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fine01\Desktop\Updated HHSC CHAT Modelling\UC\"/>
    </mc:Choice>
  </mc:AlternateContent>
  <bookViews>
    <workbookView xWindow="-15" yWindow="4905" windowWidth="12240" windowHeight="4110" activeTab="2"/>
  </bookViews>
  <sheets>
    <sheet name="1. UC Assumptions" sheetId="5" r:id="rId1"/>
    <sheet name="2. UC Pool Allocations by Type" sheetId="4" r:id="rId2"/>
    <sheet name="3.  UC Calculations by Hospital" sheetId="1" r:id="rId3"/>
    <sheet name="State YTD Payments" sheetId="38" r:id="rId4"/>
    <sheet name="DY 6 UC IGT Commitments by TPI" sheetId="37" state="hidden" r:id="rId5"/>
    <sheet name="IGT Commitments by Affiliation" sheetId="33" state="hidden" r:id="rId6"/>
    <sheet name="Recoupments" sheetId="13" state="hidden" r:id="rId7"/>
    <sheet name="Removed Due to Negative Costs" sheetId="31" state="hidden" r:id="rId8"/>
    <sheet name="Removed (No Active Affiliation)" sheetId="29" state="hidden" r:id="rId9"/>
    <sheet name="Not Participating" sheetId="30" state="hidden" r:id="rId10"/>
    <sheet name="2017 DSH Assumptions" sheetId="34" state="hidden" r:id="rId11"/>
    <sheet name="Total 2017 DSH IGT UP Class 1" sheetId="27" state="hidden" r:id="rId12"/>
  </sheets>
  <externalReferences>
    <externalReference r:id="rId13"/>
    <externalReference r:id="rId14"/>
  </externalReferences>
  <definedNames>
    <definedName name="_xlnm._FilterDatabase" localSheetId="10" hidden="1">'2017 DSH Assumptions'!$F$29:$G$30</definedName>
    <definedName name="_xlnm._FilterDatabase" localSheetId="2" hidden="1">'3.  UC Calculations by Hospital'!$A$2:$CB$362</definedName>
    <definedName name="_xlnm._FilterDatabase" localSheetId="4" hidden="1">'DY 6 UC IGT Commitments by TPI'!$A$1:$M$364</definedName>
    <definedName name="_xlnm._FilterDatabase" localSheetId="5" hidden="1">'IGT Commitments by Affiliation'!$A$1:$L$502</definedName>
    <definedName name="_xlnm._FilterDatabase" localSheetId="9" hidden="1">'Not Participating'!$A$1:$Y$10</definedName>
    <definedName name="_xlnm._FilterDatabase" localSheetId="6" hidden="1">Recoupments!$A$1:$F$27</definedName>
    <definedName name="selection_adj">[1]Assumptions!$L$25</definedName>
    <definedName name="trend">[1]Assumptions!$A$14:$D$19</definedName>
  </definedNames>
  <calcPr calcId="171027"/>
</workbook>
</file>

<file path=xl/calcChain.xml><?xml version="1.0" encoding="utf-8"?>
<calcChain xmlns="http://schemas.openxmlformats.org/spreadsheetml/2006/main">
  <c r="AS18" i="38" l="1"/>
  <c r="C13" i="5" s="1"/>
  <c r="AV1" i="1" l="1"/>
  <c r="C27" i="5" s="1"/>
  <c r="BU349" i="1" l="1"/>
  <c r="BU350" i="1"/>
  <c r="S349" i="1" l="1"/>
  <c r="Q4" i="1" l="1"/>
  <c r="Q5" i="1"/>
  <c r="Q6" i="1"/>
  <c r="Q7" i="1"/>
  <c r="Q8" i="1"/>
  <c r="Q9" i="1"/>
  <c r="Q10" i="1"/>
  <c r="Q11" i="1"/>
  <c r="Q12" i="1"/>
  <c r="Q13" i="1"/>
  <c r="Q14" i="1"/>
  <c r="Q15" i="1"/>
  <c r="Q16" i="1"/>
  <c r="Q17" i="1"/>
  <c r="Q18" i="1"/>
  <c r="Q19" i="1"/>
  <c r="Q20" i="1"/>
  <c r="Q21" i="1"/>
  <c r="Q22" i="1"/>
  <c r="Q23" i="1"/>
  <c r="Q24" i="1"/>
  <c r="Q25" i="1"/>
  <c r="Q26" i="1"/>
  <c r="Q27" i="1"/>
  <c r="Q28" i="1"/>
  <c r="Q29"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 i="1"/>
  <c r="E2" i="13" l="1"/>
  <c r="E3" i="13"/>
  <c r="E4" i="13"/>
  <c r="E5" i="13"/>
  <c r="E6" i="13"/>
  <c r="E7" i="13"/>
  <c r="BH351" i="1" l="1"/>
  <c r="K91" i="33" l="1"/>
  <c r="K174" i="33"/>
  <c r="K220" i="33"/>
  <c r="K221" i="33"/>
  <c r="K352" i="33"/>
  <c r="K353" i="33"/>
  <c r="K387" i="33"/>
  <c r="K488" i="33"/>
  <c r="K494" i="33"/>
  <c r="E8" i="13" l="1"/>
  <c r="E9" i="13"/>
  <c r="E10" i="13"/>
  <c r="E11" i="13"/>
  <c r="E12" i="13"/>
  <c r="E13" i="13"/>
  <c r="E14" i="13"/>
  <c r="E15" i="13"/>
  <c r="E16" i="13"/>
  <c r="E17" i="13"/>
  <c r="E18" i="13"/>
  <c r="E19" i="13"/>
  <c r="E20" i="13"/>
  <c r="E21" i="13"/>
  <c r="E22" i="13"/>
  <c r="E23" i="13"/>
  <c r="E24" i="13"/>
  <c r="E25" i="13"/>
  <c r="E26" i="13"/>
  <c r="G398" i="33"/>
  <c r="I364" i="37"/>
  <c r="H364" i="37"/>
  <c r="G364" i="37"/>
  <c r="CB20" i="1" l="1"/>
  <c r="AW20" i="1"/>
  <c r="BC20" i="1"/>
  <c r="BE20" i="1"/>
  <c r="BG20" i="1"/>
  <c r="BL20" i="1"/>
  <c r="BM20" i="1"/>
  <c r="BN20" i="1"/>
  <c r="BO20" i="1"/>
  <c r="BP20" i="1"/>
  <c r="BQ20" i="1"/>
  <c r="AW21" i="1"/>
  <c r="BC21" i="1"/>
  <c r="BE21" i="1"/>
  <c r="BG21" i="1"/>
  <c r="BL21" i="1"/>
  <c r="BM21" i="1"/>
  <c r="BN21" i="1"/>
  <c r="BO21" i="1"/>
  <c r="BP21" i="1"/>
  <c r="BQ21" i="1"/>
  <c r="AF20" i="1"/>
  <c r="AG20" i="1"/>
  <c r="AH20" i="1"/>
  <c r="AI20" i="1"/>
  <c r="AJ20" i="1"/>
  <c r="AK20" i="1"/>
  <c r="AM20" i="1"/>
  <c r="AN20" i="1" s="1"/>
  <c r="AR20" i="1" s="1"/>
  <c r="AO20" i="1"/>
  <c r="AP20" i="1"/>
  <c r="AA20" i="1"/>
  <c r="AA21" i="1"/>
  <c r="T20" i="1"/>
  <c r="U20" i="1"/>
  <c r="T21" i="1"/>
  <c r="U21" i="1"/>
  <c r="S20" i="1"/>
  <c r="S21" i="1"/>
  <c r="N20" i="1"/>
  <c r="K20" i="1"/>
  <c r="AX20" i="1" l="1"/>
  <c r="AX21" i="1"/>
  <c r="AC20" i="1"/>
  <c r="AE20" i="1" s="1"/>
  <c r="AC21" i="1"/>
  <c r="AY21" i="1" l="1"/>
  <c r="AZ21" i="1" s="1"/>
  <c r="AY20" i="1"/>
  <c r="AZ20" i="1" s="1"/>
  <c r="S33" i="1" l="1"/>
  <c r="J8" i="27" l="1"/>
  <c r="I8" i="27"/>
  <c r="H8" i="27"/>
  <c r="G8" i="27"/>
  <c r="F8" i="27"/>
  <c r="E8" i="27"/>
  <c r="D8" i="27"/>
  <c r="K7" i="27"/>
  <c r="K6" i="27"/>
  <c r="K5" i="27"/>
  <c r="K4" i="27"/>
  <c r="K3" i="27"/>
  <c r="K2" i="27"/>
  <c r="K8" i="27" l="1"/>
  <c r="L3" i="30"/>
  <c r="L4" i="30"/>
  <c r="L5" i="30"/>
  <c r="L6" i="30"/>
  <c r="L7" i="30"/>
  <c r="L8" i="30"/>
  <c r="L9" i="30"/>
  <c r="L10" i="30"/>
  <c r="L2" i="30"/>
  <c r="R3" i="30"/>
  <c r="R4" i="30"/>
  <c r="R5" i="30"/>
  <c r="R6" i="30"/>
  <c r="R7" i="30"/>
  <c r="R8" i="30"/>
  <c r="R9" i="30"/>
  <c r="R10" i="30"/>
  <c r="R2" i="30"/>
  <c r="S8" i="30" l="1"/>
  <c r="S4" i="30"/>
  <c r="S9" i="30"/>
  <c r="S5" i="30"/>
  <c r="S2" i="30"/>
  <c r="S7" i="30"/>
  <c r="S3" i="30"/>
  <c r="S10" i="30"/>
  <c r="S6" i="30"/>
  <c r="AE25" i="1" l="1"/>
  <c r="AG25" i="1"/>
  <c r="AH25" i="1"/>
  <c r="AI25" i="1"/>
  <c r="AJ25" i="1"/>
  <c r="AK25" i="1"/>
  <c r="AP25" i="1"/>
  <c r="AR25" i="1"/>
  <c r="AS25" i="1"/>
  <c r="AW25" i="1"/>
  <c r="BB25" i="1"/>
  <c r="BC25" i="1"/>
  <c r="BD25" i="1"/>
  <c r="BE25" i="1"/>
  <c r="BF25" i="1"/>
  <c r="BG25" i="1"/>
  <c r="BK25" i="1"/>
  <c r="BM25" i="1"/>
  <c r="BN25" i="1"/>
  <c r="BO25" i="1"/>
  <c r="BP25" i="1"/>
  <c r="BQ25" i="1"/>
  <c r="AA25" i="1"/>
  <c r="N25" i="1"/>
  <c r="K25" i="1" l="1"/>
  <c r="AW4" i="1" l="1"/>
  <c r="AW5" i="1"/>
  <c r="AW6" i="1"/>
  <c r="AW7" i="1"/>
  <c r="AW8" i="1"/>
  <c r="AW9" i="1"/>
  <c r="AW10" i="1"/>
  <c r="AW11" i="1"/>
  <c r="AW12" i="1"/>
  <c r="AW13" i="1"/>
  <c r="AW14" i="1"/>
  <c r="AW15" i="1"/>
  <c r="AW16" i="1"/>
  <c r="AW17" i="1"/>
  <c r="AW18" i="1"/>
  <c r="AW19" i="1"/>
  <c r="AW22" i="1"/>
  <c r="AW23" i="1"/>
  <c r="AW24"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1" i="1"/>
  <c r="AW112" i="1"/>
  <c r="AW113" i="1"/>
  <c r="AW114" i="1"/>
  <c r="AW115" i="1"/>
  <c r="AW116" i="1"/>
  <c r="AW117" i="1"/>
  <c r="AW118" i="1"/>
  <c r="AW119" i="1"/>
  <c r="AW120" i="1"/>
  <c r="AW121" i="1"/>
  <c r="AW122" i="1"/>
  <c r="AW123" i="1"/>
  <c r="AW124" i="1"/>
  <c r="AW125" i="1"/>
  <c r="AW126" i="1"/>
  <c r="AW127" i="1"/>
  <c r="AW128" i="1"/>
  <c r="AW129" i="1"/>
  <c r="AW130" i="1"/>
  <c r="AW131" i="1"/>
  <c r="AW132" i="1"/>
  <c r="AW133" i="1"/>
  <c r="AW134" i="1"/>
  <c r="AW135" i="1"/>
  <c r="AW136" i="1"/>
  <c r="AW137" i="1"/>
  <c r="AW138" i="1"/>
  <c r="AW139" i="1"/>
  <c r="AW140" i="1"/>
  <c r="AW141" i="1"/>
  <c r="AW142" i="1"/>
  <c r="AW143" i="1"/>
  <c r="AW144" i="1"/>
  <c r="AW145" i="1"/>
  <c r="AW146" i="1"/>
  <c r="AW147" i="1"/>
  <c r="AW148" i="1"/>
  <c r="AW149" i="1"/>
  <c r="AW150" i="1"/>
  <c r="AW151" i="1"/>
  <c r="AW152" i="1"/>
  <c r="AW153" i="1"/>
  <c r="AW154" i="1"/>
  <c r="AW155" i="1"/>
  <c r="AW156" i="1"/>
  <c r="AW157" i="1"/>
  <c r="AW158" i="1"/>
  <c r="AW159" i="1"/>
  <c r="AW160" i="1"/>
  <c r="AW161" i="1"/>
  <c r="AW162" i="1"/>
  <c r="AW163" i="1"/>
  <c r="AW164" i="1"/>
  <c r="AW165" i="1"/>
  <c r="AW166" i="1"/>
  <c r="AW167" i="1"/>
  <c r="AW168" i="1"/>
  <c r="AW169" i="1"/>
  <c r="AW170" i="1"/>
  <c r="AW171" i="1"/>
  <c r="AW172" i="1"/>
  <c r="AW173" i="1"/>
  <c r="AW174" i="1"/>
  <c r="AW175" i="1"/>
  <c r="AW176" i="1"/>
  <c r="AW177" i="1"/>
  <c r="AW178" i="1"/>
  <c r="AW179" i="1"/>
  <c r="AW180" i="1"/>
  <c r="AW181" i="1"/>
  <c r="AW182" i="1"/>
  <c r="AW183" i="1"/>
  <c r="AW184" i="1"/>
  <c r="AW185" i="1"/>
  <c r="AW186" i="1"/>
  <c r="AW187" i="1"/>
  <c r="AW188" i="1"/>
  <c r="AW189" i="1"/>
  <c r="AW190" i="1"/>
  <c r="AW191" i="1"/>
  <c r="AW192" i="1"/>
  <c r="AW193" i="1"/>
  <c r="AW194" i="1"/>
  <c r="AW195" i="1"/>
  <c r="AW196" i="1"/>
  <c r="AW197" i="1"/>
  <c r="AW198" i="1"/>
  <c r="AW199" i="1"/>
  <c r="AW200" i="1"/>
  <c r="AW201" i="1"/>
  <c r="AW202" i="1"/>
  <c r="AW203" i="1"/>
  <c r="AW204" i="1"/>
  <c r="AW205" i="1"/>
  <c r="AW206" i="1"/>
  <c r="AW207" i="1"/>
  <c r="AW208" i="1"/>
  <c r="AW209" i="1"/>
  <c r="AW210" i="1"/>
  <c r="AW211" i="1"/>
  <c r="AW212" i="1"/>
  <c r="AW213" i="1"/>
  <c r="AW214" i="1"/>
  <c r="AW215" i="1"/>
  <c r="AW216" i="1"/>
  <c r="AW217" i="1"/>
  <c r="AW218" i="1"/>
  <c r="AW219" i="1"/>
  <c r="AW220" i="1"/>
  <c r="AW221" i="1"/>
  <c r="AW222" i="1"/>
  <c r="AW223" i="1"/>
  <c r="AW224" i="1"/>
  <c r="AW225" i="1"/>
  <c r="AW226" i="1"/>
  <c r="AW227" i="1"/>
  <c r="AW228" i="1"/>
  <c r="AW229" i="1"/>
  <c r="AW230" i="1"/>
  <c r="AW231" i="1"/>
  <c r="AW232" i="1"/>
  <c r="AW233" i="1"/>
  <c r="AW234" i="1"/>
  <c r="AW235" i="1"/>
  <c r="AW236" i="1"/>
  <c r="AW237" i="1"/>
  <c r="AW238" i="1"/>
  <c r="AW239" i="1"/>
  <c r="AW240" i="1"/>
  <c r="AW241" i="1"/>
  <c r="AW242" i="1"/>
  <c r="AW243" i="1"/>
  <c r="AW244" i="1"/>
  <c r="AW245" i="1"/>
  <c r="AW246" i="1"/>
  <c r="AW247" i="1"/>
  <c r="AW248" i="1"/>
  <c r="AW249" i="1"/>
  <c r="AW250" i="1"/>
  <c r="AW251" i="1"/>
  <c r="AW252" i="1"/>
  <c r="AW253" i="1"/>
  <c r="AW254" i="1"/>
  <c r="AW255" i="1"/>
  <c r="AW256" i="1"/>
  <c r="AW257" i="1"/>
  <c r="AW258" i="1"/>
  <c r="AW259" i="1"/>
  <c r="AW260" i="1"/>
  <c r="AW261" i="1"/>
  <c r="AW262" i="1"/>
  <c r="AW263" i="1"/>
  <c r="AW264" i="1"/>
  <c r="AW265" i="1"/>
  <c r="AW266" i="1"/>
  <c r="AW267" i="1"/>
  <c r="AW268" i="1"/>
  <c r="AW269" i="1"/>
  <c r="AW270" i="1"/>
  <c r="AW271" i="1"/>
  <c r="AW272" i="1"/>
  <c r="AW273" i="1"/>
  <c r="AW274" i="1"/>
  <c r="AW275" i="1"/>
  <c r="AW276" i="1"/>
  <c r="AW277" i="1"/>
  <c r="AW278" i="1"/>
  <c r="AW279" i="1"/>
  <c r="AW280" i="1"/>
  <c r="AW281" i="1"/>
  <c r="AW282" i="1"/>
  <c r="AW283" i="1"/>
  <c r="AW284" i="1"/>
  <c r="AW285" i="1"/>
  <c r="AW286" i="1"/>
  <c r="AW287" i="1"/>
  <c r="AW288" i="1"/>
  <c r="AW289" i="1"/>
  <c r="AW290" i="1"/>
  <c r="AW291" i="1"/>
  <c r="AW292" i="1"/>
  <c r="AW293" i="1"/>
  <c r="AW294" i="1"/>
  <c r="AW295" i="1"/>
  <c r="AW296" i="1"/>
  <c r="AW297" i="1"/>
  <c r="AW298" i="1"/>
  <c r="AW299" i="1"/>
  <c r="AW300" i="1"/>
  <c r="AW301" i="1"/>
  <c r="AW302" i="1"/>
  <c r="AW303" i="1"/>
  <c r="AW304" i="1"/>
  <c r="AW305" i="1"/>
  <c r="AW306" i="1"/>
  <c r="AW307" i="1"/>
  <c r="AW308" i="1"/>
  <c r="AW309" i="1"/>
  <c r="AW310" i="1"/>
  <c r="AW311" i="1"/>
  <c r="AW312" i="1"/>
  <c r="AW313" i="1"/>
  <c r="AW314" i="1"/>
  <c r="AW315" i="1"/>
  <c r="AW316" i="1"/>
  <c r="AW317" i="1"/>
  <c r="AW318" i="1"/>
  <c r="AW319" i="1"/>
  <c r="AW320" i="1"/>
  <c r="AW321" i="1"/>
  <c r="AW322" i="1"/>
  <c r="AW323" i="1"/>
  <c r="AW324" i="1"/>
  <c r="AW325" i="1"/>
  <c r="AW326" i="1"/>
  <c r="AW327" i="1"/>
  <c r="AW328" i="1"/>
  <c r="AW329" i="1"/>
  <c r="AW330" i="1"/>
  <c r="AW331" i="1"/>
  <c r="AW332" i="1"/>
  <c r="AW333" i="1"/>
  <c r="AW334" i="1"/>
  <c r="AW335" i="1"/>
  <c r="AW336" i="1"/>
  <c r="AW337" i="1"/>
  <c r="AW338" i="1"/>
  <c r="AW339" i="1"/>
  <c r="AW340" i="1"/>
  <c r="AW341" i="1"/>
  <c r="AW342" i="1"/>
  <c r="AW343" i="1"/>
  <c r="AW344" i="1"/>
  <c r="AW345" i="1"/>
  <c r="AW346" i="1"/>
  <c r="AW347" i="1"/>
  <c r="AW348" i="1"/>
  <c r="AW3" i="1"/>
  <c r="AW351" i="1" l="1"/>
  <c r="CB323" i="1"/>
  <c r="CB326" i="1"/>
  <c r="CB329" i="1"/>
  <c r="CB333" i="1"/>
  <c r="CB337" i="1"/>
  <c r="CB345" i="1"/>
  <c r="CB320" i="1"/>
  <c r="CB321" i="1"/>
  <c r="CB322" i="1"/>
  <c r="CB324" i="1"/>
  <c r="CB325" i="1"/>
  <c r="CB327" i="1"/>
  <c r="CB328" i="1"/>
  <c r="CB330" i="1"/>
  <c r="CB331" i="1"/>
  <c r="CB332" i="1"/>
  <c r="CB334" i="1"/>
  <c r="CB336" i="1"/>
  <c r="CB338" i="1"/>
  <c r="CB339" i="1"/>
  <c r="CB340" i="1"/>
  <c r="CB342" i="1"/>
  <c r="CB343" i="1"/>
  <c r="CB344" i="1"/>
  <c r="CB346" i="1"/>
  <c r="CB347" i="1"/>
  <c r="CB348" i="1"/>
  <c r="CB307" i="1"/>
  <c r="CB308" i="1"/>
  <c r="CB309" i="1"/>
  <c r="CB310" i="1"/>
  <c r="CB311" i="1"/>
  <c r="CB312" i="1"/>
  <c r="CB313" i="1"/>
  <c r="CB314" i="1"/>
  <c r="CB315" i="1"/>
  <c r="CB316" i="1"/>
  <c r="CB317" i="1"/>
  <c r="CB318" i="1"/>
  <c r="CB319" i="1"/>
  <c r="K307" i="1" l="1"/>
  <c r="N307" i="1"/>
  <c r="S307" i="1"/>
  <c r="T307" i="1"/>
  <c r="AA307" i="1"/>
  <c r="AE307" i="1"/>
  <c r="AG307" i="1"/>
  <c r="AH307" i="1"/>
  <c r="AI307" i="1"/>
  <c r="AJ307" i="1"/>
  <c r="AK307" i="1"/>
  <c r="AP307" i="1"/>
  <c r="AR307" i="1"/>
  <c r="AS307" i="1"/>
  <c r="BB307" i="1"/>
  <c r="BC307" i="1"/>
  <c r="BD307" i="1"/>
  <c r="BE307" i="1"/>
  <c r="BF307" i="1"/>
  <c r="BG307" i="1"/>
  <c r="BK307" i="1"/>
  <c r="BM307" i="1"/>
  <c r="BN307" i="1"/>
  <c r="BO307" i="1"/>
  <c r="BP307" i="1"/>
  <c r="BQ307" i="1"/>
  <c r="K308" i="1"/>
  <c r="N308" i="1"/>
  <c r="S308" i="1"/>
  <c r="T308" i="1"/>
  <c r="AA308" i="1"/>
  <c r="AE308" i="1"/>
  <c r="AG308" i="1"/>
  <c r="AH308" i="1"/>
  <c r="AI308" i="1"/>
  <c r="AJ308" i="1"/>
  <c r="AK308" i="1"/>
  <c r="AP308" i="1"/>
  <c r="AR308" i="1"/>
  <c r="AS308" i="1"/>
  <c r="BB308" i="1"/>
  <c r="BC308" i="1"/>
  <c r="BD308" i="1"/>
  <c r="BE308" i="1"/>
  <c r="BF308" i="1"/>
  <c r="BG308" i="1"/>
  <c r="BK308" i="1"/>
  <c r="BM308" i="1"/>
  <c r="BN308" i="1"/>
  <c r="BO308" i="1"/>
  <c r="BP308" i="1"/>
  <c r="BQ308" i="1"/>
  <c r="K309" i="1"/>
  <c r="N309" i="1"/>
  <c r="S309" i="1"/>
  <c r="T309" i="1"/>
  <c r="AA309" i="1"/>
  <c r="AE309" i="1"/>
  <c r="AG309" i="1"/>
  <c r="AH309" i="1"/>
  <c r="AI309" i="1"/>
  <c r="AJ309" i="1"/>
  <c r="AK309" i="1"/>
  <c r="AP309" i="1"/>
  <c r="AR309" i="1"/>
  <c r="AS309" i="1"/>
  <c r="BB309" i="1"/>
  <c r="BC309" i="1"/>
  <c r="BD309" i="1"/>
  <c r="BE309" i="1"/>
  <c r="BF309" i="1"/>
  <c r="BG309" i="1"/>
  <c r="BK309" i="1"/>
  <c r="BM309" i="1"/>
  <c r="BN309" i="1"/>
  <c r="BO309" i="1"/>
  <c r="BP309" i="1"/>
  <c r="BQ309" i="1"/>
  <c r="K310" i="1"/>
  <c r="N310" i="1"/>
  <c r="S310" i="1"/>
  <c r="T310" i="1"/>
  <c r="U310" i="1"/>
  <c r="AA310" i="1"/>
  <c r="AF310" i="1"/>
  <c r="AG310" i="1"/>
  <c r="AH310" i="1"/>
  <c r="AI310" i="1"/>
  <c r="AJ310" i="1"/>
  <c r="AK310" i="1"/>
  <c r="AM310" i="1"/>
  <c r="AN310" i="1" s="1"/>
  <c r="AR310" i="1" s="1"/>
  <c r="AO310" i="1"/>
  <c r="AP310" i="1"/>
  <c r="BC310" i="1"/>
  <c r="BE310" i="1"/>
  <c r="BG310" i="1"/>
  <c r="BL310" i="1"/>
  <c r="BM310" i="1"/>
  <c r="BN310" i="1"/>
  <c r="BO310" i="1"/>
  <c r="BP310" i="1"/>
  <c r="BQ310" i="1"/>
  <c r="K311" i="1"/>
  <c r="N311" i="1"/>
  <c r="S311" i="1"/>
  <c r="T311" i="1"/>
  <c r="AA311" i="1"/>
  <c r="AE311" i="1"/>
  <c r="AG311" i="1"/>
  <c r="AH311" i="1"/>
  <c r="AI311" i="1"/>
  <c r="AJ311" i="1"/>
  <c r="AK311" i="1"/>
  <c r="AP311" i="1"/>
  <c r="AR311" i="1"/>
  <c r="AS311" i="1"/>
  <c r="BB311" i="1"/>
  <c r="BC311" i="1"/>
  <c r="BD311" i="1"/>
  <c r="BE311" i="1"/>
  <c r="BF311" i="1"/>
  <c r="BG311" i="1"/>
  <c r="BK311" i="1"/>
  <c r="BM311" i="1"/>
  <c r="BN311" i="1"/>
  <c r="BO311" i="1"/>
  <c r="BP311" i="1"/>
  <c r="BQ311" i="1"/>
  <c r="K312" i="1"/>
  <c r="N312" i="1"/>
  <c r="S312" i="1"/>
  <c r="T312" i="1"/>
  <c r="U312" i="1"/>
  <c r="AA312" i="1"/>
  <c r="AF312" i="1"/>
  <c r="AG312" i="1"/>
  <c r="AH312" i="1"/>
  <c r="AI312" i="1"/>
  <c r="AJ312" i="1"/>
  <c r="AK312" i="1"/>
  <c r="AM312" i="1"/>
  <c r="AN312" i="1" s="1"/>
  <c r="AR312" i="1" s="1"/>
  <c r="AO312" i="1"/>
  <c r="AP312" i="1"/>
  <c r="BC312" i="1"/>
  <c r="BE312" i="1"/>
  <c r="BG312" i="1"/>
  <c r="BL312" i="1"/>
  <c r="BM312" i="1"/>
  <c r="BN312" i="1"/>
  <c r="BO312" i="1"/>
  <c r="BP312" i="1"/>
  <c r="BQ312" i="1"/>
  <c r="K313" i="1"/>
  <c r="N313" i="1"/>
  <c r="S313" i="1"/>
  <c r="U313" i="1"/>
  <c r="AA313" i="1"/>
  <c r="AF313" i="1"/>
  <c r="AG313" i="1"/>
  <c r="AH313" i="1"/>
  <c r="AI313" i="1"/>
  <c r="AJ313" i="1"/>
  <c r="AK313" i="1"/>
  <c r="AO313" i="1"/>
  <c r="AP313" i="1"/>
  <c r="BC313" i="1"/>
  <c r="BE313" i="1"/>
  <c r="BG313" i="1"/>
  <c r="BL313" i="1"/>
  <c r="BM313" i="1"/>
  <c r="BN313" i="1"/>
  <c r="BO313" i="1"/>
  <c r="BP313" i="1"/>
  <c r="BQ313" i="1"/>
  <c r="K314" i="1"/>
  <c r="N314" i="1"/>
  <c r="S314" i="1"/>
  <c r="U314" i="1"/>
  <c r="AA314" i="1"/>
  <c r="AF314" i="1"/>
  <c r="AG314" i="1"/>
  <c r="AH314" i="1"/>
  <c r="AI314" i="1"/>
  <c r="AJ314" i="1"/>
  <c r="AK314" i="1"/>
  <c r="AO314" i="1"/>
  <c r="AP314" i="1"/>
  <c r="BC314" i="1"/>
  <c r="BE314" i="1"/>
  <c r="BG314" i="1"/>
  <c r="BL314" i="1"/>
  <c r="BM314" i="1"/>
  <c r="BN314" i="1"/>
  <c r="BO314" i="1"/>
  <c r="BP314" i="1"/>
  <c r="BQ314" i="1"/>
  <c r="K315" i="1"/>
  <c r="N315" i="1"/>
  <c r="S315" i="1"/>
  <c r="U315" i="1"/>
  <c r="AA315" i="1"/>
  <c r="AF315" i="1"/>
  <c r="AG315" i="1"/>
  <c r="AH315" i="1"/>
  <c r="AI315" i="1"/>
  <c r="AJ315" i="1"/>
  <c r="AK315" i="1"/>
  <c r="AO315" i="1"/>
  <c r="AP315" i="1"/>
  <c r="BC315" i="1"/>
  <c r="BE315" i="1"/>
  <c r="BG315" i="1"/>
  <c r="BL315" i="1"/>
  <c r="BM315" i="1"/>
  <c r="BN315" i="1"/>
  <c r="BO315" i="1"/>
  <c r="BP315" i="1"/>
  <c r="BQ315" i="1"/>
  <c r="K316" i="1"/>
  <c r="N316" i="1"/>
  <c r="S316" i="1"/>
  <c r="U316" i="1"/>
  <c r="AA316" i="1"/>
  <c r="AF316" i="1"/>
  <c r="AG316" i="1"/>
  <c r="AH316" i="1"/>
  <c r="AI316" i="1"/>
  <c r="AJ316" i="1"/>
  <c r="AK316" i="1"/>
  <c r="AO316" i="1"/>
  <c r="AP316" i="1"/>
  <c r="BC316" i="1"/>
  <c r="BE316" i="1"/>
  <c r="BG316" i="1"/>
  <c r="BL316" i="1"/>
  <c r="BM316" i="1"/>
  <c r="BN316" i="1"/>
  <c r="BO316" i="1"/>
  <c r="BP316" i="1"/>
  <c r="BQ316" i="1"/>
  <c r="K317" i="1"/>
  <c r="N317" i="1"/>
  <c r="S317" i="1"/>
  <c r="T317" i="1"/>
  <c r="U317" i="1"/>
  <c r="AA317" i="1"/>
  <c r="AF317" i="1"/>
  <c r="AG317" i="1"/>
  <c r="AH317" i="1"/>
  <c r="AI317" i="1"/>
  <c r="AJ317" i="1"/>
  <c r="AK317" i="1"/>
  <c r="AM317" i="1"/>
  <c r="AN317" i="1" s="1"/>
  <c r="AR317" i="1" s="1"/>
  <c r="AO317" i="1"/>
  <c r="AP317" i="1"/>
  <c r="BC317" i="1"/>
  <c r="BE317" i="1"/>
  <c r="BG317" i="1"/>
  <c r="BL317" i="1"/>
  <c r="BM317" i="1"/>
  <c r="BN317" i="1"/>
  <c r="BO317" i="1"/>
  <c r="BP317" i="1"/>
  <c r="BQ317" i="1"/>
  <c r="K318" i="1"/>
  <c r="N318" i="1"/>
  <c r="S318" i="1"/>
  <c r="T318" i="1"/>
  <c r="U318" i="1"/>
  <c r="AA318" i="1"/>
  <c r="AF318" i="1"/>
  <c r="AG318" i="1"/>
  <c r="AH318" i="1"/>
  <c r="AI318" i="1"/>
  <c r="AJ318" i="1"/>
  <c r="AK318" i="1"/>
  <c r="AM318" i="1"/>
  <c r="AN318" i="1" s="1"/>
  <c r="AR318" i="1" s="1"/>
  <c r="AO318" i="1"/>
  <c r="AP318" i="1"/>
  <c r="BC318" i="1"/>
  <c r="BE318" i="1"/>
  <c r="BG318" i="1"/>
  <c r="BL318" i="1"/>
  <c r="BM318" i="1"/>
  <c r="BN318" i="1"/>
  <c r="BO318" i="1"/>
  <c r="BP318" i="1"/>
  <c r="BQ318" i="1"/>
  <c r="K319" i="1"/>
  <c r="N319" i="1"/>
  <c r="S319" i="1"/>
  <c r="T319" i="1"/>
  <c r="U319" i="1"/>
  <c r="AA319" i="1"/>
  <c r="AF319" i="1"/>
  <c r="AG319" i="1"/>
  <c r="AH319" i="1"/>
  <c r="AI319" i="1"/>
  <c r="AJ319" i="1"/>
  <c r="AK319" i="1"/>
  <c r="AM319" i="1"/>
  <c r="AN319" i="1" s="1"/>
  <c r="AR319" i="1" s="1"/>
  <c r="AO319" i="1"/>
  <c r="AP319" i="1"/>
  <c r="BC319" i="1"/>
  <c r="BE319" i="1"/>
  <c r="BG319" i="1"/>
  <c r="BL319" i="1"/>
  <c r="BM319" i="1"/>
  <c r="BN319" i="1"/>
  <c r="BO319" i="1"/>
  <c r="BP319" i="1"/>
  <c r="BQ319" i="1"/>
  <c r="K320" i="1"/>
  <c r="N320" i="1"/>
  <c r="S320" i="1"/>
  <c r="T320" i="1"/>
  <c r="U320" i="1"/>
  <c r="AA320" i="1"/>
  <c r="AF320" i="1"/>
  <c r="AG320" i="1"/>
  <c r="AH320" i="1"/>
  <c r="AI320" i="1"/>
  <c r="AJ320" i="1"/>
  <c r="AK320" i="1"/>
  <c r="AM320" i="1"/>
  <c r="AN320" i="1" s="1"/>
  <c r="AR320" i="1" s="1"/>
  <c r="AO320" i="1"/>
  <c r="AP320" i="1"/>
  <c r="BC320" i="1"/>
  <c r="BE320" i="1"/>
  <c r="BG320" i="1"/>
  <c r="BL320" i="1"/>
  <c r="BM320" i="1"/>
  <c r="BN320" i="1"/>
  <c r="BO320" i="1"/>
  <c r="BP320" i="1"/>
  <c r="BQ320" i="1"/>
  <c r="K321" i="1"/>
  <c r="N321" i="1"/>
  <c r="S321" i="1"/>
  <c r="T321" i="1"/>
  <c r="U321" i="1"/>
  <c r="AA321" i="1"/>
  <c r="AF321" i="1"/>
  <c r="AG321" i="1"/>
  <c r="AH321" i="1"/>
  <c r="AI321" i="1"/>
  <c r="AJ321" i="1"/>
  <c r="AK321" i="1"/>
  <c r="AM321" i="1"/>
  <c r="AN321" i="1" s="1"/>
  <c r="AR321" i="1" s="1"/>
  <c r="AO321" i="1"/>
  <c r="AP321" i="1"/>
  <c r="BC321" i="1"/>
  <c r="BE321" i="1"/>
  <c r="BG321" i="1"/>
  <c r="BL321" i="1"/>
  <c r="BM321" i="1"/>
  <c r="BN321" i="1"/>
  <c r="BO321" i="1"/>
  <c r="BP321" i="1"/>
  <c r="BQ321" i="1"/>
  <c r="K322" i="1"/>
  <c r="N322" i="1"/>
  <c r="S322" i="1"/>
  <c r="T322" i="1"/>
  <c r="U322" i="1"/>
  <c r="AA322" i="1"/>
  <c r="AF322" i="1"/>
  <c r="AG322" i="1"/>
  <c r="AH322" i="1"/>
  <c r="AI322" i="1"/>
  <c r="AJ322" i="1"/>
  <c r="AK322" i="1"/>
  <c r="AM322" i="1"/>
  <c r="AN322" i="1" s="1"/>
  <c r="AR322" i="1" s="1"/>
  <c r="AO322" i="1"/>
  <c r="AP322" i="1"/>
  <c r="BC322" i="1"/>
  <c r="BE322" i="1"/>
  <c r="BG322" i="1"/>
  <c r="BL322" i="1"/>
  <c r="BM322" i="1"/>
  <c r="BN322" i="1"/>
  <c r="BO322" i="1"/>
  <c r="BP322" i="1"/>
  <c r="BQ322" i="1"/>
  <c r="K323" i="1"/>
  <c r="N323" i="1"/>
  <c r="S323" i="1"/>
  <c r="U323" i="1"/>
  <c r="AA323" i="1"/>
  <c r="AF323" i="1"/>
  <c r="AG323" i="1"/>
  <c r="AH323" i="1"/>
  <c r="AI323" i="1"/>
  <c r="AJ323" i="1"/>
  <c r="AK323" i="1"/>
  <c r="AO323" i="1"/>
  <c r="AP323" i="1"/>
  <c r="BC323" i="1"/>
  <c r="BE323" i="1"/>
  <c r="BG323" i="1"/>
  <c r="BL323" i="1"/>
  <c r="BM323" i="1"/>
  <c r="BN323" i="1"/>
  <c r="BO323" i="1"/>
  <c r="BP323" i="1"/>
  <c r="BQ323" i="1"/>
  <c r="K324" i="1"/>
  <c r="N324" i="1"/>
  <c r="S324" i="1"/>
  <c r="T324" i="1"/>
  <c r="U324" i="1"/>
  <c r="AA324" i="1"/>
  <c r="AE324" i="1"/>
  <c r="AF324" i="1"/>
  <c r="AG324" i="1"/>
  <c r="AI324" i="1"/>
  <c r="AJ324" i="1"/>
  <c r="AK324" i="1"/>
  <c r="AM324" i="1"/>
  <c r="AN324" i="1" s="1"/>
  <c r="AO324" i="1" s="1"/>
  <c r="AR324" i="1"/>
  <c r="AS324" i="1"/>
  <c r="BB324" i="1"/>
  <c r="BC324" i="1"/>
  <c r="BD324" i="1"/>
  <c r="BE324" i="1"/>
  <c r="BF324" i="1"/>
  <c r="BG324" i="1"/>
  <c r="BK324" i="1"/>
  <c r="BM324" i="1"/>
  <c r="BO324" i="1"/>
  <c r="BP324" i="1"/>
  <c r="BQ324" i="1"/>
  <c r="K325" i="1"/>
  <c r="N325" i="1"/>
  <c r="S325" i="1"/>
  <c r="T325" i="1"/>
  <c r="U325" i="1"/>
  <c r="AA325" i="1"/>
  <c r="AF325" i="1"/>
  <c r="AG325" i="1"/>
  <c r="AH325" i="1"/>
  <c r="AI325" i="1"/>
  <c r="AJ325" i="1"/>
  <c r="AK325" i="1"/>
  <c r="AM325" i="1"/>
  <c r="AN325" i="1" s="1"/>
  <c r="AR325" i="1" s="1"/>
  <c r="AO325" i="1"/>
  <c r="AP325" i="1"/>
  <c r="BC325" i="1"/>
  <c r="BE325" i="1"/>
  <c r="BG325" i="1"/>
  <c r="BL325" i="1"/>
  <c r="BM325" i="1"/>
  <c r="BN325" i="1"/>
  <c r="BO325" i="1"/>
  <c r="BP325" i="1"/>
  <c r="BQ325" i="1"/>
  <c r="K326" i="1"/>
  <c r="N326" i="1"/>
  <c r="S326" i="1"/>
  <c r="T326" i="1"/>
  <c r="AA326" i="1"/>
  <c r="AE326" i="1"/>
  <c r="AG326" i="1"/>
  <c r="AH326" i="1"/>
  <c r="AI326" i="1"/>
  <c r="AJ326" i="1"/>
  <c r="AK326" i="1"/>
  <c r="AP326" i="1"/>
  <c r="AR326" i="1"/>
  <c r="AS326" i="1"/>
  <c r="BB326" i="1"/>
  <c r="BC326" i="1"/>
  <c r="BD326" i="1"/>
  <c r="BE326" i="1"/>
  <c r="BF326" i="1"/>
  <c r="BG326" i="1"/>
  <c r="BK326" i="1"/>
  <c r="BM326" i="1"/>
  <c r="BN326" i="1"/>
  <c r="BO326" i="1"/>
  <c r="BP326" i="1"/>
  <c r="BQ326" i="1"/>
  <c r="K4" i="1"/>
  <c r="N4" i="1"/>
  <c r="S4" i="1"/>
  <c r="T4" i="1"/>
  <c r="AA4" i="1"/>
  <c r="AE4" i="1"/>
  <c r="AG4" i="1"/>
  <c r="AH4" i="1"/>
  <c r="AI4" i="1"/>
  <c r="AJ4" i="1"/>
  <c r="AK4" i="1"/>
  <c r="AP4" i="1"/>
  <c r="AR4" i="1"/>
  <c r="AS4" i="1"/>
  <c r="BB4" i="1"/>
  <c r="BC4" i="1"/>
  <c r="BD4" i="1"/>
  <c r="BE4" i="1"/>
  <c r="BF4" i="1"/>
  <c r="BG4" i="1"/>
  <c r="BK4" i="1"/>
  <c r="BM4" i="1"/>
  <c r="BN4" i="1"/>
  <c r="BO4" i="1"/>
  <c r="BP4" i="1"/>
  <c r="BQ4" i="1"/>
  <c r="K5" i="1"/>
  <c r="N5" i="1"/>
  <c r="S5" i="1"/>
  <c r="U5" i="1"/>
  <c r="AA5" i="1"/>
  <c r="AF5" i="1"/>
  <c r="AG5" i="1"/>
  <c r="AH5" i="1"/>
  <c r="AI5" i="1"/>
  <c r="AJ5" i="1"/>
  <c r="AK5" i="1"/>
  <c r="AO5" i="1"/>
  <c r="AP5" i="1"/>
  <c r="BC5" i="1"/>
  <c r="BE5" i="1"/>
  <c r="BG5" i="1"/>
  <c r="BL5" i="1"/>
  <c r="BM5" i="1"/>
  <c r="BN5" i="1"/>
  <c r="BO5" i="1"/>
  <c r="BP5" i="1"/>
  <c r="BQ5" i="1"/>
  <c r="K6" i="1"/>
  <c r="N6" i="1"/>
  <c r="S6" i="1"/>
  <c r="T6" i="1"/>
  <c r="U6" i="1"/>
  <c r="AA6" i="1"/>
  <c r="AF6" i="1"/>
  <c r="AG6" i="1"/>
  <c r="AH6" i="1"/>
  <c r="AI6" i="1"/>
  <c r="AJ6" i="1"/>
  <c r="AK6" i="1"/>
  <c r="AM6" i="1"/>
  <c r="AN6" i="1" s="1"/>
  <c r="AR6" i="1" s="1"/>
  <c r="AO6" i="1"/>
  <c r="AP6" i="1"/>
  <c r="BC6" i="1"/>
  <c r="BE6" i="1"/>
  <c r="BG6" i="1"/>
  <c r="BL6" i="1"/>
  <c r="BM6" i="1"/>
  <c r="BN6" i="1"/>
  <c r="BO6" i="1"/>
  <c r="BP6" i="1"/>
  <c r="BQ6" i="1"/>
  <c r="K7" i="1"/>
  <c r="N7" i="1"/>
  <c r="S7" i="1"/>
  <c r="T7" i="1"/>
  <c r="AA7" i="1"/>
  <c r="AE7" i="1"/>
  <c r="AG7" i="1"/>
  <c r="AH7" i="1"/>
  <c r="AI7" i="1"/>
  <c r="AJ7" i="1"/>
  <c r="AK7" i="1"/>
  <c r="AP7" i="1"/>
  <c r="AR7" i="1"/>
  <c r="AS7" i="1"/>
  <c r="BB7" i="1"/>
  <c r="BC7" i="1"/>
  <c r="BD7" i="1"/>
  <c r="BE7" i="1"/>
  <c r="BF7" i="1"/>
  <c r="BG7" i="1"/>
  <c r="BK7" i="1"/>
  <c r="BM7" i="1"/>
  <c r="BN7" i="1"/>
  <c r="BO7" i="1"/>
  <c r="BP7" i="1"/>
  <c r="BQ7" i="1"/>
  <c r="K8" i="1"/>
  <c r="N8" i="1"/>
  <c r="S8" i="1"/>
  <c r="T8" i="1"/>
  <c r="U8" i="1"/>
  <c r="AA8" i="1"/>
  <c r="AF8" i="1"/>
  <c r="AG8" i="1"/>
  <c r="AH8" i="1"/>
  <c r="AI8" i="1"/>
  <c r="AJ8" i="1"/>
  <c r="AK8" i="1"/>
  <c r="AM8" i="1"/>
  <c r="AN8" i="1" s="1"/>
  <c r="AR8" i="1" s="1"/>
  <c r="AO8" i="1"/>
  <c r="AP8" i="1"/>
  <c r="BC8" i="1"/>
  <c r="BE8" i="1"/>
  <c r="BG8" i="1"/>
  <c r="BL8" i="1"/>
  <c r="BM8" i="1"/>
  <c r="BN8" i="1"/>
  <c r="BO8" i="1"/>
  <c r="BP8" i="1"/>
  <c r="BQ8" i="1"/>
  <c r="K9" i="1"/>
  <c r="N9" i="1"/>
  <c r="S9" i="1"/>
  <c r="T9" i="1"/>
  <c r="U9" i="1"/>
  <c r="AA9" i="1"/>
  <c r="AF9" i="1"/>
  <c r="AG9" i="1"/>
  <c r="AH9" i="1"/>
  <c r="AI9" i="1"/>
  <c r="AJ9" i="1"/>
  <c r="AK9" i="1"/>
  <c r="AM9" i="1"/>
  <c r="AN9" i="1" s="1"/>
  <c r="AR9" i="1" s="1"/>
  <c r="AO9" i="1"/>
  <c r="AP9" i="1"/>
  <c r="BC9" i="1"/>
  <c r="BE9" i="1"/>
  <c r="BG9" i="1"/>
  <c r="BL9" i="1"/>
  <c r="BM9" i="1"/>
  <c r="BN9" i="1"/>
  <c r="BO9" i="1"/>
  <c r="BP9" i="1"/>
  <c r="BQ9" i="1"/>
  <c r="K10" i="1"/>
  <c r="N10" i="1"/>
  <c r="S10" i="1"/>
  <c r="T10" i="1"/>
  <c r="U10" i="1"/>
  <c r="AA10" i="1"/>
  <c r="AF10" i="1"/>
  <c r="AG10" i="1"/>
  <c r="AH10" i="1"/>
  <c r="AI10" i="1"/>
  <c r="AJ10" i="1"/>
  <c r="AK10" i="1"/>
  <c r="AM10" i="1"/>
  <c r="AN10" i="1" s="1"/>
  <c r="AR10" i="1" s="1"/>
  <c r="AO10" i="1"/>
  <c r="AP10" i="1"/>
  <c r="BC10" i="1"/>
  <c r="BE10" i="1"/>
  <c r="BG10" i="1"/>
  <c r="BL10" i="1"/>
  <c r="BM10" i="1"/>
  <c r="BN10" i="1"/>
  <c r="BO10" i="1"/>
  <c r="BP10" i="1"/>
  <c r="BQ10" i="1"/>
  <c r="K11" i="1"/>
  <c r="N11" i="1"/>
  <c r="S11" i="1"/>
  <c r="T11" i="1"/>
  <c r="U11" i="1"/>
  <c r="AA11" i="1"/>
  <c r="AF11" i="1"/>
  <c r="AG11" i="1"/>
  <c r="AH11" i="1"/>
  <c r="AI11" i="1"/>
  <c r="AJ11" i="1"/>
  <c r="AK11" i="1"/>
  <c r="AM11" i="1"/>
  <c r="AN11" i="1" s="1"/>
  <c r="AR11" i="1" s="1"/>
  <c r="AO11" i="1"/>
  <c r="AP11" i="1"/>
  <c r="BC11" i="1"/>
  <c r="BE11" i="1"/>
  <c r="BG11" i="1"/>
  <c r="BL11" i="1"/>
  <c r="BM11" i="1"/>
  <c r="BN11" i="1"/>
  <c r="BO11" i="1"/>
  <c r="BP11" i="1"/>
  <c r="BQ11" i="1"/>
  <c r="K12" i="1"/>
  <c r="N12" i="1"/>
  <c r="S12" i="1"/>
  <c r="T12" i="1"/>
  <c r="U12" i="1"/>
  <c r="AA12" i="1"/>
  <c r="AF12" i="1"/>
  <c r="AG12" i="1"/>
  <c r="AH12" i="1"/>
  <c r="AI12" i="1"/>
  <c r="AJ12" i="1"/>
  <c r="AK12" i="1"/>
  <c r="AM12" i="1"/>
  <c r="AN12" i="1" s="1"/>
  <c r="AR12" i="1" s="1"/>
  <c r="AO12" i="1"/>
  <c r="AP12" i="1"/>
  <c r="BC12" i="1"/>
  <c r="BE12" i="1"/>
  <c r="BG12" i="1"/>
  <c r="BL12" i="1"/>
  <c r="BM12" i="1"/>
  <c r="BN12" i="1"/>
  <c r="BO12" i="1"/>
  <c r="BP12" i="1"/>
  <c r="BQ12" i="1"/>
  <c r="K13" i="1"/>
  <c r="N13" i="1"/>
  <c r="S13" i="1"/>
  <c r="T13" i="1"/>
  <c r="AA13" i="1"/>
  <c r="AE13" i="1"/>
  <c r="AG13" i="1"/>
  <c r="AH13" i="1"/>
  <c r="AI13" i="1"/>
  <c r="AJ13" i="1"/>
  <c r="AK13" i="1"/>
  <c r="AP13" i="1"/>
  <c r="AR13" i="1"/>
  <c r="AS13" i="1"/>
  <c r="BB13" i="1"/>
  <c r="BC13" i="1"/>
  <c r="BD13" i="1"/>
  <c r="BE13" i="1"/>
  <c r="BF13" i="1"/>
  <c r="BG13" i="1"/>
  <c r="BK13" i="1"/>
  <c r="BM13" i="1"/>
  <c r="BN13" i="1"/>
  <c r="BO13" i="1"/>
  <c r="BP13" i="1"/>
  <c r="BQ13" i="1"/>
  <c r="K14" i="1"/>
  <c r="N14" i="1"/>
  <c r="S14" i="1"/>
  <c r="T14" i="1"/>
  <c r="AA14" i="1"/>
  <c r="AE14" i="1"/>
  <c r="AG14" i="1"/>
  <c r="AH14" i="1"/>
  <c r="AI14" i="1"/>
  <c r="AJ14" i="1"/>
  <c r="AK14" i="1"/>
  <c r="AP14" i="1"/>
  <c r="AR14" i="1"/>
  <c r="AS14" i="1"/>
  <c r="BB14" i="1"/>
  <c r="BC14" i="1"/>
  <c r="BD14" i="1"/>
  <c r="BE14" i="1"/>
  <c r="BF14" i="1"/>
  <c r="BG14" i="1"/>
  <c r="BK14" i="1"/>
  <c r="BM14" i="1"/>
  <c r="BN14" i="1"/>
  <c r="BO14" i="1"/>
  <c r="BP14" i="1"/>
  <c r="BQ14" i="1"/>
  <c r="K15" i="1"/>
  <c r="N15" i="1"/>
  <c r="S15" i="1"/>
  <c r="T15" i="1"/>
  <c r="AA15" i="1"/>
  <c r="AE15" i="1"/>
  <c r="AG15" i="1"/>
  <c r="AH15" i="1"/>
  <c r="AI15" i="1"/>
  <c r="AJ15" i="1"/>
  <c r="AK15" i="1"/>
  <c r="AP15" i="1"/>
  <c r="AR15" i="1"/>
  <c r="AS15" i="1"/>
  <c r="BB15" i="1"/>
  <c r="BC15" i="1"/>
  <c r="BD15" i="1"/>
  <c r="BE15" i="1"/>
  <c r="BF15" i="1"/>
  <c r="BG15" i="1"/>
  <c r="BK15" i="1"/>
  <c r="BM15" i="1"/>
  <c r="BN15" i="1"/>
  <c r="BO15" i="1"/>
  <c r="BP15" i="1"/>
  <c r="BQ15" i="1"/>
  <c r="K16" i="1"/>
  <c r="N16" i="1"/>
  <c r="S16" i="1"/>
  <c r="T16" i="1"/>
  <c r="AA16" i="1"/>
  <c r="AE16" i="1"/>
  <c r="AG16" i="1"/>
  <c r="AH16" i="1"/>
  <c r="AI16" i="1"/>
  <c r="AJ16" i="1"/>
  <c r="AK16" i="1"/>
  <c r="AP16" i="1"/>
  <c r="AR16" i="1"/>
  <c r="AS16" i="1"/>
  <c r="BB16" i="1"/>
  <c r="BC16" i="1"/>
  <c r="BD16" i="1"/>
  <c r="BE16" i="1"/>
  <c r="BF16" i="1"/>
  <c r="BG16" i="1"/>
  <c r="BK16" i="1"/>
  <c r="BM16" i="1"/>
  <c r="BN16" i="1"/>
  <c r="BO16" i="1"/>
  <c r="BP16" i="1"/>
  <c r="BQ16" i="1"/>
  <c r="K17" i="1"/>
  <c r="N17" i="1"/>
  <c r="S17" i="1"/>
  <c r="T17" i="1"/>
  <c r="U17" i="1"/>
  <c r="AA17" i="1"/>
  <c r="AF17" i="1"/>
  <c r="AG17" i="1"/>
  <c r="AH17" i="1"/>
  <c r="AI17" i="1"/>
  <c r="AJ17" i="1"/>
  <c r="AK17" i="1"/>
  <c r="AM17" i="1"/>
  <c r="AN17" i="1" s="1"/>
  <c r="AR17" i="1" s="1"/>
  <c r="AO17" i="1"/>
  <c r="AP17" i="1"/>
  <c r="BC17" i="1"/>
  <c r="BE17" i="1"/>
  <c r="BG17" i="1"/>
  <c r="BL17" i="1"/>
  <c r="BM17" i="1"/>
  <c r="BN17" i="1"/>
  <c r="BO17" i="1"/>
  <c r="BP17" i="1"/>
  <c r="BQ17" i="1"/>
  <c r="K18" i="1"/>
  <c r="N18" i="1"/>
  <c r="S18" i="1"/>
  <c r="T18" i="1"/>
  <c r="U18" i="1"/>
  <c r="AA18" i="1"/>
  <c r="AF18" i="1"/>
  <c r="AG18" i="1"/>
  <c r="AH18" i="1"/>
  <c r="AI18" i="1"/>
  <c r="AJ18" i="1"/>
  <c r="AK18" i="1"/>
  <c r="AM18" i="1"/>
  <c r="AN18" i="1" s="1"/>
  <c r="AR18" i="1" s="1"/>
  <c r="AO18" i="1"/>
  <c r="AP18" i="1"/>
  <c r="BC18" i="1"/>
  <c r="BE18" i="1"/>
  <c r="BG18" i="1"/>
  <c r="BL18" i="1"/>
  <c r="BM18" i="1"/>
  <c r="BN18" i="1"/>
  <c r="BO18" i="1"/>
  <c r="BP18" i="1"/>
  <c r="BQ18" i="1"/>
  <c r="K19" i="1"/>
  <c r="N19" i="1"/>
  <c r="S19" i="1"/>
  <c r="T19" i="1"/>
  <c r="U19" i="1"/>
  <c r="AA19" i="1"/>
  <c r="AF19" i="1"/>
  <c r="AG19" i="1"/>
  <c r="AH19" i="1"/>
  <c r="AI19" i="1"/>
  <c r="AJ19" i="1"/>
  <c r="AK19" i="1"/>
  <c r="AM19" i="1"/>
  <c r="AN19" i="1" s="1"/>
  <c r="AR19" i="1" s="1"/>
  <c r="AO19" i="1"/>
  <c r="AP19" i="1"/>
  <c r="BC19" i="1"/>
  <c r="BE19" i="1"/>
  <c r="BG19" i="1"/>
  <c r="BL19" i="1"/>
  <c r="BM19" i="1"/>
  <c r="BN19" i="1"/>
  <c r="BO19" i="1"/>
  <c r="BP19" i="1"/>
  <c r="BQ19" i="1"/>
  <c r="K21" i="1"/>
  <c r="N21" i="1"/>
  <c r="AF21" i="1"/>
  <c r="AG21" i="1"/>
  <c r="AH21" i="1"/>
  <c r="AI21" i="1"/>
  <c r="AJ21" i="1"/>
  <c r="AK21" i="1"/>
  <c r="AM21" i="1"/>
  <c r="AN21" i="1" s="1"/>
  <c r="AR21" i="1" s="1"/>
  <c r="AO21" i="1"/>
  <c r="AP21" i="1"/>
  <c r="K22" i="1"/>
  <c r="N22" i="1"/>
  <c r="S22" i="1"/>
  <c r="T22" i="1"/>
  <c r="U22" i="1"/>
  <c r="AA22" i="1"/>
  <c r="AF22" i="1"/>
  <c r="AG22" i="1"/>
  <c r="AH22" i="1"/>
  <c r="AI22" i="1"/>
  <c r="AJ22" i="1"/>
  <c r="AK22" i="1"/>
  <c r="AM22" i="1"/>
  <c r="AN22" i="1" s="1"/>
  <c r="AR22" i="1" s="1"/>
  <c r="AO22" i="1"/>
  <c r="AP22" i="1"/>
  <c r="BC22" i="1"/>
  <c r="BE22" i="1"/>
  <c r="BG22" i="1"/>
  <c r="BL22" i="1"/>
  <c r="BM22" i="1"/>
  <c r="BN22" i="1"/>
  <c r="BO22" i="1"/>
  <c r="BP22" i="1"/>
  <c r="BQ22" i="1"/>
  <c r="K23" i="1"/>
  <c r="N23" i="1"/>
  <c r="S23" i="1"/>
  <c r="U23" i="1"/>
  <c r="AA23" i="1"/>
  <c r="AF23" i="1"/>
  <c r="AG23" i="1"/>
  <c r="AH23" i="1"/>
  <c r="AI23" i="1"/>
  <c r="AJ23" i="1"/>
  <c r="AK23" i="1"/>
  <c r="AO23" i="1"/>
  <c r="AP23" i="1"/>
  <c r="BC23" i="1"/>
  <c r="BE23" i="1"/>
  <c r="BG23" i="1"/>
  <c r="BL23" i="1"/>
  <c r="BM23" i="1"/>
  <c r="BN23" i="1"/>
  <c r="BO23" i="1"/>
  <c r="BP23" i="1"/>
  <c r="BQ23" i="1"/>
  <c r="K24" i="1"/>
  <c r="N24" i="1"/>
  <c r="S24" i="1"/>
  <c r="T24" i="1"/>
  <c r="AA24" i="1"/>
  <c r="AE24" i="1"/>
  <c r="AG24" i="1"/>
  <c r="AH24" i="1"/>
  <c r="AI24" i="1"/>
  <c r="AJ24" i="1"/>
  <c r="AK24" i="1"/>
  <c r="AP24" i="1"/>
  <c r="AR24" i="1"/>
  <c r="AS24" i="1"/>
  <c r="BB24" i="1"/>
  <c r="BC24" i="1"/>
  <c r="BD24" i="1"/>
  <c r="BE24" i="1"/>
  <c r="BF24" i="1"/>
  <c r="BG24" i="1"/>
  <c r="BK24" i="1"/>
  <c r="BM24" i="1"/>
  <c r="BN24" i="1"/>
  <c r="BO24" i="1"/>
  <c r="BP24" i="1"/>
  <c r="BQ24" i="1"/>
  <c r="S25" i="1"/>
  <c r="AX25" i="1" s="1"/>
  <c r="T25" i="1"/>
  <c r="K26" i="1"/>
  <c r="N26" i="1"/>
  <c r="S26" i="1"/>
  <c r="T26" i="1"/>
  <c r="U26" i="1"/>
  <c r="AA26" i="1"/>
  <c r="AE26" i="1"/>
  <c r="AG26" i="1"/>
  <c r="AH26" i="1"/>
  <c r="AI26" i="1"/>
  <c r="AJ26" i="1"/>
  <c r="AK26" i="1"/>
  <c r="AM26" i="1"/>
  <c r="AN26" i="1" s="1"/>
  <c r="AO26" i="1" s="1"/>
  <c r="AR26" i="1"/>
  <c r="AS26" i="1"/>
  <c r="BB26" i="1"/>
  <c r="BC26" i="1"/>
  <c r="BD26" i="1"/>
  <c r="BE26" i="1"/>
  <c r="BF26" i="1"/>
  <c r="BG26" i="1"/>
  <c r="BK26" i="1"/>
  <c r="BM26" i="1"/>
  <c r="BN26" i="1"/>
  <c r="BO26" i="1"/>
  <c r="BP26" i="1"/>
  <c r="BQ26" i="1"/>
  <c r="K27" i="1"/>
  <c r="N27" i="1"/>
  <c r="S27" i="1"/>
  <c r="T27" i="1"/>
  <c r="AA27" i="1"/>
  <c r="AE27" i="1"/>
  <c r="AG27" i="1"/>
  <c r="AH27" i="1"/>
  <c r="AI27" i="1"/>
  <c r="AJ27" i="1"/>
  <c r="AK27" i="1"/>
  <c r="AP27" i="1"/>
  <c r="AR27" i="1"/>
  <c r="AS27" i="1"/>
  <c r="BB27" i="1"/>
  <c r="BC27" i="1"/>
  <c r="BD27" i="1"/>
  <c r="BE27" i="1"/>
  <c r="BF27" i="1"/>
  <c r="BG27" i="1"/>
  <c r="BK27" i="1"/>
  <c r="BM27" i="1"/>
  <c r="BN27" i="1"/>
  <c r="BO27" i="1"/>
  <c r="BP27" i="1"/>
  <c r="BQ27" i="1"/>
  <c r="K28" i="1"/>
  <c r="N28" i="1"/>
  <c r="S28" i="1"/>
  <c r="U28" i="1"/>
  <c r="AA28" i="1"/>
  <c r="AF28" i="1"/>
  <c r="AG28" i="1"/>
  <c r="AH28" i="1"/>
  <c r="AI28" i="1"/>
  <c r="AJ28" i="1"/>
  <c r="AK28" i="1"/>
  <c r="AO28" i="1"/>
  <c r="AP28" i="1"/>
  <c r="BC28" i="1"/>
  <c r="BE28" i="1"/>
  <c r="BG28" i="1"/>
  <c r="BL28" i="1"/>
  <c r="BM28" i="1"/>
  <c r="BN28" i="1"/>
  <c r="BO28" i="1"/>
  <c r="BP28" i="1"/>
  <c r="BQ28" i="1"/>
  <c r="K29" i="1"/>
  <c r="N29" i="1"/>
  <c r="S29" i="1"/>
  <c r="T29" i="1"/>
  <c r="AA29" i="1"/>
  <c r="AE29" i="1"/>
  <c r="AG29" i="1"/>
  <c r="AH29" i="1"/>
  <c r="AI29" i="1"/>
  <c r="AJ29" i="1"/>
  <c r="AK29" i="1"/>
  <c r="AP29" i="1"/>
  <c r="AR29" i="1"/>
  <c r="AS29" i="1"/>
  <c r="BB29" i="1"/>
  <c r="BC29" i="1"/>
  <c r="BD29" i="1"/>
  <c r="BE29" i="1"/>
  <c r="BF29" i="1"/>
  <c r="BG29" i="1"/>
  <c r="BK29" i="1"/>
  <c r="BM29" i="1"/>
  <c r="BN29" i="1"/>
  <c r="BO29" i="1"/>
  <c r="BP29" i="1"/>
  <c r="BQ29" i="1"/>
  <c r="K30" i="1"/>
  <c r="N30" i="1"/>
  <c r="S30" i="1"/>
  <c r="T30" i="1"/>
  <c r="U30" i="1"/>
  <c r="AA30" i="1"/>
  <c r="AE30" i="1"/>
  <c r="AG30" i="1"/>
  <c r="AH30" i="1"/>
  <c r="AI30" i="1"/>
  <c r="AJ30" i="1"/>
  <c r="AK30" i="1"/>
  <c r="AM30" i="1"/>
  <c r="AN30" i="1" s="1"/>
  <c r="AO30" i="1" s="1"/>
  <c r="AR30" i="1"/>
  <c r="AS30" i="1"/>
  <c r="BB30" i="1"/>
  <c r="BC30" i="1"/>
  <c r="BD30" i="1"/>
  <c r="BE30" i="1"/>
  <c r="BF30" i="1"/>
  <c r="BG30" i="1"/>
  <c r="BK30" i="1"/>
  <c r="BM30" i="1"/>
  <c r="BN30" i="1"/>
  <c r="BO30" i="1"/>
  <c r="BP30" i="1"/>
  <c r="BQ30" i="1"/>
  <c r="K31" i="1"/>
  <c r="N31" i="1"/>
  <c r="S31" i="1"/>
  <c r="T31" i="1"/>
  <c r="AA31" i="1"/>
  <c r="AE31" i="1"/>
  <c r="AG31" i="1"/>
  <c r="AH31" i="1"/>
  <c r="AI31" i="1"/>
  <c r="AJ31" i="1"/>
  <c r="AK31" i="1"/>
  <c r="AP31" i="1"/>
  <c r="AR31" i="1"/>
  <c r="AS31" i="1"/>
  <c r="BB31" i="1"/>
  <c r="BC31" i="1"/>
  <c r="BD31" i="1"/>
  <c r="BE31" i="1"/>
  <c r="BF31" i="1"/>
  <c r="BG31" i="1"/>
  <c r="BK31" i="1"/>
  <c r="BM31" i="1"/>
  <c r="BN31" i="1"/>
  <c r="BO31" i="1"/>
  <c r="BP31" i="1"/>
  <c r="BQ31" i="1"/>
  <c r="K32" i="1"/>
  <c r="N32" i="1"/>
  <c r="S32" i="1"/>
  <c r="T32" i="1"/>
  <c r="U32" i="1"/>
  <c r="AA32" i="1"/>
  <c r="AE32" i="1"/>
  <c r="AG32" i="1"/>
  <c r="AI32" i="1"/>
  <c r="AJ32" i="1"/>
  <c r="AK32" i="1"/>
  <c r="AM32" i="1"/>
  <c r="AN32" i="1" s="1"/>
  <c r="AO32" i="1" s="1"/>
  <c r="AR32" i="1"/>
  <c r="AS32" i="1"/>
  <c r="BB32" i="1"/>
  <c r="BC32" i="1"/>
  <c r="BD32" i="1"/>
  <c r="BE32" i="1"/>
  <c r="BF32" i="1"/>
  <c r="BG32" i="1"/>
  <c r="BK32" i="1"/>
  <c r="BM32" i="1"/>
  <c r="BO32" i="1"/>
  <c r="BP32" i="1"/>
  <c r="BQ32" i="1"/>
  <c r="K33" i="1"/>
  <c r="N33" i="1"/>
  <c r="T33" i="1"/>
  <c r="AA33" i="1"/>
  <c r="AX33" i="1" s="1"/>
  <c r="AE33" i="1"/>
  <c r="AG33" i="1"/>
  <c r="AH33" i="1"/>
  <c r="AI33" i="1"/>
  <c r="AJ33" i="1"/>
  <c r="AK33" i="1"/>
  <c r="AP33" i="1"/>
  <c r="AR33" i="1"/>
  <c r="AS33" i="1"/>
  <c r="BB33" i="1"/>
  <c r="BC33" i="1"/>
  <c r="BD33" i="1"/>
  <c r="BE33" i="1"/>
  <c r="BF33" i="1"/>
  <c r="BG33" i="1"/>
  <c r="BK33" i="1"/>
  <c r="BM33" i="1"/>
  <c r="BN33" i="1"/>
  <c r="BO33" i="1"/>
  <c r="BP33" i="1"/>
  <c r="BQ33" i="1"/>
  <c r="K34" i="1"/>
  <c r="N34" i="1"/>
  <c r="S34" i="1"/>
  <c r="T34" i="1"/>
  <c r="AA34" i="1"/>
  <c r="AE34" i="1"/>
  <c r="AG34" i="1"/>
  <c r="AH34" i="1"/>
  <c r="AI34" i="1"/>
  <c r="AJ34" i="1"/>
  <c r="AK34" i="1"/>
  <c r="AP34" i="1"/>
  <c r="AR34" i="1"/>
  <c r="AS34" i="1"/>
  <c r="BB34" i="1"/>
  <c r="BC34" i="1"/>
  <c r="BD34" i="1"/>
  <c r="BE34" i="1"/>
  <c r="BF34" i="1"/>
  <c r="BG34" i="1"/>
  <c r="BK34" i="1"/>
  <c r="BM34" i="1"/>
  <c r="BN34" i="1"/>
  <c r="BO34" i="1"/>
  <c r="BP34" i="1"/>
  <c r="BQ34" i="1"/>
  <c r="K35" i="1"/>
  <c r="N35" i="1"/>
  <c r="S35" i="1"/>
  <c r="T35" i="1"/>
  <c r="AA35" i="1"/>
  <c r="AE35" i="1"/>
  <c r="AG35" i="1"/>
  <c r="AH35" i="1"/>
  <c r="AI35" i="1"/>
  <c r="AJ35" i="1"/>
  <c r="AK35" i="1"/>
  <c r="AP35" i="1"/>
  <c r="AR35" i="1"/>
  <c r="AS35" i="1"/>
  <c r="BB35" i="1"/>
  <c r="BC35" i="1"/>
  <c r="BD35" i="1"/>
  <c r="BE35" i="1"/>
  <c r="BF35" i="1"/>
  <c r="BG35" i="1"/>
  <c r="BK35" i="1"/>
  <c r="BM35" i="1"/>
  <c r="BN35" i="1"/>
  <c r="BO35" i="1"/>
  <c r="BP35" i="1"/>
  <c r="BQ35" i="1"/>
  <c r="K36" i="1"/>
  <c r="N36" i="1"/>
  <c r="S36" i="1"/>
  <c r="U36" i="1"/>
  <c r="AA36" i="1"/>
  <c r="AF36" i="1"/>
  <c r="AG36" i="1"/>
  <c r="AH36" i="1"/>
  <c r="AI36" i="1"/>
  <c r="AJ36" i="1"/>
  <c r="AK36" i="1"/>
  <c r="AO36" i="1"/>
  <c r="AP36" i="1"/>
  <c r="BC36" i="1"/>
  <c r="BE36" i="1"/>
  <c r="BG36" i="1"/>
  <c r="BL36" i="1"/>
  <c r="BM36" i="1"/>
  <c r="BN36" i="1"/>
  <c r="BO36" i="1"/>
  <c r="BP36" i="1"/>
  <c r="BQ36" i="1"/>
  <c r="K37" i="1"/>
  <c r="N37" i="1"/>
  <c r="S37" i="1"/>
  <c r="T37" i="1"/>
  <c r="AA37" i="1"/>
  <c r="AE37" i="1"/>
  <c r="AG37" i="1"/>
  <c r="AH37" i="1"/>
  <c r="AI37" i="1"/>
  <c r="AJ37" i="1"/>
  <c r="AK37" i="1"/>
  <c r="AP37" i="1"/>
  <c r="AR37" i="1"/>
  <c r="AS37" i="1"/>
  <c r="BB37" i="1"/>
  <c r="BC37" i="1"/>
  <c r="BD37" i="1"/>
  <c r="BE37" i="1"/>
  <c r="BF37" i="1"/>
  <c r="BG37" i="1"/>
  <c r="BK37" i="1"/>
  <c r="BM37" i="1"/>
  <c r="BN37" i="1"/>
  <c r="BO37" i="1"/>
  <c r="BP37" i="1"/>
  <c r="BQ37" i="1"/>
  <c r="K38" i="1"/>
  <c r="N38" i="1"/>
  <c r="S38" i="1"/>
  <c r="T38" i="1"/>
  <c r="U38" i="1"/>
  <c r="AA38" i="1"/>
  <c r="AE38" i="1"/>
  <c r="AG38" i="1"/>
  <c r="AH38" i="1"/>
  <c r="AI38" i="1"/>
  <c r="AJ38" i="1"/>
  <c r="AK38" i="1"/>
  <c r="AM38" i="1"/>
  <c r="AN38" i="1" s="1"/>
  <c r="AO38" i="1" s="1"/>
  <c r="AR38" i="1"/>
  <c r="AS38" i="1"/>
  <c r="BB38" i="1"/>
  <c r="BC38" i="1"/>
  <c r="BD38" i="1"/>
  <c r="BE38" i="1"/>
  <c r="BF38" i="1"/>
  <c r="BG38" i="1"/>
  <c r="BK38" i="1"/>
  <c r="BM38" i="1"/>
  <c r="BN38" i="1"/>
  <c r="BO38" i="1"/>
  <c r="BP38" i="1"/>
  <c r="BQ38" i="1"/>
  <c r="K39" i="1"/>
  <c r="N39" i="1"/>
  <c r="S39" i="1"/>
  <c r="T39" i="1"/>
  <c r="AA39" i="1"/>
  <c r="AE39" i="1"/>
  <c r="AG39" i="1"/>
  <c r="AH39" i="1"/>
  <c r="AI39" i="1"/>
  <c r="AJ39" i="1"/>
  <c r="AK39" i="1"/>
  <c r="AP39" i="1"/>
  <c r="AR39" i="1"/>
  <c r="AS39" i="1"/>
  <c r="BB39" i="1"/>
  <c r="BC39" i="1"/>
  <c r="BD39" i="1"/>
  <c r="BE39" i="1"/>
  <c r="BF39" i="1"/>
  <c r="BG39" i="1"/>
  <c r="BK39" i="1"/>
  <c r="BM39" i="1"/>
  <c r="BN39" i="1"/>
  <c r="BO39" i="1"/>
  <c r="BP39" i="1"/>
  <c r="BQ39" i="1"/>
  <c r="K40" i="1"/>
  <c r="N40" i="1"/>
  <c r="S40" i="1"/>
  <c r="U40" i="1"/>
  <c r="AA40" i="1"/>
  <c r="AF40" i="1"/>
  <c r="AG40" i="1"/>
  <c r="AH40" i="1"/>
  <c r="AI40" i="1"/>
  <c r="AJ40" i="1"/>
  <c r="AK40" i="1"/>
  <c r="AO40" i="1"/>
  <c r="AP40" i="1"/>
  <c r="BC40" i="1"/>
  <c r="BE40" i="1"/>
  <c r="BG40" i="1"/>
  <c r="BL40" i="1"/>
  <c r="BM40" i="1"/>
  <c r="BN40" i="1"/>
  <c r="BO40" i="1"/>
  <c r="BP40" i="1"/>
  <c r="BQ40" i="1"/>
  <c r="K41" i="1"/>
  <c r="N41" i="1"/>
  <c r="S41" i="1"/>
  <c r="T41" i="1"/>
  <c r="AA41" i="1"/>
  <c r="AE41" i="1"/>
  <c r="AG41" i="1"/>
  <c r="AH41" i="1"/>
  <c r="AI41" i="1"/>
  <c r="AJ41" i="1"/>
  <c r="AK41" i="1"/>
  <c r="AP41" i="1"/>
  <c r="AR41" i="1"/>
  <c r="AS41" i="1"/>
  <c r="BB41" i="1"/>
  <c r="BC41" i="1"/>
  <c r="BD41" i="1"/>
  <c r="BE41" i="1"/>
  <c r="BF41" i="1"/>
  <c r="BG41" i="1"/>
  <c r="BK41" i="1"/>
  <c r="BM41" i="1"/>
  <c r="BN41" i="1"/>
  <c r="BO41" i="1"/>
  <c r="BP41" i="1"/>
  <c r="BQ41" i="1"/>
  <c r="K42" i="1"/>
  <c r="N42" i="1"/>
  <c r="S42" i="1"/>
  <c r="T42" i="1"/>
  <c r="AA42" i="1"/>
  <c r="AE42" i="1"/>
  <c r="AG42" i="1"/>
  <c r="AH42" i="1"/>
  <c r="AI42" i="1"/>
  <c r="AJ42" i="1"/>
  <c r="AK42" i="1"/>
  <c r="AP42" i="1"/>
  <c r="AR42" i="1"/>
  <c r="AS42" i="1"/>
  <c r="BB42" i="1"/>
  <c r="BC42" i="1"/>
  <c r="BD42" i="1"/>
  <c r="BE42" i="1"/>
  <c r="BF42" i="1"/>
  <c r="BG42" i="1"/>
  <c r="BK42" i="1"/>
  <c r="BM42" i="1"/>
  <c r="BN42" i="1"/>
  <c r="BO42" i="1"/>
  <c r="BP42" i="1"/>
  <c r="BQ42" i="1"/>
  <c r="K43" i="1"/>
  <c r="N43" i="1"/>
  <c r="S43" i="1"/>
  <c r="T43" i="1"/>
  <c r="U43" i="1"/>
  <c r="AA43" i="1"/>
  <c r="AF43" i="1"/>
  <c r="AG43" i="1"/>
  <c r="AH43" i="1"/>
  <c r="AI43" i="1"/>
  <c r="AJ43" i="1"/>
  <c r="AK43" i="1"/>
  <c r="AM43" i="1"/>
  <c r="AN43" i="1" s="1"/>
  <c r="AR43" i="1" s="1"/>
  <c r="AO43" i="1"/>
  <c r="AP43" i="1"/>
  <c r="BC43" i="1"/>
  <c r="BE43" i="1"/>
  <c r="BG43" i="1"/>
  <c r="BL43" i="1"/>
  <c r="BM43" i="1"/>
  <c r="BN43" i="1"/>
  <c r="BO43" i="1"/>
  <c r="BP43" i="1"/>
  <c r="BQ43" i="1"/>
  <c r="K44" i="1"/>
  <c r="N44" i="1"/>
  <c r="S44" i="1"/>
  <c r="U44" i="1"/>
  <c r="AA44" i="1"/>
  <c r="AF44" i="1"/>
  <c r="AG44" i="1"/>
  <c r="AH44" i="1"/>
  <c r="AI44" i="1"/>
  <c r="AJ44" i="1"/>
  <c r="AK44" i="1"/>
  <c r="AO44" i="1"/>
  <c r="AP44" i="1"/>
  <c r="BC44" i="1"/>
  <c r="BE44" i="1"/>
  <c r="BG44" i="1"/>
  <c r="BL44" i="1"/>
  <c r="BM44" i="1"/>
  <c r="BN44" i="1"/>
  <c r="BO44" i="1"/>
  <c r="BP44" i="1"/>
  <c r="BQ44" i="1"/>
  <c r="K45" i="1"/>
  <c r="N45" i="1"/>
  <c r="S45" i="1"/>
  <c r="T45" i="1"/>
  <c r="U45" i="1"/>
  <c r="AA45" i="1"/>
  <c r="AF45" i="1"/>
  <c r="AG45" i="1"/>
  <c r="AH45" i="1"/>
  <c r="AI45" i="1"/>
  <c r="AJ45" i="1"/>
  <c r="AK45" i="1"/>
  <c r="AM45" i="1"/>
  <c r="AN45" i="1" s="1"/>
  <c r="AR45" i="1" s="1"/>
  <c r="AO45" i="1"/>
  <c r="AP45" i="1"/>
  <c r="BC45" i="1"/>
  <c r="BE45" i="1"/>
  <c r="BG45" i="1"/>
  <c r="BL45" i="1"/>
  <c r="BM45" i="1"/>
  <c r="BN45" i="1"/>
  <c r="BO45" i="1"/>
  <c r="BP45" i="1"/>
  <c r="BQ45" i="1"/>
  <c r="K46" i="1"/>
  <c r="N46" i="1"/>
  <c r="S46" i="1"/>
  <c r="T46" i="1"/>
  <c r="U46" i="1"/>
  <c r="AA46" i="1"/>
  <c r="AF46" i="1"/>
  <c r="AG46" i="1"/>
  <c r="AH46" i="1"/>
  <c r="AI46" i="1"/>
  <c r="AJ46" i="1"/>
  <c r="AK46" i="1"/>
  <c r="AM46" i="1"/>
  <c r="AN46" i="1" s="1"/>
  <c r="AR46" i="1" s="1"/>
  <c r="AO46" i="1"/>
  <c r="AP46" i="1"/>
  <c r="BC46" i="1"/>
  <c r="BE46" i="1"/>
  <c r="BG46" i="1"/>
  <c r="BL46" i="1"/>
  <c r="BM46" i="1"/>
  <c r="BN46" i="1"/>
  <c r="BO46" i="1"/>
  <c r="BP46" i="1"/>
  <c r="BQ46" i="1"/>
  <c r="K47" i="1"/>
  <c r="N47" i="1"/>
  <c r="S47" i="1"/>
  <c r="U47" i="1"/>
  <c r="AA47" i="1"/>
  <c r="AF47" i="1"/>
  <c r="AG47" i="1"/>
  <c r="AH47" i="1"/>
  <c r="AI47" i="1"/>
  <c r="AJ47" i="1"/>
  <c r="AK47" i="1"/>
  <c r="AO47" i="1"/>
  <c r="AP47" i="1"/>
  <c r="BC47" i="1"/>
  <c r="BE47" i="1"/>
  <c r="BG47" i="1"/>
  <c r="BL47" i="1"/>
  <c r="BM47" i="1"/>
  <c r="BN47" i="1"/>
  <c r="BO47" i="1"/>
  <c r="BP47" i="1"/>
  <c r="BQ47" i="1"/>
  <c r="K48" i="1"/>
  <c r="N48" i="1"/>
  <c r="S48" i="1"/>
  <c r="T48" i="1"/>
  <c r="AA48" i="1"/>
  <c r="AE48" i="1"/>
  <c r="AG48" i="1"/>
  <c r="AH48" i="1"/>
  <c r="AI48" i="1"/>
  <c r="AJ48" i="1"/>
  <c r="AK48" i="1"/>
  <c r="AP48" i="1"/>
  <c r="AR48" i="1"/>
  <c r="AS48" i="1"/>
  <c r="BB48" i="1"/>
  <c r="BC48" i="1"/>
  <c r="BD48" i="1"/>
  <c r="BE48" i="1"/>
  <c r="BF48" i="1"/>
  <c r="BG48" i="1"/>
  <c r="BK48" i="1"/>
  <c r="BM48" i="1"/>
  <c r="BN48" i="1"/>
  <c r="BO48" i="1"/>
  <c r="BP48" i="1"/>
  <c r="BQ48" i="1"/>
  <c r="K49" i="1"/>
  <c r="N49" i="1"/>
  <c r="S49" i="1"/>
  <c r="U49" i="1"/>
  <c r="AA49" i="1"/>
  <c r="AF49" i="1"/>
  <c r="AG49" i="1"/>
  <c r="AH49" i="1"/>
  <c r="AI49" i="1"/>
  <c r="AJ49" i="1"/>
  <c r="AK49" i="1"/>
  <c r="AO49" i="1"/>
  <c r="AP49" i="1"/>
  <c r="BC49" i="1"/>
  <c r="BE49" i="1"/>
  <c r="BG49" i="1"/>
  <c r="BL49" i="1"/>
  <c r="BM49" i="1"/>
  <c r="BN49" i="1"/>
  <c r="BO49" i="1"/>
  <c r="BP49" i="1"/>
  <c r="BQ49" i="1"/>
  <c r="K50" i="1"/>
  <c r="N50" i="1"/>
  <c r="S50" i="1"/>
  <c r="T50" i="1"/>
  <c r="U50" i="1"/>
  <c r="AA50" i="1"/>
  <c r="AF50" i="1"/>
  <c r="AG50" i="1"/>
  <c r="AH50" i="1"/>
  <c r="AI50" i="1"/>
  <c r="AJ50" i="1"/>
  <c r="AK50" i="1"/>
  <c r="AM50" i="1"/>
  <c r="AN50" i="1" s="1"/>
  <c r="AR50" i="1" s="1"/>
  <c r="AO50" i="1"/>
  <c r="AP50" i="1"/>
  <c r="BC50" i="1"/>
  <c r="BE50" i="1"/>
  <c r="BG50" i="1"/>
  <c r="BL50" i="1"/>
  <c r="BM50" i="1"/>
  <c r="BN50" i="1"/>
  <c r="BO50" i="1"/>
  <c r="BP50" i="1"/>
  <c r="BQ50" i="1"/>
  <c r="K51" i="1"/>
  <c r="N51" i="1"/>
  <c r="S51" i="1"/>
  <c r="U51" i="1"/>
  <c r="AA51" i="1"/>
  <c r="AF51" i="1"/>
  <c r="AG51" i="1"/>
  <c r="AH51" i="1"/>
  <c r="AI51" i="1"/>
  <c r="AJ51" i="1"/>
  <c r="AK51" i="1"/>
  <c r="AO51" i="1"/>
  <c r="AP51" i="1"/>
  <c r="BC51" i="1"/>
  <c r="BE51" i="1"/>
  <c r="BG51" i="1"/>
  <c r="BL51" i="1"/>
  <c r="BM51" i="1"/>
  <c r="BN51" i="1"/>
  <c r="BO51" i="1"/>
  <c r="BP51" i="1"/>
  <c r="BQ51" i="1"/>
  <c r="K52" i="1"/>
  <c r="N52" i="1"/>
  <c r="S52" i="1"/>
  <c r="T52" i="1"/>
  <c r="U52" i="1"/>
  <c r="AA52" i="1"/>
  <c r="AE52" i="1"/>
  <c r="AG52" i="1"/>
  <c r="AH52" i="1"/>
  <c r="AI52" i="1"/>
  <c r="AJ52" i="1"/>
  <c r="AK52" i="1"/>
  <c r="AM52" i="1"/>
  <c r="AN52" i="1" s="1"/>
  <c r="AO52" i="1" s="1"/>
  <c r="AR52" i="1"/>
  <c r="AS52" i="1"/>
  <c r="BB52" i="1"/>
  <c r="BC52" i="1"/>
  <c r="BD52" i="1"/>
  <c r="BE52" i="1"/>
  <c r="BF52" i="1"/>
  <c r="BG52" i="1"/>
  <c r="BK52" i="1"/>
  <c r="BM52" i="1"/>
  <c r="BN52" i="1"/>
  <c r="BO52" i="1"/>
  <c r="BP52" i="1"/>
  <c r="BQ52" i="1"/>
  <c r="K53" i="1"/>
  <c r="N53" i="1"/>
  <c r="S53" i="1"/>
  <c r="T53" i="1"/>
  <c r="AA53" i="1"/>
  <c r="AE53" i="1"/>
  <c r="AG53" i="1"/>
  <c r="AH53" i="1"/>
  <c r="AI53" i="1"/>
  <c r="AJ53" i="1"/>
  <c r="AK53" i="1"/>
  <c r="AP53" i="1"/>
  <c r="AR53" i="1"/>
  <c r="AS53" i="1"/>
  <c r="BB53" i="1"/>
  <c r="BC53" i="1"/>
  <c r="BD53" i="1"/>
  <c r="BE53" i="1"/>
  <c r="BF53" i="1"/>
  <c r="BG53" i="1"/>
  <c r="BK53" i="1"/>
  <c r="BM53" i="1"/>
  <c r="BN53" i="1"/>
  <c r="BO53" i="1"/>
  <c r="BP53" i="1"/>
  <c r="BQ53" i="1"/>
  <c r="K54" i="1"/>
  <c r="N54" i="1"/>
  <c r="S54" i="1"/>
  <c r="U54" i="1"/>
  <c r="AA54" i="1"/>
  <c r="AF54" i="1"/>
  <c r="AG54" i="1"/>
  <c r="AH54" i="1"/>
  <c r="AI54" i="1"/>
  <c r="AJ54" i="1"/>
  <c r="AK54" i="1"/>
  <c r="AO54" i="1"/>
  <c r="AP54" i="1"/>
  <c r="BC54" i="1"/>
  <c r="BE54" i="1"/>
  <c r="BG54" i="1"/>
  <c r="BL54" i="1"/>
  <c r="BM54" i="1"/>
  <c r="BN54" i="1"/>
  <c r="BO54" i="1"/>
  <c r="BP54" i="1"/>
  <c r="BQ54" i="1"/>
  <c r="K55" i="1"/>
  <c r="N55" i="1"/>
  <c r="S55" i="1"/>
  <c r="T55" i="1"/>
  <c r="U55" i="1"/>
  <c r="AA55" i="1"/>
  <c r="AF55" i="1"/>
  <c r="AG55" i="1"/>
  <c r="AH55" i="1"/>
  <c r="AI55" i="1"/>
  <c r="AJ55" i="1"/>
  <c r="AK55" i="1"/>
  <c r="AM55" i="1"/>
  <c r="AN55" i="1" s="1"/>
  <c r="AR55" i="1" s="1"/>
  <c r="AO55" i="1"/>
  <c r="AP55" i="1"/>
  <c r="BC55" i="1"/>
  <c r="BE55" i="1"/>
  <c r="BG55" i="1"/>
  <c r="BL55" i="1"/>
  <c r="BM55" i="1"/>
  <c r="BN55" i="1"/>
  <c r="BO55" i="1"/>
  <c r="BP55" i="1"/>
  <c r="BQ55" i="1"/>
  <c r="K56" i="1"/>
  <c r="N56" i="1"/>
  <c r="S56" i="1"/>
  <c r="U56" i="1"/>
  <c r="AA56" i="1"/>
  <c r="AF56" i="1"/>
  <c r="AG56" i="1"/>
  <c r="AH56" i="1"/>
  <c r="AI56" i="1"/>
  <c r="AJ56" i="1"/>
  <c r="AK56" i="1"/>
  <c r="AO56" i="1"/>
  <c r="AP56" i="1"/>
  <c r="BC56" i="1"/>
  <c r="BE56" i="1"/>
  <c r="BG56" i="1"/>
  <c r="BL56" i="1"/>
  <c r="BM56" i="1"/>
  <c r="BN56" i="1"/>
  <c r="BO56" i="1"/>
  <c r="BP56" i="1"/>
  <c r="BQ56" i="1"/>
  <c r="K57" i="1"/>
  <c r="N57" i="1"/>
  <c r="S57" i="1"/>
  <c r="T57" i="1"/>
  <c r="AA57" i="1"/>
  <c r="AE57" i="1"/>
  <c r="AG57" i="1"/>
  <c r="AH57" i="1"/>
  <c r="AI57" i="1"/>
  <c r="AJ57" i="1"/>
  <c r="AK57" i="1"/>
  <c r="AP57" i="1"/>
  <c r="AR57" i="1"/>
  <c r="AS57" i="1"/>
  <c r="BB57" i="1"/>
  <c r="BC57" i="1"/>
  <c r="BD57" i="1"/>
  <c r="BE57" i="1"/>
  <c r="BF57" i="1"/>
  <c r="BG57" i="1"/>
  <c r="BK57" i="1"/>
  <c r="BM57" i="1"/>
  <c r="BN57" i="1"/>
  <c r="BO57" i="1"/>
  <c r="BP57" i="1"/>
  <c r="BQ57" i="1"/>
  <c r="K58" i="1"/>
  <c r="N58" i="1"/>
  <c r="S58" i="1"/>
  <c r="T58" i="1"/>
  <c r="U58" i="1"/>
  <c r="AA58" i="1"/>
  <c r="AF58" i="1"/>
  <c r="AG58" i="1"/>
  <c r="AH58" i="1"/>
  <c r="AI58" i="1"/>
  <c r="AJ58" i="1"/>
  <c r="AK58" i="1"/>
  <c r="AM58" i="1"/>
  <c r="AN58" i="1" s="1"/>
  <c r="AR58" i="1" s="1"/>
  <c r="AO58" i="1"/>
  <c r="AP58" i="1"/>
  <c r="BC58" i="1"/>
  <c r="BE58" i="1"/>
  <c r="BG58" i="1"/>
  <c r="BL58" i="1"/>
  <c r="BM58" i="1"/>
  <c r="BN58" i="1"/>
  <c r="BO58" i="1"/>
  <c r="BP58" i="1"/>
  <c r="BQ58" i="1"/>
  <c r="K59" i="1"/>
  <c r="N59" i="1"/>
  <c r="S59" i="1"/>
  <c r="T59" i="1"/>
  <c r="AA59" i="1"/>
  <c r="AE59" i="1"/>
  <c r="AG59" i="1"/>
  <c r="AH59" i="1"/>
  <c r="AI59" i="1"/>
  <c r="AJ59" i="1"/>
  <c r="AK59" i="1"/>
  <c r="AP59" i="1"/>
  <c r="AR59" i="1"/>
  <c r="AS59" i="1"/>
  <c r="BB59" i="1"/>
  <c r="BC59" i="1"/>
  <c r="BD59" i="1"/>
  <c r="BE59" i="1"/>
  <c r="BF59" i="1"/>
  <c r="BG59" i="1"/>
  <c r="BK59" i="1"/>
  <c r="BM59" i="1"/>
  <c r="BN59" i="1"/>
  <c r="BO59" i="1"/>
  <c r="BP59" i="1"/>
  <c r="BQ59" i="1"/>
  <c r="K60" i="1"/>
  <c r="N60" i="1"/>
  <c r="S60" i="1"/>
  <c r="T60" i="1"/>
  <c r="AA60" i="1"/>
  <c r="AE60" i="1"/>
  <c r="AG60" i="1"/>
  <c r="AH60" i="1"/>
  <c r="AI60" i="1"/>
  <c r="AJ60" i="1"/>
  <c r="AK60" i="1"/>
  <c r="AP60" i="1"/>
  <c r="AR60" i="1"/>
  <c r="AS60" i="1"/>
  <c r="BB60" i="1"/>
  <c r="BC60" i="1"/>
  <c r="BD60" i="1"/>
  <c r="BE60" i="1"/>
  <c r="BF60" i="1"/>
  <c r="BG60" i="1"/>
  <c r="BK60" i="1"/>
  <c r="BM60" i="1"/>
  <c r="BN60" i="1"/>
  <c r="BO60" i="1"/>
  <c r="BP60" i="1"/>
  <c r="BQ60" i="1"/>
  <c r="K61" i="1"/>
  <c r="N61" i="1"/>
  <c r="S61" i="1"/>
  <c r="U61" i="1"/>
  <c r="AA61" i="1"/>
  <c r="AF61" i="1"/>
  <c r="AG61" i="1"/>
  <c r="AH61" i="1"/>
  <c r="AI61" i="1"/>
  <c r="AJ61" i="1"/>
  <c r="AK61" i="1"/>
  <c r="AO61" i="1"/>
  <c r="AP61" i="1"/>
  <c r="BC61" i="1"/>
  <c r="BE61" i="1"/>
  <c r="BG61" i="1"/>
  <c r="BL61" i="1"/>
  <c r="BM61" i="1"/>
  <c r="BN61" i="1"/>
  <c r="BO61" i="1"/>
  <c r="BP61" i="1"/>
  <c r="BQ61" i="1"/>
  <c r="K62" i="1"/>
  <c r="N62" i="1"/>
  <c r="S62" i="1"/>
  <c r="T62" i="1"/>
  <c r="U62" i="1"/>
  <c r="AA62" i="1"/>
  <c r="AF62" i="1"/>
  <c r="AG62" i="1"/>
  <c r="AH62" i="1"/>
  <c r="AI62" i="1"/>
  <c r="AJ62" i="1"/>
  <c r="AK62" i="1"/>
  <c r="AM62" i="1"/>
  <c r="AN62" i="1" s="1"/>
  <c r="AR62" i="1" s="1"/>
  <c r="AO62" i="1"/>
  <c r="AP62" i="1"/>
  <c r="BC62" i="1"/>
  <c r="BE62" i="1"/>
  <c r="BG62" i="1"/>
  <c r="BL62" i="1"/>
  <c r="BM62" i="1"/>
  <c r="BN62" i="1"/>
  <c r="BO62" i="1"/>
  <c r="BP62" i="1"/>
  <c r="BQ62" i="1"/>
  <c r="K63" i="1"/>
  <c r="N63" i="1"/>
  <c r="S63" i="1"/>
  <c r="T63" i="1"/>
  <c r="AA63" i="1"/>
  <c r="AE63" i="1"/>
  <c r="AG63" i="1"/>
  <c r="AH63" i="1"/>
  <c r="AI63" i="1"/>
  <c r="AJ63" i="1"/>
  <c r="AK63" i="1"/>
  <c r="AP63" i="1"/>
  <c r="AR63" i="1"/>
  <c r="AS63" i="1"/>
  <c r="BB63" i="1"/>
  <c r="BC63" i="1"/>
  <c r="BD63" i="1"/>
  <c r="BE63" i="1"/>
  <c r="BF63" i="1"/>
  <c r="BG63" i="1"/>
  <c r="BK63" i="1"/>
  <c r="BM63" i="1"/>
  <c r="BN63" i="1"/>
  <c r="BO63" i="1"/>
  <c r="BP63" i="1"/>
  <c r="BQ63" i="1"/>
  <c r="K64" i="1"/>
  <c r="N64" i="1"/>
  <c r="S64" i="1"/>
  <c r="T64" i="1"/>
  <c r="AA64" i="1"/>
  <c r="AE64" i="1"/>
  <c r="AG64" i="1"/>
  <c r="AH64" i="1"/>
  <c r="AI64" i="1"/>
  <c r="AJ64" i="1"/>
  <c r="AK64" i="1"/>
  <c r="AP64" i="1"/>
  <c r="AR64" i="1"/>
  <c r="AS64" i="1"/>
  <c r="BB64" i="1"/>
  <c r="BC64" i="1"/>
  <c r="BD64" i="1"/>
  <c r="BE64" i="1"/>
  <c r="BF64" i="1"/>
  <c r="BG64" i="1"/>
  <c r="BK64" i="1"/>
  <c r="BM64" i="1"/>
  <c r="BN64" i="1"/>
  <c r="BO64" i="1"/>
  <c r="BP64" i="1"/>
  <c r="BQ64" i="1"/>
  <c r="K65" i="1"/>
  <c r="N65" i="1"/>
  <c r="S65" i="1"/>
  <c r="T65" i="1"/>
  <c r="AA65" i="1"/>
  <c r="AE65" i="1"/>
  <c r="AG65" i="1"/>
  <c r="AH65" i="1"/>
  <c r="AI65" i="1"/>
  <c r="AJ65" i="1"/>
  <c r="AK65" i="1"/>
  <c r="AP65" i="1"/>
  <c r="AR65" i="1"/>
  <c r="AS65" i="1"/>
  <c r="BB65" i="1"/>
  <c r="BC65" i="1"/>
  <c r="BD65" i="1"/>
  <c r="BE65" i="1"/>
  <c r="BF65" i="1"/>
  <c r="BG65" i="1"/>
  <c r="BK65" i="1"/>
  <c r="BM65" i="1"/>
  <c r="BN65" i="1"/>
  <c r="BO65" i="1"/>
  <c r="BP65" i="1"/>
  <c r="BQ65" i="1"/>
  <c r="K66" i="1"/>
  <c r="N66" i="1"/>
  <c r="S66" i="1"/>
  <c r="T66" i="1"/>
  <c r="U66" i="1"/>
  <c r="AA66" i="1"/>
  <c r="AE66" i="1"/>
  <c r="AG66" i="1"/>
  <c r="AH66" i="1"/>
  <c r="AI66" i="1"/>
  <c r="AJ66" i="1"/>
  <c r="AK66" i="1"/>
  <c r="AM66" i="1"/>
  <c r="AN66" i="1" s="1"/>
  <c r="AO66" i="1" s="1"/>
  <c r="AR66" i="1"/>
  <c r="AS66" i="1"/>
  <c r="BB66" i="1"/>
  <c r="BC66" i="1"/>
  <c r="BD66" i="1"/>
  <c r="BE66" i="1"/>
  <c r="BF66" i="1"/>
  <c r="BG66" i="1"/>
  <c r="BK66" i="1"/>
  <c r="BM66" i="1"/>
  <c r="BN66" i="1"/>
  <c r="BO66" i="1"/>
  <c r="BP66" i="1"/>
  <c r="BQ66" i="1"/>
  <c r="K67" i="1"/>
  <c r="N67" i="1"/>
  <c r="S67" i="1"/>
  <c r="T67" i="1"/>
  <c r="AA67" i="1"/>
  <c r="AE67" i="1"/>
  <c r="AG67" i="1"/>
  <c r="AH67" i="1"/>
  <c r="AI67" i="1"/>
  <c r="AJ67" i="1"/>
  <c r="AK67" i="1"/>
  <c r="AP67" i="1"/>
  <c r="AR67" i="1"/>
  <c r="AS67" i="1"/>
  <c r="BB67" i="1"/>
  <c r="BC67" i="1"/>
  <c r="BD67" i="1"/>
  <c r="BE67" i="1"/>
  <c r="BF67" i="1"/>
  <c r="BG67" i="1"/>
  <c r="BK67" i="1"/>
  <c r="BM67" i="1"/>
  <c r="BN67" i="1"/>
  <c r="BO67" i="1"/>
  <c r="BP67" i="1"/>
  <c r="BQ67" i="1"/>
  <c r="K68" i="1"/>
  <c r="N68" i="1"/>
  <c r="S68" i="1"/>
  <c r="T68" i="1"/>
  <c r="AA68" i="1"/>
  <c r="AE68" i="1"/>
  <c r="AG68" i="1"/>
  <c r="AH68" i="1"/>
  <c r="AI68" i="1"/>
  <c r="AJ68" i="1"/>
  <c r="AK68" i="1"/>
  <c r="AP68" i="1"/>
  <c r="AR68" i="1"/>
  <c r="AS68" i="1"/>
  <c r="BB68" i="1"/>
  <c r="BC68" i="1"/>
  <c r="BD68" i="1"/>
  <c r="BE68" i="1"/>
  <c r="BF68" i="1"/>
  <c r="BG68" i="1"/>
  <c r="BK68" i="1"/>
  <c r="BM68" i="1"/>
  <c r="BN68" i="1"/>
  <c r="BO68" i="1"/>
  <c r="BP68" i="1"/>
  <c r="BQ68" i="1"/>
  <c r="K69" i="1"/>
  <c r="N69" i="1"/>
  <c r="S69" i="1"/>
  <c r="T69" i="1"/>
  <c r="AA69" i="1"/>
  <c r="AE69" i="1"/>
  <c r="AG69" i="1"/>
  <c r="AH69" i="1"/>
  <c r="AI69" i="1"/>
  <c r="AJ69" i="1"/>
  <c r="AK69" i="1"/>
  <c r="AP69" i="1"/>
  <c r="AR69" i="1"/>
  <c r="AS69" i="1"/>
  <c r="BB69" i="1"/>
  <c r="BC69" i="1"/>
  <c r="BD69" i="1"/>
  <c r="BE69" i="1"/>
  <c r="BF69" i="1"/>
  <c r="BG69" i="1"/>
  <c r="BK69" i="1"/>
  <c r="BM69" i="1"/>
  <c r="BN69" i="1"/>
  <c r="BO69" i="1"/>
  <c r="BP69" i="1"/>
  <c r="BQ69" i="1"/>
  <c r="K70" i="1"/>
  <c r="N70" i="1"/>
  <c r="S70" i="1"/>
  <c r="T70" i="1"/>
  <c r="AA70" i="1"/>
  <c r="AE70" i="1"/>
  <c r="AG70" i="1"/>
  <c r="AH70" i="1"/>
  <c r="AI70" i="1"/>
  <c r="AJ70" i="1"/>
  <c r="AK70" i="1"/>
  <c r="AP70" i="1"/>
  <c r="AR70" i="1"/>
  <c r="AS70" i="1"/>
  <c r="BB70" i="1"/>
  <c r="BC70" i="1"/>
  <c r="BD70" i="1"/>
  <c r="BE70" i="1"/>
  <c r="BF70" i="1"/>
  <c r="BG70" i="1"/>
  <c r="BK70" i="1"/>
  <c r="BM70" i="1"/>
  <c r="BN70" i="1"/>
  <c r="BO70" i="1"/>
  <c r="BP70" i="1"/>
  <c r="BQ70" i="1"/>
  <c r="K71" i="1"/>
  <c r="N71" i="1"/>
  <c r="S71" i="1"/>
  <c r="T71" i="1"/>
  <c r="U71" i="1"/>
  <c r="AA71" i="1"/>
  <c r="AF71" i="1"/>
  <c r="AG71" i="1"/>
  <c r="AH71" i="1"/>
  <c r="AI71" i="1"/>
  <c r="AJ71" i="1"/>
  <c r="AK71" i="1"/>
  <c r="AM71" i="1"/>
  <c r="AN71" i="1" s="1"/>
  <c r="AR71" i="1" s="1"/>
  <c r="AO71" i="1"/>
  <c r="AP71" i="1"/>
  <c r="BC71" i="1"/>
  <c r="BE71" i="1"/>
  <c r="BG71" i="1"/>
  <c r="BL71" i="1"/>
  <c r="BM71" i="1"/>
  <c r="BN71" i="1"/>
  <c r="BO71" i="1"/>
  <c r="BP71" i="1"/>
  <c r="BQ71" i="1"/>
  <c r="K72" i="1"/>
  <c r="N72" i="1"/>
  <c r="S72" i="1"/>
  <c r="T72" i="1"/>
  <c r="AA72" i="1"/>
  <c r="AE72" i="1"/>
  <c r="AG72" i="1"/>
  <c r="AH72" i="1"/>
  <c r="AI72" i="1"/>
  <c r="AJ72" i="1"/>
  <c r="AK72" i="1"/>
  <c r="AP72" i="1"/>
  <c r="AR72" i="1"/>
  <c r="AS72" i="1"/>
  <c r="BB72" i="1"/>
  <c r="BC72" i="1"/>
  <c r="BD72" i="1"/>
  <c r="BE72" i="1"/>
  <c r="BF72" i="1"/>
  <c r="BG72" i="1"/>
  <c r="BK72" i="1"/>
  <c r="BM72" i="1"/>
  <c r="BN72" i="1"/>
  <c r="BO72" i="1"/>
  <c r="BP72" i="1"/>
  <c r="BQ72" i="1"/>
  <c r="K73" i="1"/>
  <c r="N73" i="1"/>
  <c r="S73" i="1"/>
  <c r="T73" i="1"/>
  <c r="U73" i="1"/>
  <c r="AA73" i="1"/>
  <c r="AF73" i="1"/>
  <c r="AG73" i="1"/>
  <c r="AH73" i="1"/>
  <c r="AI73" i="1"/>
  <c r="AJ73" i="1"/>
  <c r="AK73" i="1"/>
  <c r="AM73" i="1"/>
  <c r="AN73" i="1" s="1"/>
  <c r="AR73" i="1" s="1"/>
  <c r="AO73" i="1"/>
  <c r="AP73" i="1"/>
  <c r="BC73" i="1"/>
  <c r="BE73" i="1"/>
  <c r="BG73" i="1"/>
  <c r="BL73" i="1"/>
  <c r="BM73" i="1"/>
  <c r="BN73" i="1"/>
  <c r="BO73" i="1"/>
  <c r="BP73" i="1"/>
  <c r="BQ73" i="1"/>
  <c r="K74" i="1"/>
  <c r="N74" i="1"/>
  <c r="S74" i="1"/>
  <c r="T74" i="1"/>
  <c r="U74" i="1"/>
  <c r="AA74" i="1"/>
  <c r="AF74" i="1"/>
  <c r="AG74" i="1"/>
  <c r="AH74" i="1"/>
  <c r="AI74" i="1"/>
  <c r="AJ74" i="1"/>
  <c r="AK74" i="1"/>
  <c r="AM74" i="1"/>
  <c r="AN74" i="1" s="1"/>
  <c r="AR74" i="1" s="1"/>
  <c r="AO74" i="1"/>
  <c r="AP74" i="1"/>
  <c r="BC74" i="1"/>
  <c r="BE74" i="1"/>
  <c r="BG74" i="1"/>
  <c r="BL74" i="1"/>
  <c r="BM74" i="1"/>
  <c r="BN74" i="1"/>
  <c r="BO74" i="1"/>
  <c r="BP74" i="1"/>
  <c r="BQ74" i="1"/>
  <c r="K75" i="1"/>
  <c r="N75" i="1"/>
  <c r="S75" i="1"/>
  <c r="T75" i="1"/>
  <c r="U75" i="1"/>
  <c r="AA75" i="1"/>
  <c r="AF75" i="1"/>
  <c r="AG75" i="1"/>
  <c r="AH75" i="1"/>
  <c r="AI75" i="1"/>
  <c r="AJ75" i="1"/>
  <c r="AK75" i="1"/>
  <c r="AM75" i="1"/>
  <c r="AN75" i="1" s="1"/>
  <c r="AR75" i="1" s="1"/>
  <c r="AO75" i="1"/>
  <c r="AP75" i="1"/>
  <c r="BC75" i="1"/>
  <c r="BE75" i="1"/>
  <c r="BG75" i="1"/>
  <c r="BL75" i="1"/>
  <c r="BM75" i="1"/>
  <c r="BN75" i="1"/>
  <c r="BO75" i="1"/>
  <c r="BP75" i="1"/>
  <c r="BQ75" i="1"/>
  <c r="K76" i="1"/>
  <c r="N76" i="1"/>
  <c r="S76" i="1"/>
  <c r="T76" i="1"/>
  <c r="AA76" i="1"/>
  <c r="AE76" i="1"/>
  <c r="AG76" i="1"/>
  <c r="AH76" i="1"/>
  <c r="AI76" i="1"/>
  <c r="AJ76" i="1"/>
  <c r="AK76" i="1"/>
  <c r="AP76" i="1"/>
  <c r="AR76" i="1"/>
  <c r="AS76" i="1"/>
  <c r="BB76" i="1"/>
  <c r="BC76" i="1"/>
  <c r="BD76" i="1"/>
  <c r="BE76" i="1"/>
  <c r="BF76" i="1"/>
  <c r="BG76" i="1"/>
  <c r="BK76" i="1"/>
  <c r="BM76" i="1"/>
  <c r="BN76" i="1"/>
  <c r="BO76" i="1"/>
  <c r="BP76" i="1"/>
  <c r="BQ76" i="1"/>
  <c r="K77" i="1"/>
  <c r="N77" i="1"/>
  <c r="S77" i="1"/>
  <c r="T77" i="1"/>
  <c r="AA77" i="1"/>
  <c r="AE77" i="1"/>
  <c r="AG77" i="1"/>
  <c r="AH77" i="1"/>
  <c r="AI77" i="1"/>
  <c r="AJ77" i="1"/>
  <c r="AK77" i="1"/>
  <c r="AP77" i="1"/>
  <c r="AR77" i="1"/>
  <c r="AS77" i="1"/>
  <c r="BB77" i="1"/>
  <c r="BC77" i="1"/>
  <c r="BD77" i="1"/>
  <c r="BE77" i="1"/>
  <c r="BF77" i="1"/>
  <c r="BG77" i="1"/>
  <c r="BK77" i="1"/>
  <c r="BM77" i="1"/>
  <c r="BN77" i="1"/>
  <c r="BO77" i="1"/>
  <c r="BP77" i="1"/>
  <c r="BQ77" i="1"/>
  <c r="K78" i="1"/>
  <c r="N78" i="1"/>
  <c r="S78" i="1"/>
  <c r="T78" i="1"/>
  <c r="AA78" i="1"/>
  <c r="AE78" i="1"/>
  <c r="AG78" i="1"/>
  <c r="AH78" i="1"/>
  <c r="AI78" i="1"/>
  <c r="AJ78" i="1"/>
  <c r="AK78" i="1"/>
  <c r="AP78" i="1"/>
  <c r="AR78" i="1"/>
  <c r="AS78" i="1"/>
  <c r="BB78" i="1"/>
  <c r="BC78" i="1"/>
  <c r="BD78" i="1"/>
  <c r="BE78" i="1"/>
  <c r="BF78" i="1"/>
  <c r="BG78" i="1"/>
  <c r="BK78" i="1"/>
  <c r="BM78" i="1"/>
  <c r="BN78" i="1"/>
  <c r="BO78" i="1"/>
  <c r="BP78" i="1"/>
  <c r="BQ78" i="1"/>
  <c r="K79" i="1"/>
  <c r="N79" i="1"/>
  <c r="S79" i="1"/>
  <c r="T79" i="1"/>
  <c r="AA79" i="1"/>
  <c r="AE79" i="1"/>
  <c r="AG79" i="1"/>
  <c r="AH79" i="1"/>
  <c r="AI79" i="1"/>
  <c r="AJ79" i="1"/>
  <c r="AK79" i="1"/>
  <c r="AP79" i="1"/>
  <c r="AR79" i="1"/>
  <c r="AS79" i="1"/>
  <c r="BB79" i="1"/>
  <c r="BC79" i="1"/>
  <c r="BD79" i="1"/>
  <c r="BE79" i="1"/>
  <c r="BF79" i="1"/>
  <c r="BG79" i="1"/>
  <c r="BK79" i="1"/>
  <c r="BM79" i="1"/>
  <c r="BN79" i="1"/>
  <c r="BO79" i="1"/>
  <c r="BP79" i="1"/>
  <c r="BQ79" i="1"/>
  <c r="K80" i="1"/>
  <c r="N80" i="1"/>
  <c r="S80" i="1"/>
  <c r="U80" i="1"/>
  <c r="AA80" i="1"/>
  <c r="AF80" i="1"/>
  <c r="AG80" i="1"/>
  <c r="AH80" i="1"/>
  <c r="AI80" i="1"/>
  <c r="AJ80" i="1"/>
  <c r="AK80" i="1"/>
  <c r="AO80" i="1"/>
  <c r="AP80" i="1"/>
  <c r="BC80" i="1"/>
  <c r="BE80" i="1"/>
  <c r="BG80" i="1"/>
  <c r="BL80" i="1"/>
  <c r="BM80" i="1"/>
  <c r="BN80" i="1"/>
  <c r="BO80" i="1"/>
  <c r="BP80" i="1"/>
  <c r="BQ80" i="1"/>
  <c r="K81" i="1"/>
  <c r="N81" i="1"/>
  <c r="S81" i="1"/>
  <c r="T81" i="1"/>
  <c r="U81" i="1"/>
  <c r="AA81" i="1"/>
  <c r="AF81" i="1"/>
  <c r="AG81" i="1"/>
  <c r="AH81" i="1"/>
  <c r="AI81" i="1"/>
  <c r="AJ81" i="1"/>
  <c r="AK81" i="1"/>
  <c r="AM81" i="1"/>
  <c r="AN81" i="1" s="1"/>
  <c r="AR81" i="1" s="1"/>
  <c r="AO81" i="1"/>
  <c r="AP81" i="1"/>
  <c r="BC81" i="1"/>
  <c r="BE81" i="1"/>
  <c r="BG81" i="1"/>
  <c r="BL81" i="1"/>
  <c r="BM81" i="1"/>
  <c r="BN81" i="1"/>
  <c r="BO81" i="1"/>
  <c r="BP81" i="1"/>
  <c r="BQ81" i="1"/>
  <c r="K82" i="1"/>
  <c r="N82" i="1"/>
  <c r="S82" i="1"/>
  <c r="T82" i="1"/>
  <c r="AA82" i="1"/>
  <c r="AE82" i="1"/>
  <c r="AG82" i="1"/>
  <c r="AH82" i="1"/>
  <c r="AI82" i="1"/>
  <c r="AJ82" i="1"/>
  <c r="AK82" i="1"/>
  <c r="AP82" i="1"/>
  <c r="AR82" i="1"/>
  <c r="AS82" i="1"/>
  <c r="BB82" i="1"/>
  <c r="BC82" i="1"/>
  <c r="BD82" i="1"/>
  <c r="BE82" i="1"/>
  <c r="BF82" i="1"/>
  <c r="BG82" i="1"/>
  <c r="BK82" i="1"/>
  <c r="BM82" i="1"/>
  <c r="BN82" i="1"/>
  <c r="BO82" i="1"/>
  <c r="BP82" i="1"/>
  <c r="BQ82" i="1"/>
  <c r="K83" i="1"/>
  <c r="N83" i="1"/>
  <c r="S83" i="1"/>
  <c r="T83" i="1"/>
  <c r="U83" i="1"/>
  <c r="AA83" i="1"/>
  <c r="AF83" i="1"/>
  <c r="AG83" i="1"/>
  <c r="AH83" i="1"/>
  <c r="AI83" i="1"/>
  <c r="AJ83" i="1"/>
  <c r="AK83" i="1"/>
  <c r="AM83" i="1"/>
  <c r="AN83" i="1" s="1"/>
  <c r="AR83" i="1" s="1"/>
  <c r="AO83" i="1"/>
  <c r="AP83" i="1"/>
  <c r="BC83" i="1"/>
  <c r="BE83" i="1"/>
  <c r="BG83" i="1"/>
  <c r="BL83" i="1"/>
  <c r="BM83" i="1"/>
  <c r="BN83" i="1"/>
  <c r="BO83" i="1"/>
  <c r="BP83" i="1"/>
  <c r="BQ83" i="1"/>
  <c r="K84" i="1"/>
  <c r="N84" i="1"/>
  <c r="S84" i="1"/>
  <c r="T84" i="1"/>
  <c r="AA84" i="1"/>
  <c r="AE84" i="1"/>
  <c r="AG84" i="1"/>
  <c r="AH84" i="1"/>
  <c r="AI84" i="1"/>
  <c r="AJ84" i="1"/>
  <c r="AK84" i="1"/>
  <c r="AP84" i="1"/>
  <c r="AR84" i="1"/>
  <c r="AS84" i="1"/>
  <c r="BB84" i="1"/>
  <c r="BC84" i="1"/>
  <c r="BD84" i="1"/>
  <c r="BE84" i="1"/>
  <c r="BF84" i="1"/>
  <c r="BG84" i="1"/>
  <c r="BK84" i="1"/>
  <c r="BM84" i="1"/>
  <c r="BN84" i="1"/>
  <c r="BO84" i="1"/>
  <c r="BP84" i="1"/>
  <c r="BQ84" i="1"/>
  <c r="K85" i="1"/>
  <c r="N85" i="1"/>
  <c r="S85" i="1"/>
  <c r="T85" i="1"/>
  <c r="U85" i="1"/>
  <c r="AA85" i="1"/>
  <c r="AE85" i="1"/>
  <c r="AG85" i="1"/>
  <c r="AH85" i="1"/>
  <c r="AI85" i="1"/>
  <c r="AJ85" i="1"/>
  <c r="AK85" i="1"/>
  <c r="AM85" i="1"/>
  <c r="AN85" i="1" s="1"/>
  <c r="AO85" i="1" s="1"/>
  <c r="AR85" i="1"/>
  <c r="AS85" i="1"/>
  <c r="BB85" i="1"/>
  <c r="BC85" i="1"/>
  <c r="BD85" i="1"/>
  <c r="BE85" i="1"/>
  <c r="BF85" i="1"/>
  <c r="BG85" i="1"/>
  <c r="BK85" i="1"/>
  <c r="BM85" i="1"/>
  <c r="BN85" i="1"/>
  <c r="BO85" i="1"/>
  <c r="BP85" i="1"/>
  <c r="BQ85" i="1"/>
  <c r="K86" i="1"/>
  <c r="N86" i="1"/>
  <c r="S86" i="1"/>
  <c r="T86" i="1"/>
  <c r="U86" i="1"/>
  <c r="AA86" i="1"/>
  <c r="AF86" i="1"/>
  <c r="AG86" i="1"/>
  <c r="AH86" i="1"/>
  <c r="AI86" i="1"/>
  <c r="AJ86" i="1"/>
  <c r="AK86" i="1"/>
  <c r="AM86" i="1"/>
  <c r="AN86" i="1" s="1"/>
  <c r="AR86" i="1" s="1"/>
  <c r="AO86" i="1"/>
  <c r="AP86" i="1"/>
  <c r="BC86" i="1"/>
  <c r="BE86" i="1"/>
  <c r="BG86" i="1"/>
  <c r="BL86" i="1"/>
  <c r="BM86" i="1"/>
  <c r="BN86" i="1"/>
  <c r="BO86" i="1"/>
  <c r="BP86" i="1"/>
  <c r="BQ86" i="1"/>
  <c r="K87" i="1"/>
  <c r="N87" i="1"/>
  <c r="S87" i="1"/>
  <c r="T87" i="1"/>
  <c r="AA87" i="1"/>
  <c r="AE87" i="1"/>
  <c r="AG87" i="1"/>
  <c r="AH87" i="1"/>
  <c r="AI87" i="1"/>
  <c r="AJ87" i="1"/>
  <c r="AK87" i="1"/>
  <c r="AP87" i="1"/>
  <c r="AR87" i="1"/>
  <c r="AS87" i="1"/>
  <c r="BB87" i="1"/>
  <c r="BC87" i="1"/>
  <c r="BD87" i="1"/>
  <c r="BE87" i="1"/>
  <c r="BF87" i="1"/>
  <c r="BG87" i="1"/>
  <c r="BK87" i="1"/>
  <c r="BM87" i="1"/>
  <c r="BN87" i="1"/>
  <c r="BO87" i="1"/>
  <c r="BP87" i="1"/>
  <c r="BQ87" i="1"/>
  <c r="K88" i="1"/>
  <c r="N88" i="1"/>
  <c r="S88" i="1"/>
  <c r="T88" i="1"/>
  <c r="U88" i="1"/>
  <c r="AA88" i="1"/>
  <c r="AF88" i="1"/>
  <c r="AG88" i="1"/>
  <c r="AH88" i="1"/>
  <c r="AI88" i="1"/>
  <c r="AJ88" i="1"/>
  <c r="AK88" i="1"/>
  <c r="AM88" i="1"/>
  <c r="AN88" i="1" s="1"/>
  <c r="AR88" i="1" s="1"/>
  <c r="AO88" i="1"/>
  <c r="AP88" i="1"/>
  <c r="BC88" i="1"/>
  <c r="BE88" i="1"/>
  <c r="BG88" i="1"/>
  <c r="BL88" i="1"/>
  <c r="BM88" i="1"/>
  <c r="BN88" i="1"/>
  <c r="BO88" i="1"/>
  <c r="BP88" i="1"/>
  <c r="BQ88" i="1"/>
  <c r="K89" i="1"/>
  <c r="N89" i="1"/>
  <c r="S89" i="1"/>
  <c r="T89" i="1"/>
  <c r="AA89" i="1"/>
  <c r="AE89" i="1"/>
  <c r="AG89" i="1"/>
  <c r="AH89" i="1"/>
  <c r="AI89" i="1"/>
  <c r="AJ89" i="1"/>
  <c r="AK89" i="1"/>
  <c r="AP89" i="1"/>
  <c r="AR89" i="1"/>
  <c r="AS89" i="1"/>
  <c r="BB89" i="1"/>
  <c r="BC89" i="1"/>
  <c r="BD89" i="1"/>
  <c r="BE89" i="1"/>
  <c r="BF89" i="1"/>
  <c r="BG89" i="1"/>
  <c r="BK89" i="1"/>
  <c r="BM89" i="1"/>
  <c r="BN89" i="1"/>
  <c r="BO89" i="1"/>
  <c r="BP89" i="1"/>
  <c r="BQ89" i="1"/>
  <c r="K90" i="1"/>
  <c r="N90" i="1"/>
  <c r="S90" i="1"/>
  <c r="T90" i="1"/>
  <c r="U90" i="1"/>
  <c r="AA90" i="1"/>
  <c r="AF90" i="1"/>
  <c r="AG90" i="1"/>
  <c r="AH90" i="1"/>
  <c r="AI90" i="1"/>
  <c r="AJ90" i="1"/>
  <c r="AK90" i="1"/>
  <c r="AM90" i="1"/>
  <c r="AN90" i="1" s="1"/>
  <c r="AR90" i="1" s="1"/>
  <c r="AO90" i="1"/>
  <c r="AP90" i="1"/>
  <c r="BC90" i="1"/>
  <c r="BE90" i="1"/>
  <c r="BG90" i="1"/>
  <c r="BL90" i="1"/>
  <c r="BM90" i="1"/>
  <c r="BN90" i="1"/>
  <c r="BO90" i="1"/>
  <c r="BP90" i="1"/>
  <c r="BQ90" i="1"/>
  <c r="K91" i="1"/>
  <c r="N91" i="1"/>
  <c r="S91" i="1"/>
  <c r="U91" i="1"/>
  <c r="AA91" i="1"/>
  <c r="AF91" i="1"/>
  <c r="AG91" i="1"/>
  <c r="AH91" i="1"/>
  <c r="AI91" i="1"/>
  <c r="AJ91" i="1"/>
  <c r="AK91" i="1"/>
  <c r="AO91" i="1"/>
  <c r="AP91" i="1"/>
  <c r="BC91" i="1"/>
  <c r="BE91" i="1"/>
  <c r="BG91" i="1"/>
  <c r="BL91" i="1"/>
  <c r="BM91" i="1"/>
  <c r="BN91" i="1"/>
  <c r="BO91" i="1"/>
  <c r="BP91" i="1"/>
  <c r="BQ91" i="1"/>
  <c r="K92" i="1"/>
  <c r="N92" i="1"/>
  <c r="S92" i="1"/>
  <c r="U92" i="1"/>
  <c r="AA92" i="1"/>
  <c r="AF92" i="1"/>
  <c r="AG92" i="1"/>
  <c r="AH92" i="1"/>
  <c r="AI92" i="1"/>
  <c r="AJ92" i="1"/>
  <c r="AK92" i="1"/>
  <c r="AO92" i="1"/>
  <c r="AP92" i="1"/>
  <c r="BC92" i="1"/>
  <c r="BE92" i="1"/>
  <c r="BG92" i="1"/>
  <c r="BL92" i="1"/>
  <c r="BM92" i="1"/>
  <c r="BN92" i="1"/>
  <c r="BO92" i="1"/>
  <c r="BP92" i="1"/>
  <c r="BQ92" i="1"/>
  <c r="K93" i="1"/>
  <c r="N93" i="1"/>
  <c r="S93" i="1"/>
  <c r="U93" i="1"/>
  <c r="AA93" i="1"/>
  <c r="AF93" i="1"/>
  <c r="AG93" i="1"/>
  <c r="AH93" i="1"/>
  <c r="AI93" i="1"/>
  <c r="AJ93" i="1"/>
  <c r="AK93" i="1"/>
  <c r="AO93" i="1"/>
  <c r="AP93" i="1"/>
  <c r="BC93" i="1"/>
  <c r="BE93" i="1"/>
  <c r="BG93" i="1"/>
  <c r="BL93" i="1"/>
  <c r="BM93" i="1"/>
  <c r="BN93" i="1"/>
  <c r="BO93" i="1"/>
  <c r="BP93" i="1"/>
  <c r="BQ93" i="1"/>
  <c r="K94" i="1"/>
  <c r="N94" i="1"/>
  <c r="S94" i="1"/>
  <c r="U94" i="1"/>
  <c r="AA94" i="1"/>
  <c r="AF94" i="1"/>
  <c r="AG94" i="1"/>
  <c r="AH94" i="1"/>
  <c r="AI94" i="1"/>
  <c r="AJ94" i="1"/>
  <c r="AK94" i="1"/>
  <c r="AO94" i="1"/>
  <c r="AP94" i="1"/>
  <c r="BC94" i="1"/>
  <c r="BE94" i="1"/>
  <c r="BG94" i="1"/>
  <c r="BL94" i="1"/>
  <c r="BM94" i="1"/>
  <c r="BN94" i="1"/>
  <c r="BO94" i="1"/>
  <c r="BP94" i="1"/>
  <c r="BQ94" i="1"/>
  <c r="K95" i="1"/>
  <c r="N95" i="1"/>
  <c r="S95" i="1"/>
  <c r="U95" i="1"/>
  <c r="AA95" i="1"/>
  <c r="AF95" i="1"/>
  <c r="AG95" i="1"/>
  <c r="AH95" i="1"/>
  <c r="AI95" i="1"/>
  <c r="AJ95" i="1"/>
  <c r="AK95" i="1"/>
  <c r="AO95" i="1"/>
  <c r="AP95" i="1"/>
  <c r="BC95" i="1"/>
  <c r="BE95" i="1"/>
  <c r="BG95" i="1"/>
  <c r="BL95" i="1"/>
  <c r="BM95" i="1"/>
  <c r="BN95" i="1"/>
  <c r="BO95" i="1"/>
  <c r="BP95" i="1"/>
  <c r="BQ95" i="1"/>
  <c r="K96" i="1"/>
  <c r="N96" i="1"/>
  <c r="S96" i="1"/>
  <c r="T96" i="1"/>
  <c r="U96" i="1"/>
  <c r="AA96" i="1"/>
  <c r="AF96" i="1"/>
  <c r="AG96" i="1"/>
  <c r="AH96" i="1"/>
  <c r="AI96" i="1"/>
  <c r="AJ96" i="1"/>
  <c r="AK96" i="1"/>
  <c r="AM96" i="1"/>
  <c r="AN96" i="1" s="1"/>
  <c r="AR96" i="1" s="1"/>
  <c r="AO96" i="1"/>
  <c r="AP96" i="1"/>
  <c r="BC96" i="1"/>
  <c r="BE96" i="1"/>
  <c r="BG96" i="1"/>
  <c r="BL96" i="1"/>
  <c r="BM96" i="1"/>
  <c r="BN96" i="1"/>
  <c r="BO96" i="1"/>
  <c r="BP96" i="1"/>
  <c r="BQ96" i="1"/>
  <c r="K97" i="1"/>
  <c r="N97" i="1"/>
  <c r="S97" i="1"/>
  <c r="T97" i="1"/>
  <c r="U97" i="1"/>
  <c r="AA97" i="1"/>
  <c r="AF97" i="1"/>
  <c r="AG97" i="1"/>
  <c r="AH97" i="1"/>
  <c r="AI97" i="1"/>
  <c r="AJ97" i="1"/>
  <c r="AK97" i="1"/>
  <c r="AM97" i="1"/>
  <c r="AN97" i="1" s="1"/>
  <c r="AR97" i="1" s="1"/>
  <c r="AO97" i="1"/>
  <c r="AP97" i="1"/>
  <c r="BC97" i="1"/>
  <c r="BE97" i="1"/>
  <c r="BG97" i="1"/>
  <c r="BL97" i="1"/>
  <c r="BM97" i="1"/>
  <c r="BN97" i="1"/>
  <c r="BO97" i="1"/>
  <c r="BP97" i="1"/>
  <c r="BQ97" i="1"/>
  <c r="K98" i="1"/>
  <c r="N98" i="1"/>
  <c r="S98" i="1"/>
  <c r="T98" i="1"/>
  <c r="U98" i="1"/>
  <c r="AA98" i="1"/>
  <c r="AE98" i="1"/>
  <c r="AG98" i="1"/>
  <c r="AH98" i="1"/>
  <c r="AI98" i="1"/>
  <c r="AJ98" i="1"/>
  <c r="AK98" i="1"/>
  <c r="AM98" i="1"/>
  <c r="AN98" i="1" s="1"/>
  <c r="AO98" i="1" s="1"/>
  <c r="AR98" i="1"/>
  <c r="AS98" i="1"/>
  <c r="BB98" i="1"/>
  <c r="BC98" i="1"/>
  <c r="BD98" i="1"/>
  <c r="BE98" i="1"/>
  <c r="BF98" i="1"/>
  <c r="BG98" i="1"/>
  <c r="BK98" i="1"/>
  <c r="BM98" i="1"/>
  <c r="BN98" i="1"/>
  <c r="BO98" i="1"/>
  <c r="BP98" i="1"/>
  <c r="BQ98" i="1"/>
  <c r="K99" i="1"/>
  <c r="N99" i="1"/>
  <c r="S99" i="1"/>
  <c r="U99" i="1"/>
  <c r="AA99" i="1"/>
  <c r="AF99" i="1"/>
  <c r="AG99" i="1"/>
  <c r="AH99" i="1"/>
  <c r="AI99" i="1"/>
  <c r="AJ99" i="1"/>
  <c r="AK99" i="1"/>
  <c r="AO99" i="1"/>
  <c r="AP99" i="1"/>
  <c r="BC99" i="1"/>
  <c r="BE99" i="1"/>
  <c r="BG99" i="1"/>
  <c r="BL99" i="1"/>
  <c r="BM99" i="1"/>
  <c r="BN99" i="1"/>
  <c r="BO99" i="1"/>
  <c r="BP99" i="1"/>
  <c r="BQ99" i="1"/>
  <c r="K100" i="1"/>
  <c r="N100" i="1"/>
  <c r="S100" i="1"/>
  <c r="T100" i="1"/>
  <c r="U100" i="1"/>
  <c r="AA100" i="1"/>
  <c r="AF100" i="1"/>
  <c r="AG100" i="1"/>
  <c r="AH100" i="1"/>
  <c r="AI100" i="1"/>
  <c r="AJ100" i="1"/>
  <c r="AK100" i="1"/>
  <c r="AM100" i="1"/>
  <c r="AN100" i="1" s="1"/>
  <c r="AR100" i="1" s="1"/>
  <c r="AO100" i="1"/>
  <c r="AP100" i="1"/>
  <c r="BC100" i="1"/>
  <c r="BE100" i="1"/>
  <c r="BG100" i="1"/>
  <c r="BL100" i="1"/>
  <c r="BM100" i="1"/>
  <c r="BN100" i="1"/>
  <c r="BO100" i="1"/>
  <c r="BP100" i="1"/>
  <c r="BQ100" i="1"/>
  <c r="K101" i="1"/>
  <c r="N101" i="1"/>
  <c r="S101" i="1"/>
  <c r="T101" i="1"/>
  <c r="AA101" i="1"/>
  <c r="AE101" i="1"/>
  <c r="AG101" i="1"/>
  <c r="AH101" i="1"/>
  <c r="AI101" i="1"/>
  <c r="AJ101" i="1"/>
  <c r="AK101" i="1"/>
  <c r="AP101" i="1"/>
  <c r="AR101" i="1"/>
  <c r="AS101" i="1"/>
  <c r="BB101" i="1"/>
  <c r="BC101" i="1"/>
  <c r="BD101" i="1"/>
  <c r="BE101" i="1"/>
  <c r="BF101" i="1"/>
  <c r="BG101" i="1"/>
  <c r="BK101" i="1"/>
  <c r="BM101" i="1"/>
  <c r="BN101" i="1"/>
  <c r="BO101" i="1"/>
  <c r="BP101" i="1"/>
  <c r="BQ101" i="1"/>
  <c r="K102" i="1"/>
  <c r="N102" i="1"/>
  <c r="S102" i="1"/>
  <c r="T102" i="1"/>
  <c r="U102" i="1"/>
  <c r="AA102" i="1"/>
  <c r="AF102" i="1"/>
  <c r="AG102" i="1"/>
  <c r="AH102" i="1"/>
  <c r="AI102" i="1"/>
  <c r="AJ102" i="1"/>
  <c r="AK102" i="1"/>
  <c r="AM102" i="1"/>
  <c r="AN102" i="1" s="1"/>
  <c r="AR102" i="1" s="1"/>
  <c r="AO102" i="1"/>
  <c r="AP102" i="1"/>
  <c r="BC102" i="1"/>
  <c r="BE102" i="1"/>
  <c r="BG102" i="1"/>
  <c r="BL102" i="1"/>
  <c r="BM102" i="1"/>
  <c r="BN102" i="1"/>
  <c r="BO102" i="1"/>
  <c r="BP102" i="1"/>
  <c r="BQ102" i="1"/>
  <c r="K103" i="1"/>
  <c r="N103" i="1"/>
  <c r="S103" i="1"/>
  <c r="T103" i="1"/>
  <c r="AA103" i="1"/>
  <c r="AE103" i="1"/>
  <c r="AG103" i="1"/>
  <c r="AH103" i="1"/>
  <c r="AI103" i="1"/>
  <c r="AJ103" i="1"/>
  <c r="AK103" i="1"/>
  <c r="AP103" i="1"/>
  <c r="AR103" i="1"/>
  <c r="AS103" i="1"/>
  <c r="BB103" i="1"/>
  <c r="BC103" i="1"/>
  <c r="BD103" i="1"/>
  <c r="BE103" i="1"/>
  <c r="BF103" i="1"/>
  <c r="BG103" i="1"/>
  <c r="BK103" i="1"/>
  <c r="BM103" i="1"/>
  <c r="BN103" i="1"/>
  <c r="BO103" i="1"/>
  <c r="BP103" i="1"/>
  <c r="BQ103" i="1"/>
  <c r="K104" i="1"/>
  <c r="N104" i="1"/>
  <c r="S104" i="1"/>
  <c r="T104" i="1"/>
  <c r="AA104" i="1"/>
  <c r="AE104" i="1"/>
  <c r="AG104" i="1"/>
  <c r="AH104" i="1"/>
  <c r="AI104" i="1"/>
  <c r="AJ104" i="1"/>
  <c r="AK104" i="1"/>
  <c r="AP104" i="1"/>
  <c r="AR104" i="1"/>
  <c r="AS104" i="1"/>
  <c r="BB104" i="1"/>
  <c r="BC104" i="1"/>
  <c r="BD104" i="1"/>
  <c r="BE104" i="1"/>
  <c r="BF104" i="1"/>
  <c r="BG104" i="1"/>
  <c r="BK104" i="1"/>
  <c r="BM104" i="1"/>
  <c r="BN104" i="1"/>
  <c r="BO104" i="1"/>
  <c r="BP104" i="1"/>
  <c r="BQ104" i="1"/>
  <c r="K105" i="1"/>
  <c r="N105" i="1"/>
  <c r="S105" i="1"/>
  <c r="T105" i="1"/>
  <c r="U105" i="1"/>
  <c r="AA105" i="1"/>
  <c r="AF105" i="1"/>
  <c r="AG105" i="1"/>
  <c r="AH105" i="1"/>
  <c r="AI105" i="1"/>
  <c r="AJ105" i="1"/>
  <c r="AK105" i="1"/>
  <c r="AM105" i="1"/>
  <c r="AN105" i="1" s="1"/>
  <c r="AR105" i="1" s="1"/>
  <c r="AO105" i="1"/>
  <c r="AP105" i="1"/>
  <c r="BC105" i="1"/>
  <c r="BE105" i="1"/>
  <c r="BG105" i="1"/>
  <c r="BL105" i="1"/>
  <c r="BM105" i="1"/>
  <c r="BN105" i="1"/>
  <c r="BO105" i="1"/>
  <c r="BP105" i="1"/>
  <c r="BQ105" i="1"/>
  <c r="K106" i="1"/>
  <c r="N106" i="1"/>
  <c r="S106" i="1"/>
  <c r="T106" i="1"/>
  <c r="U106" i="1"/>
  <c r="AA106" i="1"/>
  <c r="AF106" i="1"/>
  <c r="AG106" i="1"/>
  <c r="AH106" i="1"/>
  <c r="AI106" i="1"/>
  <c r="AJ106" i="1"/>
  <c r="AK106" i="1"/>
  <c r="AM106" i="1"/>
  <c r="AN106" i="1" s="1"/>
  <c r="AR106" i="1" s="1"/>
  <c r="AO106" i="1"/>
  <c r="AP106" i="1"/>
  <c r="BC106" i="1"/>
  <c r="BE106" i="1"/>
  <c r="BG106" i="1"/>
  <c r="BL106" i="1"/>
  <c r="BM106" i="1"/>
  <c r="BN106" i="1"/>
  <c r="BO106" i="1"/>
  <c r="BP106" i="1"/>
  <c r="BQ106" i="1"/>
  <c r="K107" i="1"/>
  <c r="N107" i="1"/>
  <c r="S107" i="1"/>
  <c r="T107" i="1"/>
  <c r="AA107" i="1"/>
  <c r="AE107" i="1"/>
  <c r="AG107" i="1"/>
  <c r="AH107" i="1"/>
  <c r="AI107" i="1"/>
  <c r="AJ107" i="1"/>
  <c r="AK107" i="1"/>
  <c r="AP107" i="1"/>
  <c r="AR107" i="1"/>
  <c r="AS107" i="1"/>
  <c r="BB107" i="1"/>
  <c r="BC107" i="1"/>
  <c r="BD107" i="1"/>
  <c r="BE107" i="1"/>
  <c r="BF107" i="1"/>
  <c r="BG107" i="1"/>
  <c r="BK107" i="1"/>
  <c r="BM107" i="1"/>
  <c r="BN107" i="1"/>
  <c r="BO107" i="1"/>
  <c r="BP107" i="1"/>
  <c r="BQ107" i="1"/>
  <c r="K108" i="1"/>
  <c r="N108" i="1"/>
  <c r="S108" i="1"/>
  <c r="T108" i="1"/>
  <c r="AA108" i="1"/>
  <c r="AE108" i="1"/>
  <c r="AG108" i="1"/>
  <c r="AH108" i="1"/>
  <c r="AI108" i="1"/>
  <c r="AJ108" i="1"/>
  <c r="AK108" i="1"/>
  <c r="AP108" i="1"/>
  <c r="AR108" i="1"/>
  <c r="AS108" i="1"/>
  <c r="BB108" i="1"/>
  <c r="BC108" i="1"/>
  <c r="BD108" i="1"/>
  <c r="BE108" i="1"/>
  <c r="BF108" i="1"/>
  <c r="BG108" i="1"/>
  <c r="BK108" i="1"/>
  <c r="BM108" i="1"/>
  <c r="BN108" i="1"/>
  <c r="BO108" i="1"/>
  <c r="BP108" i="1"/>
  <c r="BQ108" i="1"/>
  <c r="K109" i="1"/>
  <c r="N109" i="1"/>
  <c r="S109" i="1"/>
  <c r="T109" i="1"/>
  <c r="U109" i="1"/>
  <c r="AA109" i="1"/>
  <c r="AF109" i="1"/>
  <c r="AG109" i="1"/>
  <c r="AH109" i="1"/>
  <c r="AI109" i="1"/>
  <c r="AJ109" i="1"/>
  <c r="AK109" i="1"/>
  <c r="AM109" i="1"/>
  <c r="AN109" i="1" s="1"/>
  <c r="AR109" i="1" s="1"/>
  <c r="AO109" i="1"/>
  <c r="AP109" i="1"/>
  <c r="BC109" i="1"/>
  <c r="BE109" i="1"/>
  <c r="BG109" i="1"/>
  <c r="BL109" i="1"/>
  <c r="BM109" i="1"/>
  <c r="BN109" i="1"/>
  <c r="BO109" i="1"/>
  <c r="BP109" i="1"/>
  <c r="BQ109" i="1"/>
  <c r="K110" i="1"/>
  <c r="N110" i="1"/>
  <c r="S110" i="1"/>
  <c r="T110" i="1"/>
  <c r="U110" i="1"/>
  <c r="AA110" i="1"/>
  <c r="AF110" i="1"/>
  <c r="AG110" i="1"/>
  <c r="AH110" i="1"/>
  <c r="AI110" i="1"/>
  <c r="AJ110" i="1"/>
  <c r="AK110" i="1"/>
  <c r="AM110" i="1"/>
  <c r="AN110" i="1" s="1"/>
  <c r="AR110" i="1" s="1"/>
  <c r="AO110" i="1"/>
  <c r="AP110" i="1"/>
  <c r="BC110" i="1"/>
  <c r="BE110" i="1"/>
  <c r="BG110" i="1"/>
  <c r="BL110" i="1"/>
  <c r="BM110" i="1"/>
  <c r="BN110" i="1"/>
  <c r="BO110" i="1"/>
  <c r="BP110" i="1"/>
  <c r="BQ110" i="1"/>
  <c r="K111" i="1"/>
  <c r="N111" i="1"/>
  <c r="S111" i="1"/>
  <c r="U111" i="1"/>
  <c r="AA111" i="1"/>
  <c r="AF111" i="1"/>
  <c r="AG111" i="1"/>
  <c r="AH111" i="1"/>
  <c r="AI111" i="1"/>
  <c r="AJ111" i="1"/>
  <c r="AK111" i="1"/>
  <c r="AO111" i="1"/>
  <c r="AP111" i="1"/>
  <c r="BC111" i="1"/>
  <c r="BE111" i="1"/>
  <c r="BG111" i="1"/>
  <c r="BL111" i="1"/>
  <c r="BM111" i="1"/>
  <c r="BN111" i="1"/>
  <c r="BO111" i="1"/>
  <c r="BP111" i="1"/>
  <c r="BQ111" i="1"/>
  <c r="K112" i="1"/>
  <c r="N112" i="1"/>
  <c r="S112" i="1"/>
  <c r="T112" i="1"/>
  <c r="AA112" i="1"/>
  <c r="AE112" i="1"/>
  <c r="AG112" i="1"/>
  <c r="AH112" i="1"/>
  <c r="AI112" i="1"/>
  <c r="AJ112" i="1"/>
  <c r="AK112" i="1"/>
  <c r="AP112" i="1"/>
  <c r="AR112" i="1"/>
  <c r="AS112" i="1"/>
  <c r="BB112" i="1"/>
  <c r="BC112" i="1"/>
  <c r="BD112" i="1"/>
  <c r="BE112" i="1"/>
  <c r="BF112" i="1"/>
  <c r="BG112" i="1"/>
  <c r="BK112" i="1"/>
  <c r="BM112" i="1"/>
  <c r="BN112" i="1"/>
  <c r="BO112" i="1"/>
  <c r="BP112" i="1"/>
  <c r="BQ112" i="1"/>
  <c r="K113" i="1"/>
  <c r="N113" i="1"/>
  <c r="S113" i="1"/>
  <c r="T113" i="1"/>
  <c r="U113" i="1"/>
  <c r="AA113" i="1"/>
  <c r="AE113" i="1"/>
  <c r="AF113" i="1"/>
  <c r="AG113" i="1"/>
  <c r="AI113" i="1"/>
  <c r="AJ113" i="1"/>
  <c r="AK113" i="1"/>
  <c r="AM113" i="1"/>
  <c r="AN113" i="1" s="1"/>
  <c r="AO113" i="1" s="1"/>
  <c r="AR113" i="1"/>
  <c r="AS113" i="1"/>
  <c r="BB113" i="1"/>
  <c r="BC113" i="1"/>
  <c r="BD113" i="1"/>
  <c r="BE113" i="1"/>
  <c r="BF113" i="1"/>
  <c r="BG113" i="1"/>
  <c r="BK113" i="1"/>
  <c r="BM113" i="1"/>
  <c r="BO113" i="1"/>
  <c r="BP113" i="1"/>
  <c r="BQ113" i="1"/>
  <c r="K114" i="1"/>
  <c r="N114" i="1"/>
  <c r="S114" i="1"/>
  <c r="T114" i="1"/>
  <c r="AA114" i="1"/>
  <c r="AE114" i="1"/>
  <c r="AG114" i="1"/>
  <c r="AH114" i="1"/>
  <c r="AI114" i="1"/>
  <c r="AJ114" i="1"/>
  <c r="AK114" i="1"/>
  <c r="AP114" i="1"/>
  <c r="AR114" i="1"/>
  <c r="AS114" i="1"/>
  <c r="BB114" i="1"/>
  <c r="BC114" i="1"/>
  <c r="BD114" i="1"/>
  <c r="BE114" i="1"/>
  <c r="BF114" i="1"/>
  <c r="BG114" i="1"/>
  <c r="BK114" i="1"/>
  <c r="BM114" i="1"/>
  <c r="BN114" i="1"/>
  <c r="BO114" i="1"/>
  <c r="BP114" i="1"/>
  <c r="BQ114" i="1"/>
  <c r="K115" i="1"/>
  <c r="N115" i="1"/>
  <c r="S115" i="1"/>
  <c r="T115" i="1"/>
  <c r="U115" i="1"/>
  <c r="AA115" i="1"/>
  <c r="AF115" i="1"/>
  <c r="AG115" i="1"/>
  <c r="AH115" i="1"/>
  <c r="AI115" i="1"/>
  <c r="AJ115" i="1"/>
  <c r="AK115" i="1"/>
  <c r="AM115" i="1"/>
  <c r="AN115" i="1" s="1"/>
  <c r="AR115" i="1" s="1"/>
  <c r="AO115" i="1"/>
  <c r="AP115" i="1"/>
  <c r="BC115" i="1"/>
  <c r="BE115" i="1"/>
  <c r="BG115" i="1"/>
  <c r="BL115" i="1"/>
  <c r="BM115" i="1"/>
  <c r="BN115" i="1"/>
  <c r="BO115" i="1"/>
  <c r="BP115" i="1"/>
  <c r="BQ115" i="1"/>
  <c r="K116" i="1"/>
  <c r="N116" i="1"/>
  <c r="S116" i="1"/>
  <c r="T116" i="1"/>
  <c r="AA116" i="1"/>
  <c r="AE116" i="1"/>
  <c r="AG116" i="1"/>
  <c r="AH116" i="1"/>
  <c r="AI116" i="1"/>
  <c r="AJ116" i="1"/>
  <c r="AK116" i="1"/>
  <c r="AP116" i="1"/>
  <c r="AR116" i="1"/>
  <c r="AS116" i="1"/>
  <c r="BB116" i="1"/>
  <c r="BC116" i="1"/>
  <c r="BD116" i="1"/>
  <c r="BE116" i="1"/>
  <c r="BF116" i="1"/>
  <c r="BG116" i="1"/>
  <c r="BK116" i="1"/>
  <c r="BM116" i="1"/>
  <c r="BN116" i="1"/>
  <c r="BO116" i="1"/>
  <c r="BP116" i="1"/>
  <c r="BQ116" i="1"/>
  <c r="K117" i="1"/>
  <c r="N117" i="1"/>
  <c r="S117" i="1"/>
  <c r="T117" i="1"/>
  <c r="U117" i="1"/>
  <c r="AA117" i="1"/>
  <c r="AF117" i="1"/>
  <c r="AG117" i="1"/>
  <c r="AH117" i="1"/>
  <c r="AI117" i="1"/>
  <c r="AJ117" i="1"/>
  <c r="AK117" i="1"/>
  <c r="AM117" i="1"/>
  <c r="AN117" i="1" s="1"/>
  <c r="AR117" i="1" s="1"/>
  <c r="AO117" i="1"/>
  <c r="AP117" i="1"/>
  <c r="BC117" i="1"/>
  <c r="BE117" i="1"/>
  <c r="BG117" i="1"/>
  <c r="BL117" i="1"/>
  <c r="BM117" i="1"/>
  <c r="BN117" i="1"/>
  <c r="BO117" i="1"/>
  <c r="BP117" i="1"/>
  <c r="BQ117" i="1"/>
  <c r="K118" i="1"/>
  <c r="N118" i="1"/>
  <c r="S118" i="1"/>
  <c r="U118" i="1"/>
  <c r="AA118" i="1"/>
  <c r="AF118" i="1"/>
  <c r="AG118" i="1"/>
  <c r="AH118" i="1"/>
  <c r="AI118" i="1"/>
  <c r="AJ118" i="1"/>
  <c r="AK118" i="1"/>
  <c r="AO118" i="1"/>
  <c r="AP118" i="1"/>
  <c r="BC118" i="1"/>
  <c r="BE118" i="1"/>
  <c r="BG118" i="1"/>
  <c r="BL118" i="1"/>
  <c r="BM118" i="1"/>
  <c r="BN118" i="1"/>
  <c r="BO118" i="1"/>
  <c r="BP118" i="1"/>
  <c r="BQ118" i="1"/>
  <c r="K119" i="1"/>
  <c r="N119" i="1"/>
  <c r="S119" i="1"/>
  <c r="T119" i="1"/>
  <c r="U119" i="1"/>
  <c r="AA119" i="1"/>
  <c r="AF119" i="1"/>
  <c r="AG119" i="1"/>
  <c r="AH119" i="1"/>
  <c r="AI119" i="1"/>
  <c r="AJ119" i="1"/>
  <c r="AK119" i="1"/>
  <c r="AM119" i="1"/>
  <c r="AN119" i="1" s="1"/>
  <c r="AR119" i="1" s="1"/>
  <c r="AO119" i="1"/>
  <c r="AP119" i="1"/>
  <c r="BC119" i="1"/>
  <c r="BE119" i="1"/>
  <c r="BG119" i="1"/>
  <c r="BL119" i="1"/>
  <c r="BM119" i="1"/>
  <c r="BN119" i="1"/>
  <c r="BO119" i="1"/>
  <c r="BP119" i="1"/>
  <c r="BQ119" i="1"/>
  <c r="K120" i="1"/>
  <c r="N120" i="1"/>
  <c r="S120" i="1"/>
  <c r="T120" i="1"/>
  <c r="U120" i="1"/>
  <c r="AA120" i="1"/>
  <c r="AF120" i="1"/>
  <c r="AG120" i="1"/>
  <c r="AH120" i="1"/>
  <c r="AI120" i="1"/>
  <c r="AJ120" i="1"/>
  <c r="AK120" i="1"/>
  <c r="AM120" i="1"/>
  <c r="AN120" i="1" s="1"/>
  <c r="AR120" i="1" s="1"/>
  <c r="AO120" i="1"/>
  <c r="AP120" i="1"/>
  <c r="BC120" i="1"/>
  <c r="BE120" i="1"/>
  <c r="BG120" i="1"/>
  <c r="BL120" i="1"/>
  <c r="BM120" i="1"/>
  <c r="BN120" i="1"/>
  <c r="BO120" i="1"/>
  <c r="BP120" i="1"/>
  <c r="BQ120" i="1"/>
  <c r="K121" i="1"/>
  <c r="N121" i="1"/>
  <c r="S121" i="1"/>
  <c r="T121" i="1"/>
  <c r="U121" i="1"/>
  <c r="AA121" i="1"/>
  <c r="AF121" i="1"/>
  <c r="AG121" i="1"/>
  <c r="AH121" i="1"/>
  <c r="AI121" i="1"/>
  <c r="AJ121" i="1"/>
  <c r="AK121" i="1"/>
  <c r="AM121" i="1"/>
  <c r="AN121" i="1" s="1"/>
  <c r="AR121" i="1" s="1"/>
  <c r="AO121" i="1"/>
  <c r="AP121" i="1"/>
  <c r="BC121" i="1"/>
  <c r="BE121" i="1"/>
  <c r="BG121" i="1"/>
  <c r="BL121" i="1"/>
  <c r="BM121" i="1"/>
  <c r="BN121" i="1"/>
  <c r="BO121" i="1"/>
  <c r="BP121" i="1"/>
  <c r="BQ121" i="1"/>
  <c r="K122" i="1"/>
  <c r="N122" i="1"/>
  <c r="S122" i="1"/>
  <c r="U122" i="1"/>
  <c r="AA122" i="1"/>
  <c r="AF122" i="1"/>
  <c r="AG122" i="1"/>
  <c r="AH122" i="1"/>
  <c r="AI122" i="1"/>
  <c r="AJ122" i="1"/>
  <c r="AK122" i="1"/>
  <c r="AO122" i="1"/>
  <c r="AP122" i="1"/>
  <c r="BC122" i="1"/>
  <c r="BE122" i="1"/>
  <c r="BG122" i="1"/>
  <c r="BL122" i="1"/>
  <c r="BM122" i="1"/>
  <c r="BN122" i="1"/>
  <c r="BO122" i="1"/>
  <c r="BP122" i="1"/>
  <c r="BQ122" i="1"/>
  <c r="K123" i="1"/>
  <c r="N123" i="1"/>
  <c r="S123" i="1"/>
  <c r="T123" i="1"/>
  <c r="U123" i="1"/>
  <c r="AA123" i="1"/>
  <c r="AF123" i="1"/>
  <c r="AG123" i="1"/>
  <c r="AH123" i="1"/>
  <c r="AI123" i="1"/>
  <c r="AJ123" i="1"/>
  <c r="AK123" i="1"/>
  <c r="AM123" i="1"/>
  <c r="AN123" i="1" s="1"/>
  <c r="AR123" i="1" s="1"/>
  <c r="AO123" i="1"/>
  <c r="AP123" i="1"/>
  <c r="BC123" i="1"/>
  <c r="BE123" i="1"/>
  <c r="BG123" i="1"/>
  <c r="BL123" i="1"/>
  <c r="BM123" i="1"/>
  <c r="BN123" i="1"/>
  <c r="BO123" i="1"/>
  <c r="BP123" i="1"/>
  <c r="BQ123" i="1"/>
  <c r="K124" i="1"/>
  <c r="N124" i="1"/>
  <c r="S124" i="1"/>
  <c r="U124" i="1"/>
  <c r="AA124" i="1"/>
  <c r="AF124" i="1"/>
  <c r="AG124" i="1"/>
  <c r="AH124" i="1"/>
  <c r="AI124" i="1"/>
  <c r="AJ124" i="1"/>
  <c r="AK124" i="1"/>
  <c r="AO124" i="1"/>
  <c r="AP124" i="1"/>
  <c r="BC124" i="1"/>
  <c r="BE124" i="1"/>
  <c r="BG124" i="1"/>
  <c r="BL124" i="1"/>
  <c r="BM124" i="1"/>
  <c r="BN124" i="1"/>
  <c r="BO124" i="1"/>
  <c r="BP124" i="1"/>
  <c r="BQ124" i="1"/>
  <c r="K125" i="1"/>
  <c r="N125" i="1"/>
  <c r="S125" i="1"/>
  <c r="T125" i="1"/>
  <c r="AA125" i="1"/>
  <c r="AE125" i="1"/>
  <c r="AG125" i="1"/>
  <c r="AH125" i="1"/>
  <c r="AI125" i="1"/>
  <c r="AJ125" i="1"/>
  <c r="AK125" i="1"/>
  <c r="AP125" i="1"/>
  <c r="AR125" i="1"/>
  <c r="AS125" i="1"/>
  <c r="BB125" i="1"/>
  <c r="BC125" i="1"/>
  <c r="BD125" i="1"/>
  <c r="BE125" i="1"/>
  <c r="BF125" i="1"/>
  <c r="BG125" i="1"/>
  <c r="BK125" i="1"/>
  <c r="BM125" i="1"/>
  <c r="BN125" i="1"/>
  <c r="BO125" i="1"/>
  <c r="BP125" i="1"/>
  <c r="BQ125" i="1"/>
  <c r="K126" i="1"/>
  <c r="N126" i="1"/>
  <c r="S126" i="1"/>
  <c r="U126" i="1"/>
  <c r="AA126" i="1"/>
  <c r="AF126" i="1"/>
  <c r="AG126" i="1"/>
  <c r="AH126" i="1"/>
  <c r="AI126" i="1"/>
  <c r="AJ126" i="1"/>
  <c r="AK126" i="1"/>
  <c r="AO126" i="1"/>
  <c r="AP126" i="1"/>
  <c r="BC126" i="1"/>
  <c r="BE126" i="1"/>
  <c r="BG126" i="1"/>
  <c r="BL126" i="1"/>
  <c r="BM126" i="1"/>
  <c r="BN126" i="1"/>
  <c r="BO126" i="1"/>
  <c r="BP126" i="1"/>
  <c r="BQ126" i="1"/>
  <c r="K127" i="1"/>
  <c r="N127" i="1"/>
  <c r="S127" i="1"/>
  <c r="T127" i="1"/>
  <c r="AA127" i="1"/>
  <c r="AE127" i="1"/>
  <c r="AG127" i="1"/>
  <c r="AH127" i="1"/>
  <c r="AI127" i="1"/>
  <c r="AJ127" i="1"/>
  <c r="AK127" i="1"/>
  <c r="AP127" i="1"/>
  <c r="AR127" i="1"/>
  <c r="AS127" i="1"/>
  <c r="BB127" i="1"/>
  <c r="BC127" i="1"/>
  <c r="BD127" i="1"/>
  <c r="BE127" i="1"/>
  <c r="BF127" i="1"/>
  <c r="BG127" i="1"/>
  <c r="BK127" i="1"/>
  <c r="BM127" i="1"/>
  <c r="BN127" i="1"/>
  <c r="BO127" i="1"/>
  <c r="BP127" i="1"/>
  <c r="BQ127" i="1"/>
  <c r="K128" i="1"/>
  <c r="N128" i="1"/>
  <c r="S128" i="1"/>
  <c r="T128" i="1"/>
  <c r="U128" i="1"/>
  <c r="AA128" i="1"/>
  <c r="AF128" i="1"/>
  <c r="AG128" i="1"/>
  <c r="AH128" i="1"/>
  <c r="AI128" i="1"/>
  <c r="AJ128" i="1"/>
  <c r="AK128" i="1"/>
  <c r="AM128" i="1"/>
  <c r="AN128" i="1" s="1"/>
  <c r="AR128" i="1" s="1"/>
  <c r="AO128" i="1"/>
  <c r="AP128" i="1"/>
  <c r="BC128" i="1"/>
  <c r="BE128" i="1"/>
  <c r="BG128" i="1"/>
  <c r="BL128" i="1"/>
  <c r="BM128" i="1"/>
  <c r="BN128" i="1"/>
  <c r="BO128" i="1"/>
  <c r="BP128" i="1"/>
  <c r="BQ128" i="1"/>
  <c r="K129" i="1"/>
  <c r="N129" i="1"/>
  <c r="S129" i="1"/>
  <c r="T129" i="1"/>
  <c r="U129" i="1"/>
  <c r="AA129" i="1"/>
  <c r="AF129" i="1"/>
  <c r="AG129" i="1"/>
  <c r="AH129" i="1"/>
  <c r="AI129" i="1"/>
  <c r="AJ129" i="1"/>
  <c r="AK129" i="1"/>
  <c r="AM129" i="1"/>
  <c r="AN129" i="1" s="1"/>
  <c r="AR129" i="1" s="1"/>
  <c r="AO129" i="1"/>
  <c r="AP129" i="1"/>
  <c r="BC129" i="1"/>
  <c r="BE129" i="1"/>
  <c r="BG129" i="1"/>
  <c r="BL129" i="1"/>
  <c r="BM129" i="1"/>
  <c r="BN129" i="1"/>
  <c r="BO129" i="1"/>
  <c r="BP129" i="1"/>
  <c r="BQ129" i="1"/>
  <c r="K130" i="1"/>
  <c r="N130" i="1"/>
  <c r="S130" i="1"/>
  <c r="T130" i="1"/>
  <c r="U130" i="1"/>
  <c r="AA130" i="1"/>
  <c r="AF130" i="1"/>
  <c r="AG130" i="1"/>
  <c r="AH130" i="1"/>
  <c r="AI130" i="1"/>
  <c r="AJ130" i="1"/>
  <c r="AK130" i="1"/>
  <c r="AM130" i="1"/>
  <c r="AN130" i="1" s="1"/>
  <c r="AR130" i="1" s="1"/>
  <c r="AO130" i="1"/>
  <c r="AP130" i="1"/>
  <c r="BC130" i="1"/>
  <c r="BE130" i="1"/>
  <c r="BG130" i="1"/>
  <c r="BL130" i="1"/>
  <c r="BM130" i="1"/>
  <c r="BN130" i="1"/>
  <c r="BO130" i="1"/>
  <c r="BP130" i="1"/>
  <c r="BQ130" i="1"/>
  <c r="K131" i="1"/>
  <c r="N131" i="1"/>
  <c r="S131" i="1"/>
  <c r="T131" i="1"/>
  <c r="U131" i="1"/>
  <c r="AA131" i="1"/>
  <c r="AF131" i="1"/>
  <c r="AG131" i="1"/>
  <c r="AH131" i="1"/>
  <c r="AI131" i="1"/>
  <c r="AJ131" i="1"/>
  <c r="AK131" i="1"/>
  <c r="AM131" i="1"/>
  <c r="AN131" i="1" s="1"/>
  <c r="AR131" i="1" s="1"/>
  <c r="AO131" i="1"/>
  <c r="AP131" i="1"/>
  <c r="BC131" i="1"/>
  <c r="BE131" i="1"/>
  <c r="BG131" i="1"/>
  <c r="BL131" i="1"/>
  <c r="BM131" i="1"/>
  <c r="BN131" i="1"/>
  <c r="BO131" i="1"/>
  <c r="BP131" i="1"/>
  <c r="BQ131" i="1"/>
  <c r="K132" i="1"/>
  <c r="N132" i="1"/>
  <c r="S132" i="1"/>
  <c r="T132" i="1"/>
  <c r="U132" i="1"/>
  <c r="AA132" i="1"/>
  <c r="AF132" i="1"/>
  <c r="AG132" i="1"/>
  <c r="AH132" i="1"/>
  <c r="AI132" i="1"/>
  <c r="AJ132" i="1"/>
  <c r="AK132" i="1"/>
  <c r="AM132" i="1"/>
  <c r="AN132" i="1" s="1"/>
  <c r="AR132" i="1" s="1"/>
  <c r="AO132" i="1"/>
  <c r="AP132" i="1"/>
  <c r="BC132" i="1"/>
  <c r="BE132" i="1"/>
  <c r="BG132" i="1"/>
  <c r="BL132" i="1"/>
  <c r="BM132" i="1"/>
  <c r="BN132" i="1"/>
  <c r="BO132" i="1"/>
  <c r="BP132" i="1"/>
  <c r="BQ132" i="1"/>
  <c r="K133" i="1"/>
  <c r="N133" i="1"/>
  <c r="S133" i="1"/>
  <c r="T133" i="1"/>
  <c r="U133" i="1"/>
  <c r="AA133" i="1"/>
  <c r="AF133" i="1"/>
  <c r="AG133" i="1"/>
  <c r="AH133" i="1"/>
  <c r="AI133" i="1"/>
  <c r="AJ133" i="1"/>
  <c r="AK133" i="1"/>
  <c r="AM133" i="1"/>
  <c r="AN133" i="1" s="1"/>
  <c r="AR133" i="1" s="1"/>
  <c r="AO133" i="1"/>
  <c r="AP133" i="1"/>
  <c r="BC133" i="1"/>
  <c r="BE133" i="1"/>
  <c r="BG133" i="1"/>
  <c r="BL133" i="1"/>
  <c r="BM133" i="1"/>
  <c r="BN133" i="1"/>
  <c r="BO133" i="1"/>
  <c r="BP133" i="1"/>
  <c r="BQ133" i="1"/>
  <c r="K134" i="1"/>
  <c r="N134" i="1"/>
  <c r="S134" i="1"/>
  <c r="U134" i="1"/>
  <c r="AA134" i="1"/>
  <c r="AF134" i="1"/>
  <c r="AG134" i="1"/>
  <c r="AH134" i="1"/>
  <c r="AI134" i="1"/>
  <c r="AJ134" i="1"/>
  <c r="AK134" i="1"/>
  <c r="AO134" i="1"/>
  <c r="AP134" i="1"/>
  <c r="BC134" i="1"/>
  <c r="BE134" i="1"/>
  <c r="BG134" i="1"/>
  <c r="BL134" i="1"/>
  <c r="BM134" i="1"/>
  <c r="BN134" i="1"/>
  <c r="BO134" i="1"/>
  <c r="BP134" i="1"/>
  <c r="BQ134" i="1"/>
  <c r="K135" i="1"/>
  <c r="N135" i="1"/>
  <c r="S135" i="1"/>
  <c r="T135" i="1"/>
  <c r="U135" i="1"/>
  <c r="AA135" i="1"/>
  <c r="AF135" i="1"/>
  <c r="AG135" i="1"/>
  <c r="AH135" i="1"/>
  <c r="AI135" i="1"/>
  <c r="AJ135" i="1"/>
  <c r="AK135" i="1"/>
  <c r="AM135" i="1"/>
  <c r="AN135" i="1" s="1"/>
  <c r="AR135" i="1" s="1"/>
  <c r="AO135" i="1"/>
  <c r="AP135" i="1"/>
  <c r="BC135" i="1"/>
  <c r="BE135" i="1"/>
  <c r="BG135" i="1"/>
  <c r="BL135" i="1"/>
  <c r="BM135" i="1"/>
  <c r="BN135" i="1"/>
  <c r="BO135" i="1"/>
  <c r="BP135" i="1"/>
  <c r="BQ135" i="1"/>
  <c r="K136" i="1"/>
  <c r="N136" i="1"/>
  <c r="S136" i="1"/>
  <c r="T136" i="1"/>
  <c r="AA136" i="1"/>
  <c r="AE136" i="1"/>
  <c r="AG136" i="1"/>
  <c r="AH136" i="1"/>
  <c r="AI136" i="1"/>
  <c r="AJ136" i="1"/>
  <c r="AK136" i="1"/>
  <c r="AP136" i="1"/>
  <c r="AR136" i="1"/>
  <c r="AS136" i="1"/>
  <c r="BB136" i="1"/>
  <c r="BC136" i="1"/>
  <c r="BD136" i="1"/>
  <c r="BE136" i="1"/>
  <c r="BF136" i="1"/>
  <c r="BG136" i="1"/>
  <c r="BK136" i="1"/>
  <c r="BM136" i="1"/>
  <c r="BN136" i="1"/>
  <c r="BO136" i="1"/>
  <c r="BP136" i="1"/>
  <c r="BQ136" i="1"/>
  <c r="K137" i="1"/>
  <c r="N137" i="1"/>
  <c r="S137" i="1"/>
  <c r="T137" i="1"/>
  <c r="AA137" i="1"/>
  <c r="AE137" i="1"/>
  <c r="AG137" i="1"/>
  <c r="AH137" i="1"/>
  <c r="AI137" i="1"/>
  <c r="AJ137" i="1"/>
  <c r="AK137" i="1"/>
  <c r="AP137" i="1"/>
  <c r="AR137" i="1"/>
  <c r="AS137" i="1"/>
  <c r="BB137" i="1"/>
  <c r="BC137" i="1"/>
  <c r="BD137" i="1"/>
  <c r="BE137" i="1"/>
  <c r="BF137" i="1"/>
  <c r="BG137" i="1"/>
  <c r="BK137" i="1"/>
  <c r="BM137" i="1"/>
  <c r="BN137" i="1"/>
  <c r="BO137" i="1"/>
  <c r="BP137" i="1"/>
  <c r="BQ137" i="1"/>
  <c r="K138" i="1"/>
  <c r="N138" i="1"/>
  <c r="S138" i="1"/>
  <c r="U138" i="1"/>
  <c r="AA138" i="1"/>
  <c r="AF138" i="1"/>
  <c r="AG138" i="1"/>
  <c r="AH138" i="1"/>
  <c r="AI138" i="1"/>
  <c r="AJ138" i="1"/>
  <c r="AK138" i="1"/>
  <c r="AO138" i="1"/>
  <c r="AP138" i="1"/>
  <c r="BC138" i="1"/>
  <c r="BE138" i="1"/>
  <c r="BG138" i="1"/>
  <c r="BL138" i="1"/>
  <c r="BM138" i="1"/>
  <c r="BN138" i="1"/>
  <c r="BO138" i="1"/>
  <c r="BP138" i="1"/>
  <c r="BQ138" i="1"/>
  <c r="K139" i="1"/>
  <c r="N139" i="1"/>
  <c r="S139" i="1"/>
  <c r="T139" i="1"/>
  <c r="AA139" i="1"/>
  <c r="AE139" i="1"/>
  <c r="AG139" i="1"/>
  <c r="AH139" i="1"/>
  <c r="AI139" i="1"/>
  <c r="AJ139" i="1"/>
  <c r="AK139" i="1"/>
  <c r="AP139" i="1"/>
  <c r="AR139" i="1"/>
  <c r="AS139" i="1"/>
  <c r="BB139" i="1"/>
  <c r="BC139" i="1"/>
  <c r="BD139" i="1"/>
  <c r="BE139" i="1"/>
  <c r="BF139" i="1"/>
  <c r="BG139" i="1"/>
  <c r="BK139" i="1"/>
  <c r="BM139" i="1"/>
  <c r="BN139" i="1"/>
  <c r="BO139" i="1"/>
  <c r="BP139" i="1"/>
  <c r="BQ139" i="1"/>
  <c r="K140" i="1"/>
  <c r="N140" i="1"/>
  <c r="S140" i="1"/>
  <c r="T140" i="1"/>
  <c r="AA140" i="1"/>
  <c r="AE140" i="1"/>
  <c r="AG140" i="1"/>
  <c r="AH140" i="1"/>
  <c r="AI140" i="1"/>
  <c r="AJ140" i="1"/>
  <c r="AK140" i="1"/>
  <c r="AP140" i="1"/>
  <c r="AR140" i="1"/>
  <c r="AS140" i="1"/>
  <c r="BB140" i="1"/>
  <c r="BC140" i="1"/>
  <c r="BD140" i="1"/>
  <c r="BE140" i="1"/>
  <c r="BF140" i="1"/>
  <c r="BG140" i="1"/>
  <c r="BK140" i="1"/>
  <c r="BM140" i="1"/>
  <c r="BN140" i="1"/>
  <c r="BO140" i="1"/>
  <c r="BP140" i="1"/>
  <c r="BQ140" i="1"/>
  <c r="K141" i="1"/>
  <c r="N141" i="1"/>
  <c r="S141" i="1"/>
  <c r="U141" i="1"/>
  <c r="AA141" i="1"/>
  <c r="AF141" i="1"/>
  <c r="AG141" i="1"/>
  <c r="AH141" i="1"/>
  <c r="AI141" i="1"/>
  <c r="AJ141" i="1"/>
  <c r="AK141" i="1"/>
  <c r="AO141" i="1"/>
  <c r="AP141" i="1"/>
  <c r="BC141" i="1"/>
  <c r="BE141" i="1"/>
  <c r="BG141" i="1"/>
  <c r="BL141" i="1"/>
  <c r="BM141" i="1"/>
  <c r="BN141" i="1"/>
  <c r="BO141" i="1"/>
  <c r="BP141" i="1"/>
  <c r="BQ141" i="1"/>
  <c r="K142" i="1"/>
  <c r="N142" i="1"/>
  <c r="S142" i="1"/>
  <c r="U142" i="1"/>
  <c r="AA142" i="1"/>
  <c r="AF142" i="1"/>
  <c r="AG142" i="1"/>
  <c r="AH142" i="1"/>
  <c r="AI142" i="1"/>
  <c r="AJ142" i="1"/>
  <c r="AK142" i="1"/>
  <c r="AO142" i="1"/>
  <c r="AP142" i="1"/>
  <c r="BC142" i="1"/>
  <c r="BE142" i="1"/>
  <c r="BG142" i="1"/>
  <c r="BL142" i="1"/>
  <c r="BM142" i="1"/>
  <c r="BN142" i="1"/>
  <c r="BO142" i="1"/>
  <c r="BP142" i="1"/>
  <c r="BQ142" i="1"/>
  <c r="K143" i="1"/>
  <c r="N143" i="1"/>
  <c r="S143" i="1"/>
  <c r="T143" i="1"/>
  <c r="U143" i="1"/>
  <c r="AA143" i="1"/>
  <c r="AE143" i="1"/>
  <c r="AG143" i="1"/>
  <c r="AH143" i="1"/>
  <c r="AI143" i="1"/>
  <c r="AJ143" i="1"/>
  <c r="AK143" i="1"/>
  <c r="AM143" i="1"/>
  <c r="AN143" i="1" s="1"/>
  <c r="AO143" i="1" s="1"/>
  <c r="AR143" i="1"/>
  <c r="AS143" i="1"/>
  <c r="BB143" i="1"/>
  <c r="BC143" i="1"/>
  <c r="BD143" i="1"/>
  <c r="BE143" i="1"/>
  <c r="BF143" i="1"/>
  <c r="BG143" i="1"/>
  <c r="BK143" i="1"/>
  <c r="BM143" i="1"/>
  <c r="BN143" i="1"/>
  <c r="BO143" i="1"/>
  <c r="BP143" i="1"/>
  <c r="BQ143" i="1"/>
  <c r="K144" i="1"/>
  <c r="N144" i="1"/>
  <c r="S144" i="1"/>
  <c r="T144" i="1"/>
  <c r="U144" i="1"/>
  <c r="AA144" i="1"/>
  <c r="AF144" i="1"/>
  <c r="AG144" i="1"/>
  <c r="AH144" i="1"/>
  <c r="AI144" i="1"/>
  <c r="AJ144" i="1"/>
  <c r="AK144" i="1"/>
  <c r="AM144" i="1"/>
  <c r="AN144" i="1" s="1"/>
  <c r="AR144" i="1" s="1"/>
  <c r="AO144" i="1"/>
  <c r="AP144" i="1"/>
  <c r="BC144" i="1"/>
  <c r="BE144" i="1"/>
  <c r="BG144" i="1"/>
  <c r="BL144" i="1"/>
  <c r="BM144" i="1"/>
  <c r="BN144" i="1"/>
  <c r="BO144" i="1"/>
  <c r="BP144" i="1"/>
  <c r="BQ144" i="1"/>
  <c r="K145" i="1"/>
  <c r="N145" i="1"/>
  <c r="S145" i="1"/>
  <c r="T145" i="1"/>
  <c r="AA145" i="1"/>
  <c r="AE145" i="1"/>
  <c r="AG145" i="1"/>
  <c r="AH145" i="1"/>
  <c r="AI145" i="1"/>
  <c r="AJ145" i="1"/>
  <c r="AK145" i="1"/>
  <c r="AP145" i="1"/>
  <c r="AR145" i="1"/>
  <c r="AS145" i="1"/>
  <c r="BB145" i="1"/>
  <c r="BC145" i="1"/>
  <c r="BD145" i="1"/>
  <c r="BE145" i="1"/>
  <c r="BF145" i="1"/>
  <c r="BG145" i="1"/>
  <c r="BK145" i="1"/>
  <c r="BM145" i="1"/>
  <c r="BN145" i="1"/>
  <c r="BO145" i="1"/>
  <c r="BP145" i="1"/>
  <c r="BQ145" i="1"/>
  <c r="K146" i="1"/>
  <c r="N146" i="1"/>
  <c r="S146" i="1"/>
  <c r="T146" i="1"/>
  <c r="U146" i="1"/>
  <c r="AA146" i="1"/>
  <c r="AE146" i="1"/>
  <c r="AF146" i="1"/>
  <c r="AG146" i="1"/>
  <c r="AI146" i="1"/>
  <c r="AJ146" i="1"/>
  <c r="AK146" i="1"/>
  <c r="AM146" i="1"/>
  <c r="AN146" i="1" s="1"/>
  <c r="AO146" i="1" s="1"/>
  <c r="AR146" i="1"/>
  <c r="AS146" i="1"/>
  <c r="BB146" i="1"/>
  <c r="BC146" i="1"/>
  <c r="BD146" i="1"/>
  <c r="BE146" i="1"/>
  <c r="BF146" i="1"/>
  <c r="BG146" i="1"/>
  <c r="BK146" i="1"/>
  <c r="BM146" i="1"/>
  <c r="BO146" i="1"/>
  <c r="BP146" i="1"/>
  <c r="BQ146" i="1"/>
  <c r="K147" i="1"/>
  <c r="N147" i="1"/>
  <c r="S147" i="1"/>
  <c r="T147" i="1"/>
  <c r="U147" i="1"/>
  <c r="AA147" i="1"/>
  <c r="AF147" i="1"/>
  <c r="AG147" i="1"/>
  <c r="AH147" i="1"/>
  <c r="AI147" i="1"/>
  <c r="AJ147" i="1"/>
  <c r="AK147" i="1"/>
  <c r="AM147" i="1"/>
  <c r="AN147" i="1" s="1"/>
  <c r="AR147" i="1" s="1"/>
  <c r="AO147" i="1"/>
  <c r="AP147" i="1"/>
  <c r="BC147" i="1"/>
  <c r="BE147" i="1"/>
  <c r="BG147" i="1"/>
  <c r="BL147" i="1"/>
  <c r="BM147" i="1"/>
  <c r="BN147" i="1"/>
  <c r="BO147" i="1"/>
  <c r="BP147" i="1"/>
  <c r="BQ147" i="1"/>
  <c r="K148" i="1"/>
  <c r="N148" i="1"/>
  <c r="S148" i="1"/>
  <c r="U148" i="1"/>
  <c r="AA148" i="1"/>
  <c r="AF148" i="1"/>
  <c r="AG148" i="1"/>
  <c r="AH148" i="1"/>
  <c r="AI148" i="1"/>
  <c r="AJ148" i="1"/>
  <c r="AK148" i="1"/>
  <c r="AO148" i="1"/>
  <c r="AP148" i="1"/>
  <c r="BC148" i="1"/>
  <c r="BE148" i="1"/>
  <c r="BG148" i="1"/>
  <c r="BL148" i="1"/>
  <c r="BM148" i="1"/>
  <c r="BN148" i="1"/>
  <c r="BO148" i="1"/>
  <c r="BP148" i="1"/>
  <c r="BQ148" i="1"/>
  <c r="K149" i="1"/>
  <c r="N149" i="1"/>
  <c r="S149" i="1"/>
  <c r="T149" i="1"/>
  <c r="AA149" i="1"/>
  <c r="AE149" i="1"/>
  <c r="AG149" i="1"/>
  <c r="AH149" i="1"/>
  <c r="AI149" i="1"/>
  <c r="AJ149" i="1"/>
  <c r="AK149" i="1"/>
  <c r="AP149" i="1"/>
  <c r="AR149" i="1"/>
  <c r="AS149" i="1"/>
  <c r="BB149" i="1"/>
  <c r="BC149" i="1"/>
  <c r="BD149" i="1"/>
  <c r="BE149" i="1"/>
  <c r="BF149" i="1"/>
  <c r="BG149" i="1"/>
  <c r="BK149" i="1"/>
  <c r="BM149" i="1"/>
  <c r="BN149" i="1"/>
  <c r="BO149" i="1"/>
  <c r="BP149" i="1"/>
  <c r="BQ149" i="1"/>
  <c r="K150" i="1"/>
  <c r="N150" i="1"/>
  <c r="S150" i="1"/>
  <c r="U150" i="1"/>
  <c r="AA150" i="1"/>
  <c r="AF150" i="1"/>
  <c r="AG150" i="1"/>
  <c r="AH150" i="1"/>
  <c r="AI150" i="1"/>
  <c r="AJ150" i="1"/>
  <c r="AK150" i="1"/>
  <c r="AO150" i="1"/>
  <c r="AP150" i="1"/>
  <c r="BC150" i="1"/>
  <c r="BE150" i="1"/>
  <c r="BG150" i="1"/>
  <c r="BL150" i="1"/>
  <c r="BM150" i="1"/>
  <c r="BN150" i="1"/>
  <c r="BO150" i="1"/>
  <c r="BP150" i="1"/>
  <c r="BQ150" i="1"/>
  <c r="K151" i="1"/>
  <c r="N151" i="1"/>
  <c r="S151" i="1"/>
  <c r="T151" i="1"/>
  <c r="U151" i="1"/>
  <c r="AA151" i="1"/>
  <c r="AF151" i="1"/>
  <c r="AG151" i="1"/>
  <c r="AH151" i="1"/>
  <c r="AI151" i="1"/>
  <c r="AJ151" i="1"/>
  <c r="AK151" i="1"/>
  <c r="AM151" i="1"/>
  <c r="AN151" i="1" s="1"/>
  <c r="AR151" i="1" s="1"/>
  <c r="AO151" i="1"/>
  <c r="AP151" i="1"/>
  <c r="BC151" i="1"/>
  <c r="BE151" i="1"/>
  <c r="BG151" i="1"/>
  <c r="BL151" i="1"/>
  <c r="BM151" i="1"/>
  <c r="BN151" i="1"/>
  <c r="BO151" i="1"/>
  <c r="BP151" i="1"/>
  <c r="BQ151" i="1"/>
  <c r="K152" i="1"/>
  <c r="N152" i="1"/>
  <c r="S152" i="1"/>
  <c r="T152" i="1"/>
  <c r="U152" i="1"/>
  <c r="AA152" i="1"/>
  <c r="AF152" i="1"/>
  <c r="AG152" i="1"/>
  <c r="AH152" i="1"/>
  <c r="AI152" i="1"/>
  <c r="AJ152" i="1"/>
  <c r="AK152" i="1"/>
  <c r="AM152" i="1"/>
  <c r="AN152" i="1" s="1"/>
  <c r="AR152" i="1" s="1"/>
  <c r="AO152" i="1"/>
  <c r="AP152" i="1"/>
  <c r="BC152" i="1"/>
  <c r="BE152" i="1"/>
  <c r="BG152" i="1"/>
  <c r="BL152" i="1"/>
  <c r="BM152" i="1"/>
  <c r="BN152" i="1"/>
  <c r="BO152" i="1"/>
  <c r="BP152" i="1"/>
  <c r="BQ152" i="1"/>
  <c r="K153" i="1"/>
  <c r="N153" i="1"/>
  <c r="S153" i="1"/>
  <c r="U153" i="1"/>
  <c r="AA153" i="1"/>
  <c r="AF153" i="1"/>
  <c r="AG153" i="1"/>
  <c r="AH153" i="1"/>
  <c r="AI153" i="1"/>
  <c r="AJ153" i="1"/>
  <c r="AK153" i="1"/>
  <c r="AO153" i="1"/>
  <c r="AP153" i="1"/>
  <c r="BC153" i="1"/>
  <c r="BE153" i="1"/>
  <c r="BG153" i="1"/>
  <c r="BL153" i="1"/>
  <c r="BM153" i="1"/>
  <c r="BN153" i="1"/>
  <c r="BO153" i="1"/>
  <c r="BP153" i="1"/>
  <c r="BQ153" i="1"/>
  <c r="K154" i="1"/>
  <c r="N154" i="1"/>
  <c r="S154" i="1"/>
  <c r="T154" i="1"/>
  <c r="AA154" i="1"/>
  <c r="AE154" i="1"/>
  <c r="AG154" i="1"/>
  <c r="AH154" i="1"/>
  <c r="AI154" i="1"/>
  <c r="AJ154" i="1"/>
  <c r="AK154" i="1"/>
  <c r="AP154" i="1"/>
  <c r="AR154" i="1"/>
  <c r="AS154" i="1"/>
  <c r="BB154" i="1"/>
  <c r="BC154" i="1"/>
  <c r="BD154" i="1"/>
  <c r="BE154" i="1"/>
  <c r="BF154" i="1"/>
  <c r="BG154" i="1"/>
  <c r="BK154" i="1"/>
  <c r="BM154" i="1"/>
  <c r="BN154" i="1"/>
  <c r="BO154" i="1"/>
  <c r="BP154" i="1"/>
  <c r="BQ154" i="1"/>
  <c r="K155" i="1"/>
  <c r="N155" i="1"/>
  <c r="S155" i="1"/>
  <c r="T155" i="1"/>
  <c r="U155" i="1"/>
  <c r="AA155" i="1"/>
  <c r="AF155" i="1"/>
  <c r="AG155" i="1"/>
  <c r="AH155" i="1"/>
  <c r="AI155" i="1"/>
  <c r="AJ155" i="1"/>
  <c r="AK155" i="1"/>
  <c r="AM155" i="1"/>
  <c r="AN155" i="1" s="1"/>
  <c r="AR155" i="1" s="1"/>
  <c r="AO155" i="1"/>
  <c r="AP155" i="1"/>
  <c r="BC155" i="1"/>
  <c r="BE155" i="1"/>
  <c r="BG155" i="1"/>
  <c r="BL155" i="1"/>
  <c r="BM155" i="1"/>
  <c r="BN155" i="1"/>
  <c r="BO155" i="1"/>
  <c r="BP155" i="1"/>
  <c r="BQ155" i="1"/>
  <c r="K156" i="1"/>
  <c r="N156" i="1"/>
  <c r="S156" i="1"/>
  <c r="T156" i="1"/>
  <c r="AA156" i="1"/>
  <c r="AE156" i="1"/>
  <c r="AG156" i="1"/>
  <c r="AH156" i="1"/>
  <c r="AI156" i="1"/>
  <c r="AJ156" i="1"/>
  <c r="AK156" i="1"/>
  <c r="AP156" i="1"/>
  <c r="AR156" i="1"/>
  <c r="AS156" i="1"/>
  <c r="BB156" i="1"/>
  <c r="BC156" i="1"/>
  <c r="BD156" i="1"/>
  <c r="BE156" i="1"/>
  <c r="BF156" i="1"/>
  <c r="BG156" i="1"/>
  <c r="BK156" i="1"/>
  <c r="BM156" i="1"/>
  <c r="BN156" i="1"/>
  <c r="BO156" i="1"/>
  <c r="BP156" i="1"/>
  <c r="BQ156" i="1"/>
  <c r="K157" i="1"/>
  <c r="N157" i="1"/>
  <c r="S157" i="1"/>
  <c r="T157" i="1"/>
  <c r="AA157" i="1"/>
  <c r="AE157" i="1"/>
  <c r="AG157" i="1"/>
  <c r="AH157" i="1"/>
  <c r="AI157" i="1"/>
  <c r="AJ157" i="1"/>
  <c r="AK157" i="1"/>
  <c r="AP157" i="1"/>
  <c r="AR157" i="1"/>
  <c r="AS157" i="1"/>
  <c r="BB157" i="1"/>
  <c r="BC157" i="1"/>
  <c r="BD157" i="1"/>
  <c r="BE157" i="1"/>
  <c r="BF157" i="1"/>
  <c r="BG157" i="1"/>
  <c r="BK157" i="1"/>
  <c r="BM157" i="1"/>
  <c r="BN157" i="1"/>
  <c r="BO157" i="1"/>
  <c r="BP157" i="1"/>
  <c r="BQ157" i="1"/>
  <c r="K158" i="1"/>
  <c r="N158" i="1"/>
  <c r="S158" i="1"/>
  <c r="T158" i="1"/>
  <c r="AA158" i="1"/>
  <c r="AE158" i="1"/>
  <c r="AG158" i="1"/>
  <c r="AH158" i="1"/>
  <c r="AI158" i="1"/>
  <c r="AJ158" i="1"/>
  <c r="AK158" i="1"/>
  <c r="AP158" i="1"/>
  <c r="AR158" i="1"/>
  <c r="AS158" i="1"/>
  <c r="BB158" i="1"/>
  <c r="BC158" i="1"/>
  <c r="BD158" i="1"/>
  <c r="BE158" i="1"/>
  <c r="BF158" i="1"/>
  <c r="BG158" i="1"/>
  <c r="BK158" i="1"/>
  <c r="BM158" i="1"/>
  <c r="BN158" i="1"/>
  <c r="BO158" i="1"/>
  <c r="BP158" i="1"/>
  <c r="BQ158" i="1"/>
  <c r="K159" i="1"/>
  <c r="N159" i="1"/>
  <c r="S159" i="1"/>
  <c r="T159" i="1"/>
  <c r="AA159" i="1"/>
  <c r="AE159" i="1"/>
  <c r="AG159" i="1"/>
  <c r="AH159" i="1"/>
  <c r="AI159" i="1"/>
  <c r="AJ159" i="1"/>
  <c r="AK159" i="1"/>
  <c r="AP159" i="1"/>
  <c r="AR159" i="1"/>
  <c r="AS159" i="1"/>
  <c r="BB159" i="1"/>
  <c r="BC159" i="1"/>
  <c r="BD159" i="1"/>
  <c r="BE159" i="1"/>
  <c r="BF159" i="1"/>
  <c r="BG159" i="1"/>
  <c r="BK159" i="1"/>
  <c r="BM159" i="1"/>
  <c r="BN159" i="1"/>
  <c r="BO159" i="1"/>
  <c r="BP159" i="1"/>
  <c r="BQ159" i="1"/>
  <c r="K160" i="1"/>
  <c r="N160" i="1"/>
  <c r="S160" i="1"/>
  <c r="T160" i="1"/>
  <c r="AA160" i="1"/>
  <c r="AE160" i="1"/>
  <c r="AG160" i="1"/>
  <c r="AH160" i="1"/>
  <c r="AI160" i="1"/>
  <c r="AJ160" i="1"/>
  <c r="AK160" i="1"/>
  <c r="AP160" i="1"/>
  <c r="AR160" i="1"/>
  <c r="AS160" i="1"/>
  <c r="BB160" i="1"/>
  <c r="BC160" i="1"/>
  <c r="BD160" i="1"/>
  <c r="BE160" i="1"/>
  <c r="BF160" i="1"/>
  <c r="BG160" i="1"/>
  <c r="BK160" i="1"/>
  <c r="BM160" i="1"/>
  <c r="BN160" i="1"/>
  <c r="BO160" i="1"/>
  <c r="BP160" i="1"/>
  <c r="BQ160" i="1"/>
  <c r="K161" i="1"/>
  <c r="N161" i="1"/>
  <c r="S161" i="1"/>
  <c r="T161" i="1"/>
  <c r="AA161" i="1"/>
  <c r="AE161" i="1"/>
  <c r="AG161" i="1"/>
  <c r="AH161" i="1"/>
  <c r="AI161" i="1"/>
  <c r="AJ161" i="1"/>
  <c r="AK161" i="1"/>
  <c r="AP161" i="1"/>
  <c r="AR161" i="1"/>
  <c r="AS161" i="1"/>
  <c r="BB161" i="1"/>
  <c r="BC161" i="1"/>
  <c r="BD161" i="1"/>
  <c r="BE161" i="1"/>
  <c r="BF161" i="1"/>
  <c r="BG161" i="1"/>
  <c r="BK161" i="1"/>
  <c r="BM161" i="1"/>
  <c r="BN161" i="1"/>
  <c r="BO161" i="1"/>
  <c r="BP161" i="1"/>
  <c r="BQ161" i="1"/>
  <c r="K162" i="1"/>
  <c r="N162" i="1"/>
  <c r="S162" i="1"/>
  <c r="T162" i="1"/>
  <c r="AA162" i="1"/>
  <c r="AE162" i="1"/>
  <c r="AG162" i="1"/>
  <c r="AH162" i="1"/>
  <c r="AI162" i="1"/>
  <c r="AJ162" i="1"/>
  <c r="AK162" i="1"/>
  <c r="AP162" i="1"/>
  <c r="AR162" i="1"/>
  <c r="AS162" i="1"/>
  <c r="BB162" i="1"/>
  <c r="BC162" i="1"/>
  <c r="BD162" i="1"/>
  <c r="BE162" i="1"/>
  <c r="BF162" i="1"/>
  <c r="BG162" i="1"/>
  <c r="BK162" i="1"/>
  <c r="BM162" i="1"/>
  <c r="BN162" i="1"/>
  <c r="BO162" i="1"/>
  <c r="BP162" i="1"/>
  <c r="BQ162" i="1"/>
  <c r="K163" i="1"/>
  <c r="N163" i="1"/>
  <c r="S163" i="1"/>
  <c r="U163" i="1"/>
  <c r="AA163" i="1"/>
  <c r="AF163" i="1"/>
  <c r="AG163" i="1"/>
  <c r="AH163" i="1"/>
  <c r="AI163" i="1"/>
  <c r="AJ163" i="1"/>
  <c r="AK163" i="1"/>
  <c r="AO163" i="1"/>
  <c r="AP163" i="1"/>
  <c r="BC163" i="1"/>
  <c r="BE163" i="1"/>
  <c r="BG163" i="1"/>
  <c r="BL163" i="1"/>
  <c r="BM163" i="1"/>
  <c r="BN163" i="1"/>
  <c r="BO163" i="1"/>
  <c r="BP163" i="1"/>
  <c r="BQ163" i="1"/>
  <c r="K164" i="1"/>
  <c r="N164" i="1"/>
  <c r="S164" i="1"/>
  <c r="T164" i="1"/>
  <c r="U164" i="1"/>
  <c r="AA164" i="1"/>
  <c r="AF164" i="1"/>
  <c r="AG164" i="1"/>
  <c r="AH164" i="1"/>
  <c r="AI164" i="1"/>
  <c r="AJ164" i="1"/>
  <c r="AK164" i="1"/>
  <c r="AM164" i="1"/>
  <c r="AN164" i="1" s="1"/>
  <c r="AR164" i="1" s="1"/>
  <c r="AO164" i="1"/>
  <c r="AP164" i="1"/>
  <c r="BC164" i="1"/>
  <c r="BE164" i="1"/>
  <c r="BG164" i="1"/>
  <c r="BL164" i="1"/>
  <c r="BM164" i="1"/>
  <c r="BN164" i="1"/>
  <c r="BO164" i="1"/>
  <c r="BP164" i="1"/>
  <c r="BQ164" i="1"/>
  <c r="K165" i="1"/>
  <c r="N165" i="1"/>
  <c r="S165" i="1"/>
  <c r="T165" i="1"/>
  <c r="U165" i="1"/>
  <c r="AA165" i="1"/>
  <c r="AF165" i="1"/>
  <c r="AG165" i="1"/>
  <c r="AH165" i="1"/>
  <c r="AI165" i="1"/>
  <c r="AJ165" i="1"/>
  <c r="AK165" i="1"/>
  <c r="AM165" i="1"/>
  <c r="AN165" i="1" s="1"/>
  <c r="AR165" i="1" s="1"/>
  <c r="AO165" i="1"/>
  <c r="AP165" i="1"/>
  <c r="BC165" i="1"/>
  <c r="BE165" i="1"/>
  <c r="BG165" i="1"/>
  <c r="BL165" i="1"/>
  <c r="BM165" i="1"/>
  <c r="BN165" i="1"/>
  <c r="BO165" i="1"/>
  <c r="BP165" i="1"/>
  <c r="BQ165" i="1"/>
  <c r="K166" i="1"/>
  <c r="N166" i="1"/>
  <c r="S166" i="1"/>
  <c r="T166" i="1"/>
  <c r="AA166" i="1"/>
  <c r="AE166" i="1"/>
  <c r="AG166" i="1"/>
  <c r="AH166" i="1"/>
  <c r="AI166" i="1"/>
  <c r="AJ166" i="1"/>
  <c r="AK166" i="1"/>
  <c r="AP166" i="1"/>
  <c r="AR166" i="1"/>
  <c r="AS166" i="1"/>
  <c r="BB166" i="1"/>
  <c r="BC166" i="1"/>
  <c r="BD166" i="1"/>
  <c r="BE166" i="1"/>
  <c r="BF166" i="1"/>
  <c r="BG166" i="1"/>
  <c r="BK166" i="1"/>
  <c r="BM166" i="1"/>
  <c r="BN166" i="1"/>
  <c r="BO166" i="1"/>
  <c r="BP166" i="1"/>
  <c r="BQ166" i="1"/>
  <c r="K167" i="1"/>
  <c r="N167" i="1"/>
  <c r="S167" i="1"/>
  <c r="T167" i="1"/>
  <c r="U167" i="1"/>
  <c r="AA167" i="1"/>
  <c r="AF167" i="1"/>
  <c r="AG167" i="1"/>
  <c r="AH167" i="1"/>
  <c r="AI167" i="1"/>
  <c r="AJ167" i="1"/>
  <c r="AK167" i="1"/>
  <c r="AM167" i="1"/>
  <c r="AN167" i="1" s="1"/>
  <c r="AR167" i="1" s="1"/>
  <c r="AO167" i="1"/>
  <c r="AP167" i="1"/>
  <c r="BC167" i="1"/>
  <c r="BE167" i="1"/>
  <c r="BG167" i="1"/>
  <c r="BL167" i="1"/>
  <c r="BM167" i="1"/>
  <c r="BN167" i="1"/>
  <c r="BO167" i="1"/>
  <c r="BP167" i="1"/>
  <c r="BQ167" i="1"/>
  <c r="K168" i="1"/>
  <c r="N168" i="1"/>
  <c r="S168" i="1"/>
  <c r="T168" i="1"/>
  <c r="U168" i="1"/>
  <c r="AA168" i="1"/>
  <c r="AF168" i="1"/>
  <c r="AG168" i="1"/>
  <c r="AH168" i="1"/>
  <c r="AI168" i="1"/>
  <c r="AJ168" i="1"/>
  <c r="AK168" i="1"/>
  <c r="AM168" i="1"/>
  <c r="AN168" i="1" s="1"/>
  <c r="AR168" i="1" s="1"/>
  <c r="AO168" i="1"/>
  <c r="AP168" i="1"/>
  <c r="BC168" i="1"/>
  <c r="BE168" i="1"/>
  <c r="BG168" i="1"/>
  <c r="BL168" i="1"/>
  <c r="BM168" i="1"/>
  <c r="BN168" i="1"/>
  <c r="BO168" i="1"/>
  <c r="BP168" i="1"/>
  <c r="BQ168" i="1"/>
  <c r="K169" i="1"/>
  <c r="N169" i="1"/>
  <c r="S169" i="1"/>
  <c r="T169" i="1"/>
  <c r="U169" i="1"/>
  <c r="AA169" i="1"/>
  <c r="AF169" i="1"/>
  <c r="AG169" i="1"/>
  <c r="AH169" i="1"/>
  <c r="AI169" i="1"/>
  <c r="AJ169" i="1"/>
  <c r="AK169" i="1"/>
  <c r="AM169" i="1"/>
  <c r="AN169" i="1" s="1"/>
  <c r="AR169" i="1" s="1"/>
  <c r="AO169" i="1"/>
  <c r="AP169" i="1"/>
  <c r="BC169" i="1"/>
  <c r="BE169" i="1"/>
  <c r="BG169" i="1"/>
  <c r="BL169" i="1"/>
  <c r="BM169" i="1"/>
  <c r="BN169" i="1"/>
  <c r="BO169" i="1"/>
  <c r="BP169" i="1"/>
  <c r="BQ169" i="1"/>
  <c r="K170" i="1"/>
  <c r="N170" i="1"/>
  <c r="S170" i="1"/>
  <c r="U170" i="1"/>
  <c r="AA170" i="1"/>
  <c r="AF170" i="1"/>
  <c r="AG170" i="1"/>
  <c r="AH170" i="1"/>
  <c r="AI170" i="1"/>
  <c r="AJ170" i="1"/>
  <c r="AK170" i="1"/>
  <c r="AO170" i="1"/>
  <c r="AP170" i="1"/>
  <c r="BC170" i="1"/>
  <c r="BE170" i="1"/>
  <c r="BG170" i="1"/>
  <c r="BL170" i="1"/>
  <c r="BM170" i="1"/>
  <c r="BN170" i="1"/>
  <c r="BO170" i="1"/>
  <c r="BP170" i="1"/>
  <c r="BQ170" i="1"/>
  <c r="K171" i="1"/>
  <c r="N171" i="1"/>
  <c r="S171" i="1"/>
  <c r="T171" i="1"/>
  <c r="U171" i="1"/>
  <c r="AA171" i="1"/>
  <c r="AF171" i="1"/>
  <c r="AG171" i="1"/>
  <c r="AH171" i="1"/>
  <c r="AI171" i="1"/>
  <c r="AJ171" i="1"/>
  <c r="AK171" i="1"/>
  <c r="AM171" i="1"/>
  <c r="AN171" i="1" s="1"/>
  <c r="AR171" i="1" s="1"/>
  <c r="AO171" i="1"/>
  <c r="AP171" i="1"/>
  <c r="BC171" i="1"/>
  <c r="BE171" i="1"/>
  <c r="BG171" i="1"/>
  <c r="BL171" i="1"/>
  <c r="BM171" i="1"/>
  <c r="BN171" i="1"/>
  <c r="BO171" i="1"/>
  <c r="BP171" i="1"/>
  <c r="BQ171" i="1"/>
  <c r="K172" i="1"/>
  <c r="N172" i="1"/>
  <c r="S172" i="1"/>
  <c r="T172" i="1"/>
  <c r="U172" i="1"/>
  <c r="AA172" i="1"/>
  <c r="AF172" i="1"/>
  <c r="AG172" i="1"/>
  <c r="AH172" i="1"/>
  <c r="AI172" i="1"/>
  <c r="AJ172" i="1"/>
  <c r="AK172" i="1"/>
  <c r="AM172" i="1"/>
  <c r="AN172" i="1" s="1"/>
  <c r="AR172" i="1" s="1"/>
  <c r="AO172" i="1"/>
  <c r="AP172" i="1"/>
  <c r="BC172" i="1"/>
  <c r="BE172" i="1"/>
  <c r="BG172" i="1"/>
  <c r="BL172" i="1"/>
  <c r="BM172" i="1"/>
  <c r="BN172" i="1"/>
  <c r="BO172" i="1"/>
  <c r="BP172" i="1"/>
  <c r="BQ172" i="1"/>
  <c r="K173" i="1"/>
  <c r="N173" i="1"/>
  <c r="S173" i="1"/>
  <c r="T173" i="1"/>
  <c r="U173" i="1"/>
  <c r="AA173" i="1"/>
  <c r="AF173" i="1"/>
  <c r="AG173" i="1"/>
  <c r="AH173" i="1"/>
  <c r="AI173" i="1"/>
  <c r="AJ173" i="1"/>
  <c r="AK173" i="1"/>
  <c r="AM173" i="1"/>
  <c r="AN173" i="1" s="1"/>
  <c r="AR173" i="1" s="1"/>
  <c r="AO173" i="1"/>
  <c r="AP173" i="1"/>
  <c r="BC173" i="1"/>
  <c r="BE173" i="1"/>
  <c r="BG173" i="1"/>
  <c r="BL173" i="1"/>
  <c r="BM173" i="1"/>
  <c r="BN173" i="1"/>
  <c r="BO173" i="1"/>
  <c r="BP173" i="1"/>
  <c r="BQ173" i="1"/>
  <c r="K174" i="1"/>
  <c r="N174" i="1"/>
  <c r="S174" i="1"/>
  <c r="T174" i="1"/>
  <c r="U174" i="1"/>
  <c r="AA174" i="1"/>
  <c r="AF174" i="1"/>
  <c r="AG174" i="1"/>
  <c r="AH174" i="1"/>
  <c r="AI174" i="1"/>
  <c r="AJ174" i="1"/>
  <c r="AK174" i="1"/>
  <c r="AM174" i="1"/>
  <c r="AN174" i="1" s="1"/>
  <c r="AR174" i="1" s="1"/>
  <c r="AO174" i="1"/>
  <c r="AP174" i="1"/>
  <c r="BC174" i="1"/>
  <c r="BE174" i="1"/>
  <c r="BG174" i="1"/>
  <c r="BL174" i="1"/>
  <c r="BM174" i="1"/>
  <c r="BN174" i="1"/>
  <c r="BO174" i="1"/>
  <c r="BP174" i="1"/>
  <c r="BQ174" i="1"/>
  <c r="K175" i="1"/>
  <c r="N175" i="1"/>
  <c r="S175" i="1"/>
  <c r="T175" i="1"/>
  <c r="U175" i="1"/>
  <c r="AA175" i="1"/>
  <c r="AF175" i="1"/>
  <c r="AG175" i="1"/>
  <c r="AH175" i="1"/>
  <c r="AI175" i="1"/>
  <c r="AJ175" i="1"/>
  <c r="AK175" i="1"/>
  <c r="AM175" i="1"/>
  <c r="AN175" i="1" s="1"/>
  <c r="AR175" i="1" s="1"/>
  <c r="AO175" i="1"/>
  <c r="AP175" i="1"/>
  <c r="BC175" i="1"/>
  <c r="BE175" i="1"/>
  <c r="BG175" i="1"/>
  <c r="BL175" i="1"/>
  <c r="BM175" i="1"/>
  <c r="BN175" i="1"/>
  <c r="BO175" i="1"/>
  <c r="BP175" i="1"/>
  <c r="BQ175" i="1"/>
  <c r="K176" i="1"/>
  <c r="N176" i="1"/>
  <c r="S176" i="1"/>
  <c r="T176" i="1"/>
  <c r="U176" i="1"/>
  <c r="AA176" i="1"/>
  <c r="AF176" i="1"/>
  <c r="AG176" i="1"/>
  <c r="AH176" i="1"/>
  <c r="AI176" i="1"/>
  <c r="AJ176" i="1"/>
  <c r="AK176" i="1"/>
  <c r="AM176" i="1"/>
  <c r="AN176" i="1" s="1"/>
  <c r="AR176" i="1" s="1"/>
  <c r="AO176" i="1"/>
  <c r="AP176" i="1"/>
  <c r="BC176" i="1"/>
  <c r="BE176" i="1"/>
  <c r="BG176" i="1"/>
  <c r="BL176" i="1"/>
  <c r="BM176" i="1"/>
  <c r="BN176" i="1"/>
  <c r="BO176" i="1"/>
  <c r="BP176" i="1"/>
  <c r="BQ176" i="1"/>
  <c r="K177" i="1"/>
  <c r="N177" i="1"/>
  <c r="S177" i="1"/>
  <c r="T177" i="1"/>
  <c r="U177" i="1"/>
  <c r="AA177" i="1"/>
  <c r="AF177" i="1"/>
  <c r="AG177" i="1"/>
  <c r="AH177" i="1"/>
  <c r="AI177" i="1"/>
  <c r="AJ177" i="1"/>
  <c r="AK177" i="1"/>
  <c r="AM177" i="1"/>
  <c r="AN177" i="1" s="1"/>
  <c r="AR177" i="1" s="1"/>
  <c r="AO177" i="1"/>
  <c r="AP177" i="1"/>
  <c r="BC177" i="1"/>
  <c r="BE177" i="1"/>
  <c r="BG177" i="1"/>
  <c r="BL177" i="1"/>
  <c r="BM177" i="1"/>
  <c r="BN177" i="1"/>
  <c r="BO177" i="1"/>
  <c r="BP177" i="1"/>
  <c r="BQ177" i="1"/>
  <c r="K178" i="1"/>
  <c r="N178" i="1"/>
  <c r="S178" i="1"/>
  <c r="T178" i="1"/>
  <c r="U178" i="1"/>
  <c r="AA178" i="1"/>
  <c r="AF178" i="1"/>
  <c r="AG178" i="1"/>
  <c r="AH178" i="1"/>
  <c r="AI178" i="1"/>
  <c r="AJ178" i="1"/>
  <c r="AK178" i="1"/>
  <c r="AM178" i="1"/>
  <c r="AN178" i="1" s="1"/>
  <c r="AR178" i="1" s="1"/>
  <c r="AO178" i="1"/>
  <c r="AP178" i="1"/>
  <c r="BC178" i="1"/>
  <c r="BE178" i="1"/>
  <c r="BG178" i="1"/>
  <c r="BL178" i="1"/>
  <c r="BM178" i="1"/>
  <c r="BN178" i="1"/>
  <c r="BO178" i="1"/>
  <c r="BP178" i="1"/>
  <c r="BQ178" i="1"/>
  <c r="K179" i="1"/>
  <c r="N179" i="1"/>
  <c r="S179" i="1"/>
  <c r="T179" i="1"/>
  <c r="U179" i="1"/>
  <c r="AA179" i="1"/>
  <c r="AF179" i="1"/>
  <c r="AG179" i="1"/>
  <c r="AH179" i="1"/>
  <c r="AI179" i="1"/>
  <c r="AJ179" i="1"/>
  <c r="AK179" i="1"/>
  <c r="AM179" i="1"/>
  <c r="AN179" i="1" s="1"/>
  <c r="AR179" i="1" s="1"/>
  <c r="AO179" i="1"/>
  <c r="AP179" i="1"/>
  <c r="BC179" i="1"/>
  <c r="BE179" i="1"/>
  <c r="BG179" i="1"/>
  <c r="BL179" i="1"/>
  <c r="BM179" i="1"/>
  <c r="BN179" i="1"/>
  <c r="BO179" i="1"/>
  <c r="BP179" i="1"/>
  <c r="BQ179" i="1"/>
  <c r="K180" i="1"/>
  <c r="N180" i="1"/>
  <c r="S180" i="1"/>
  <c r="T180" i="1"/>
  <c r="U180" i="1"/>
  <c r="AA180" i="1"/>
  <c r="AF180" i="1"/>
  <c r="AG180" i="1"/>
  <c r="AH180" i="1"/>
  <c r="AI180" i="1"/>
  <c r="AJ180" i="1"/>
  <c r="AK180" i="1"/>
  <c r="AM180" i="1"/>
  <c r="AN180" i="1" s="1"/>
  <c r="AR180" i="1" s="1"/>
  <c r="AO180" i="1"/>
  <c r="AP180" i="1"/>
  <c r="BC180" i="1"/>
  <c r="BE180" i="1"/>
  <c r="BG180" i="1"/>
  <c r="BL180" i="1"/>
  <c r="BM180" i="1"/>
  <c r="BN180" i="1"/>
  <c r="BO180" i="1"/>
  <c r="BP180" i="1"/>
  <c r="BQ180" i="1"/>
  <c r="K181" i="1"/>
  <c r="N181" i="1"/>
  <c r="S181" i="1"/>
  <c r="T181" i="1"/>
  <c r="U181" i="1"/>
  <c r="AA181" i="1"/>
  <c r="AF181" i="1"/>
  <c r="AG181" i="1"/>
  <c r="AH181" i="1"/>
  <c r="AI181" i="1"/>
  <c r="AJ181" i="1"/>
  <c r="AK181" i="1"/>
  <c r="AM181" i="1"/>
  <c r="AN181" i="1" s="1"/>
  <c r="AR181" i="1" s="1"/>
  <c r="AO181" i="1"/>
  <c r="AP181" i="1"/>
  <c r="BC181" i="1"/>
  <c r="BE181" i="1"/>
  <c r="BG181" i="1"/>
  <c r="BL181" i="1"/>
  <c r="BM181" i="1"/>
  <c r="BN181" i="1"/>
  <c r="BO181" i="1"/>
  <c r="BP181" i="1"/>
  <c r="BQ181" i="1"/>
  <c r="K182" i="1"/>
  <c r="N182" i="1"/>
  <c r="S182" i="1"/>
  <c r="T182" i="1"/>
  <c r="AA182" i="1"/>
  <c r="AE182" i="1"/>
  <c r="AG182" i="1"/>
  <c r="AH182" i="1"/>
  <c r="AI182" i="1"/>
  <c r="AJ182" i="1"/>
  <c r="AK182" i="1"/>
  <c r="AP182" i="1"/>
  <c r="AR182" i="1"/>
  <c r="AS182" i="1"/>
  <c r="BB182" i="1"/>
  <c r="BC182" i="1"/>
  <c r="BD182" i="1"/>
  <c r="BE182" i="1"/>
  <c r="BF182" i="1"/>
  <c r="BG182" i="1"/>
  <c r="BK182" i="1"/>
  <c r="BM182" i="1"/>
  <c r="BN182" i="1"/>
  <c r="BO182" i="1"/>
  <c r="BP182" i="1"/>
  <c r="BQ182" i="1"/>
  <c r="K183" i="1"/>
  <c r="N183" i="1"/>
  <c r="S183" i="1"/>
  <c r="T183" i="1"/>
  <c r="AA183" i="1"/>
  <c r="AE183" i="1"/>
  <c r="AG183" i="1"/>
  <c r="AH183" i="1"/>
  <c r="AI183" i="1"/>
  <c r="AJ183" i="1"/>
  <c r="AK183" i="1"/>
  <c r="AP183" i="1"/>
  <c r="AR183" i="1"/>
  <c r="AS183" i="1"/>
  <c r="BB183" i="1"/>
  <c r="BC183" i="1"/>
  <c r="BD183" i="1"/>
  <c r="BE183" i="1"/>
  <c r="BF183" i="1"/>
  <c r="BG183" i="1"/>
  <c r="BK183" i="1"/>
  <c r="BM183" i="1"/>
  <c r="BN183" i="1"/>
  <c r="BO183" i="1"/>
  <c r="BP183" i="1"/>
  <c r="BQ183" i="1"/>
  <c r="K184" i="1"/>
  <c r="N184" i="1"/>
  <c r="S184" i="1"/>
  <c r="T184" i="1"/>
  <c r="U184" i="1"/>
  <c r="AA184" i="1"/>
  <c r="AF184" i="1"/>
  <c r="AG184" i="1"/>
  <c r="AH184" i="1"/>
  <c r="AI184" i="1"/>
  <c r="AJ184" i="1"/>
  <c r="AK184" i="1"/>
  <c r="AM184" i="1"/>
  <c r="AN184" i="1" s="1"/>
  <c r="AR184" i="1" s="1"/>
  <c r="AO184" i="1"/>
  <c r="AP184" i="1"/>
  <c r="BC184" i="1"/>
  <c r="BE184" i="1"/>
  <c r="BG184" i="1"/>
  <c r="BL184" i="1"/>
  <c r="BM184" i="1"/>
  <c r="BN184" i="1"/>
  <c r="BO184" i="1"/>
  <c r="BP184" i="1"/>
  <c r="BQ184" i="1"/>
  <c r="K185" i="1"/>
  <c r="N185" i="1"/>
  <c r="S185" i="1"/>
  <c r="U185" i="1"/>
  <c r="AA185" i="1"/>
  <c r="AF185" i="1"/>
  <c r="AG185" i="1"/>
  <c r="AH185" i="1"/>
  <c r="AI185" i="1"/>
  <c r="AJ185" i="1"/>
  <c r="AK185" i="1"/>
  <c r="AO185" i="1"/>
  <c r="AP185" i="1"/>
  <c r="BC185" i="1"/>
  <c r="BE185" i="1"/>
  <c r="BG185" i="1"/>
  <c r="BL185" i="1"/>
  <c r="BM185" i="1"/>
  <c r="BN185" i="1"/>
  <c r="BO185" i="1"/>
  <c r="BP185" i="1"/>
  <c r="BQ185" i="1"/>
  <c r="K186" i="1"/>
  <c r="N186" i="1"/>
  <c r="S186" i="1"/>
  <c r="T186" i="1"/>
  <c r="U186" i="1"/>
  <c r="AA186" i="1"/>
  <c r="AF186" i="1"/>
  <c r="AG186" i="1"/>
  <c r="AH186" i="1"/>
  <c r="AI186" i="1"/>
  <c r="AJ186" i="1"/>
  <c r="AK186" i="1"/>
  <c r="AM186" i="1"/>
  <c r="AN186" i="1" s="1"/>
  <c r="AR186" i="1" s="1"/>
  <c r="AO186" i="1"/>
  <c r="AP186" i="1"/>
  <c r="BC186" i="1"/>
  <c r="BE186" i="1"/>
  <c r="BG186" i="1"/>
  <c r="BL186" i="1"/>
  <c r="BM186" i="1"/>
  <c r="BN186" i="1"/>
  <c r="BO186" i="1"/>
  <c r="BP186" i="1"/>
  <c r="BQ186" i="1"/>
  <c r="K187" i="1"/>
  <c r="N187" i="1"/>
  <c r="S187" i="1"/>
  <c r="T187" i="1"/>
  <c r="U187" i="1"/>
  <c r="AA187" i="1"/>
  <c r="AF187" i="1"/>
  <c r="AG187" i="1"/>
  <c r="AH187" i="1"/>
  <c r="AI187" i="1"/>
  <c r="AJ187" i="1"/>
  <c r="AK187" i="1"/>
  <c r="AM187" i="1"/>
  <c r="AN187" i="1" s="1"/>
  <c r="AR187" i="1" s="1"/>
  <c r="AO187" i="1"/>
  <c r="AP187" i="1"/>
  <c r="BC187" i="1"/>
  <c r="BE187" i="1"/>
  <c r="BG187" i="1"/>
  <c r="BL187" i="1"/>
  <c r="BM187" i="1"/>
  <c r="BN187" i="1"/>
  <c r="BO187" i="1"/>
  <c r="BP187" i="1"/>
  <c r="BQ187" i="1"/>
  <c r="K188" i="1"/>
  <c r="N188" i="1"/>
  <c r="S188" i="1"/>
  <c r="T188" i="1"/>
  <c r="U188" i="1"/>
  <c r="AA188" i="1"/>
  <c r="AF188" i="1"/>
  <c r="AG188" i="1"/>
  <c r="AH188" i="1"/>
  <c r="AI188" i="1"/>
  <c r="AJ188" i="1"/>
  <c r="AK188" i="1"/>
  <c r="AM188" i="1"/>
  <c r="AN188" i="1" s="1"/>
  <c r="AR188" i="1" s="1"/>
  <c r="AO188" i="1"/>
  <c r="AP188" i="1"/>
  <c r="BC188" i="1"/>
  <c r="BE188" i="1"/>
  <c r="BL188" i="1"/>
  <c r="BM188" i="1"/>
  <c r="BN188" i="1"/>
  <c r="BO188" i="1"/>
  <c r="BP188" i="1"/>
  <c r="BQ188" i="1"/>
  <c r="K189" i="1"/>
  <c r="N189" i="1"/>
  <c r="S189" i="1"/>
  <c r="U189" i="1"/>
  <c r="AA189" i="1"/>
  <c r="AF189" i="1"/>
  <c r="AG189" i="1"/>
  <c r="AH189" i="1"/>
  <c r="AI189" i="1"/>
  <c r="AJ189" i="1"/>
  <c r="AK189" i="1"/>
  <c r="AO189" i="1"/>
  <c r="AP189" i="1"/>
  <c r="BC189" i="1"/>
  <c r="BE189" i="1"/>
  <c r="BL189" i="1"/>
  <c r="BM189" i="1"/>
  <c r="BN189" i="1"/>
  <c r="BO189" i="1"/>
  <c r="BP189" i="1"/>
  <c r="BQ189" i="1"/>
  <c r="K190" i="1"/>
  <c r="N190" i="1"/>
  <c r="S190" i="1"/>
  <c r="T190" i="1"/>
  <c r="U190" i="1"/>
  <c r="AA190" i="1"/>
  <c r="AF190" i="1"/>
  <c r="AG190" i="1"/>
  <c r="AH190" i="1"/>
  <c r="AI190" i="1"/>
  <c r="AJ190" i="1"/>
  <c r="AK190" i="1"/>
  <c r="AM190" i="1"/>
  <c r="AN190" i="1" s="1"/>
  <c r="AR190" i="1" s="1"/>
  <c r="AO190" i="1"/>
  <c r="AP190" i="1"/>
  <c r="BC190" i="1"/>
  <c r="BE190" i="1"/>
  <c r="BL190" i="1"/>
  <c r="BM190" i="1"/>
  <c r="BN190" i="1"/>
  <c r="BO190" i="1"/>
  <c r="BP190" i="1"/>
  <c r="BQ190" i="1"/>
  <c r="K191" i="1"/>
  <c r="N191" i="1"/>
  <c r="S191" i="1"/>
  <c r="T191" i="1"/>
  <c r="U191" i="1"/>
  <c r="AA191" i="1"/>
  <c r="AF191" i="1"/>
  <c r="AG191" i="1"/>
  <c r="AH191" i="1"/>
  <c r="AI191" i="1"/>
  <c r="AJ191" i="1"/>
  <c r="AK191" i="1"/>
  <c r="AM191" i="1"/>
  <c r="AN191" i="1" s="1"/>
  <c r="AR191" i="1" s="1"/>
  <c r="AO191" i="1"/>
  <c r="AP191" i="1"/>
  <c r="BC191" i="1"/>
  <c r="BE191" i="1"/>
  <c r="BL191" i="1"/>
  <c r="BM191" i="1"/>
  <c r="BN191" i="1"/>
  <c r="BO191" i="1"/>
  <c r="BP191" i="1"/>
  <c r="BQ191" i="1"/>
  <c r="K192" i="1"/>
  <c r="N192" i="1"/>
  <c r="S192" i="1"/>
  <c r="U192" i="1"/>
  <c r="AA192" i="1"/>
  <c r="AF192" i="1"/>
  <c r="AG192" i="1"/>
  <c r="AH192" i="1"/>
  <c r="AI192" i="1"/>
  <c r="AJ192" i="1"/>
  <c r="AK192" i="1"/>
  <c r="AO192" i="1"/>
  <c r="AP192" i="1"/>
  <c r="BC192" i="1"/>
  <c r="BE192" i="1"/>
  <c r="BL192" i="1"/>
  <c r="BM192" i="1"/>
  <c r="BN192" i="1"/>
  <c r="BO192" i="1"/>
  <c r="BP192" i="1"/>
  <c r="BQ192" i="1"/>
  <c r="K193" i="1"/>
  <c r="N193" i="1"/>
  <c r="S193" i="1"/>
  <c r="T193" i="1"/>
  <c r="U193" i="1"/>
  <c r="AA193" i="1"/>
  <c r="AF193" i="1"/>
  <c r="AG193" i="1"/>
  <c r="AH193" i="1"/>
  <c r="AI193" i="1"/>
  <c r="AJ193" i="1"/>
  <c r="AK193" i="1"/>
  <c r="AM193" i="1"/>
  <c r="AN193" i="1" s="1"/>
  <c r="AR193" i="1" s="1"/>
  <c r="AO193" i="1"/>
  <c r="AP193" i="1"/>
  <c r="BC193" i="1"/>
  <c r="BE193" i="1"/>
  <c r="BG193" i="1"/>
  <c r="BL193" i="1"/>
  <c r="BM193" i="1"/>
  <c r="BN193" i="1"/>
  <c r="BO193" i="1"/>
  <c r="BP193" i="1"/>
  <c r="BQ193" i="1"/>
  <c r="K194" i="1"/>
  <c r="N194" i="1"/>
  <c r="S194" i="1"/>
  <c r="T194" i="1"/>
  <c r="U194" i="1"/>
  <c r="AA194" i="1"/>
  <c r="AF194" i="1"/>
  <c r="AG194" i="1"/>
  <c r="AH194" i="1"/>
  <c r="AI194" i="1"/>
  <c r="AJ194" i="1"/>
  <c r="AK194" i="1"/>
  <c r="AM194" i="1"/>
  <c r="AN194" i="1" s="1"/>
  <c r="AR194" i="1" s="1"/>
  <c r="AO194" i="1"/>
  <c r="AP194" i="1"/>
  <c r="BC194" i="1"/>
  <c r="BE194" i="1"/>
  <c r="BG194" i="1"/>
  <c r="BL194" i="1"/>
  <c r="BM194" i="1"/>
  <c r="BN194" i="1"/>
  <c r="BO194" i="1"/>
  <c r="BP194" i="1"/>
  <c r="BQ194" i="1"/>
  <c r="K195" i="1"/>
  <c r="N195" i="1"/>
  <c r="S195" i="1"/>
  <c r="T195" i="1"/>
  <c r="U195" i="1"/>
  <c r="AA195" i="1"/>
  <c r="AE195" i="1"/>
  <c r="AF195" i="1"/>
  <c r="AG195" i="1"/>
  <c r="AI195" i="1"/>
  <c r="AJ195" i="1"/>
  <c r="AK195" i="1"/>
  <c r="AM195" i="1"/>
  <c r="AN195" i="1" s="1"/>
  <c r="AO195" i="1" s="1"/>
  <c r="AR195" i="1"/>
  <c r="AS195" i="1"/>
  <c r="BB195" i="1"/>
  <c r="BC195" i="1"/>
  <c r="BD195" i="1"/>
  <c r="BE195" i="1"/>
  <c r="BF195" i="1"/>
  <c r="BG195" i="1"/>
  <c r="BK195" i="1"/>
  <c r="BM195" i="1"/>
  <c r="BO195" i="1"/>
  <c r="BP195" i="1"/>
  <c r="BQ195" i="1"/>
  <c r="K196" i="1"/>
  <c r="N196" i="1"/>
  <c r="S196" i="1"/>
  <c r="T196" i="1"/>
  <c r="U196" i="1"/>
  <c r="AA196" i="1"/>
  <c r="AF196" i="1"/>
  <c r="AG196" i="1"/>
  <c r="AH196" i="1"/>
  <c r="AI196" i="1"/>
  <c r="AJ196" i="1"/>
  <c r="AK196" i="1"/>
  <c r="AM196" i="1"/>
  <c r="AN196" i="1" s="1"/>
  <c r="AR196" i="1" s="1"/>
  <c r="AO196" i="1"/>
  <c r="AP196" i="1"/>
  <c r="BC196" i="1"/>
  <c r="BE196" i="1"/>
  <c r="BG196" i="1"/>
  <c r="BL196" i="1"/>
  <c r="BM196" i="1"/>
  <c r="BN196" i="1"/>
  <c r="BO196" i="1"/>
  <c r="BP196" i="1"/>
  <c r="BQ196" i="1"/>
  <c r="K197" i="1"/>
  <c r="N197" i="1"/>
  <c r="S197" i="1"/>
  <c r="T197" i="1"/>
  <c r="U197" i="1"/>
  <c r="AA197" i="1"/>
  <c r="AF197" i="1"/>
  <c r="AG197" i="1"/>
  <c r="AH197" i="1"/>
  <c r="AI197" i="1"/>
  <c r="AJ197" i="1"/>
  <c r="AK197" i="1"/>
  <c r="AM197" i="1"/>
  <c r="AN197" i="1" s="1"/>
  <c r="AR197" i="1" s="1"/>
  <c r="AO197" i="1"/>
  <c r="AP197" i="1"/>
  <c r="BC197" i="1"/>
  <c r="BE197" i="1"/>
  <c r="BG197" i="1"/>
  <c r="BL197" i="1"/>
  <c r="BM197" i="1"/>
  <c r="BN197" i="1"/>
  <c r="BO197" i="1"/>
  <c r="BP197" i="1"/>
  <c r="BQ197" i="1"/>
  <c r="K198" i="1"/>
  <c r="N198" i="1"/>
  <c r="S198" i="1"/>
  <c r="T198" i="1"/>
  <c r="U198" i="1"/>
  <c r="AA198" i="1"/>
  <c r="AF198" i="1"/>
  <c r="AG198" i="1"/>
  <c r="AH198" i="1"/>
  <c r="AI198" i="1"/>
  <c r="AJ198" i="1"/>
  <c r="AK198" i="1"/>
  <c r="AM198" i="1"/>
  <c r="AN198" i="1" s="1"/>
  <c r="AR198" i="1" s="1"/>
  <c r="AO198" i="1"/>
  <c r="AP198" i="1"/>
  <c r="BC198" i="1"/>
  <c r="BE198" i="1"/>
  <c r="BG198" i="1"/>
  <c r="BL198" i="1"/>
  <c r="BM198" i="1"/>
  <c r="BN198" i="1"/>
  <c r="BO198" i="1"/>
  <c r="BP198" i="1"/>
  <c r="BQ198" i="1"/>
  <c r="K199" i="1"/>
  <c r="N199" i="1"/>
  <c r="S199" i="1"/>
  <c r="T199" i="1"/>
  <c r="U199" i="1"/>
  <c r="AA199" i="1"/>
  <c r="AF199" i="1"/>
  <c r="AG199" i="1"/>
  <c r="AH199" i="1"/>
  <c r="AI199" i="1"/>
  <c r="AJ199" i="1"/>
  <c r="AK199" i="1"/>
  <c r="AM199" i="1"/>
  <c r="AN199" i="1" s="1"/>
  <c r="AR199" i="1" s="1"/>
  <c r="AO199" i="1"/>
  <c r="AP199" i="1"/>
  <c r="BC199" i="1"/>
  <c r="BE199" i="1"/>
  <c r="BG199" i="1"/>
  <c r="BL199" i="1"/>
  <c r="BM199" i="1"/>
  <c r="BN199" i="1"/>
  <c r="BO199" i="1"/>
  <c r="BP199" i="1"/>
  <c r="BQ199" i="1"/>
  <c r="K200" i="1"/>
  <c r="N200" i="1"/>
  <c r="S200" i="1"/>
  <c r="T200" i="1"/>
  <c r="U200" i="1"/>
  <c r="AA200" i="1"/>
  <c r="AF200" i="1"/>
  <c r="AG200" i="1"/>
  <c r="AH200" i="1"/>
  <c r="AI200" i="1"/>
  <c r="AJ200" i="1"/>
  <c r="AK200" i="1"/>
  <c r="AM200" i="1"/>
  <c r="AN200" i="1" s="1"/>
  <c r="AR200" i="1" s="1"/>
  <c r="AO200" i="1"/>
  <c r="AP200" i="1"/>
  <c r="BC200" i="1"/>
  <c r="BE200" i="1"/>
  <c r="BG200" i="1"/>
  <c r="BL200" i="1"/>
  <c r="BM200" i="1"/>
  <c r="BN200" i="1"/>
  <c r="BO200" i="1"/>
  <c r="BP200" i="1"/>
  <c r="BQ200" i="1"/>
  <c r="K201" i="1"/>
  <c r="N201" i="1"/>
  <c r="S201" i="1"/>
  <c r="T201" i="1"/>
  <c r="U201" i="1"/>
  <c r="AA201" i="1"/>
  <c r="AE201" i="1"/>
  <c r="AG201" i="1"/>
  <c r="AH201" i="1"/>
  <c r="AI201" i="1"/>
  <c r="AJ201" i="1"/>
  <c r="AK201" i="1"/>
  <c r="AM201" i="1"/>
  <c r="AN201" i="1" s="1"/>
  <c r="AO201" i="1" s="1"/>
  <c r="AR201" i="1"/>
  <c r="AS201" i="1"/>
  <c r="BB201" i="1"/>
  <c r="BC201" i="1"/>
  <c r="BD201" i="1"/>
  <c r="BE201" i="1"/>
  <c r="BF201" i="1"/>
  <c r="BG201" i="1"/>
  <c r="BK201" i="1"/>
  <c r="BM201" i="1"/>
  <c r="BN201" i="1"/>
  <c r="BO201" i="1"/>
  <c r="BP201" i="1"/>
  <c r="BQ201" i="1"/>
  <c r="K202" i="1"/>
  <c r="N202" i="1"/>
  <c r="S202" i="1"/>
  <c r="T202" i="1"/>
  <c r="AA202" i="1"/>
  <c r="AE202" i="1"/>
  <c r="AG202" i="1"/>
  <c r="AH202" i="1"/>
  <c r="AI202" i="1"/>
  <c r="AJ202" i="1"/>
  <c r="AK202" i="1"/>
  <c r="AP202" i="1"/>
  <c r="AR202" i="1"/>
  <c r="AS202" i="1"/>
  <c r="BB202" i="1"/>
  <c r="BC202" i="1"/>
  <c r="BD202" i="1"/>
  <c r="BE202" i="1"/>
  <c r="BF202" i="1"/>
  <c r="BG202" i="1"/>
  <c r="BK202" i="1"/>
  <c r="BM202" i="1"/>
  <c r="BN202" i="1"/>
  <c r="BO202" i="1"/>
  <c r="BP202" i="1"/>
  <c r="BQ202" i="1"/>
  <c r="K203" i="1"/>
  <c r="N203" i="1"/>
  <c r="S203" i="1"/>
  <c r="T203" i="1"/>
  <c r="U203" i="1"/>
  <c r="AA203" i="1"/>
  <c r="AF203" i="1"/>
  <c r="AG203" i="1"/>
  <c r="AH203" i="1"/>
  <c r="AI203" i="1"/>
  <c r="AJ203" i="1"/>
  <c r="AK203" i="1"/>
  <c r="AM203" i="1"/>
  <c r="AN203" i="1" s="1"/>
  <c r="AR203" i="1" s="1"/>
  <c r="AO203" i="1"/>
  <c r="AP203" i="1"/>
  <c r="BC203" i="1"/>
  <c r="BE203" i="1"/>
  <c r="BG203" i="1"/>
  <c r="BL203" i="1"/>
  <c r="BM203" i="1"/>
  <c r="BN203" i="1"/>
  <c r="BO203" i="1"/>
  <c r="BP203" i="1"/>
  <c r="BQ203" i="1"/>
  <c r="K204" i="1"/>
  <c r="N204" i="1"/>
  <c r="S204" i="1"/>
  <c r="T204" i="1"/>
  <c r="U204" i="1"/>
  <c r="AA204" i="1"/>
  <c r="AF204" i="1"/>
  <c r="AG204" i="1"/>
  <c r="AH204" i="1"/>
  <c r="AI204" i="1"/>
  <c r="AJ204" i="1"/>
  <c r="AK204" i="1"/>
  <c r="AM204" i="1"/>
  <c r="AN204" i="1" s="1"/>
  <c r="AR204" i="1" s="1"/>
  <c r="AO204" i="1"/>
  <c r="AP204" i="1"/>
  <c r="BC204" i="1"/>
  <c r="BE204" i="1"/>
  <c r="BG204" i="1"/>
  <c r="BL204" i="1"/>
  <c r="BM204" i="1"/>
  <c r="BN204" i="1"/>
  <c r="BO204" i="1"/>
  <c r="BP204" i="1"/>
  <c r="BQ204" i="1"/>
  <c r="K205" i="1"/>
  <c r="N205" i="1"/>
  <c r="S205" i="1"/>
  <c r="T205" i="1"/>
  <c r="U205" i="1"/>
  <c r="AA205" i="1"/>
  <c r="AF205" i="1"/>
  <c r="AG205" i="1"/>
  <c r="AH205" i="1"/>
  <c r="AI205" i="1"/>
  <c r="AJ205" i="1"/>
  <c r="AK205" i="1"/>
  <c r="AM205" i="1"/>
  <c r="AN205" i="1" s="1"/>
  <c r="AR205" i="1" s="1"/>
  <c r="AO205" i="1"/>
  <c r="AP205" i="1"/>
  <c r="BC205" i="1"/>
  <c r="BE205" i="1"/>
  <c r="BG205" i="1"/>
  <c r="BL205" i="1"/>
  <c r="BM205" i="1"/>
  <c r="BN205" i="1"/>
  <c r="BO205" i="1"/>
  <c r="BP205" i="1"/>
  <c r="BQ205" i="1"/>
  <c r="K206" i="1"/>
  <c r="N206" i="1"/>
  <c r="S206" i="1"/>
  <c r="U206" i="1"/>
  <c r="AA206" i="1"/>
  <c r="AF206" i="1"/>
  <c r="AG206" i="1"/>
  <c r="AH206" i="1"/>
  <c r="AI206" i="1"/>
  <c r="AJ206" i="1"/>
  <c r="AK206" i="1"/>
  <c r="AO206" i="1"/>
  <c r="AP206" i="1"/>
  <c r="BC206" i="1"/>
  <c r="BE206" i="1"/>
  <c r="BG206" i="1"/>
  <c r="BL206" i="1"/>
  <c r="BM206" i="1"/>
  <c r="BN206" i="1"/>
  <c r="BO206" i="1"/>
  <c r="BP206" i="1"/>
  <c r="BQ206" i="1"/>
  <c r="K207" i="1"/>
  <c r="N207" i="1"/>
  <c r="S207" i="1"/>
  <c r="T207" i="1"/>
  <c r="U207" i="1"/>
  <c r="AA207" i="1"/>
  <c r="AF207" i="1"/>
  <c r="AG207" i="1"/>
  <c r="AH207" i="1"/>
  <c r="AI207" i="1"/>
  <c r="AJ207" i="1"/>
  <c r="AK207" i="1"/>
  <c r="AM207" i="1"/>
  <c r="AN207" i="1" s="1"/>
  <c r="AR207" i="1" s="1"/>
  <c r="AO207" i="1"/>
  <c r="AP207" i="1"/>
  <c r="BC207" i="1"/>
  <c r="BE207" i="1"/>
  <c r="BG207" i="1"/>
  <c r="BL207" i="1"/>
  <c r="BM207" i="1"/>
  <c r="BN207" i="1"/>
  <c r="BO207" i="1"/>
  <c r="BP207" i="1"/>
  <c r="BQ207" i="1"/>
  <c r="K208" i="1"/>
  <c r="N208" i="1"/>
  <c r="S208" i="1"/>
  <c r="U208" i="1"/>
  <c r="AA208" i="1"/>
  <c r="AF208" i="1"/>
  <c r="AG208" i="1"/>
  <c r="AH208" i="1"/>
  <c r="AI208" i="1"/>
  <c r="AJ208" i="1"/>
  <c r="AK208" i="1"/>
  <c r="AO208" i="1"/>
  <c r="AP208" i="1"/>
  <c r="BC208" i="1"/>
  <c r="BE208" i="1"/>
  <c r="BG208" i="1"/>
  <c r="BL208" i="1"/>
  <c r="BM208" i="1"/>
  <c r="BN208" i="1"/>
  <c r="BO208" i="1"/>
  <c r="BP208" i="1"/>
  <c r="BQ208" i="1"/>
  <c r="K209" i="1"/>
  <c r="N209" i="1"/>
  <c r="S209" i="1"/>
  <c r="T209" i="1"/>
  <c r="U209" i="1"/>
  <c r="AA209" i="1"/>
  <c r="AF209" i="1"/>
  <c r="AG209" i="1"/>
  <c r="AH209" i="1"/>
  <c r="AI209" i="1"/>
  <c r="AJ209" i="1"/>
  <c r="AK209" i="1"/>
  <c r="AM209" i="1"/>
  <c r="AN209" i="1" s="1"/>
  <c r="AR209" i="1" s="1"/>
  <c r="AO209" i="1"/>
  <c r="AP209" i="1"/>
  <c r="BC209" i="1"/>
  <c r="BE209" i="1"/>
  <c r="BG209" i="1"/>
  <c r="BL209" i="1"/>
  <c r="BM209" i="1"/>
  <c r="BN209" i="1"/>
  <c r="BO209" i="1"/>
  <c r="BP209" i="1"/>
  <c r="BQ209" i="1"/>
  <c r="K210" i="1"/>
  <c r="N210" i="1"/>
  <c r="S210" i="1"/>
  <c r="T210" i="1"/>
  <c r="U210" i="1"/>
  <c r="AA210" i="1"/>
  <c r="AF210" i="1"/>
  <c r="AG210" i="1"/>
  <c r="AH210" i="1"/>
  <c r="AI210" i="1"/>
  <c r="AJ210" i="1"/>
  <c r="AK210" i="1"/>
  <c r="AM210" i="1"/>
  <c r="AN210" i="1" s="1"/>
  <c r="AR210" i="1" s="1"/>
  <c r="AO210" i="1"/>
  <c r="AP210" i="1"/>
  <c r="BC210" i="1"/>
  <c r="BE210" i="1"/>
  <c r="BG210" i="1"/>
  <c r="BL210" i="1"/>
  <c r="BM210" i="1"/>
  <c r="BN210" i="1"/>
  <c r="BO210" i="1"/>
  <c r="BP210" i="1"/>
  <c r="BQ210" i="1"/>
  <c r="K211" i="1"/>
  <c r="N211" i="1"/>
  <c r="S211" i="1"/>
  <c r="T211" i="1"/>
  <c r="U211" i="1"/>
  <c r="AA211" i="1"/>
  <c r="AF211" i="1"/>
  <c r="AG211" i="1"/>
  <c r="AH211" i="1"/>
  <c r="AI211" i="1"/>
  <c r="AJ211" i="1"/>
  <c r="AK211" i="1"/>
  <c r="AM211" i="1"/>
  <c r="AN211" i="1" s="1"/>
  <c r="AR211" i="1" s="1"/>
  <c r="AO211" i="1"/>
  <c r="AP211" i="1"/>
  <c r="BC211" i="1"/>
  <c r="BE211" i="1"/>
  <c r="BG211" i="1"/>
  <c r="BL211" i="1"/>
  <c r="BM211" i="1"/>
  <c r="BN211" i="1"/>
  <c r="BO211" i="1"/>
  <c r="BP211" i="1"/>
  <c r="BQ211" i="1"/>
  <c r="K212" i="1"/>
  <c r="N212" i="1"/>
  <c r="S212" i="1"/>
  <c r="T212" i="1"/>
  <c r="AA212" i="1"/>
  <c r="AE212" i="1"/>
  <c r="AG212" i="1"/>
  <c r="AH212" i="1"/>
  <c r="AI212" i="1"/>
  <c r="AJ212" i="1"/>
  <c r="AK212" i="1"/>
  <c r="AP212" i="1"/>
  <c r="AR212" i="1"/>
  <c r="AS212" i="1"/>
  <c r="BB212" i="1"/>
  <c r="BC212" i="1"/>
  <c r="BD212" i="1"/>
  <c r="BE212" i="1"/>
  <c r="BF212" i="1"/>
  <c r="BG212" i="1"/>
  <c r="BK212" i="1"/>
  <c r="BM212" i="1"/>
  <c r="BN212" i="1"/>
  <c r="BO212" i="1"/>
  <c r="BP212" i="1"/>
  <c r="BQ212" i="1"/>
  <c r="K213" i="1"/>
  <c r="N213" i="1"/>
  <c r="S213" i="1"/>
  <c r="T213" i="1"/>
  <c r="AA213" i="1"/>
  <c r="AE213" i="1"/>
  <c r="AG213" i="1"/>
  <c r="AH213" i="1"/>
  <c r="AI213" i="1"/>
  <c r="AJ213" i="1"/>
  <c r="AK213" i="1"/>
  <c r="AP213" i="1"/>
  <c r="AR213" i="1"/>
  <c r="AS213" i="1"/>
  <c r="BB213" i="1"/>
  <c r="BC213" i="1"/>
  <c r="BD213" i="1"/>
  <c r="BE213" i="1"/>
  <c r="BF213" i="1"/>
  <c r="BG213" i="1"/>
  <c r="BK213" i="1"/>
  <c r="BM213" i="1"/>
  <c r="BN213" i="1"/>
  <c r="BO213" i="1"/>
  <c r="BP213" i="1"/>
  <c r="BQ213" i="1"/>
  <c r="K214" i="1"/>
  <c r="N214" i="1"/>
  <c r="S214" i="1"/>
  <c r="T214" i="1"/>
  <c r="U214" i="1"/>
  <c r="AA214" i="1"/>
  <c r="AF214" i="1"/>
  <c r="AG214" i="1"/>
  <c r="AH214" i="1"/>
  <c r="AI214" i="1"/>
  <c r="AJ214" i="1"/>
  <c r="AK214" i="1"/>
  <c r="AM214" i="1"/>
  <c r="AN214" i="1" s="1"/>
  <c r="AR214" i="1" s="1"/>
  <c r="AO214" i="1"/>
  <c r="AP214" i="1"/>
  <c r="BC214" i="1"/>
  <c r="BE214" i="1"/>
  <c r="BG214" i="1"/>
  <c r="BL214" i="1"/>
  <c r="BM214" i="1"/>
  <c r="BN214" i="1"/>
  <c r="BO214" i="1"/>
  <c r="BP214" i="1"/>
  <c r="BQ214" i="1"/>
  <c r="K215" i="1"/>
  <c r="N215" i="1"/>
  <c r="S215" i="1"/>
  <c r="T215" i="1"/>
  <c r="U215" i="1"/>
  <c r="AA215" i="1"/>
  <c r="AE215" i="1"/>
  <c r="AF215" i="1"/>
  <c r="AG215" i="1"/>
  <c r="AI215" i="1"/>
  <c r="AJ215" i="1"/>
  <c r="AK215" i="1"/>
  <c r="AM215" i="1"/>
  <c r="AN215" i="1" s="1"/>
  <c r="AO215" i="1"/>
  <c r="AR215" i="1"/>
  <c r="AS215" i="1"/>
  <c r="BB215" i="1"/>
  <c r="BC215" i="1"/>
  <c r="BD215" i="1"/>
  <c r="BE215" i="1"/>
  <c r="BF215" i="1"/>
  <c r="BG215" i="1"/>
  <c r="BK215" i="1"/>
  <c r="BM215" i="1"/>
  <c r="BO215" i="1"/>
  <c r="BP215" i="1"/>
  <c r="BQ215" i="1"/>
  <c r="K216" i="1"/>
  <c r="N216" i="1"/>
  <c r="S216" i="1"/>
  <c r="T216" i="1"/>
  <c r="U216" i="1"/>
  <c r="AA216" i="1"/>
  <c r="AF216" i="1"/>
  <c r="AG216" i="1"/>
  <c r="AH216" i="1"/>
  <c r="AI216" i="1"/>
  <c r="AJ216" i="1"/>
  <c r="AK216" i="1"/>
  <c r="AM216" i="1"/>
  <c r="AN216" i="1" s="1"/>
  <c r="AR216" i="1" s="1"/>
  <c r="AO216" i="1"/>
  <c r="AP216" i="1"/>
  <c r="BC216" i="1"/>
  <c r="BE216" i="1"/>
  <c r="BG216" i="1"/>
  <c r="BL216" i="1"/>
  <c r="BM216" i="1"/>
  <c r="BN216" i="1"/>
  <c r="BO216" i="1"/>
  <c r="BP216" i="1"/>
  <c r="BQ216" i="1"/>
  <c r="K217" i="1"/>
  <c r="N217" i="1"/>
  <c r="S217" i="1"/>
  <c r="U217" i="1"/>
  <c r="AA217" i="1"/>
  <c r="AF217" i="1"/>
  <c r="AG217" i="1"/>
  <c r="AH217" i="1"/>
  <c r="AI217" i="1"/>
  <c r="AJ217" i="1"/>
  <c r="AK217" i="1"/>
  <c r="AO217" i="1"/>
  <c r="AP217" i="1"/>
  <c r="BC217" i="1"/>
  <c r="BE217" i="1"/>
  <c r="BG217" i="1"/>
  <c r="BL217" i="1"/>
  <c r="BM217" i="1"/>
  <c r="BN217" i="1"/>
  <c r="BO217" i="1"/>
  <c r="BP217" i="1"/>
  <c r="BQ217" i="1"/>
  <c r="K218" i="1"/>
  <c r="N218" i="1"/>
  <c r="S218" i="1"/>
  <c r="U218" i="1"/>
  <c r="AA218" i="1"/>
  <c r="AF218" i="1"/>
  <c r="AG218" i="1"/>
  <c r="AH218" i="1"/>
  <c r="AI218" i="1"/>
  <c r="AJ218" i="1"/>
  <c r="AK218" i="1"/>
  <c r="AO218" i="1"/>
  <c r="AP218" i="1"/>
  <c r="BC218" i="1"/>
  <c r="BE218" i="1"/>
  <c r="BG218" i="1"/>
  <c r="BL218" i="1"/>
  <c r="BM218" i="1"/>
  <c r="BN218" i="1"/>
  <c r="BO218" i="1"/>
  <c r="BP218" i="1"/>
  <c r="BQ218" i="1"/>
  <c r="K219" i="1"/>
  <c r="N219" i="1"/>
  <c r="S219" i="1"/>
  <c r="U219" i="1"/>
  <c r="AA219" i="1"/>
  <c r="AF219" i="1"/>
  <c r="AG219" i="1"/>
  <c r="AH219" i="1"/>
  <c r="AI219" i="1"/>
  <c r="AJ219" i="1"/>
  <c r="AK219" i="1"/>
  <c r="AO219" i="1"/>
  <c r="AP219" i="1"/>
  <c r="BC219" i="1"/>
  <c r="BE219" i="1"/>
  <c r="BG219" i="1"/>
  <c r="BL219" i="1"/>
  <c r="BM219" i="1"/>
  <c r="BN219" i="1"/>
  <c r="BO219" i="1"/>
  <c r="BP219" i="1"/>
  <c r="BQ219" i="1"/>
  <c r="K220" i="1"/>
  <c r="N220" i="1"/>
  <c r="S220" i="1"/>
  <c r="U220" i="1"/>
  <c r="AA220" i="1"/>
  <c r="AF220" i="1"/>
  <c r="AG220" i="1"/>
  <c r="AH220" i="1"/>
  <c r="AI220" i="1"/>
  <c r="AJ220" i="1"/>
  <c r="AK220" i="1"/>
  <c r="AO220" i="1"/>
  <c r="AP220" i="1"/>
  <c r="BC220" i="1"/>
  <c r="BE220" i="1"/>
  <c r="BG220" i="1"/>
  <c r="BL220" i="1"/>
  <c r="BM220" i="1"/>
  <c r="BN220" i="1"/>
  <c r="BO220" i="1"/>
  <c r="BP220" i="1"/>
  <c r="BQ220" i="1"/>
  <c r="K221" i="1"/>
  <c r="N221" i="1"/>
  <c r="S221" i="1"/>
  <c r="T221" i="1"/>
  <c r="U221" i="1"/>
  <c r="AA221" i="1"/>
  <c r="AF221" i="1"/>
  <c r="AG221" i="1"/>
  <c r="AH221" i="1"/>
  <c r="AI221" i="1"/>
  <c r="AJ221" i="1"/>
  <c r="AK221" i="1"/>
  <c r="AM221" i="1"/>
  <c r="AN221" i="1" s="1"/>
  <c r="AR221" i="1" s="1"/>
  <c r="AO221" i="1"/>
  <c r="AP221" i="1"/>
  <c r="BC221" i="1"/>
  <c r="BE221" i="1"/>
  <c r="BG221" i="1"/>
  <c r="BL221" i="1"/>
  <c r="BM221" i="1"/>
  <c r="BN221" i="1"/>
  <c r="BO221" i="1"/>
  <c r="BP221" i="1"/>
  <c r="BQ221" i="1"/>
  <c r="K222" i="1"/>
  <c r="N222" i="1"/>
  <c r="S222" i="1"/>
  <c r="U222" i="1"/>
  <c r="AA222" i="1"/>
  <c r="AF222" i="1"/>
  <c r="AG222" i="1"/>
  <c r="AH222" i="1"/>
  <c r="AI222" i="1"/>
  <c r="AJ222" i="1"/>
  <c r="AK222" i="1"/>
  <c r="AO222" i="1"/>
  <c r="AP222" i="1"/>
  <c r="BC222" i="1"/>
  <c r="BE222" i="1"/>
  <c r="BG222" i="1"/>
  <c r="BL222" i="1"/>
  <c r="BM222" i="1"/>
  <c r="BN222" i="1"/>
  <c r="BO222" i="1"/>
  <c r="BP222" i="1"/>
  <c r="BQ222" i="1"/>
  <c r="K223" i="1"/>
  <c r="N223" i="1"/>
  <c r="S223" i="1"/>
  <c r="T223" i="1"/>
  <c r="U223" i="1"/>
  <c r="AA223" i="1"/>
  <c r="AF223" i="1"/>
  <c r="AG223" i="1"/>
  <c r="AH223" i="1"/>
  <c r="AI223" i="1"/>
  <c r="AJ223" i="1"/>
  <c r="AK223" i="1"/>
  <c r="AM223" i="1"/>
  <c r="AN223" i="1" s="1"/>
  <c r="AR223" i="1" s="1"/>
  <c r="AO223" i="1"/>
  <c r="AP223" i="1"/>
  <c r="BC223" i="1"/>
  <c r="BE223" i="1"/>
  <c r="BG223" i="1"/>
  <c r="BL223" i="1"/>
  <c r="BM223" i="1"/>
  <c r="BN223" i="1"/>
  <c r="BO223" i="1"/>
  <c r="BP223" i="1"/>
  <c r="BQ223" i="1"/>
  <c r="K224" i="1"/>
  <c r="N224" i="1"/>
  <c r="S224" i="1"/>
  <c r="T224" i="1"/>
  <c r="U224" i="1"/>
  <c r="AA224" i="1"/>
  <c r="AF224" i="1"/>
  <c r="AG224" i="1"/>
  <c r="AH224" i="1"/>
  <c r="AI224" i="1"/>
  <c r="AJ224" i="1"/>
  <c r="AK224" i="1"/>
  <c r="AM224" i="1"/>
  <c r="AN224" i="1" s="1"/>
  <c r="AR224" i="1" s="1"/>
  <c r="AO224" i="1"/>
  <c r="AP224" i="1"/>
  <c r="BC224" i="1"/>
  <c r="BE224" i="1"/>
  <c r="BG224" i="1"/>
  <c r="BL224" i="1"/>
  <c r="BM224" i="1"/>
  <c r="BN224" i="1"/>
  <c r="BO224" i="1"/>
  <c r="BP224" i="1"/>
  <c r="BQ224" i="1"/>
  <c r="K225" i="1"/>
  <c r="N225" i="1"/>
  <c r="S225" i="1"/>
  <c r="T225" i="1"/>
  <c r="U225" i="1"/>
  <c r="AA225" i="1"/>
  <c r="AF225" i="1"/>
  <c r="AG225" i="1"/>
  <c r="AH225" i="1"/>
  <c r="AI225" i="1"/>
  <c r="AJ225" i="1"/>
  <c r="AK225" i="1"/>
  <c r="AM225" i="1"/>
  <c r="AN225" i="1" s="1"/>
  <c r="AR225" i="1" s="1"/>
  <c r="AO225" i="1"/>
  <c r="AP225" i="1"/>
  <c r="BC225" i="1"/>
  <c r="BE225" i="1"/>
  <c r="BG225" i="1"/>
  <c r="BL225" i="1"/>
  <c r="BM225" i="1"/>
  <c r="BN225" i="1"/>
  <c r="BO225" i="1"/>
  <c r="BP225" i="1"/>
  <c r="BQ225" i="1"/>
  <c r="K226" i="1"/>
  <c r="N226" i="1"/>
  <c r="S226" i="1"/>
  <c r="U226" i="1"/>
  <c r="AA226" i="1"/>
  <c r="AF226" i="1"/>
  <c r="AG226" i="1"/>
  <c r="AH226" i="1"/>
  <c r="AI226" i="1"/>
  <c r="AJ226" i="1"/>
  <c r="AK226" i="1"/>
  <c r="AO226" i="1"/>
  <c r="AP226" i="1"/>
  <c r="BC226" i="1"/>
  <c r="BE226" i="1"/>
  <c r="BG226" i="1"/>
  <c r="BL226" i="1"/>
  <c r="BM226" i="1"/>
  <c r="BN226" i="1"/>
  <c r="BO226" i="1"/>
  <c r="BP226" i="1"/>
  <c r="BQ226" i="1"/>
  <c r="K227" i="1"/>
  <c r="N227" i="1"/>
  <c r="S227" i="1"/>
  <c r="T227" i="1"/>
  <c r="U227" i="1"/>
  <c r="AA227" i="1"/>
  <c r="AF227" i="1"/>
  <c r="AG227" i="1"/>
  <c r="AH227" i="1"/>
  <c r="AI227" i="1"/>
  <c r="AJ227" i="1"/>
  <c r="AK227" i="1"/>
  <c r="AM227" i="1"/>
  <c r="AN227" i="1" s="1"/>
  <c r="AR227" i="1" s="1"/>
  <c r="AO227" i="1"/>
  <c r="AP227" i="1"/>
  <c r="BC227" i="1"/>
  <c r="BE227" i="1"/>
  <c r="BG227" i="1"/>
  <c r="BL227" i="1"/>
  <c r="BM227" i="1"/>
  <c r="BN227" i="1"/>
  <c r="BO227" i="1"/>
  <c r="BP227" i="1"/>
  <c r="BQ227" i="1"/>
  <c r="K228" i="1"/>
  <c r="N228" i="1"/>
  <c r="S228" i="1"/>
  <c r="U228" i="1"/>
  <c r="AA228" i="1"/>
  <c r="AF228" i="1"/>
  <c r="AG228" i="1"/>
  <c r="AH228" i="1"/>
  <c r="AI228" i="1"/>
  <c r="AJ228" i="1"/>
  <c r="AK228" i="1"/>
  <c r="AO228" i="1"/>
  <c r="AP228" i="1"/>
  <c r="BC228" i="1"/>
  <c r="BE228" i="1"/>
  <c r="BG228" i="1"/>
  <c r="BL228" i="1"/>
  <c r="BM228" i="1"/>
  <c r="BN228" i="1"/>
  <c r="BO228" i="1"/>
  <c r="BP228" i="1"/>
  <c r="BQ228" i="1"/>
  <c r="K229" i="1"/>
  <c r="N229" i="1"/>
  <c r="S229" i="1"/>
  <c r="T229" i="1"/>
  <c r="U229" i="1"/>
  <c r="AA229" i="1"/>
  <c r="AF229" i="1"/>
  <c r="AG229" i="1"/>
  <c r="AH229" i="1"/>
  <c r="AI229" i="1"/>
  <c r="AJ229" i="1"/>
  <c r="AK229" i="1"/>
  <c r="AM229" i="1"/>
  <c r="AN229" i="1" s="1"/>
  <c r="AR229" i="1" s="1"/>
  <c r="AO229" i="1"/>
  <c r="AP229" i="1"/>
  <c r="BC229" i="1"/>
  <c r="BE229" i="1"/>
  <c r="BG229" i="1"/>
  <c r="BL229" i="1"/>
  <c r="BM229" i="1"/>
  <c r="BN229" i="1"/>
  <c r="BO229" i="1"/>
  <c r="BP229" i="1"/>
  <c r="BQ229" i="1"/>
  <c r="K230" i="1"/>
  <c r="N230" i="1"/>
  <c r="S230" i="1"/>
  <c r="T230" i="1"/>
  <c r="U230" i="1"/>
  <c r="AA230" i="1"/>
  <c r="AF230" i="1"/>
  <c r="AG230" i="1"/>
  <c r="AH230" i="1"/>
  <c r="AI230" i="1"/>
  <c r="AJ230" i="1"/>
  <c r="AK230" i="1"/>
  <c r="AM230" i="1"/>
  <c r="AN230" i="1" s="1"/>
  <c r="AR230" i="1" s="1"/>
  <c r="AO230" i="1"/>
  <c r="AP230" i="1"/>
  <c r="BC230" i="1"/>
  <c r="BE230" i="1"/>
  <c r="BG230" i="1"/>
  <c r="BL230" i="1"/>
  <c r="BM230" i="1"/>
  <c r="BN230" i="1"/>
  <c r="BO230" i="1"/>
  <c r="BP230" i="1"/>
  <c r="BQ230" i="1"/>
  <c r="K231" i="1"/>
  <c r="N231" i="1"/>
  <c r="S231" i="1"/>
  <c r="U231" i="1"/>
  <c r="AA231" i="1"/>
  <c r="AF231" i="1"/>
  <c r="AG231" i="1"/>
  <c r="AH231" i="1"/>
  <c r="AI231" i="1"/>
  <c r="AJ231" i="1"/>
  <c r="AK231" i="1"/>
  <c r="AO231" i="1"/>
  <c r="AP231" i="1"/>
  <c r="BC231" i="1"/>
  <c r="BE231" i="1"/>
  <c r="BG231" i="1"/>
  <c r="BL231" i="1"/>
  <c r="BM231" i="1"/>
  <c r="BN231" i="1"/>
  <c r="BO231" i="1"/>
  <c r="BP231" i="1"/>
  <c r="BQ231" i="1"/>
  <c r="K232" i="1"/>
  <c r="N232" i="1"/>
  <c r="S232" i="1"/>
  <c r="T232" i="1"/>
  <c r="U232" i="1"/>
  <c r="AA232" i="1"/>
  <c r="AF232" i="1"/>
  <c r="AG232" i="1"/>
  <c r="AH232" i="1"/>
  <c r="AI232" i="1"/>
  <c r="AJ232" i="1"/>
  <c r="AK232" i="1"/>
  <c r="AM232" i="1"/>
  <c r="AN232" i="1" s="1"/>
  <c r="AR232" i="1" s="1"/>
  <c r="AO232" i="1"/>
  <c r="AP232" i="1"/>
  <c r="BC232" i="1"/>
  <c r="BE232" i="1"/>
  <c r="BG232" i="1"/>
  <c r="BL232" i="1"/>
  <c r="BM232" i="1"/>
  <c r="BN232" i="1"/>
  <c r="BO232" i="1"/>
  <c r="BP232" i="1"/>
  <c r="BQ232" i="1"/>
  <c r="K233" i="1"/>
  <c r="N233" i="1"/>
  <c r="S233" i="1"/>
  <c r="T233" i="1"/>
  <c r="AA233" i="1"/>
  <c r="AE233" i="1"/>
  <c r="AG233" i="1"/>
  <c r="AH233" i="1"/>
  <c r="AI233" i="1"/>
  <c r="AJ233" i="1"/>
  <c r="AK233" i="1"/>
  <c r="AP233" i="1"/>
  <c r="AR233" i="1"/>
  <c r="AS233" i="1"/>
  <c r="BB233" i="1"/>
  <c r="BC233" i="1"/>
  <c r="BD233" i="1"/>
  <c r="BE233" i="1"/>
  <c r="BF233" i="1"/>
  <c r="BG233" i="1"/>
  <c r="BK233" i="1"/>
  <c r="BM233" i="1"/>
  <c r="BN233" i="1"/>
  <c r="BO233" i="1"/>
  <c r="BP233" i="1"/>
  <c r="BQ233" i="1"/>
  <c r="K234" i="1"/>
  <c r="N234" i="1"/>
  <c r="S234" i="1"/>
  <c r="T234" i="1"/>
  <c r="AA234" i="1"/>
  <c r="AE234" i="1"/>
  <c r="AG234" i="1"/>
  <c r="AH234" i="1"/>
  <c r="AI234" i="1"/>
  <c r="AJ234" i="1"/>
  <c r="AK234" i="1"/>
  <c r="AP234" i="1"/>
  <c r="AR234" i="1"/>
  <c r="AS234" i="1"/>
  <c r="BB234" i="1"/>
  <c r="BC234" i="1"/>
  <c r="BD234" i="1"/>
  <c r="BE234" i="1"/>
  <c r="BF234" i="1"/>
  <c r="BG234" i="1"/>
  <c r="BK234" i="1"/>
  <c r="BM234" i="1"/>
  <c r="BN234" i="1"/>
  <c r="BO234" i="1"/>
  <c r="BP234" i="1"/>
  <c r="BQ234" i="1"/>
  <c r="K235" i="1"/>
  <c r="N235" i="1"/>
  <c r="S235" i="1"/>
  <c r="T235" i="1"/>
  <c r="U235" i="1"/>
  <c r="AA235" i="1"/>
  <c r="AF235" i="1"/>
  <c r="AG235" i="1"/>
  <c r="AH235" i="1"/>
  <c r="AI235" i="1"/>
  <c r="AJ235" i="1"/>
  <c r="AK235" i="1"/>
  <c r="AM235" i="1"/>
  <c r="AN235" i="1" s="1"/>
  <c r="AR235" i="1" s="1"/>
  <c r="AO235" i="1"/>
  <c r="AP235" i="1"/>
  <c r="BC235" i="1"/>
  <c r="BE235" i="1"/>
  <c r="BG235" i="1"/>
  <c r="BL235" i="1"/>
  <c r="BM235" i="1"/>
  <c r="BN235" i="1"/>
  <c r="BO235" i="1"/>
  <c r="BP235" i="1"/>
  <c r="BQ235" i="1"/>
  <c r="K236" i="1"/>
  <c r="N236" i="1"/>
  <c r="S236" i="1"/>
  <c r="T236" i="1"/>
  <c r="AA236" i="1"/>
  <c r="AE236" i="1"/>
  <c r="AG236" i="1"/>
  <c r="AH236" i="1"/>
  <c r="AI236" i="1"/>
  <c r="AJ236" i="1"/>
  <c r="AK236" i="1"/>
  <c r="AP236" i="1"/>
  <c r="AR236" i="1"/>
  <c r="AS236" i="1"/>
  <c r="BB236" i="1"/>
  <c r="BC236" i="1"/>
  <c r="BD236" i="1"/>
  <c r="BE236" i="1"/>
  <c r="BF236" i="1"/>
  <c r="BG236" i="1"/>
  <c r="BK236" i="1"/>
  <c r="BM236" i="1"/>
  <c r="BN236" i="1"/>
  <c r="BO236" i="1"/>
  <c r="BP236" i="1"/>
  <c r="BQ236" i="1"/>
  <c r="K237" i="1"/>
  <c r="N237" i="1"/>
  <c r="S237" i="1"/>
  <c r="T237" i="1"/>
  <c r="U237" i="1"/>
  <c r="AA237" i="1"/>
  <c r="AE237" i="1"/>
  <c r="AG237" i="1"/>
  <c r="AH237" i="1"/>
  <c r="AI237" i="1"/>
  <c r="AJ237" i="1"/>
  <c r="AK237" i="1"/>
  <c r="AM237" i="1"/>
  <c r="AN237" i="1" s="1"/>
  <c r="AO237" i="1" s="1"/>
  <c r="AR237" i="1"/>
  <c r="AS237" i="1"/>
  <c r="BB237" i="1"/>
  <c r="BC237" i="1"/>
  <c r="BD237" i="1"/>
  <c r="BE237" i="1"/>
  <c r="BF237" i="1"/>
  <c r="BG237" i="1"/>
  <c r="BK237" i="1"/>
  <c r="BM237" i="1"/>
  <c r="BN237" i="1"/>
  <c r="BO237" i="1"/>
  <c r="BP237" i="1"/>
  <c r="BQ237" i="1"/>
  <c r="K238" i="1"/>
  <c r="N238" i="1"/>
  <c r="S238" i="1"/>
  <c r="T238" i="1"/>
  <c r="U238" i="1"/>
  <c r="AA238" i="1"/>
  <c r="AF238" i="1"/>
  <c r="AG238" i="1"/>
  <c r="AH238" i="1"/>
  <c r="AI238" i="1"/>
  <c r="AJ238" i="1"/>
  <c r="AK238" i="1"/>
  <c r="AM238" i="1"/>
  <c r="AN238" i="1" s="1"/>
  <c r="AR238" i="1" s="1"/>
  <c r="AO238" i="1"/>
  <c r="AP238" i="1"/>
  <c r="BC238" i="1"/>
  <c r="BE238" i="1"/>
  <c r="BG238" i="1"/>
  <c r="BL238" i="1"/>
  <c r="BM238" i="1"/>
  <c r="BN238" i="1"/>
  <c r="BO238" i="1"/>
  <c r="BP238" i="1"/>
  <c r="BQ238" i="1"/>
  <c r="K239" i="1"/>
  <c r="N239" i="1"/>
  <c r="S239" i="1"/>
  <c r="T239" i="1"/>
  <c r="AA239" i="1"/>
  <c r="AE239" i="1"/>
  <c r="AG239" i="1"/>
  <c r="AH239" i="1"/>
  <c r="AI239" i="1"/>
  <c r="AJ239" i="1"/>
  <c r="AK239" i="1"/>
  <c r="AP239" i="1"/>
  <c r="AR239" i="1"/>
  <c r="AS239" i="1"/>
  <c r="BB239" i="1"/>
  <c r="BC239" i="1"/>
  <c r="BD239" i="1"/>
  <c r="BE239" i="1"/>
  <c r="BF239" i="1"/>
  <c r="BG239" i="1"/>
  <c r="BK239" i="1"/>
  <c r="BM239" i="1"/>
  <c r="BN239" i="1"/>
  <c r="BO239" i="1"/>
  <c r="BP239" i="1"/>
  <c r="BQ239" i="1"/>
  <c r="K240" i="1"/>
  <c r="N240" i="1"/>
  <c r="S240" i="1"/>
  <c r="U240" i="1"/>
  <c r="AA240" i="1"/>
  <c r="AF240" i="1"/>
  <c r="AG240" i="1"/>
  <c r="AH240" i="1"/>
  <c r="AI240" i="1"/>
  <c r="AJ240" i="1"/>
  <c r="AK240" i="1"/>
  <c r="AO240" i="1"/>
  <c r="AP240" i="1"/>
  <c r="BC240" i="1"/>
  <c r="BE240" i="1"/>
  <c r="BG240" i="1"/>
  <c r="BL240" i="1"/>
  <c r="BM240" i="1"/>
  <c r="BN240" i="1"/>
  <c r="BO240" i="1"/>
  <c r="BP240" i="1"/>
  <c r="BQ240" i="1"/>
  <c r="K241" i="1"/>
  <c r="N241" i="1"/>
  <c r="S241" i="1"/>
  <c r="U241" i="1"/>
  <c r="AA241" i="1"/>
  <c r="AF241" i="1"/>
  <c r="AG241" i="1"/>
  <c r="AH241" i="1"/>
  <c r="AI241" i="1"/>
  <c r="AJ241" i="1"/>
  <c r="AK241" i="1"/>
  <c r="AO241" i="1"/>
  <c r="AP241" i="1"/>
  <c r="BC241" i="1"/>
  <c r="BE241" i="1"/>
  <c r="BG241" i="1"/>
  <c r="BL241" i="1"/>
  <c r="BM241" i="1"/>
  <c r="BN241" i="1"/>
  <c r="BO241" i="1"/>
  <c r="BP241" i="1"/>
  <c r="BQ241" i="1"/>
  <c r="K242" i="1"/>
  <c r="N242" i="1"/>
  <c r="S242" i="1"/>
  <c r="T242" i="1"/>
  <c r="U242" i="1"/>
  <c r="AA242" i="1"/>
  <c r="AF242" i="1"/>
  <c r="AG242" i="1"/>
  <c r="AH242" i="1"/>
  <c r="AI242" i="1"/>
  <c r="AJ242" i="1"/>
  <c r="AK242" i="1"/>
  <c r="AM242" i="1"/>
  <c r="AN242" i="1" s="1"/>
  <c r="AR242" i="1" s="1"/>
  <c r="AO242" i="1"/>
  <c r="AP242" i="1"/>
  <c r="BC242" i="1"/>
  <c r="BE242" i="1"/>
  <c r="BG242" i="1"/>
  <c r="BL242" i="1"/>
  <c r="BM242" i="1"/>
  <c r="BN242" i="1"/>
  <c r="BO242" i="1"/>
  <c r="BP242" i="1"/>
  <c r="BQ242" i="1"/>
  <c r="K243" i="1"/>
  <c r="N243" i="1"/>
  <c r="S243" i="1"/>
  <c r="T243" i="1"/>
  <c r="U243" i="1"/>
  <c r="AA243" i="1"/>
  <c r="AF243" i="1"/>
  <c r="AG243" i="1"/>
  <c r="AH243" i="1"/>
  <c r="AI243" i="1"/>
  <c r="AJ243" i="1"/>
  <c r="AK243" i="1"/>
  <c r="AM243" i="1"/>
  <c r="AN243" i="1" s="1"/>
  <c r="AR243" i="1" s="1"/>
  <c r="AO243" i="1"/>
  <c r="AP243" i="1"/>
  <c r="BC243" i="1"/>
  <c r="BE243" i="1"/>
  <c r="BG243" i="1"/>
  <c r="BL243" i="1"/>
  <c r="BM243" i="1"/>
  <c r="BN243" i="1"/>
  <c r="BO243" i="1"/>
  <c r="BP243" i="1"/>
  <c r="BQ243" i="1"/>
  <c r="K244" i="1"/>
  <c r="N244" i="1"/>
  <c r="S244" i="1"/>
  <c r="T244" i="1"/>
  <c r="U244" i="1"/>
  <c r="AA244" i="1"/>
  <c r="AF244" i="1"/>
  <c r="AG244" i="1"/>
  <c r="AH244" i="1"/>
  <c r="AI244" i="1"/>
  <c r="AJ244" i="1"/>
  <c r="AK244" i="1"/>
  <c r="AM244" i="1"/>
  <c r="AN244" i="1" s="1"/>
  <c r="AR244" i="1" s="1"/>
  <c r="AO244" i="1"/>
  <c r="AP244" i="1"/>
  <c r="BC244" i="1"/>
  <c r="BE244" i="1"/>
  <c r="BG244" i="1"/>
  <c r="BL244" i="1"/>
  <c r="BM244" i="1"/>
  <c r="BN244" i="1"/>
  <c r="BO244" i="1"/>
  <c r="BP244" i="1"/>
  <c r="BQ244" i="1"/>
  <c r="K245" i="1"/>
  <c r="N245" i="1"/>
  <c r="S245" i="1"/>
  <c r="U245" i="1"/>
  <c r="AA245" i="1"/>
  <c r="AF245" i="1"/>
  <c r="AG245" i="1"/>
  <c r="AH245" i="1"/>
  <c r="AI245" i="1"/>
  <c r="AJ245" i="1"/>
  <c r="AK245" i="1"/>
  <c r="AO245" i="1"/>
  <c r="AP245" i="1"/>
  <c r="BC245" i="1"/>
  <c r="BE245" i="1"/>
  <c r="BG245" i="1"/>
  <c r="BL245" i="1"/>
  <c r="BM245" i="1"/>
  <c r="BN245" i="1"/>
  <c r="BO245" i="1"/>
  <c r="BP245" i="1"/>
  <c r="BQ245" i="1"/>
  <c r="K246" i="1"/>
  <c r="N246" i="1"/>
  <c r="S246" i="1"/>
  <c r="T246" i="1"/>
  <c r="AA246" i="1"/>
  <c r="AE246" i="1"/>
  <c r="AG246" i="1"/>
  <c r="AH246" i="1"/>
  <c r="AI246" i="1"/>
  <c r="AJ246" i="1"/>
  <c r="AK246" i="1"/>
  <c r="AP246" i="1"/>
  <c r="AR246" i="1"/>
  <c r="AS246" i="1"/>
  <c r="BB246" i="1"/>
  <c r="BC246" i="1"/>
  <c r="BD246" i="1"/>
  <c r="BE246" i="1"/>
  <c r="BF246" i="1"/>
  <c r="BG246" i="1"/>
  <c r="BK246" i="1"/>
  <c r="BM246" i="1"/>
  <c r="BN246" i="1"/>
  <c r="BO246" i="1"/>
  <c r="BP246" i="1"/>
  <c r="BQ246" i="1"/>
  <c r="K247" i="1"/>
  <c r="N247" i="1"/>
  <c r="S247" i="1"/>
  <c r="T247" i="1"/>
  <c r="U247" i="1"/>
  <c r="AA247" i="1"/>
  <c r="AF247" i="1"/>
  <c r="AG247" i="1"/>
  <c r="AH247" i="1"/>
  <c r="AI247" i="1"/>
  <c r="AJ247" i="1"/>
  <c r="AK247" i="1"/>
  <c r="AM247" i="1"/>
  <c r="AN247" i="1" s="1"/>
  <c r="AR247" i="1" s="1"/>
  <c r="AO247" i="1"/>
  <c r="AP247" i="1"/>
  <c r="BC247" i="1"/>
  <c r="BE247" i="1"/>
  <c r="BG247" i="1"/>
  <c r="BL247" i="1"/>
  <c r="BM247" i="1"/>
  <c r="BN247" i="1"/>
  <c r="BO247" i="1"/>
  <c r="BP247" i="1"/>
  <c r="BQ247" i="1"/>
  <c r="K248" i="1"/>
  <c r="N248" i="1"/>
  <c r="S248" i="1"/>
  <c r="T248" i="1"/>
  <c r="U248" i="1"/>
  <c r="AA248" i="1"/>
  <c r="AF248" i="1"/>
  <c r="AG248" i="1"/>
  <c r="AH248" i="1"/>
  <c r="AI248" i="1"/>
  <c r="AJ248" i="1"/>
  <c r="AK248" i="1"/>
  <c r="AM248" i="1"/>
  <c r="AN248" i="1" s="1"/>
  <c r="AR248" i="1" s="1"/>
  <c r="AO248" i="1"/>
  <c r="AP248" i="1"/>
  <c r="BC248" i="1"/>
  <c r="BE248" i="1"/>
  <c r="BG248" i="1"/>
  <c r="BL248" i="1"/>
  <c r="BM248" i="1"/>
  <c r="BN248" i="1"/>
  <c r="BO248" i="1"/>
  <c r="BP248" i="1"/>
  <c r="BQ248" i="1"/>
  <c r="K249" i="1"/>
  <c r="N249" i="1"/>
  <c r="S249" i="1"/>
  <c r="T249" i="1"/>
  <c r="U249" i="1"/>
  <c r="AA249" i="1"/>
  <c r="AF249" i="1"/>
  <c r="AG249" i="1"/>
  <c r="AH249" i="1"/>
  <c r="AI249" i="1"/>
  <c r="AJ249" i="1"/>
  <c r="AK249" i="1"/>
  <c r="AM249" i="1"/>
  <c r="AN249" i="1" s="1"/>
  <c r="AR249" i="1" s="1"/>
  <c r="AO249" i="1"/>
  <c r="AP249" i="1"/>
  <c r="BC249" i="1"/>
  <c r="BE249" i="1"/>
  <c r="BG249" i="1"/>
  <c r="BL249" i="1"/>
  <c r="BM249" i="1"/>
  <c r="BN249" i="1"/>
  <c r="BO249" i="1"/>
  <c r="BP249" i="1"/>
  <c r="BQ249" i="1"/>
  <c r="K250" i="1"/>
  <c r="N250" i="1"/>
  <c r="S250" i="1"/>
  <c r="U250" i="1"/>
  <c r="AA250" i="1"/>
  <c r="AF250" i="1"/>
  <c r="AG250" i="1"/>
  <c r="AH250" i="1"/>
  <c r="AI250" i="1"/>
  <c r="AJ250" i="1"/>
  <c r="AK250" i="1"/>
  <c r="AO250" i="1"/>
  <c r="AP250" i="1"/>
  <c r="BC250" i="1"/>
  <c r="BE250" i="1"/>
  <c r="BG250" i="1"/>
  <c r="BL250" i="1"/>
  <c r="BM250" i="1"/>
  <c r="BN250" i="1"/>
  <c r="BO250" i="1"/>
  <c r="BP250" i="1"/>
  <c r="BQ250" i="1"/>
  <c r="K251" i="1"/>
  <c r="N251" i="1"/>
  <c r="S251" i="1"/>
  <c r="U251" i="1"/>
  <c r="AA251" i="1"/>
  <c r="AF251" i="1"/>
  <c r="AG251" i="1"/>
  <c r="AH251" i="1"/>
  <c r="AI251" i="1"/>
  <c r="AJ251" i="1"/>
  <c r="AK251" i="1"/>
  <c r="AO251" i="1"/>
  <c r="AP251" i="1"/>
  <c r="BC251" i="1"/>
  <c r="BE251" i="1"/>
  <c r="BG251" i="1"/>
  <c r="BL251" i="1"/>
  <c r="BM251" i="1"/>
  <c r="BN251" i="1"/>
  <c r="BO251" i="1"/>
  <c r="BP251" i="1"/>
  <c r="BQ251" i="1"/>
  <c r="K252" i="1"/>
  <c r="N252" i="1"/>
  <c r="S252" i="1"/>
  <c r="T252" i="1"/>
  <c r="U252" i="1"/>
  <c r="AA252" i="1"/>
  <c r="AF252" i="1"/>
  <c r="AG252" i="1"/>
  <c r="AH252" i="1"/>
  <c r="AI252" i="1"/>
  <c r="AJ252" i="1"/>
  <c r="AK252" i="1"/>
  <c r="AM252" i="1"/>
  <c r="AN252" i="1" s="1"/>
  <c r="AR252" i="1" s="1"/>
  <c r="AO252" i="1"/>
  <c r="AP252" i="1"/>
  <c r="BC252" i="1"/>
  <c r="BE252" i="1"/>
  <c r="BG252" i="1"/>
  <c r="BL252" i="1"/>
  <c r="BM252" i="1"/>
  <c r="BN252" i="1"/>
  <c r="BO252" i="1"/>
  <c r="BP252" i="1"/>
  <c r="BQ252" i="1"/>
  <c r="K253" i="1"/>
  <c r="N253" i="1"/>
  <c r="S253" i="1"/>
  <c r="U253" i="1"/>
  <c r="AA253" i="1"/>
  <c r="AF253" i="1"/>
  <c r="AG253" i="1"/>
  <c r="AH253" i="1"/>
  <c r="AI253" i="1"/>
  <c r="AJ253" i="1"/>
  <c r="AK253" i="1"/>
  <c r="AO253" i="1"/>
  <c r="AP253" i="1"/>
  <c r="BC253" i="1"/>
  <c r="BE253" i="1"/>
  <c r="BG253" i="1"/>
  <c r="BL253" i="1"/>
  <c r="BM253" i="1"/>
  <c r="BN253" i="1"/>
  <c r="BO253" i="1"/>
  <c r="BP253" i="1"/>
  <c r="BQ253" i="1"/>
  <c r="K254" i="1"/>
  <c r="N254" i="1"/>
  <c r="S254" i="1"/>
  <c r="T254" i="1"/>
  <c r="U254" i="1"/>
  <c r="AA254" i="1"/>
  <c r="AF254" i="1"/>
  <c r="AG254" i="1"/>
  <c r="AH254" i="1"/>
  <c r="AI254" i="1"/>
  <c r="AJ254" i="1"/>
  <c r="AK254" i="1"/>
  <c r="AM254" i="1"/>
  <c r="AN254" i="1" s="1"/>
  <c r="AR254" i="1" s="1"/>
  <c r="AO254" i="1"/>
  <c r="AP254" i="1"/>
  <c r="BC254" i="1"/>
  <c r="BE254" i="1"/>
  <c r="BG254" i="1"/>
  <c r="BL254" i="1"/>
  <c r="BM254" i="1"/>
  <c r="BN254" i="1"/>
  <c r="BO254" i="1"/>
  <c r="BP254" i="1"/>
  <c r="BQ254" i="1"/>
  <c r="K255" i="1"/>
  <c r="N255" i="1"/>
  <c r="S255" i="1"/>
  <c r="T255" i="1"/>
  <c r="AA255" i="1"/>
  <c r="AE255" i="1"/>
  <c r="AG255" i="1"/>
  <c r="AH255" i="1"/>
  <c r="AI255" i="1"/>
  <c r="AJ255" i="1"/>
  <c r="AK255" i="1"/>
  <c r="AP255" i="1"/>
  <c r="AR255" i="1"/>
  <c r="AS255" i="1"/>
  <c r="BB255" i="1"/>
  <c r="BC255" i="1"/>
  <c r="BD255" i="1"/>
  <c r="BE255" i="1"/>
  <c r="BF255" i="1"/>
  <c r="BG255" i="1"/>
  <c r="BK255" i="1"/>
  <c r="BM255" i="1"/>
  <c r="BN255" i="1"/>
  <c r="BO255" i="1"/>
  <c r="BP255" i="1"/>
  <c r="BQ255" i="1"/>
  <c r="K256" i="1"/>
  <c r="N256" i="1"/>
  <c r="S256" i="1"/>
  <c r="T256" i="1"/>
  <c r="U256" i="1"/>
  <c r="AA256" i="1"/>
  <c r="AF256" i="1"/>
  <c r="AG256" i="1"/>
  <c r="AH256" i="1"/>
  <c r="AI256" i="1"/>
  <c r="AJ256" i="1"/>
  <c r="AK256" i="1"/>
  <c r="AM256" i="1"/>
  <c r="AN256" i="1" s="1"/>
  <c r="AR256" i="1" s="1"/>
  <c r="AO256" i="1"/>
  <c r="AP256" i="1"/>
  <c r="BC256" i="1"/>
  <c r="BE256" i="1"/>
  <c r="BG256" i="1"/>
  <c r="BL256" i="1"/>
  <c r="BM256" i="1"/>
  <c r="BN256" i="1"/>
  <c r="BO256" i="1"/>
  <c r="BP256" i="1"/>
  <c r="BQ256" i="1"/>
  <c r="K257" i="1"/>
  <c r="N257" i="1"/>
  <c r="S257" i="1"/>
  <c r="T257" i="1"/>
  <c r="U257" i="1"/>
  <c r="AA257" i="1"/>
  <c r="AF257" i="1"/>
  <c r="AG257" i="1"/>
  <c r="AH257" i="1"/>
  <c r="AI257" i="1"/>
  <c r="AJ257" i="1"/>
  <c r="AK257" i="1"/>
  <c r="AM257" i="1"/>
  <c r="AN257" i="1" s="1"/>
  <c r="AR257" i="1" s="1"/>
  <c r="AO257" i="1"/>
  <c r="AP257" i="1"/>
  <c r="BC257" i="1"/>
  <c r="BE257" i="1"/>
  <c r="BG257" i="1"/>
  <c r="BL257" i="1"/>
  <c r="BM257" i="1"/>
  <c r="BN257" i="1"/>
  <c r="BO257" i="1"/>
  <c r="BP257" i="1"/>
  <c r="BQ257" i="1"/>
  <c r="K258" i="1"/>
  <c r="N258" i="1"/>
  <c r="S258" i="1"/>
  <c r="T258" i="1"/>
  <c r="U258" i="1"/>
  <c r="AA258" i="1"/>
  <c r="AF258" i="1"/>
  <c r="AG258" i="1"/>
  <c r="AH258" i="1"/>
  <c r="AI258" i="1"/>
  <c r="AJ258" i="1"/>
  <c r="AK258" i="1"/>
  <c r="AM258" i="1"/>
  <c r="AN258" i="1" s="1"/>
  <c r="AR258" i="1" s="1"/>
  <c r="AO258" i="1"/>
  <c r="AP258" i="1"/>
  <c r="BC258" i="1"/>
  <c r="BE258" i="1"/>
  <c r="BG258" i="1"/>
  <c r="BL258" i="1"/>
  <c r="BM258" i="1"/>
  <c r="BN258" i="1"/>
  <c r="BO258" i="1"/>
  <c r="BP258" i="1"/>
  <c r="BQ258" i="1"/>
  <c r="K259" i="1"/>
  <c r="N259" i="1"/>
  <c r="S259" i="1"/>
  <c r="T259" i="1"/>
  <c r="U259" i="1"/>
  <c r="AA259" i="1"/>
  <c r="AF259" i="1"/>
  <c r="AG259" i="1"/>
  <c r="AH259" i="1"/>
  <c r="AI259" i="1"/>
  <c r="AJ259" i="1"/>
  <c r="AK259" i="1"/>
  <c r="AM259" i="1"/>
  <c r="AN259" i="1" s="1"/>
  <c r="AR259" i="1" s="1"/>
  <c r="AO259" i="1"/>
  <c r="AP259" i="1"/>
  <c r="BC259" i="1"/>
  <c r="BE259" i="1"/>
  <c r="BG259" i="1"/>
  <c r="BL259" i="1"/>
  <c r="BM259" i="1"/>
  <c r="BN259" i="1"/>
  <c r="BO259" i="1"/>
  <c r="BP259" i="1"/>
  <c r="BQ259" i="1"/>
  <c r="K260" i="1"/>
  <c r="N260" i="1"/>
  <c r="S260" i="1"/>
  <c r="T260" i="1"/>
  <c r="U260" i="1"/>
  <c r="AA260" i="1"/>
  <c r="AF260" i="1"/>
  <c r="AG260" i="1"/>
  <c r="AH260" i="1"/>
  <c r="AI260" i="1"/>
  <c r="AJ260" i="1"/>
  <c r="AK260" i="1"/>
  <c r="AM260" i="1"/>
  <c r="AN260" i="1" s="1"/>
  <c r="AR260" i="1" s="1"/>
  <c r="AO260" i="1"/>
  <c r="AP260" i="1"/>
  <c r="BC260" i="1"/>
  <c r="BE260" i="1"/>
  <c r="BG260" i="1"/>
  <c r="BL260" i="1"/>
  <c r="BM260" i="1"/>
  <c r="BN260" i="1"/>
  <c r="BO260" i="1"/>
  <c r="BP260" i="1"/>
  <c r="BQ260" i="1"/>
  <c r="K261" i="1"/>
  <c r="N261" i="1"/>
  <c r="S261" i="1"/>
  <c r="T261" i="1"/>
  <c r="U261" i="1"/>
  <c r="AA261" i="1"/>
  <c r="AF261" i="1"/>
  <c r="AG261" i="1"/>
  <c r="AH261" i="1"/>
  <c r="AI261" i="1"/>
  <c r="AJ261" i="1"/>
  <c r="AK261" i="1"/>
  <c r="AM261" i="1"/>
  <c r="AN261" i="1" s="1"/>
  <c r="AR261" i="1" s="1"/>
  <c r="AO261" i="1"/>
  <c r="AP261" i="1"/>
  <c r="BC261" i="1"/>
  <c r="BE261" i="1"/>
  <c r="BG261" i="1"/>
  <c r="BL261" i="1"/>
  <c r="BM261" i="1"/>
  <c r="BN261" i="1"/>
  <c r="BO261" i="1"/>
  <c r="BP261" i="1"/>
  <c r="BQ261" i="1"/>
  <c r="K262" i="1"/>
  <c r="N262" i="1"/>
  <c r="S262" i="1"/>
  <c r="T262" i="1"/>
  <c r="AA262" i="1"/>
  <c r="AE262" i="1"/>
  <c r="AG262" i="1"/>
  <c r="AH262" i="1"/>
  <c r="AI262" i="1"/>
  <c r="AJ262" i="1"/>
  <c r="AK262" i="1"/>
  <c r="AP262" i="1"/>
  <c r="AR262" i="1"/>
  <c r="AS262" i="1"/>
  <c r="BB262" i="1"/>
  <c r="BC262" i="1"/>
  <c r="BD262" i="1"/>
  <c r="BE262" i="1"/>
  <c r="BF262" i="1"/>
  <c r="BG262" i="1"/>
  <c r="BK262" i="1"/>
  <c r="BM262" i="1"/>
  <c r="BN262" i="1"/>
  <c r="BO262" i="1"/>
  <c r="BP262" i="1"/>
  <c r="BQ262" i="1"/>
  <c r="K263" i="1"/>
  <c r="N263" i="1"/>
  <c r="S263" i="1"/>
  <c r="U263" i="1"/>
  <c r="AA263" i="1"/>
  <c r="AF263" i="1"/>
  <c r="AG263" i="1"/>
  <c r="AH263" i="1"/>
  <c r="AI263" i="1"/>
  <c r="AJ263" i="1"/>
  <c r="AK263" i="1"/>
  <c r="AO263" i="1"/>
  <c r="AP263" i="1"/>
  <c r="BC263" i="1"/>
  <c r="BE263" i="1"/>
  <c r="BG263" i="1"/>
  <c r="BL263" i="1"/>
  <c r="BM263" i="1"/>
  <c r="BN263" i="1"/>
  <c r="BO263" i="1"/>
  <c r="BP263" i="1"/>
  <c r="BQ263" i="1"/>
  <c r="K264" i="1"/>
  <c r="N264" i="1"/>
  <c r="S264" i="1"/>
  <c r="T264" i="1"/>
  <c r="U264" i="1"/>
  <c r="AA264" i="1"/>
  <c r="AF264" i="1"/>
  <c r="AG264" i="1"/>
  <c r="AH264" i="1"/>
  <c r="AI264" i="1"/>
  <c r="AJ264" i="1"/>
  <c r="AK264" i="1"/>
  <c r="AM264" i="1"/>
  <c r="AN264" i="1" s="1"/>
  <c r="AR264" i="1" s="1"/>
  <c r="AO264" i="1"/>
  <c r="AP264" i="1"/>
  <c r="BC264" i="1"/>
  <c r="BE264" i="1"/>
  <c r="BG264" i="1"/>
  <c r="BL264" i="1"/>
  <c r="BM264" i="1"/>
  <c r="BN264" i="1"/>
  <c r="BO264" i="1"/>
  <c r="BP264" i="1"/>
  <c r="BQ264" i="1"/>
  <c r="K265" i="1"/>
  <c r="N265" i="1"/>
  <c r="S265" i="1"/>
  <c r="U265" i="1"/>
  <c r="AA265" i="1"/>
  <c r="AF265" i="1"/>
  <c r="AG265" i="1"/>
  <c r="AH265" i="1"/>
  <c r="AI265" i="1"/>
  <c r="AJ265" i="1"/>
  <c r="AK265" i="1"/>
  <c r="AO265" i="1"/>
  <c r="AP265" i="1"/>
  <c r="BC265" i="1"/>
  <c r="BE265" i="1"/>
  <c r="BG265" i="1"/>
  <c r="BL265" i="1"/>
  <c r="BM265" i="1"/>
  <c r="BN265" i="1"/>
  <c r="BO265" i="1"/>
  <c r="BP265" i="1"/>
  <c r="BQ265" i="1"/>
  <c r="K266" i="1"/>
  <c r="N266" i="1"/>
  <c r="S266" i="1"/>
  <c r="U266" i="1"/>
  <c r="AA266" i="1"/>
  <c r="AF266" i="1"/>
  <c r="AG266" i="1"/>
  <c r="AH266" i="1"/>
  <c r="AI266" i="1"/>
  <c r="AJ266" i="1"/>
  <c r="AK266" i="1"/>
  <c r="AO266" i="1"/>
  <c r="AP266" i="1"/>
  <c r="BC266" i="1"/>
  <c r="BE266" i="1"/>
  <c r="BG266" i="1"/>
  <c r="BL266" i="1"/>
  <c r="BM266" i="1"/>
  <c r="BN266" i="1"/>
  <c r="BO266" i="1"/>
  <c r="BP266" i="1"/>
  <c r="BQ266" i="1"/>
  <c r="K267" i="1"/>
  <c r="N267" i="1"/>
  <c r="S267" i="1"/>
  <c r="T267" i="1"/>
  <c r="AA267" i="1"/>
  <c r="AE267" i="1"/>
  <c r="AG267" i="1"/>
  <c r="AH267" i="1"/>
  <c r="AI267" i="1"/>
  <c r="AJ267" i="1"/>
  <c r="AK267" i="1"/>
  <c r="AP267" i="1"/>
  <c r="AR267" i="1"/>
  <c r="AS267" i="1"/>
  <c r="BB267" i="1"/>
  <c r="BC267" i="1"/>
  <c r="BD267" i="1"/>
  <c r="BE267" i="1"/>
  <c r="BF267" i="1"/>
  <c r="BG267" i="1"/>
  <c r="BK267" i="1"/>
  <c r="BM267" i="1"/>
  <c r="BN267" i="1"/>
  <c r="BO267" i="1"/>
  <c r="BP267" i="1"/>
  <c r="BQ267" i="1"/>
  <c r="K268" i="1"/>
  <c r="N268" i="1"/>
  <c r="S268" i="1"/>
  <c r="T268" i="1"/>
  <c r="AA268" i="1"/>
  <c r="AE268" i="1"/>
  <c r="AG268" i="1"/>
  <c r="AH268" i="1"/>
  <c r="AI268" i="1"/>
  <c r="AJ268" i="1"/>
  <c r="AK268" i="1"/>
  <c r="AP268" i="1"/>
  <c r="AR268" i="1"/>
  <c r="AS268" i="1"/>
  <c r="BB268" i="1"/>
  <c r="BC268" i="1"/>
  <c r="BD268" i="1"/>
  <c r="BE268" i="1"/>
  <c r="BF268" i="1"/>
  <c r="BG268" i="1"/>
  <c r="BK268" i="1"/>
  <c r="BM268" i="1"/>
  <c r="BN268" i="1"/>
  <c r="BO268" i="1"/>
  <c r="BP268" i="1"/>
  <c r="BQ268" i="1"/>
  <c r="K269" i="1"/>
  <c r="N269" i="1"/>
  <c r="S269" i="1"/>
  <c r="T269" i="1"/>
  <c r="AA269" i="1"/>
  <c r="AE269" i="1"/>
  <c r="AG269" i="1"/>
  <c r="AH269" i="1"/>
  <c r="AI269" i="1"/>
  <c r="AJ269" i="1"/>
  <c r="AK269" i="1"/>
  <c r="AP269" i="1"/>
  <c r="AR269" i="1"/>
  <c r="AS269" i="1"/>
  <c r="BB269" i="1"/>
  <c r="BC269" i="1"/>
  <c r="BD269" i="1"/>
  <c r="BE269" i="1"/>
  <c r="BF269" i="1"/>
  <c r="BG269" i="1"/>
  <c r="BK269" i="1"/>
  <c r="BM269" i="1"/>
  <c r="BN269" i="1"/>
  <c r="BO269" i="1"/>
  <c r="BP269" i="1"/>
  <c r="BQ269" i="1"/>
  <c r="K270" i="1"/>
  <c r="N270" i="1"/>
  <c r="S270" i="1"/>
  <c r="T270" i="1"/>
  <c r="AA270" i="1"/>
  <c r="AE270" i="1"/>
  <c r="AG270" i="1"/>
  <c r="AH270" i="1"/>
  <c r="AI270" i="1"/>
  <c r="AJ270" i="1"/>
  <c r="AK270" i="1"/>
  <c r="AP270" i="1"/>
  <c r="AR270" i="1"/>
  <c r="AS270" i="1"/>
  <c r="BB270" i="1"/>
  <c r="BC270" i="1"/>
  <c r="BD270" i="1"/>
  <c r="BE270" i="1"/>
  <c r="BF270" i="1"/>
  <c r="BG270" i="1"/>
  <c r="BK270" i="1"/>
  <c r="BM270" i="1"/>
  <c r="BN270" i="1"/>
  <c r="BO270" i="1"/>
  <c r="BP270" i="1"/>
  <c r="BQ270" i="1"/>
  <c r="K271" i="1"/>
  <c r="N271" i="1"/>
  <c r="S271" i="1"/>
  <c r="T271" i="1"/>
  <c r="AA271" i="1"/>
  <c r="AE271" i="1"/>
  <c r="AG271" i="1"/>
  <c r="AH271" i="1"/>
  <c r="AI271" i="1"/>
  <c r="AJ271" i="1"/>
  <c r="AK271" i="1"/>
  <c r="AP271" i="1"/>
  <c r="AR271" i="1"/>
  <c r="AS271" i="1"/>
  <c r="BB271" i="1"/>
  <c r="BC271" i="1"/>
  <c r="BD271" i="1"/>
  <c r="BE271" i="1"/>
  <c r="BF271" i="1"/>
  <c r="BG271" i="1"/>
  <c r="BK271" i="1"/>
  <c r="BM271" i="1"/>
  <c r="BN271" i="1"/>
  <c r="BO271" i="1"/>
  <c r="BP271" i="1"/>
  <c r="BQ271" i="1"/>
  <c r="K272" i="1"/>
  <c r="N272" i="1"/>
  <c r="S272" i="1"/>
  <c r="T272" i="1"/>
  <c r="U272" i="1"/>
  <c r="AA272" i="1"/>
  <c r="AF272" i="1"/>
  <c r="AG272" i="1"/>
  <c r="AH272" i="1"/>
  <c r="AI272" i="1"/>
  <c r="AJ272" i="1"/>
  <c r="AK272" i="1"/>
  <c r="AM272" i="1"/>
  <c r="AN272" i="1" s="1"/>
  <c r="AR272" i="1" s="1"/>
  <c r="AO272" i="1"/>
  <c r="AP272" i="1"/>
  <c r="BC272" i="1"/>
  <c r="BE272" i="1"/>
  <c r="BG272" i="1"/>
  <c r="BL272" i="1"/>
  <c r="BM272" i="1"/>
  <c r="BN272" i="1"/>
  <c r="BO272" i="1"/>
  <c r="BP272" i="1"/>
  <c r="BQ272" i="1"/>
  <c r="K273" i="1"/>
  <c r="N273" i="1"/>
  <c r="S273" i="1"/>
  <c r="T273" i="1"/>
  <c r="U273" i="1"/>
  <c r="AA273" i="1"/>
  <c r="AF273" i="1"/>
  <c r="AG273" i="1"/>
  <c r="AH273" i="1"/>
  <c r="AI273" i="1"/>
  <c r="AJ273" i="1"/>
  <c r="AK273" i="1"/>
  <c r="AM273" i="1"/>
  <c r="AN273" i="1" s="1"/>
  <c r="AR273" i="1" s="1"/>
  <c r="AO273" i="1"/>
  <c r="AP273" i="1"/>
  <c r="BC273" i="1"/>
  <c r="BE273" i="1"/>
  <c r="BG273" i="1"/>
  <c r="BL273" i="1"/>
  <c r="BM273" i="1"/>
  <c r="BN273" i="1"/>
  <c r="BO273" i="1"/>
  <c r="BP273" i="1"/>
  <c r="BQ273" i="1"/>
  <c r="K274" i="1"/>
  <c r="N274" i="1"/>
  <c r="S274" i="1"/>
  <c r="U274" i="1"/>
  <c r="AA274" i="1"/>
  <c r="AF274" i="1"/>
  <c r="AG274" i="1"/>
  <c r="AH274" i="1"/>
  <c r="AI274" i="1"/>
  <c r="AJ274" i="1"/>
  <c r="AK274" i="1"/>
  <c r="AO274" i="1"/>
  <c r="AP274" i="1"/>
  <c r="BC274" i="1"/>
  <c r="BE274" i="1"/>
  <c r="BG274" i="1"/>
  <c r="BL274" i="1"/>
  <c r="BM274" i="1"/>
  <c r="BN274" i="1"/>
  <c r="BO274" i="1"/>
  <c r="BP274" i="1"/>
  <c r="BQ274" i="1"/>
  <c r="K275" i="1"/>
  <c r="N275" i="1"/>
  <c r="S275" i="1"/>
  <c r="T275" i="1"/>
  <c r="U275" i="1"/>
  <c r="AA275" i="1"/>
  <c r="AF275" i="1"/>
  <c r="AG275" i="1"/>
  <c r="AH275" i="1"/>
  <c r="AI275" i="1"/>
  <c r="AJ275" i="1"/>
  <c r="AK275" i="1"/>
  <c r="AM275" i="1"/>
  <c r="AN275" i="1" s="1"/>
  <c r="AR275" i="1" s="1"/>
  <c r="AO275" i="1"/>
  <c r="AP275" i="1"/>
  <c r="BC275" i="1"/>
  <c r="BE275" i="1"/>
  <c r="BG275" i="1"/>
  <c r="BL275" i="1"/>
  <c r="BM275" i="1"/>
  <c r="BN275" i="1"/>
  <c r="BO275" i="1"/>
  <c r="BP275" i="1"/>
  <c r="BQ275" i="1"/>
  <c r="K276" i="1"/>
  <c r="N276" i="1"/>
  <c r="S276" i="1"/>
  <c r="T276" i="1"/>
  <c r="U276" i="1"/>
  <c r="AA276" i="1"/>
  <c r="AF276" i="1"/>
  <c r="AG276" i="1"/>
  <c r="AH276" i="1"/>
  <c r="AI276" i="1"/>
  <c r="AJ276" i="1"/>
  <c r="AK276" i="1"/>
  <c r="AM276" i="1"/>
  <c r="AN276" i="1" s="1"/>
  <c r="AR276" i="1" s="1"/>
  <c r="AO276" i="1"/>
  <c r="AP276" i="1"/>
  <c r="BC276" i="1"/>
  <c r="BE276" i="1"/>
  <c r="BG276" i="1"/>
  <c r="BL276" i="1"/>
  <c r="BM276" i="1"/>
  <c r="BN276" i="1"/>
  <c r="BO276" i="1"/>
  <c r="BP276" i="1"/>
  <c r="BQ276" i="1"/>
  <c r="K277" i="1"/>
  <c r="N277" i="1"/>
  <c r="S277" i="1"/>
  <c r="U277" i="1"/>
  <c r="AA277" i="1"/>
  <c r="AF277" i="1"/>
  <c r="AG277" i="1"/>
  <c r="AH277" i="1"/>
  <c r="AI277" i="1"/>
  <c r="AJ277" i="1"/>
  <c r="AK277" i="1"/>
  <c r="AO277" i="1"/>
  <c r="AP277" i="1"/>
  <c r="BC277" i="1"/>
  <c r="BE277" i="1"/>
  <c r="BG277" i="1"/>
  <c r="BL277" i="1"/>
  <c r="BM277" i="1"/>
  <c r="BN277" i="1"/>
  <c r="BO277" i="1"/>
  <c r="BP277" i="1"/>
  <c r="BQ277" i="1"/>
  <c r="K278" i="1"/>
  <c r="N278" i="1"/>
  <c r="S278" i="1"/>
  <c r="U278" i="1"/>
  <c r="AA278" i="1"/>
  <c r="AF278" i="1"/>
  <c r="AG278" i="1"/>
  <c r="AH278" i="1"/>
  <c r="AI278" i="1"/>
  <c r="AJ278" i="1"/>
  <c r="AK278" i="1"/>
  <c r="AO278" i="1"/>
  <c r="AP278" i="1"/>
  <c r="BC278" i="1"/>
  <c r="BE278" i="1"/>
  <c r="BG278" i="1"/>
  <c r="BL278" i="1"/>
  <c r="BM278" i="1"/>
  <c r="BN278" i="1"/>
  <c r="BO278" i="1"/>
  <c r="BP278" i="1"/>
  <c r="BQ278" i="1"/>
  <c r="K279" i="1"/>
  <c r="N279" i="1"/>
  <c r="S279" i="1"/>
  <c r="U279" i="1"/>
  <c r="AA279" i="1"/>
  <c r="AF279" i="1"/>
  <c r="AG279" i="1"/>
  <c r="AH279" i="1"/>
  <c r="AI279" i="1"/>
  <c r="AJ279" i="1"/>
  <c r="AK279" i="1"/>
  <c r="AO279" i="1"/>
  <c r="AP279" i="1"/>
  <c r="BC279" i="1"/>
  <c r="BE279" i="1"/>
  <c r="BG279" i="1"/>
  <c r="BL279" i="1"/>
  <c r="BM279" i="1"/>
  <c r="BN279" i="1"/>
  <c r="BO279" i="1"/>
  <c r="BP279" i="1"/>
  <c r="BQ279" i="1"/>
  <c r="K280" i="1"/>
  <c r="N280" i="1"/>
  <c r="S280" i="1"/>
  <c r="U280" i="1"/>
  <c r="AA280" i="1"/>
  <c r="AF280" i="1"/>
  <c r="AG280" i="1"/>
  <c r="AH280" i="1"/>
  <c r="AI280" i="1"/>
  <c r="AJ280" i="1"/>
  <c r="AK280" i="1"/>
  <c r="AO280" i="1"/>
  <c r="AP280" i="1"/>
  <c r="BC280" i="1"/>
  <c r="BE280" i="1"/>
  <c r="BG280" i="1"/>
  <c r="BL280" i="1"/>
  <c r="BM280" i="1"/>
  <c r="BN280" i="1"/>
  <c r="BO280" i="1"/>
  <c r="BP280" i="1"/>
  <c r="BQ280" i="1"/>
  <c r="K281" i="1"/>
  <c r="N281" i="1"/>
  <c r="S281" i="1"/>
  <c r="T281" i="1"/>
  <c r="U281" i="1"/>
  <c r="AA281" i="1"/>
  <c r="AF281" i="1"/>
  <c r="AG281" i="1"/>
  <c r="AH281" i="1"/>
  <c r="AI281" i="1"/>
  <c r="AJ281" i="1"/>
  <c r="AK281" i="1"/>
  <c r="AM281" i="1"/>
  <c r="AN281" i="1" s="1"/>
  <c r="AR281" i="1" s="1"/>
  <c r="AO281" i="1"/>
  <c r="AP281" i="1"/>
  <c r="BC281" i="1"/>
  <c r="BE281" i="1"/>
  <c r="BG281" i="1"/>
  <c r="BL281" i="1"/>
  <c r="BM281" i="1"/>
  <c r="BN281" i="1"/>
  <c r="BO281" i="1"/>
  <c r="BP281" i="1"/>
  <c r="BQ281" i="1"/>
  <c r="K282" i="1"/>
  <c r="N282" i="1"/>
  <c r="S282" i="1"/>
  <c r="U282" i="1"/>
  <c r="AA282" i="1"/>
  <c r="AF282" i="1"/>
  <c r="AG282" i="1"/>
  <c r="AH282" i="1"/>
  <c r="AI282" i="1"/>
  <c r="AJ282" i="1"/>
  <c r="AK282" i="1"/>
  <c r="AO282" i="1"/>
  <c r="AP282" i="1"/>
  <c r="BC282" i="1"/>
  <c r="BE282" i="1"/>
  <c r="BG282" i="1"/>
  <c r="BL282" i="1"/>
  <c r="BM282" i="1"/>
  <c r="BN282" i="1"/>
  <c r="BO282" i="1"/>
  <c r="BP282" i="1"/>
  <c r="BQ282" i="1"/>
  <c r="K283" i="1"/>
  <c r="N283" i="1"/>
  <c r="S283" i="1"/>
  <c r="T283" i="1"/>
  <c r="U283" i="1"/>
  <c r="AA283" i="1"/>
  <c r="AF283" i="1"/>
  <c r="AG283" i="1"/>
  <c r="AH283" i="1"/>
  <c r="AI283" i="1"/>
  <c r="AJ283" i="1"/>
  <c r="AK283" i="1"/>
  <c r="AM283" i="1"/>
  <c r="AN283" i="1" s="1"/>
  <c r="AR283" i="1" s="1"/>
  <c r="AO283" i="1"/>
  <c r="AP283" i="1"/>
  <c r="BC283" i="1"/>
  <c r="BE283" i="1"/>
  <c r="BG283" i="1"/>
  <c r="BL283" i="1"/>
  <c r="BM283" i="1"/>
  <c r="BN283" i="1"/>
  <c r="BO283" i="1"/>
  <c r="BP283" i="1"/>
  <c r="BQ283" i="1"/>
  <c r="K284" i="1"/>
  <c r="N284" i="1"/>
  <c r="S284" i="1"/>
  <c r="T284" i="1"/>
  <c r="U284" i="1"/>
  <c r="AA284" i="1"/>
  <c r="AF284" i="1"/>
  <c r="AG284" i="1"/>
  <c r="AH284" i="1"/>
  <c r="AI284" i="1"/>
  <c r="AJ284" i="1"/>
  <c r="AK284" i="1"/>
  <c r="AM284" i="1"/>
  <c r="AN284" i="1" s="1"/>
  <c r="AR284" i="1" s="1"/>
  <c r="AO284" i="1"/>
  <c r="AP284" i="1"/>
  <c r="BC284" i="1"/>
  <c r="BE284" i="1"/>
  <c r="BG284" i="1"/>
  <c r="BL284" i="1"/>
  <c r="BM284" i="1"/>
  <c r="BN284" i="1"/>
  <c r="BO284" i="1"/>
  <c r="BP284" i="1"/>
  <c r="BQ284" i="1"/>
  <c r="K285" i="1"/>
  <c r="N285" i="1"/>
  <c r="S285" i="1"/>
  <c r="T285" i="1"/>
  <c r="U285" i="1"/>
  <c r="AA285" i="1"/>
  <c r="AF285" i="1"/>
  <c r="AG285" i="1"/>
  <c r="AH285" i="1"/>
  <c r="AI285" i="1"/>
  <c r="AJ285" i="1"/>
  <c r="AK285" i="1"/>
  <c r="AM285" i="1"/>
  <c r="AN285" i="1" s="1"/>
  <c r="AR285" i="1" s="1"/>
  <c r="AO285" i="1"/>
  <c r="AP285" i="1"/>
  <c r="BC285" i="1"/>
  <c r="BE285" i="1"/>
  <c r="BG285" i="1"/>
  <c r="BL285" i="1"/>
  <c r="BM285" i="1"/>
  <c r="BN285" i="1"/>
  <c r="BO285" i="1"/>
  <c r="BP285" i="1"/>
  <c r="BQ285" i="1"/>
  <c r="K286" i="1"/>
  <c r="N286" i="1"/>
  <c r="S286" i="1"/>
  <c r="T286" i="1"/>
  <c r="U286" i="1"/>
  <c r="AA286" i="1"/>
  <c r="AF286" i="1"/>
  <c r="AG286" i="1"/>
  <c r="AH286" i="1"/>
  <c r="AI286" i="1"/>
  <c r="AJ286" i="1"/>
  <c r="AK286" i="1"/>
  <c r="AM286" i="1"/>
  <c r="AN286" i="1" s="1"/>
  <c r="AR286" i="1" s="1"/>
  <c r="AO286" i="1"/>
  <c r="AP286" i="1"/>
  <c r="BC286" i="1"/>
  <c r="BE286" i="1"/>
  <c r="BG286" i="1"/>
  <c r="BL286" i="1"/>
  <c r="BM286" i="1"/>
  <c r="BN286" i="1"/>
  <c r="BO286" i="1"/>
  <c r="BP286" i="1"/>
  <c r="BQ286" i="1"/>
  <c r="K287" i="1"/>
  <c r="N287" i="1"/>
  <c r="S287" i="1"/>
  <c r="T287" i="1"/>
  <c r="U287" i="1"/>
  <c r="AA287" i="1"/>
  <c r="AF287" i="1"/>
  <c r="AG287" i="1"/>
  <c r="AH287" i="1"/>
  <c r="AI287" i="1"/>
  <c r="AJ287" i="1"/>
  <c r="AK287" i="1"/>
  <c r="AM287" i="1"/>
  <c r="AN287" i="1" s="1"/>
  <c r="AR287" i="1" s="1"/>
  <c r="AO287" i="1"/>
  <c r="AP287" i="1"/>
  <c r="BC287" i="1"/>
  <c r="BE287" i="1"/>
  <c r="BG287" i="1"/>
  <c r="BL287" i="1"/>
  <c r="BM287" i="1"/>
  <c r="BN287" i="1"/>
  <c r="BO287" i="1"/>
  <c r="BP287" i="1"/>
  <c r="BQ287" i="1"/>
  <c r="K288" i="1"/>
  <c r="N288" i="1"/>
  <c r="S288" i="1"/>
  <c r="T288" i="1"/>
  <c r="U288" i="1"/>
  <c r="AA288" i="1"/>
  <c r="AF288" i="1"/>
  <c r="AG288" i="1"/>
  <c r="AH288" i="1"/>
  <c r="AI288" i="1"/>
  <c r="AJ288" i="1"/>
  <c r="AK288" i="1"/>
  <c r="AM288" i="1"/>
  <c r="AN288" i="1" s="1"/>
  <c r="AR288" i="1" s="1"/>
  <c r="AO288" i="1"/>
  <c r="AP288" i="1"/>
  <c r="BC288" i="1"/>
  <c r="BE288" i="1"/>
  <c r="BG288" i="1"/>
  <c r="BL288" i="1"/>
  <c r="BM288" i="1"/>
  <c r="BN288" i="1"/>
  <c r="BO288" i="1"/>
  <c r="BP288" i="1"/>
  <c r="BQ288" i="1"/>
  <c r="K289" i="1"/>
  <c r="N289" i="1"/>
  <c r="S289" i="1"/>
  <c r="T289" i="1"/>
  <c r="U289" i="1"/>
  <c r="AA289" i="1"/>
  <c r="AF289" i="1"/>
  <c r="AG289" i="1"/>
  <c r="AH289" i="1"/>
  <c r="AI289" i="1"/>
  <c r="AJ289" i="1"/>
  <c r="AK289" i="1"/>
  <c r="AM289" i="1"/>
  <c r="AN289" i="1" s="1"/>
  <c r="AR289" i="1" s="1"/>
  <c r="AO289" i="1"/>
  <c r="AP289" i="1"/>
  <c r="BC289" i="1"/>
  <c r="BE289" i="1"/>
  <c r="BG289" i="1"/>
  <c r="BL289" i="1"/>
  <c r="BM289" i="1"/>
  <c r="BN289" i="1"/>
  <c r="BO289" i="1"/>
  <c r="BP289" i="1"/>
  <c r="BQ289" i="1"/>
  <c r="K290" i="1"/>
  <c r="N290" i="1"/>
  <c r="S290" i="1"/>
  <c r="T290" i="1"/>
  <c r="U290" i="1"/>
  <c r="AA290" i="1"/>
  <c r="AF290" i="1"/>
  <c r="AG290" i="1"/>
  <c r="AH290" i="1"/>
  <c r="AI290" i="1"/>
  <c r="AJ290" i="1"/>
  <c r="AK290" i="1"/>
  <c r="AM290" i="1"/>
  <c r="AN290" i="1" s="1"/>
  <c r="AR290" i="1" s="1"/>
  <c r="AO290" i="1"/>
  <c r="AP290" i="1"/>
  <c r="BC290" i="1"/>
  <c r="BE290" i="1"/>
  <c r="BG290" i="1"/>
  <c r="BL290" i="1"/>
  <c r="BM290" i="1"/>
  <c r="BN290" i="1"/>
  <c r="BO290" i="1"/>
  <c r="BP290" i="1"/>
  <c r="BQ290" i="1"/>
  <c r="K291" i="1"/>
  <c r="N291" i="1"/>
  <c r="S291" i="1"/>
  <c r="T291" i="1"/>
  <c r="U291" i="1"/>
  <c r="AA291" i="1"/>
  <c r="AF291" i="1"/>
  <c r="AG291" i="1"/>
  <c r="AH291" i="1"/>
  <c r="AI291" i="1"/>
  <c r="AJ291" i="1"/>
  <c r="AK291" i="1"/>
  <c r="AM291" i="1"/>
  <c r="AN291" i="1" s="1"/>
  <c r="AR291" i="1" s="1"/>
  <c r="AO291" i="1"/>
  <c r="AP291" i="1"/>
  <c r="BC291" i="1"/>
  <c r="BE291" i="1"/>
  <c r="BG291" i="1"/>
  <c r="BL291" i="1"/>
  <c r="BM291" i="1"/>
  <c r="BN291" i="1"/>
  <c r="BO291" i="1"/>
  <c r="BP291" i="1"/>
  <c r="BQ291" i="1"/>
  <c r="K292" i="1"/>
  <c r="N292" i="1"/>
  <c r="S292" i="1"/>
  <c r="T292" i="1"/>
  <c r="U292" i="1"/>
  <c r="AA292" i="1"/>
  <c r="AF292" i="1"/>
  <c r="AG292" i="1"/>
  <c r="AH292" i="1"/>
  <c r="AI292" i="1"/>
  <c r="AJ292" i="1"/>
  <c r="AK292" i="1"/>
  <c r="AM292" i="1"/>
  <c r="AN292" i="1" s="1"/>
  <c r="AR292" i="1" s="1"/>
  <c r="AO292" i="1"/>
  <c r="AP292" i="1"/>
  <c r="BC292" i="1"/>
  <c r="BE292" i="1"/>
  <c r="BG292" i="1"/>
  <c r="BL292" i="1"/>
  <c r="BM292" i="1"/>
  <c r="BN292" i="1"/>
  <c r="BO292" i="1"/>
  <c r="BP292" i="1"/>
  <c r="BQ292" i="1"/>
  <c r="K293" i="1"/>
  <c r="N293" i="1"/>
  <c r="S293" i="1"/>
  <c r="T293" i="1"/>
  <c r="U293" i="1"/>
  <c r="AA293" i="1"/>
  <c r="AF293" i="1"/>
  <c r="AG293" i="1"/>
  <c r="AH293" i="1"/>
  <c r="AI293" i="1"/>
  <c r="AJ293" i="1"/>
  <c r="AK293" i="1"/>
  <c r="AM293" i="1"/>
  <c r="AN293" i="1" s="1"/>
  <c r="AR293" i="1" s="1"/>
  <c r="AO293" i="1"/>
  <c r="AP293" i="1"/>
  <c r="BC293" i="1"/>
  <c r="BE293" i="1"/>
  <c r="BG293" i="1"/>
  <c r="BL293" i="1"/>
  <c r="BM293" i="1"/>
  <c r="BN293" i="1"/>
  <c r="BO293" i="1"/>
  <c r="BP293" i="1"/>
  <c r="BQ293" i="1"/>
  <c r="K294" i="1"/>
  <c r="N294" i="1"/>
  <c r="S294" i="1"/>
  <c r="T294" i="1"/>
  <c r="U294" i="1"/>
  <c r="AA294" i="1"/>
  <c r="AF294" i="1"/>
  <c r="AG294" i="1"/>
  <c r="AH294" i="1"/>
  <c r="AI294" i="1"/>
  <c r="AJ294" i="1"/>
  <c r="AK294" i="1"/>
  <c r="AM294" i="1"/>
  <c r="AN294" i="1" s="1"/>
  <c r="AR294" i="1" s="1"/>
  <c r="AO294" i="1"/>
  <c r="AP294" i="1"/>
  <c r="BC294" i="1"/>
  <c r="BE294" i="1"/>
  <c r="BG294" i="1"/>
  <c r="BL294" i="1"/>
  <c r="BM294" i="1"/>
  <c r="BN294" i="1"/>
  <c r="BO294" i="1"/>
  <c r="BP294" i="1"/>
  <c r="BQ294" i="1"/>
  <c r="K295" i="1"/>
  <c r="N295" i="1"/>
  <c r="S295" i="1"/>
  <c r="U295" i="1"/>
  <c r="AA295" i="1"/>
  <c r="AF295" i="1"/>
  <c r="AG295" i="1"/>
  <c r="AH295" i="1"/>
  <c r="AI295" i="1"/>
  <c r="AJ295" i="1"/>
  <c r="AK295" i="1"/>
  <c r="AO295" i="1"/>
  <c r="AP295" i="1"/>
  <c r="BC295" i="1"/>
  <c r="BE295" i="1"/>
  <c r="BG295" i="1"/>
  <c r="BL295" i="1"/>
  <c r="BM295" i="1"/>
  <c r="BN295" i="1"/>
  <c r="BO295" i="1"/>
  <c r="BP295" i="1"/>
  <c r="BQ295" i="1"/>
  <c r="K296" i="1"/>
  <c r="N296" i="1"/>
  <c r="S296" i="1"/>
  <c r="T296" i="1"/>
  <c r="U296" i="1"/>
  <c r="AA296" i="1"/>
  <c r="AF296" i="1"/>
  <c r="AG296" i="1"/>
  <c r="AH296" i="1"/>
  <c r="AI296" i="1"/>
  <c r="AJ296" i="1"/>
  <c r="AK296" i="1"/>
  <c r="AM296" i="1"/>
  <c r="AN296" i="1" s="1"/>
  <c r="AR296" i="1" s="1"/>
  <c r="AO296" i="1"/>
  <c r="AP296" i="1"/>
  <c r="BC296" i="1"/>
  <c r="BE296" i="1"/>
  <c r="BG296" i="1"/>
  <c r="BL296" i="1"/>
  <c r="BM296" i="1"/>
  <c r="BN296" i="1"/>
  <c r="BO296" i="1"/>
  <c r="BP296" i="1"/>
  <c r="BQ296" i="1"/>
  <c r="K297" i="1"/>
  <c r="N297" i="1"/>
  <c r="S297" i="1"/>
  <c r="T297" i="1"/>
  <c r="U297" i="1"/>
  <c r="AA297" i="1"/>
  <c r="AF297" i="1"/>
  <c r="AG297" i="1"/>
  <c r="AH297" i="1"/>
  <c r="AI297" i="1"/>
  <c r="AJ297" i="1"/>
  <c r="AK297" i="1"/>
  <c r="AM297" i="1"/>
  <c r="AN297" i="1" s="1"/>
  <c r="AR297" i="1" s="1"/>
  <c r="AO297" i="1"/>
  <c r="AP297" i="1"/>
  <c r="BC297" i="1"/>
  <c r="BE297" i="1"/>
  <c r="BG297" i="1"/>
  <c r="BL297" i="1"/>
  <c r="BM297" i="1"/>
  <c r="BN297" i="1"/>
  <c r="BO297" i="1"/>
  <c r="BP297" i="1"/>
  <c r="BQ297" i="1"/>
  <c r="K298" i="1"/>
  <c r="N298" i="1"/>
  <c r="S298" i="1"/>
  <c r="T298" i="1"/>
  <c r="U298" i="1"/>
  <c r="AA298" i="1"/>
  <c r="AF298" i="1"/>
  <c r="AG298" i="1"/>
  <c r="AH298" i="1"/>
  <c r="AI298" i="1"/>
  <c r="AJ298" i="1"/>
  <c r="AK298" i="1"/>
  <c r="AM298" i="1"/>
  <c r="AN298" i="1" s="1"/>
  <c r="AR298" i="1" s="1"/>
  <c r="AO298" i="1"/>
  <c r="AP298" i="1"/>
  <c r="BC298" i="1"/>
  <c r="BE298" i="1"/>
  <c r="BG298" i="1"/>
  <c r="BL298" i="1"/>
  <c r="BM298" i="1"/>
  <c r="BN298" i="1"/>
  <c r="BO298" i="1"/>
  <c r="BP298" i="1"/>
  <c r="BQ298" i="1"/>
  <c r="K299" i="1"/>
  <c r="N299" i="1"/>
  <c r="S299" i="1"/>
  <c r="U299" i="1"/>
  <c r="AA299" i="1"/>
  <c r="AF299" i="1"/>
  <c r="AG299" i="1"/>
  <c r="AH299" i="1"/>
  <c r="AI299" i="1"/>
  <c r="AJ299" i="1"/>
  <c r="AK299" i="1"/>
  <c r="AO299" i="1"/>
  <c r="AP299" i="1"/>
  <c r="BC299" i="1"/>
  <c r="BE299" i="1"/>
  <c r="BG299" i="1"/>
  <c r="BL299" i="1"/>
  <c r="BM299" i="1"/>
  <c r="BN299" i="1"/>
  <c r="BO299" i="1"/>
  <c r="BP299" i="1"/>
  <c r="BQ299" i="1"/>
  <c r="K300" i="1"/>
  <c r="N300" i="1"/>
  <c r="S300" i="1"/>
  <c r="U300" i="1"/>
  <c r="AA300" i="1"/>
  <c r="AF300" i="1"/>
  <c r="AG300" i="1"/>
  <c r="AH300" i="1"/>
  <c r="AI300" i="1"/>
  <c r="AJ300" i="1"/>
  <c r="AK300" i="1"/>
  <c r="AO300" i="1"/>
  <c r="AP300" i="1"/>
  <c r="BC300" i="1"/>
  <c r="BE300" i="1"/>
  <c r="BG300" i="1"/>
  <c r="BL300" i="1"/>
  <c r="BM300" i="1"/>
  <c r="BN300" i="1"/>
  <c r="BO300" i="1"/>
  <c r="BP300" i="1"/>
  <c r="BQ300" i="1"/>
  <c r="K301" i="1"/>
  <c r="N301" i="1"/>
  <c r="S301" i="1"/>
  <c r="U301" i="1"/>
  <c r="AA301" i="1"/>
  <c r="AF301" i="1"/>
  <c r="AG301" i="1"/>
  <c r="AH301" i="1"/>
  <c r="AI301" i="1"/>
  <c r="AJ301" i="1"/>
  <c r="AK301" i="1"/>
  <c r="AO301" i="1"/>
  <c r="AP301" i="1"/>
  <c r="BC301" i="1"/>
  <c r="BE301" i="1"/>
  <c r="BG301" i="1"/>
  <c r="BL301" i="1"/>
  <c r="BM301" i="1"/>
  <c r="BN301" i="1"/>
  <c r="BO301" i="1"/>
  <c r="BP301" i="1"/>
  <c r="BQ301" i="1"/>
  <c r="K302" i="1"/>
  <c r="N302" i="1"/>
  <c r="S302" i="1"/>
  <c r="T302" i="1"/>
  <c r="U302" i="1"/>
  <c r="AA302" i="1"/>
  <c r="AF302" i="1"/>
  <c r="AG302" i="1"/>
  <c r="AH302" i="1"/>
  <c r="AI302" i="1"/>
  <c r="AJ302" i="1"/>
  <c r="AK302" i="1"/>
  <c r="AM302" i="1"/>
  <c r="AN302" i="1" s="1"/>
  <c r="AR302" i="1" s="1"/>
  <c r="AO302" i="1"/>
  <c r="AP302" i="1"/>
  <c r="BC302" i="1"/>
  <c r="BE302" i="1"/>
  <c r="BG302" i="1"/>
  <c r="BL302" i="1"/>
  <c r="BM302" i="1"/>
  <c r="BN302" i="1"/>
  <c r="BO302" i="1"/>
  <c r="BP302" i="1"/>
  <c r="BQ302" i="1"/>
  <c r="K303" i="1"/>
  <c r="N303" i="1"/>
  <c r="S303" i="1"/>
  <c r="T303" i="1"/>
  <c r="U303" i="1"/>
  <c r="AA303" i="1"/>
  <c r="AF303" i="1"/>
  <c r="AG303" i="1"/>
  <c r="AH303" i="1"/>
  <c r="AI303" i="1"/>
  <c r="AJ303" i="1"/>
  <c r="AK303" i="1"/>
  <c r="AM303" i="1"/>
  <c r="AN303" i="1" s="1"/>
  <c r="AR303" i="1" s="1"/>
  <c r="AO303" i="1"/>
  <c r="AP303" i="1"/>
  <c r="BC303" i="1"/>
  <c r="BE303" i="1"/>
  <c r="BG303" i="1"/>
  <c r="BL303" i="1"/>
  <c r="BM303" i="1"/>
  <c r="BN303" i="1"/>
  <c r="BO303" i="1"/>
  <c r="BP303" i="1"/>
  <c r="BQ303" i="1"/>
  <c r="K304" i="1"/>
  <c r="N304" i="1"/>
  <c r="S304" i="1"/>
  <c r="U304" i="1"/>
  <c r="AA304" i="1"/>
  <c r="AF304" i="1"/>
  <c r="AG304" i="1"/>
  <c r="AH304" i="1"/>
  <c r="AI304" i="1"/>
  <c r="AJ304" i="1"/>
  <c r="AK304" i="1"/>
  <c r="AO304" i="1"/>
  <c r="AP304" i="1"/>
  <c r="BC304" i="1"/>
  <c r="BE304" i="1"/>
  <c r="BG304" i="1"/>
  <c r="BL304" i="1"/>
  <c r="BM304" i="1"/>
  <c r="BN304" i="1"/>
  <c r="BO304" i="1"/>
  <c r="BP304" i="1"/>
  <c r="BQ304" i="1"/>
  <c r="K305" i="1"/>
  <c r="N305" i="1"/>
  <c r="S305" i="1"/>
  <c r="T305" i="1"/>
  <c r="AA305" i="1"/>
  <c r="AE305" i="1"/>
  <c r="AG305" i="1"/>
  <c r="AH305" i="1"/>
  <c r="AI305" i="1"/>
  <c r="AJ305" i="1"/>
  <c r="AK305" i="1"/>
  <c r="AP305" i="1"/>
  <c r="AR305" i="1"/>
  <c r="AS305" i="1"/>
  <c r="BB305" i="1"/>
  <c r="BC305" i="1"/>
  <c r="BD305" i="1"/>
  <c r="BE305" i="1"/>
  <c r="BF305" i="1"/>
  <c r="BG305" i="1"/>
  <c r="BK305" i="1"/>
  <c r="BM305" i="1"/>
  <c r="BN305" i="1"/>
  <c r="BO305" i="1"/>
  <c r="BP305" i="1"/>
  <c r="BQ305" i="1"/>
  <c r="K306" i="1"/>
  <c r="N306" i="1"/>
  <c r="S306" i="1"/>
  <c r="U306" i="1"/>
  <c r="AA306" i="1"/>
  <c r="AF306" i="1"/>
  <c r="AG306" i="1"/>
  <c r="AH306" i="1"/>
  <c r="AI306" i="1"/>
  <c r="AJ306" i="1"/>
  <c r="AK306" i="1"/>
  <c r="AO306" i="1"/>
  <c r="AP306" i="1"/>
  <c r="BC306" i="1"/>
  <c r="BE306" i="1"/>
  <c r="BG306" i="1"/>
  <c r="BL306" i="1"/>
  <c r="BM306" i="1"/>
  <c r="BN306" i="1"/>
  <c r="BO306" i="1"/>
  <c r="BP306" i="1"/>
  <c r="BQ306" i="1"/>
  <c r="K327" i="1"/>
  <c r="N327" i="1"/>
  <c r="S327" i="1"/>
  <c r="T327" i="1"/>
  <c r="AA327" i="1"/>
  <c r="AE327" i="1"/>
  <c r="AG327" i="1"/>
  <c r="AH327" i="1"/>
  <c r="AI327" i="1"/>
  <c r="AJ327" i="1"/>
  <c r="AK327" i="1"/>
  <c r="AP327" i="1"/>
  <c r="AR327" i="1"/>
  <c r="AS327" i="1"/>
  <c r="BB327" i="1"/>
  <c r="BC327" i="1"/>
  <c r="BD327" i="1"/>
  <c r="BE327" i="1"/>
  <c r="BF327" i="1"/>
  <c r="BG327" i="1"/>
  <c r="BK327" i="1"/>
  <c r="BM327" i="1"/>
  <c r="BN327" i="1"/>
  <c r="BO327" i="1"/>
  <c r="BP327" i="1"/>
  <c r="BQ327" i="1"/>
  <c r="K328" i="1"/>
  <c r="N328" i="1"/>
  <c r="S328" i="1"/>
  <c r="T328" i="1"/>
  <c r="U328" i="1"/>
  <c r="AA328" i="1"/>
  <c r="AF328" i="1"/>
  <c r="AG328" i="1"/>
  <c r="AH328" i="1"/>
  <c r="AI328" i="1"/>
  <c r="AJ328" i="1"/>
  <c r="AK328" i="1"/>
  <c r="AM328" i="1"/>
  <c r="AN328" i="1" s="1"/>
  <c r="AR328" i="1" s="1"/>
  <c r="AO328" i="1"/>
  <c r="AP328" i="1"/>
  <c r="BC328" i="1"/>
  <c r="BE328" i="1"/>
  <c r="BG328" i="1"/>
  <c r="BL328" i="1"/>
  <c r="BM328" i="1"/>
  <c r="BN328" i="1"/>
  <c r="BO328" i="1"/>
  <c r="BP328" i="1"/>
  <c r="BQ328" i="1"/>
  <c r="K329" i="1"/>
  <c r="N329" i="1"/>
  <c r="S329" i="1"/>
  <c r="U329" i="1"/>
  <c r="AA329" i="1"/>
  <c r="AF329" i="1"/>
  <c r="AG329" i="1"/>
  <c r="AH329" i="1"/>
  <c r="AI329" i="1"/>
  <c r="AJ329" i="1"/>
  <c r="AK329" i="1"/>
  <c r="AO329" i="1"/>
  <c r="AP329" i="1"/>
  <c r="BC329" i="1"/>
  <c r="BE329" i="1"/>
  <c r="BG329" i="1"/>
  <c r="BL329" i="1"/>
  <c r="BM329" i="1"/>
  <c r="BN329" i="1"/>
  <c r="BO329" i="1"/>
  <c r="BP329" i="1"/>
  <c r="BQ329" i="1"/>
  <c r="K330" i="1"/>
  <c r="N330" i="1"/>
  <c r="S330" i="1"/>
  <c r="T330" i="1"/>
  <c r="AA330" i="1"/>
  <c r="AE330" i="1"/>
  <c r="AG330" i="1"/>
  <c r="AH330" i="1"/>
  <c r="AI330" i="1"/>
  <c r="AJ330" i="1"/>
  <c r="AK330" i="1"/>
  <c r="AP330" i="1"/>
  <c r="AR330" i="1"/>
  <c r="AS330" i="1"/>
  <c r="BB330" i="1"/>
  <c r="BC330" i="1"/>
  <c r="BD330" i="1"/>
  <c r="BE330" i="1"/>
  <c r="BF330" i="1"/>
  <c r="BG330" i="1"/>
  <c r="BK330" i="1"/>
  <c r="BM330" i="1"/>
  <c r="BN330" i="1"/>
  <c r="BO330" i="1"/>
  <c r="BP330" i="1"/>
  <c r="BQ330" i="1"/>
  <c r="K331" i="1"/>
  <c r="N331" i="1"/>
  <c r="S331" i="1"/>
  <c r="T331" i="1"/>
  <c r="U331" i="1"/>
  <c r="AA331" i="1"/>
  <c r="AF331" i="1"/>
  <c r="AG331" i="1"/>
  <c r="AH331" i="1"/>
  <c r="AI331" i="1"/>
  <c r="AJ331" i="1"/>
  <c r="AK331" i="1"/>
  <c r="AM331" i="1"/>
  <c r="AN331" i="1" s="1"/>
  <c r="AR331" i="1" s="1"/>
  <c r="AO331" i="1"/>
  <c r="AP331" i="1"/>
  <c r="BC331" i="1"/>
  <c r="BE331" i="1"/>
  <c r="BG331" i="1"/>
  <c r="BL331" i="1"/>
  <c r="BM331" i="1"/>
  <c r="BN331" i="1"/>
  <c r="BO331" i="1"/>
  <c r="BP331" i="1"/>
  <c r="BQ331" i="1"/>
  <c r="AX135" i="1" l="1"/>
  <c r="AX136" i="1"/>
  <c r="AX184" i="1"/>
  <c r="AX209" i="1"/>
  <c r="AX205" i="1"/>
  <c r="AX215" i="1"/>
  <c r="AX214" i="1"/>
  <c r="AX211" i="1"/>
  <c r="AX210" i="1"/>
  <c r="AX204" i="1"/>
  <c r="AX220" i="1"/>
  <c r="AX218" i="1"/>
  <c r="AX79" i="1"/>
  <c r="AX77" i="1"/>
  <c r="AX290" i="1"/>
  <c r="AX289" i="1"/>
  <c r="AX273" i="1"/>
  <c r="AX180" i="1"/>
  <c r="AX179" i="1"/>
  <c r="AX178" i="1"/>
  <c r="AX177" i="1"/>
  <c r="AX176" i="1"/>
  <c r="AX152" i="1"/>
  <c r="AX146" i="1"/>
  <c r="AX90" i="1"/>
  <c r="AX17" i="1"/>
  <c r="AX12" i="1"/>
  <c r="AX11" i="1"/>
  <c r="AX10" i="1"/>
  <c r="AX9" i="1"/>
  <c r="AX8" i="1"/>
  <c r="AX325" i="1"/>
  <c r="AX322" i="1"/>
  <c r="AX321" i="1"/>
  <c r="AX320" i="1"/>
  <c r="AX62" i="1"/>
  <c r="AX330" i="1"/>
  <c r="AX327" i="1"/>
  <c r="AX305" i="1"/>
  <c r="AX301" i="1"/>
  <c r="AX299" i="1"/>
  <c r="AX298" i="1"/>
  <c r="AX297" i="1"/>
  <c r="AX296" i="1"/>
  <c r="AX282" i="1"/>
  <c r="AX281" i="1"/>
  <c r="AX279" i="1"/>
  <c r="AX277" i="1"/>
  <c r="AX276" i="1"/>
  <c r="AX275" i="1"/>
  <c r="AX271" i="1"/>
  <c r="AX269" i="1"/>
  <c r="AX267" i="1"/>
  <c r="AX265" i="1"/>
  <c r="AX264" i="1"/>
  <c r="AX262" i="1"/>
  <c r="AX261" i="1"/>
  <c r="AX260" i="1"/>
  <c r="AX259" i="1"/>
  <c r="AX258" i="1"/>
  <c r="AX257" i="1"/>
  <c r="AX256" i="1"/>
  <c r="AX253" i="1"/>
  <c r="AX252" i="1"/>
  <c r="AX250" i="1"/>
  <c r="AX249" i="1"/>
  <c r="AX248" i="1"/>
  <c r="AX247" i="1"/>
  <c r="AX245" i="1"/>
  <c r="AX244" i="1"/>
  <c r="AX243" i="1"/>
  <c r="AX242" i="1"/>
  <c r="AX240" i="1"/>
  <c r="AX213" i="1"/>
  <c r="AX208" i="1"/>
  <c r="AX202" i="1"/>
  <c r="AX183" i="1"/>
  <c r="AX170" i="1"/>
  <c r="AX163" i="1"/>
  <c r="AX161" i="1"/>
  <c r="AX159" i="1"/>
  <c r="AX157" i="1"/>
  <c r="AX154" i="1"/>
  <c r="AX150" i="1"/>
  <c r="AX148" i="1"/>
  <c r="AX145" i="1"/>
  <c r="AX94" i="1"/>
  <c r="AX92" i="1"/>
  <c r="AX89" i="1"/>
  <c r="AX64" i="1"/>
  <c r="AX61" i="1"/>
  <c r="AX59" i="1"/>
  <c r="AX58" i="1"/>
  <c r="AX56" i="1"/>
  <c r="AX55" i="1"/>
  <c r="AX53" i="1"/>
  <c r="AX38" i="1"/>
  <c r="AX36" i="1"/>
  <c r="AX34" i="1"/>
  <c r="AX31" i="1"/>
  <c r="AX26" i="1"/>
  <c r="AX24" i="1"/>
  <c r="AX28" i="1"/>
  <c r="AX16" i="1"/>
  <c r="AX14" i="1"/>
  <c r="AX4" i="1"/>
  <c r="AX316" i="1"/>
  <c r="AX314" i="1"/>
  <c r="AX308" i="1"/>
  <c r="AX207" i="1"/>
  <c r="AX190" i="1"/>
  <c r="AX188" i="1"/>
  <c r="AX187" i="1"/>
  <c r="AX186" i="1"/>
  <c r="AX169" i="1"/>
  <c r="AX168" i="1"/>
  <c r="AX167" i="1"/>
  <c r="AX147" i="1"/>
  <c r="AX144" i="1"/>
  <c r="AX98" i="1"/>
  <c r="AX97" i="1"/>
  <c r="AX96" i="1"/>
  <c r="AX88" i="1"/>
  <c r="AX66" i="1"/>
  <c r="AX19" i="1"/>
  <c r="AX18" i="1"/>
  <c r="AX319" i="1"/>
  <c r="AX318" i="1"/>
  <c r="AX317" i="1"/>
  <c r="AX312" i="1"/>
  <c r="AX292" i="1"/>
  <c r="AX288" i="1"/>
  <c r="AX287" i="1"/>
  <c r="AX286" i="1"/>
  <c r="AX285" i="1"/>
  <c r="AX284" i="1"/>
  <c r="AX283" i="1"/>
  <c r="AX254" i="1"/>
  <c r="AX238" i="1"/>
  <c r="AX203" i="1"/>
  <c r="AX181" i="1"/>
  <c r="AX175" i="1"/>
  <c r="AX174" i="1"/>
  <c r="AX173" i="1"/>
  <c r="AX172" i="1"/>
  <c r="AX171" i="1"/>
  <c r="AX165" i="1"/>
  <c r="AX164" i="1"/>
  <c r="AX155" i="1"/>
  <c r="AX151" i="1"/>
  <c r="AX236" i="1"/>
  <c r="AX233" i="1"/>
  <c r="AX228" i="1"/>
  <c r="AX137" i="1"/>
  <c r="AX126" i="1"/>
  <c r="AX124" i="1"/>
  <c r="AX114" i="1"/>
  <c r="AX112" i="1"/>
  <c r="AX70" i="1"/>
  <c r="AX68" i="1"/>
  <c r="AX42" i="1"/>
  <c r="AX40" i="1"/>
  <c r="AX7" i="1"/>
  <c r="AX311" i="1"/>
  <c r="AX237" i="1"/>
  <c r="AX234" i="1"/>
  <c r="AX231" i="1"/>
  <c r="AX230" i="1"/>
  <c r="AX229" i="1"/>
  <c r="AX226" i="1"/>
  <c r="AX225" i="1"/>
  <c r="AX224" i="1"/>
  <c r="AX223" i="1"/>
  <c r="AX195" i="1"/>
  <c r="AX194" i="1"/>
  <c r="AX193" i="1"/>
  <c r="AX191" i="1"/>
  <c r="AX189" i="1"/>
  <c r="AX142" i="1"/>
  <c r="AX140" i="1"/>
  <c r="AX138" i="1"/>
  <c r="AX127" i="1"/>
  <c r="AX125" i="1"/>
  <c r="AX122" i="1"/>
  <c r="AX121" i="1"/>
  <c r="AX120" i="1"/>
  <c r="AX119" i="1"/>
  <c r="AX116" i="1"/>
  <c r="AX115" i="1"/>
  <c r="AX113" i="1"/>
  <c r="AX111" i="1"/>
  <c r="AX110" i="1"/>
  <c r="AX109" i="1"/>
  <c r="AX107" i="1"/>
  <c r="AX106" i="1"/>
  <c r="AX105" i="1"/>
  <c r="AX103" i="1"/>
  <c r="AX102" i="1"/>
  <c r="AX99" i="1"/>
  <c r="AX85" i="1"/>
  <c r="AX82" i="1"/>
  <c r="AX81" i="1"/>
  <c r="AX72" i="1"/>
  <c r="AX71" i="1"/>
  <c r="AX69" i="1"/>
  <c r="AX67" i="1"/>
  <c r="AX51" i="1"/>
  <c r="AX50" i="1"/>
  <c r="AX48" i="1"/>
  <c r="AX44" i="1"/>
  <c r="AX43" i="1"/>
  <c r="AX41" i="1"/>
  <c r="AX39" i="1"/>
  <c r="AX29" i="1"/>
  <c r="AX27" i="1"/>
  <c r="AX15" i="1"/>
  <c r="AX13" i="1"/>
  <c r="AX5" i="1"/>
  <c r="AX326" i="1"/>
  <c r="AX323" i="1"/>
  <c r="AX315" i="1"/>
  <c r="AX313" i="1"/>
  <c r="AX309" i="1"/>
  <c r="AX307" i="1"/>
  <c r="AX331" i="1"/>
  <c r="AX329" i="1"/>
  <c r="AX328" i="1"/>
  <c r="AX306" i="1"/>
  <c r="AX304" i="1"/>
  <c r="AX303" i="1"/>
  <c r="AX302" i="1"/>
  <c r="AX300" i="1"/>
  <c r="AX295" i="1"/>
  <c r="AX294" i="1"/>
  <c r="AX293" i="1"/>
  <c r="AX291" i="1"/>
  <c r="AX280" i="1"/>
  <c r="AX278" i="1"/>
  <c r="AX274" i="1"/>
  <c r="AX272" i="1"/>
  <c r="AX270" i="1"/>
  <c r="AX268" i="1"/>
  <c r="AX266" i="1"/>
  <c r="AX263" i="1"/>
  <c r="AX255" i="1"/>
  <c r="AX251" i="1"/>
  <c r="AX246" i="1"/>
  <c r="AX241" i="1"/>
  <c r="AX239" i="1"/>
  <c r="AX212" i="1"/>
  <c r="AX206" i="1"/>
  <c r="AX192" i="1"/>
  <c r="AX185" i="1"/>
  <c r="AX182" i="1"/>
  <c r="AX166" i="1"/>
  <c r="AX162" i="1"/>
  <c r="AX160" i="1"/>
  <c r="AX158" i="1"/>
  <c r="AX156" i="1"/>
  <c r="AX153" i="1"/>
  <c r="AX149" i="1"/>
  <c r="AX95" i="1"/>
  <c r="AX93" i="1"/>
  <c r="AX91" i="1"/>
  <c r="AX87" i="1"/>
  <c r="AX86" i="1"/>
  <c r="AX65" i="1"/>
  <c r="AX63" i="1"/>
  <c r="AX60" i="1"/>
  <c r="AX57" i="1"/>
  <c r="AX54" i="1"/>
  <c r="AX37" i="1"/>
  <c r="AX35" i="1"/>
  <c r="AX32" i="1"/>
  <c r="AX23" i="1"/>
  <c r="AX22" i="1"/>
  <c r="AX235" i="1"/>
  <c r="AX232" i="1"/>
  <c r="AX227" i="1"/>
  <c r="AX222" i="1"/>
  <c r="AX221" i="1"/>
  <c r="AX219" i="1"/>
  <c r="AX217" i="1"/>
  <c r="AX216" i="1"/>
  <c r="AX201" i="1"/>
  <c r="AX200" i="1"/>
  <c r="AX199" i="1"/>
  <c r="AX198" i="1"/>
  <c r="AX197" i="1"/>
  <c r="AX196" i="1"/>
  <c r="AX143" i="1"/>
  <c r="AX141" i="1"/>
  <c r="AX139" i="1"/>
  <c r="AX134" i="1"/>
  <c r="AX133" i="1"/>
  <c r="AX132" i="1"/>
  <c r="AX131" i="1"/>
  <c r="AX130" i="1"/>
  <c r="AX129" i="1"/>
  <c r="AX128" i="1"/>
  <c r="AX123" i="1"/>
  <c r="AX118" i="1"/>
  <c r="AX117" i="1"/>
  <c r="AX108" i="1"/>
  <c r="AX104" i="1"/>
  <c r="AX101" i="1"/>
  <c r="AX100" i="1"/>
  <c r="AX84" i="1"/>
  <c r="AX83" i="1"/>
  <c r="AX80" i="1"/>
  <c r="AX78" i="1"/>
  <c r="AX76" i="1"/>
  <c r="AX75" i="1"/>
  <c r="AX74" i="1"/>
  <c r="AX73" i="1"/>
  <c r="AX52" i="1"/>
  <c r="AX49" i="1"/>
  <c r="AX47" i="1"/>
  <c r="AX46" i="1"/>
  <c r="AX45" i="1"/>
  <c r="AX30" i="1"/>
  <c r="AX6" i="1"/>
  <c r="AX324" i="1"/>
  <c r="AX310" i="1"/>
  <c r="D5" i="4"/>
  <c r="T124" i="1"/>
  <c r="T80" i="1"/>
  <c r="T263" i="1"/>
  <c r="T251" i="1"/>
  <c r="T241" i="1"/>
  <c r="T206" i="1"/>
  <c r="T185" i="1"/>
  <c r="T54" i="1"/>
  <c r="AY32" i="1"/>
  <c r="AZ32" i="1" s="1"/>
  <c r="T282" i="1"/>
  <c r="T49" i="1"/>
  <c r="T47" i="1"/>
  <c r="T40" i="1"/>
  <c r="T28" i="1"/>
  <c r="T5" i="1"/>
  <c r="T265" i="1"/>
  <c r="T253" i="1"/>
  <c r="T240" i="1"/>
  <c r="T208" i="1"/>
  <c r="T163" i="1"/>
  <c r="T150" i="1"/>
  <c r="T148" i="1"/>
  <c r="T94" i="1"/>
  <c r="T92" i="1"/>
  <c r="T61" i="1"/>
  <c r="T56" i="1"/>
  <c r="T36" i="1"/>
  <c r="T301" i="1"/>
  <c r="T299" i="1"/>
  <c r="T279" i="1"/>
  <c r="T277" i="1"/>
  <c r="T222" i="1"/>
  <c r="T217" i="1"/>
  <c r="T141" i="1"/>
  <c r="T126" i="1"/>
  <c r="T118" i="1"/>
  <c r="T306" i="1"/>
  <c r="T295" i="1"/>
  <c r="T280" i="1"/>
  <c r="T274" i="1"/>
  <c r="T231" i="1"/>
  <c r="T226" i="1"/>
  <c r="T220" i="1"/>
  <c r="T218" i="1"/>
  <c r="T189" i="1"/>
  <c r="T138" i="1"/>
  <c r="T122" i="1"/>
  <c r="U72" i="1"/>
  <c r="T51" i="1"/>
  <c r="U41" i="1"/>
  <c r="T316" i="1"/>
  <c r="T314" i="1"/>
  <c r="AC324" i="1"/>
  <c r="AC215" i="1"/>
  <c r="AC146" i="1"/>
  <c r="AC32" i="1"/>
  <c r="AC195" i="1"/>
  <c r="AC113" i="1"/>
  <c r="T99" i="1"/>
  <c r="AC99" i="1"/>
  <c r="T278" i="1"/>
  <c r="D6" i="4"/>
  <c r="AC25" i="1"/>
  <c r="U236" i="1"/>
  <c r="U269" i="1"/>
  <c r="U63" i="1"/>
  <c r="U33" i="1"/>
  <c r="U16" i="1"/>
  <c r="U307" i="1"/>
  <c r="U330" i="1"/>
  <c r="U234" i="1"/>
  <c r="U125" i="1"/>
  <c r="U101" i="1"/>
  <c r="U326" i="1"/>
  <c r="U103" i="1"/>
  <c r="U77" i="1"/>
  <c r="U59" i="1"/>
  <c r="U53" i="1"/>
  <c r="U15" i="1"/>
  <c r="U78" i="1"/>
  <c r="U69" i="1"/>
  <c r="U65" i="1"/>
  <c r="U37" i="1"/>
  <c r="U24" i="1"/>
  <c r="U13" i="1"/>
  <c r="U305" i="1"/>
  <c r="U202" i="1"/>
  <c r="U183" i="1"/>
  <c r="U162" i="1"/>
  <c r="U158" i="1"/>
  <c r="U145" i="1"/>
  <c r="U114" i="1"/>
  <c r="U89" i="1"/>
  <c r="U84" i="1"/>
  <c r="U39" i="1"/>
  <c r="U35" i="1"/>
  <c r="U29" i="1"/>
  <c r="U308" i="1"/>
  <c r="U233" i="1"/>
  <c r="U268" i="1"/>
  <c r="U255" i="1"/>
  <c r="U212" i="1"/>
  <c r="U156" i="1"/>
  <c r="U154" i="1"/>
  <c r="U139" i="1"/>
  <c r="U116" i="1"/>
  <c r="U107" i="1"/>
  <c r="U27" i="1"/>
  <c r="U327" i="1"/>
  <c r="U267" i="1"/>
  <c r="U262" i="1"/>
  <c r="U246" i="1"/>
  <c r="U166" i="1"/>
  <c r="U159" i="1"/>
  <c r="U149" i="1"/>
  <c r="U140" i="1"/>
  <c r="U136" i="1"/>
  <c r="U108" i="1"/>
  <c r="U87" i="1"/>
  <c r="U82" i="1"/>
  <c r="U76" i="1"/>
  <c r="U70" i="1"/>
  <c r="U67" i="1"/>
  <c r="U64" i="1"/>
  <c r="U60" i="1"/>
  <c r="U48" i="1"/>
  <c r="U42" i="1"/>
  <c r="U34" i="1"/>
  <c r="U31" i="1"/>
  <c r="U25" i="1"/>
  <c r="U14" i="1"/>
  <c r="U7" i="1"/>
  <c r="U4" i="1"/>
  <c r="U311" i="1"/>
  <c r="U309" i="1"/>
  <c r="U271" i="1"/>
  <c r="U270" i="1"/>
  <c r="U239" i="1"/>
  <c r="U213" i="1"/>
  <c r="U182" i="1"/>
  <c r="U161" i="1"/>
  <c r="U160" i="1"/>
  <c r="U157" i="1"/>
  <c r="U137" i="1"/>
  <c r="U127" i="1"/>
  <c r="U112" i="1"/>
  <c r="U104" i="1"/>
  <c r="U79" i="1"/>
  <c r="U68" i="1"/>
  <c r="U57" i="1"/>
  <c r="AC285" i="1"/>
  <c r="T266" i="1"/>
  <c r="T250" i="1"/>
  <c r="AC214" i="1"/>
  <c r="T153" i="1"/>
  <c r="T111" i="1"/>
  <c r="T313" i="1"/>
  <c r="T315" i="1"/>
  <c r="T329" i="1"/>
  <c r="AC256" i="1"/>
  <c r="T228" i="1"/>
  <c r="T219" i="1"/>
  <c r="T95" i="1"/>
  <c r="T44" i="1"/>
  <c r="T245" i="1"/>
  <c r="AC153" i="1"/>
  <c r="T91" i="1"/>
  <c r="AC330" i="1"/>
  <c r="AC328" i="1"/>
  <c r="T300" i="1"/>
  <c r="AC260" i="1"/>
  <c r="AC241" i="1"/>
  <c r="T142" i="1"/>
  <c r="T134" i="1"/>
  <c r="AC108" i="1"/>
  <c r="AC321" i="1"/>
  <c r="AC317" i="1"/>
  <c r="AC331" i="1"/>
  <c r="AC327" i="1"/>
  <c r="T304" i="1"/>
  <c r="AC208" i="1"/>
  <c r="AC197" i="1"/>
  <c r="T192" i="1"/>
  <c r="T170" i="1"/>
  <c r="AC314" i="1"/>
  <c r="AC224" i="1"/>
  <c r="T93" i="1"/>
  <c r="AC80" i="1"/>
  <c r="AC72" i="1"/>
  <c r="T23" i="1"/>
  <c r="T323" i="1"/>
  <c r="AC295" i="1"/>
  <c r="AC133" i="1"/>
  <c r="AC264" i="1"/>
  <c r="AC259" i="1"/>
  <c r="AC232" i="1"/>
  <c r="AC144" i="1"/>
  <c r="AC313" i="1"/>
  <c r="AC268" i="1"/>
  <c r="AC325" i="1"/>
  <c r="AC320" i="1"/>
  <c r="AC316" i="1"/>
  <c r="AC157" i="1"/>
  <c r="AC263" i="1"/>
  <c r="AC248" i="1"/>
  <c r="AC51" i="1"/>
  <c r="AC22" i="1"/>
  <c r="AC92" i="1"/>
  <c r="AC40" i="1"/>
  <c r="AC4" i="1"/>
  <c r="AC312" i="1"/>
  <c r="AC283" i="1"/>
  <c r="AC275" i="1"/>
  <c r="AC229" i="1"/>
  <c r="AC173" i="1"/>
  <c r="AC132" i="1"/>
  <c r="AC128" i="1"/>
  <c r="AC59" i="1"/>
  <c r="AC236" i="1"/>
  <c r="AC279" i="1"/>
  <c r="AC305" i="1"/>
  <c r="AC286" i="1"/>
  <c r="AC267" i="1"/>
  <c r="AC244" i="1"/>
  <c r="AC217" i="1"/>
  <c r="AC211" i="1"/>
  <c r="AC177" i="1"/>
  <c r="AC169" i="1"/>
  <c r="AC123" i="1"/>
  <c r="AC97" i="1"/>
  <c r="AC306" i="1"/>
  <c r="AC302" i="1"/>
  <c r="AC299" i="1"/>
  <c r="AC291" i="1"/>
  <c r="AC253" i="1"/>
  <c r="AC191" i="1"/>
  <c r="AC185" i="1"/>
  <c r="AC179" i="1"/>
  <c r="AC161" i="1"/>
  <c r="AC76" i="1"/>
  <c r="AC309" i="1"/>
  <c r="AC308" i="1"/>
  <c r="AC255" i="1"/>
  <c r="AC225" i="1"/>
  <c r="AC207" i="1"/>
  <c r="AC206" i="1"/>
  <c r="AC136" i="1"/>
  <c r="AC322" i="1"/>
  <c r="AC277" i="1"/>
  <c r="AC175" i="1"/>
  <c r="AC139" i="1"/>
  <c r="AC121" i="1"/>
  <c r="AC187" i="1"/>
  <c r="AC164" i="1"/>
  <c r="AC148" i="1"/>
  <c r="AC147" i="1"/>
  <c r="AC73" i="1"/>
  <c r="AC68" i="1"/>
  <c r="AC63" i="1"/>
  <c r="AC34" i="1"/>
  <c r="AC26" i="1"/>
  <c r="AC124" i="1"/>
  <c r="AC69" i="1"/>
  <c r="AC55" i="1"/>
  <c r="AC48" i="1"/>
  <c r="AC44" i="1"/>
  <c r="AC15" i="1"/>
  <c r="AC12" i="1"/>
  <c r="AC323" i="1"/>
  <c r="AC315" i="1"/>
  <c r="AC307" i="1"/>
  <c r="AC204" i="1"/>
  <c r="AC154" i="1"/>
  <c r="AC140" i="1"/>
  <c r="AC101" i="1"/>
  <c r="AC96" i="1"/>
  <c r="AC294" i="1"/>
  <c r="AC282" i="1"/>
  <c r="AC249" i="1"/>
  <c r="AC240" i="1"/>
  <c r="AC223" i="1"/>
  <c r="AC221" i="1"/>
  <c r="AC213" i="1"/>
  <c r="AC210" i="1"/>
  <c r="AC199" i="1"/>
  <c r="AC183" i="1"/>
  <c r="AC168" i="1"/>
  <c r="AC165" i="1"/>
  <c r="AC155" i="1"/>
  <c r="AC151" i="1"/>
  <c r="AC149" i="1"/>
  <c r="AC145" i="1"/>
  <c r="AC125" i="1"/>
  <c r="AC84" i="1"/>
  <c r="AC77" i="1"/>
  <c r="AC56" i="1"/>
  <c r="AC46" i="1"/>
  <c r="AC42" i="1"/>
  <c r="AC37" i="1"/>
  <c r="AC28" i="1"/>
  <c r="AC318" i="1"/>
  <c r="AC310" i="1"/>
  <c r="AC281" i="1"/>
  <c r="AC231" i="1"/>
  <c r="AC297" i="1"/>
  <c r="AC278" i="1"/>
  <c r="AC304" i="1"/>
  <c r="AC233" i="1"/>
  <c r="AC228" i="1"/>
  <c r="AC189" i="1"/>
  <c r="AC171" i="1"/>
  <c r="AC158" i="1"/>
  <c r="AC141" i="1"/>
  <c r="AC131" i="1"/>
  <c r="AC129" i="1"/>
  <c r="AC85" i="1"/>
  <c r="AC52" i="1"/>
  <c r="AC50" i="1"/>
  <c r="AC33" i="1"/>
  <c r="AC30" i="1"/>
  <c r="AC18" i="1"/>
  <c r="AC16" i="1"/>
  <c r="AC14" i="1"/>
  <c r="AC8" i="1"/>
  <c r="AC326" i="1"/>
  <c r="AC319" i="1"/>
  <c r="AC311" i="1"/>
  <c r="AC303" i="1"/>
  <c r="AC289" i="1"/>
  <c r="AC301" i="1"/>
  <c r="AC290" i="1"/>
  <c r="AC273" i="1"/>
  <c r="AC227" i="1"/>
  <c r="AC329" i="1"/>
  <c r="AC274" i="1"/>
  <c r="AC251" i="1"/>
  <c r="AC220" i="1"/>
  <c r="AC219" i="1"/>
  <c r="AC296" i="1"/>
  <c r="AC293" i="1"/>
  <c r="AC252" i="1"/>
  <c r="AC202" i="1"/>
  <c r="AC238" i="1"/>
  <c r="AC230" i="1"/>
  <c r="AC222" i="1"/>
  <c r="AC184" i="1"/>
  <c r="AC172" i="1"/>
  <c r="AC167" i="1"/>
  <c r="AC150" i="1"/>
  <c r="AC119" i="1"/>
  <c r="AC112" i="1"/>
  <c r="AC105" i="1"/>
  <c r="AC104" i="1"/>
  <c r="AC180" i="1"/>
  <c r="AC127" i="1"/>
  <c r="AC120" i="1"/>
  <c r="AC115" i="1"/>
  <c r="AC93" i="1"/>
  <c r="AC62" i="1"/>
  <c r="AC300" i="1"/>
  <c r="AC271" i="1"/>
  <c r="AC247" i="1"/>
  <c r="AC245" i="1"/>
  <c r="AC242" i="1"/>
  <c r="AC237" i="1"/>
  <c r="AC234" i="1"/>
  <c r="AC226" i="1"/>
  <c r="AC218" i="1"/>
  <c r="AC200" i="1"/>
  <c r="AC193" i="1"/>
  <c r="AC188" i="1"/>
  <c r="AC181" i="1"/>
  <c r="AC137" i="1"/>
  <c r="AC135" i="1"/>
  <c r="AC116" i="1"/>
  <c r="AC109" i="1"/>
  <c r="AC100" i="1"/>
  <c r="AC192" i="1"/>
  <c r="AC196" i="1"/>
  <c r="AC176" i="1"/>
  <c r="AC160" i="1"/>
  <c r="AC143" i="1"/>
  <c r="AC89" i="1"/>
  <c r="AC88" i="1"/>
  <c r="AC98" i="1"/>
  <c r="AC82" i="1"/>
  <c r="AC61" i="1"/>
  <c r="AC54" i="1"/>
  <c r="AC31" i="1"/>
  <c r="AC23" i="1"/>
  <c r="AC5" i="1"/>
  <c r="AC38" i="1"/>
  <c r="AC24" i="1"/>
  <c r="AC13" i="1"/>
  <c r="AC6" i="1"/>
  <c r="AC106" i="1"/>
  <c r="AC90" i="1"/>
  <c r="AC81" i="1"/>
  <c r="AC65" i="1"/>
  <c r="AC58" i="1"/>
  <c r="AC35" i="1"/>
  <c r="AC19" i="1"/>
  <c r="AC9" i="1"/>
  <c r="AC110" i="1"/>
  <c r="AC94" i="1"/>
  <c r="AC27" i="1"/>
  <c r="AC10" i="1"/>
  <c r="AC250" i="1"/>
  <c r="AC235" i="1"/>
  <c r="AC287" i="1"/>
  <c r="AC269" i="1"/>
  <c r="AC265" i="1"/>
  <c r="AC261" i="1"/>
  <c r="AC257" i="1"/>
  <c r="AC243" i="1"/>
  <c r="AC298" i="1"/>
  <c r="AC292" i="1"/>
  <c r="AC288" i="1"/>
  <c r="AC284" i="1"/>
  <c r="AC280" i="1"/>
  <c r="AC276" i="1"/>
  <c r="AC272" i="1"/>
  <c r="AC270" i="1"/>
  <c r="AC266" i="1"/>
  <c r="AC262" i="1"/>
  <c r="AC258" i="1"/>
  <c r="AC254" i="1"/>
  <c r="AC246" i="1"/>
  <c r="AC239" i="1"/>
  <c r="AC216" i="1"/>
  <c r="AC212" i="1"/>
  <c r="AC209" i="1"/>
  <c r="AC205" i="1"/>
  <c r="AC163" i="1"/>
  <c r="AC162" i="1"/>
  <c r="AC156" i="1"/>
  <c r="AC142" i="1"/>
  <c r="AC134" i="1"/>
  <c r="AC126" i="1"/>
  <c r="AC198" i="1"/>
  <c r="AC190" i="1"/>
  <c r="AC182" i="1"/>
  <c r="AC174" i="1"/>
  <c r="AC203" i="1"/>
  <c r="AC201" i="1"/>
  <c r="AC194" i="1"/>
  <c r="AC186" i="1"/>
  <c r="AC178" i="1"/>
  <c r="AC75" i="1"/>
  <c r="AC170" i="1"/>
  <c r="AC166" i="1"/>
  <c r="AC159" i="1"/>
  <c r="AC152" i="1"/>
  <c r="AC138" i="1"/>
  <c r="AC130" i="1"/>
  <c r="AC122" i="1"/>
  <c r="AC107" i="1"/>
  <c r="AC91" i="1"/>
  <c r="AC117" i="1"/>
  <c r="AC103" i="1"/>
  <c r="AC102" i="1"/>
  <c r="AC87" i="1"/>
  <c r="AC86" i="1"/>
  <c r="AC111" i="1"/>
  <c r="AC95" i="1"/>
  <c r="AC79" i="1"/>
  <c r="AC57" i="1"/>
  <c r="AC118" i="1"/>
  <c r="AC114" i="1"/>
  <c r="AC83" i="1"/>
  <c r="AC64" i="1"/>
  <c r="AC70" i="1"/>
  <c r="AC66" i="1"/>
  <c r="AC78" i="1"/>
  <c r="AC74" i="1"/>
  <c r="AC71" i="1"/>
  <c r="AC67" i="1"/>
  <c r="AC60" i="1"/>
  <c r="AC41" i="1"/>
  <c r="AC49" i="1"/>
  <c r="AC53" i="1"/>
  <c r="AC45" i="1"/>
  <c r="AC11" i="1"/>
  <c r="AC17" i="1"/>
  <c r="AC47" i="1"/>
  <c r="AC43" i="1"/>
  <c r="AC39" i="1"/>
  <c r="AC36" i="1"/>
  <c r="AC29" i="1"/>
  <c r="AC7" i="1"/>
  <c r="S332" i="1"/>
  <c r="S333" i="1"/>
  <c r="S334" i="1"/>
  <c r="S335" i="1"/>
  <c r="S336" i="1"/>
  <c r="S337" i="1"/>
  <c r="S338" i="1"/>
  <c r="S339" i="1"/>
  <c r="S340" i="1"/>
  <c r="S341" i="1"/>
  <c r="S342" i="1"/>
  <c r="S343" i="1"/>
  <c r="S344" i="1"/>
  <c r="S345" i="1"/>
  <c r="S346" i="1"/>
  <c r="S347" i="1"/>
  <c r="S348" i="1"/>
  <c r="C18" i="5"/>
  <c r="B52" i="34"/>
  <c r="D52" i="34" s="1"/>
  <c r="B51" i="34"/>
  <c r="D51" i="34" s="1"/>
  <c r="B50" i="34"/>
  <c r="D50" i="34" s="1"/>
  <c r="B49" i="34"/>
  <c r="D49" i="34" s="1"/>
  <c r="B48" i="34"/>
  <c r="D48" i="34" s="1"/>
  <c r="B47" i="34"/>
  <c r="G45" i="34"/>
  <c r="F45" i="34"/>
  <c r="B42" i="34"/>
  <c r="B40" i="34"/>
  <c r="B39" i="34"/>
  <c r="D29" i="34"/>
  <c r="D24" i="34"/>
  <c r="B24" i="34"/>
  <c r="D23" i="34"/>
  <c r="B23" i="34"/>
  <c r="C20" i="34"/>
  <c r="C19" i="34"/>
  <c r="D15" i="34"/>
  <c r="H30" i="34" s="1"/>
  <c r="B32" i="34" s="1"/>
  <c r="D13" i="34"/>
  <c r="B13" i="34"/>
  <c r="B21" i="34" s="1"/>
  <c r="B10" i="34"/>
  <c r="D19" i="34" s="1"/>
  <c r="C40" i="34" l="1"/>
  <c r="F52" i="34"/>
  <c r="G52" i="34"/>
  <c r="C24" i="34"/>
  <c r="B53" i="34"/>
  <c r="AE83" i="1"/>
  <c r="AY83" i="1"/>
  <c r="AZ83" i="1" s="1"/>
  <c r="AE86" i="1"/>
  <c r="AY86" i="1"/>
  <c r="AZ86" i="1" s="1"/>
  <c r="AE130" i="1"/>
  <c r="AY130" i="1"/>
  <c r="AZ130" i="1" s="1"/>
  <c r="AE178" i="1"/>
  <c r="AY178" i="1"/>
  <c r="AZ178" i="1" s="1"/>
  <c r="AE198" i="1"/>
  <c r="AY198" i="1"/>
  <c r="AZ198" i="1" s="1"/>
  <c r="AE205" i="1"/>
  <c r="AY205" i="1"/>
  <c r="AZ205" i="1" s="1"/>
  <c r="AF262" i="1"/>
  <c r="AY262" i="1"/>
  <c r="AZ262" i="1" s="1"/>
  <c r="AE276" i="1"/>
  <c r="AY276" i="1"/>
  <c r="AZ276" i="1" s="1"/>
  <c r="AE257" i="1"/>
  <c r="AY257" i="1"/>
  <c r="AZ257" i="1" s="1"/>
  <c r="AE287" i="1"/>
  <c r="AY287" i="1"/>
  <c r="AZ287" i="1" s="1"/>
  <c r="AE110" i="1"/>
  <c r="AY110" i="1"/>
  <c r="AZ110" i="1" s="1"/>
  <c r="AE106" i="1"/>
  <c r="AY106" i="1"/>
  <c r="AZ106" i="1" s="1"/>
  <c r="AE54" i="1"/>
  <c r="AY54" i="1"/>
  <c r="AZ54" i="1" s="1"/>
  <c r="AE176" i="1"/>
  <c r="AY176" i="1"/>
  <c r="AZ176" i="1" s="1"/>
  <c r="AE181" i="1"/>
  <c r="AY181" i="1"/>
  <c r="AZ181" i="1" s="1"/>
  <c r="AE242" i="1"/>
  <c r="AY242" i="1"/>
  <c r="AZ242" i="1" s="1"/>
  <c r="AE300" i="1"/>
  <c r="AY300" i="1"/>
  <c r="AZ300" i="1" s="1"/>
  <c r="AF104" i="1"/>
  <c r="AY104" i="1"/>
  <c r="AZ104" i="1" s="1"/>
  <c r="AE184" i="1"/>
  <c r="AY184" i="1"/>
  <c r="AZ184" i="1" s="1"/>
  <c r="AE219" i="1"/>
  <c r="AY219" i="1"/>
  <c r="AZ219" i="1" s="1"/>
  <c r="AE301" i="1"/>
  <c r="AY301" i="1"/>
  <c r="AZ301" i="1" s="1"/>
  <c r="AF16" i="1"/>
  <c r="AY16" i="1"/>
  <c r="AZ16" i="1" s="1"/>
  <c r="AE189" i="1"/>
  <c r="AY189" i="1"/>
  <c r="AZ189" i="1" s="1"/>
  <c r="AE281" i="1"/>
  <c r="AY281" i="1"/>
  <c r="AZ281" i="1" s="1"/>
  <c r="AE46" i="1"/>
  <c r="AY46" i="1"/>
  <c r="AZ46" i="1" s="1"/>
  <c r="AE155" i="1"/>
  <c r="AY155" i="1"/>
  <c r="AZ155" i="1" s="1"/>
  <c r="AF213" i="1"/>
  <c r="AY213" i="1"/>
  <c r="AZ213" i="1" s="1"/>
  <c r="AF101" i="1"/>
  <c r="AY101" i="1"/>
  <c r="AZ101" i="1" s="1"/>
  <c r="AF15" i="1"/>
  <c r="AY15" i="1"/>
  <c r="AZ15" i="1" s="1"/>
  <c r="AF63" i="1"/>
  <c r="AY63" i="1"/>
  <c r="AZ63" i="1" s="1"/>
  <c r="AF139" i="1"/>
  <c r="AY139" i="1"/>
  <c r="AZ139" i="1" s="1"/>
  <c r="AF255" i="1"/>
  <c r="AY255" i="1"/>
  <c r="AZ255" i="1" s="1"/>
  <c r="AE191" i="1"/>
  <c r="AY191" i="1"/>
  <c r="AZ191" i="1" s="1"/>
  <c r="AE291" i="1"/>
  <c r="AY291" i="1"/>
  <c r="AZ291" i="1" s="1"/>
  <c r="AE177" i="1"/>
  <c r="AY177" i="1"/>
  <c r="AZ177" i="1" s="1"/>
  <c r="AE279" i="1"/>
  <c r="AY279" i="1"/>
  <c r="AZ279" i="1" s="1"/>
  <c r="AE128" i="1"/>
  <c r="AY128" i="1"/>
  <c r="AZ128" i="1" s="1"/>
  <c r="AE40" i="1"/>
  <c r="AY40" i="1"/>
  <c r="AZ40" i="1" s="1"/>
  <c r="AE320" i="1"/>
  <c r="AY320" i="1"/>
  <c r="AZ320" i="1" s="1"/>
  <c r="AE313" i="1"/>
  <c r="AY313" i="1"/>
  <c r="AZ313" i="1" s="1"/>
  <c r="AE259" i="1"/>
  <c r="AY259" i="1"/>
  <c r="AZ259" i="1" s="1"/>
  <c r="AE133" i="1"/>
  <c r="AY133" i="1"/>
  <c r="AZ133" i="1" s="1"/>
  <c r="AE224" i="1"/>
  <c r="AY224" i="1"/>
  <c r="AZ224" i="1" s="1"/>
  <c r="AE241" i="1"/>
  <c r="AY241" i="1"/>
  <c r="AZ241" i="1" s="1"/>
  <c r="AE328" i="1"/>
  <c r="AY328" i="1"/>
  <c r="AZ328" i="1" s="1"/>
  <c r="AF25" i="1"/>
  <c r="AY25" i="1"/>
  <c r="AZ25" i="1" s="1"/>
  <c r="AF7" i="1"/>
  <c r="AY7" i="1"/>
  <c r="AZ7" i="1" s="1"/>
  <c r="AE17" i="1"/>
  <c r="AY17" i="1"/>
  <c r="AZ17" i="1" s="1"/>
  <c r="AE71" i="1"/>
  <c r="AY71" i="1"/>
  <c r="AZ71" i="1" s="1"/>
  <c r="AE99" i="1"/>
  <c r="AY99" i="1"/>
  <c r="AZ99" i="1" s="1"/>
  <c r="AF79" i="1"/>
  <c r="AY79" i="1"/>
  <c r="AZ79" i="1" s="1"/>
  <c r="AE91" i="1"/>
  <c r="AY91" i="1"/>
  <c r="AZ91" i="1" s="1"/>
  <c r="AF166" i="1"/>
  <c r="AY166" i="1"/>
  <c r="AZ166" i="1" s="1"/>
  <c r="AE174" i="1"/>
  <c r="AY174" i="1"/>
  <c r="AZ174" i="1" s="1"/>
  <c r="AF156" i="1"/>
  <c r="AY156" i="1"/>
  <c r="AZ156" i="1" s="1"/>
  <c r="AF246" i="1"/>
  <c r="AY246" i="1"/>
  <c r="AZ246" i="1" s="1"/>
  <c r="AE280" i="1"/>
  <c r="AY280" i="1"/>
  <c r="AZ280" i="1" s="1"/>
  <c r="AE235" i="1"/>
  <c r="AY235" i="1"/>
  <c r="AZ235" i="1" s="1"/>
  <c r="AE9" i="1"/>
  <c r="AY9" i="1"/>
  <c r="AZ9" i="1" s="1"/>
  <c r="AE6" i="1"/>
  <c r="AY6" i="1"/>
  <c r="AZ6" i="1" s="1"/>
  <c r="AE61" i="1"/>
  <c r="AY61" i="1"/>
  <c r="AZ61" i="1" s="1"/>
  <c r="AE196" i="1"/>
  <c r="AY196" i="1"/>
  <c r="AZ196" i="1" s="1"/>
  <c r="AE188" i="1"/>
  <c r="AY188" i="1"/>
  <c r="AZ188" i="1" s="1"/>
  <c r="AE245" i="1"/>
  <c r="AY245" i="1"/>
  <c r="AZ245" i="1" s="1"/>
  <c r="AE120" i="1"/>
  <c r="AY120" i="1"/>
  <c r="AZ120" i="1" s="1"/>
  <c r="AE150" i="1"/>
  <c r="AY150" i="1"/>
  <c r="AZ150" i="1" s="1"/>
  <c r="AE252" i="1"/>
  <c r="AY252" i="1"/>
  <c r="AZ252" i="1" s="1"/>
  <c r="AE227" i="1"/>
  <c r="AY227" i="1"/>
  <c r="AZ227" i="1" s="1"/>
  <c r="AF326" i="1"/>
  <c r="AY326" i="1"/>
  <c r="AZ326" i="1" s="1"/>
  <c r="AF52" i="1"/>
  <c r="AY52" i="1"/>
  <c r="AZ52" i="1" s="1"/>
  <c r="AH215" i="1"/>
  <c r="AY215" i="1"/>
  <c r="AZ215" i="1" s="1"/>
  <c r="AE28" i="1"/>
  <c r="AY28" i="1"/>
  <c r="AZ28" i="1" s="1"/>
  <c r="AE221" i="1"/>
  <c r="AY221" i="1"/>
  <c r="AZ221" i="1" s="1"/>
  <c r="AF161" i="1"/>
  <c r="AY161" i="1"/>
  <c r="AZ161" i="1" s="1"/>
  <c r="AE299" i="1"/>
  <c r="AY299" i="1"/>
  <c r="AZ299" i="1" s="1"/>
  <c r="AE97" i="1"/>
  <c r="AY97" i="1"/>
  <c r="AZ97" i="1" s="1"/>
  <c r="AE211" i="1"/>
  <c r="AY211" i="1"/>
  <c r="AZ211" i="1" s="1"/>
  <c r="AE132" i="1"/>
  <c r="AY132" i="1"/>
  <c r="AZ132" i="1" s="1"/>
  <c r="AE92" i="1"/>
  <c r="AY92" i="1"/>
  <c r="AZ92" i="1" s="1"/>
  <c r="AE80" i="1"/>
  <c r="AY80" i="1"/>
  <c r="AZ80" i="1" s="1"/>
  <c r="AE321" i="1"/>
  <c r="AY321" i="1"/>
  <c r="AZ321" i="1" s="1"/>
  <c r="AF330" i="1"/>
  <c r="AY330" i="1"/>
  <c r="AZ330" i="1" s="1"/>
  <c r="AE214" i="1"/>
  <c r="AY214" i="1"/>
  <c r="AZ214" i="1" s="1"/>
  <c r="AF39" i="1"/>
  <c r="AY39" i="1"/>
  <c r="AZ39" i="1" s="1"/>
  <c r="AE43" i="1"/>
  <c r="AY43" i="1"/>
  <c r="AZ43" i="1" s="1"/>
  <c r="AE45" i="1"/>
  <c r="AY45" i="1"/>
  <c r="AZ45" i="1" s="1"/>
  <c r="AF60" i="1"/>
  <c r="AY60" i="1"/>
  <c r="AZ60" i="1" s="1"/>
  <c r="AF78" i="1"/>
  <c r="AY78" i="1"/>
  <c r="AZ78" i="1" s="1"/>
  <c r="AF64" i="1"/>
  <c r="AY64" i="1"/>
  <c r="AZ64" i="1" s="1"/>
  <c r="AE118" i="1"/>
  <c r="AY118" i="1"/>
  <c r="AZ118" i="1" s="1"/>
  <c r="AE111" i="1"/>
  <c r="AY111" i="1"/>
  <c r="AZ111" i="1" s="1"/>
  <c r="AF103" i="1"/>
  <c r="AY103" i="1"/>
  <c r="AZ103" i="1" s="1"/>
  <c r="AE122" i="1"/>
  <c r="AY122" i="1"/>
  <c r="AZ122" i="1" s="1"/>
  <c r="AE152" i="1"/>
  <c r="AY152" i="1"/>
  <c r="AZ152" i="1" s="1"/>
  <c r="AE75" i="1"/>
  <c r="AY75" i="1"/>
  <c r="AZ75" i="1" s="1"/>
  <c r="AF201" i="1"/>
  <c r="AY201" i="1"/>
  <c r="AZ201" i="1" s="1"/>
  <c r="AE190" i="1"/>
  <c r="AY190" i="1"/>
  <c r="AZ190" i="1" s="1"/>
  <c r="AE142" i="1"/>
  <c r="AY142" i="1"/>
  <c r="AZ142" i="1" s="1"/>
  <c r="AE163" i="1"/>
  <c r="AY163" i="1"/>
  <c r="AZ163" i="1" s="1"/>
  <c r="AE216" i="1"/>
  <c r="AY216" i="1"/>
  <c r="AZ216" i="1" s="1"/>
  <c r="AE258" i="1"/>
  <c r="AY258" i="1"/>
  <c r="AZ258" i="1" s="1"/>
  <c r="AE272" i="1"/>
  <c r="AY272" i="1"/>
  <c r="AZ272" i="1" s="1"/>
  <c r="AE288" i="1"/>
  <c r="AY288" i="1"/>
  <c r="AZ288" i="1" s="1"/>
  <c r="AE243" i="1"/>
  <c r="AY243" i="1"/>
  <c r="AZ243" i="1" s="1"/>
  <c r="AF269" i="1"/>
  <c r="AY269" i="1"/>
  <c r="AZ269" i="1" s="1"/>
  <c r="AE10" i="1"/>
  <c r="AY10" i="1"/>
  <c r="AZ10" i="1" s="1"/>
  <c r="AE94" i="1"/>
  <c r="AY94" i="1"/>
  <c r="AZ94" i="1" s="1"/>
  <c r="AF35" i="1"/>
  <c r="AY35" i="1"/>
  <c r="AZ35" i="1" s="1"/>
  <c r="AE90" i="1"/>
  <c r="AY90" i="1"/>
  <c r="AZ90" i="1" s="1"/>
  <c r="AF24" i="1"/>
  <c r="AY24" i="1"/>
  <c r="AZ24" i="1" s="1"/>
  <c r="AF31" i="1"/>
  <c r="AY31" i="1"/>
  <c r="AZ31" i="1" s="1"/>
  <c r="AF98" i="1"/>
  <c r="AY98" i="1"/>
  <c r="AZ98" i="1" s="1"/>
  <c r="AF160" i="1"/>
  <c r="AY160" i="1"/>
  <c r="AZ160" i="1" s="1"/>
  <c r="AE100" i="1"/>
  <c r="AY100" i="1"/>
  <c r="AZ100" i="1" s="1"/>
  <c r="AF137" i="1"/>
  <c r="AY137" i="1"/>
  <c r="AZ137" i="1" s="1"/>
  <c r="AE200" i="1"/>
  <c r="AY200" i="1"/>
  <c r="AZ200" i="1" s="1"/>
  <c r="AF237" i="1"/>
  <c r="AY237" i="1"/>
  <c r="AZ237" i="1" s="1"/>
  <c r="AF271" i="1"/>
  <c r="AY271" i="1"/>
  <c r="AZ271" i="1" s="1"/>
  <c r="AE93" i="1"/>
  <c r="AY93" i="1"/>
  <c r="AZ93" i="1" s="1"/>
  <c r="AE180" i="1"/>
  <c r="AY180" i="1"/>
  <c r="AZ180" i="1" s="1"/>
  <c r="AE172" i="1"/>
  <c r="AY172" i="1"/>
  <c r="AZ172" i="1" s="1"/>
  <c r="AE238" i="1"/>
  <c r="AY238" i="1"/>
  <c r="AZ238" i="1" s="1"/>
  <c r="AE296" i="1"/>
  <c r="AY296" i="1"/>
  <c r="AZ296" i="1" s="1"/>
  <c r="AE274" i="1"/>
  <c r="AY274" i="1"/>
  <c r="AZ274" i="1" s="1"/>
  <c r="AE290" i="1"/>
  <c r="AY290" i="1"/>
  <c r="AZ290" i="1" s="1"/>
  <c r="AF311" i="1"/>
  <c r="AY311" i="1"/>
  <c r="AZ311" i="1" s="1"/>
  <c r="AF14" i="1"/>
  <c r="AY14" i="1"/>
  <c r="AZ14" i="1" s="1"/>
  <c r="AF33" i="1"/>
  <c r="AY33" i="1"/>
  <c r="AZ33" i="1" s="1"/>
  <c r="AE129" i="1"/>
  <c r="AY129" i="1"/>
  <c r="AZ129" i="1" s="1"/>
  <c r="AE171" i="1"/>
  <c r="AY171" i="1"/>
  <c r="AZ171" i="1" s="1"/>
  <c r="AF233" i="1"/>
  <c r="AY233" i="1"/>
  <c r="AZ233" i="1" s="1"/>
  <c r="AE231" i="1"/>
  <c r="AY231" i="1"/>
  <c r="AZ231" i="1" s="1"/>
  <c r="AF42" i="1"/>
  <c r="AY42" i="1"/>
  <c r="AZ42" i="1" s="1"/>
  <c r="AF84" i="1"/>
  <c r="AY84" i="1"/>
  <c r="AZ84" i="1" s="1"/>
  <c r="AE151" i="1"/>
  <c r="AY151" i="1"/>
  <c r="AZ151" i="1" s="1"/>
  <c r="AF183" i="1"/>
  <c r="AY183" i="1"/>
  <c r="AZ183" i="1" s="1"/>
  <c r="AE240" i="1"/>
  <c r="AY240" i="1"/>
  <c r="AZ240" i="1" s="1"/>
  <c r="AE96" i="1"/>
  <c r="AY96" i="1"/>
  <c r="AZ96" i="1" s="1"/>
  <c r="AE204" i="1"/>
  <c r="AY204" i="1"/>
  <c r="AZ204" i="1" s="1"/>
  <c r="AE12" i="1"/>
  <c r="AY12" i="1"/>
  <c r="AZ12" i="1" s="1"/>
  <c r="AE55" i="1"/>
  <c r="AY55" i="1"/>
  <c r="AZ55" i="1" s="1"/>
  <c r="AF34" i="1"/>
  <c r="AY34" i="1"/>
  <c r="AZ34" i="1" s="1"/>
  <c r="AE147" i="1"/>
  <c r="AY147" i="1"/>
  <c r="AZ147" i="1" s="1"/>
  <c r="AE121" i="1"/>
  <c r="AY121" i="1"/>
  <c r="AZ121" i="1" s="1"/>
  <c r="AE322" i="1"/>
  <c r="AY322" i="1"/>
  <c r="AZ322" i="1" s="1"/>
  <c r="AE225" i="1"/>
  <c r="AY225" i="1"/>
  <c r="AZ225" i="1" s="1"/>
  <c r="AF309" i="1"/>
  <c r="AY309" i="1"/>
  <c r="AZ309" i="1" s="1"/>
  <c r="AE185" i="1"/>
  <c r="AY185" i="1"/>
  <c r="AZ185" i="1" s="1"/>
  <c r="AE306" i="1"/>
  <c r="AY306" i="1"/>
  <c r="AZ306" i="1" s="1"/>
  <c r="AE169" i="1"/>
  <c r="AY169" i="1"/>
  <c r="AZ169" i="1" s="1"/>
  <c r="AE244" i="1"/>
  <c r="AY244" i="1"/>
  <c r="AZ244" i="1" s="1"/>
  <c r="AF305" i="1"/>
  <c r="AY305" i="1"/>
  <c r="AZ305" i="1" s="1"/>
  <c r="AH113" i="1"/>
  <c r="AY113" i="1"/>
  <c r="AZ113" i="1" s="1"/>
  <c r="AE229" i="1"/>
  <c r="AY229" i="1"/>
  <c r="AZ229" i="1" s="1"/>
  <c r="AF4" i="1"/>
  <c r="AY4" i="1"/>
  <c r="AZ4" i="1" s="1"/>
  <c r="AE51" i="1"/>
  <c r="AY51" i="1"/>
  <c r="AZ51" i="1" s="1"/>
  <c r="AE316" i="1"/>
  <c r="AY316" i="1"/>
  <c r="AZ316" i="1" s="1"/>
  <c r="AH324" i="1"/>
  <c r="AY324" i="1"/>
  <c r="AZ324" i="1" s="1"/>
  <c r="AE232" i="1"/>
  <c r="AY232" i="1"/>
  <c r="AZ232" i="1" s="1"/>
  <c r="AE208" i="1"/>
  <c r="AY208" i="1"/>
  <c r="AZ208" i="1" s="1"/>
  <c r="AE331" i="1"/>
  <c r="AY331" i="1"/>
  <c r="AZ331" i="1" s="1"/>
  <c r="AF108" i="1"/>
  <c r="AY108" i="1"/>
  <c r="AZ108" i="1" s="1"/>
  <c r="AF29" i="1"/>
  <c r="AY29" i="1"/>
  <c r="AZ29" i="1" s="1"/>
  <c r="AE47" i="1"/>
  <c r="AY47" i="1"/>
  <c r="AZ47" i="1" s="1"/>
  <c r="AF53" i="1"/>
  <c r="AY53" i="1"/>
  <c r="AZ53" i="1" s="1"/>
  <c r="AF67" i="1"/>
  <c r="AY67" i="1"/>
  <c r="AZ67" i="1" s="1"/>
  <c r="AF57" i="1"/>
  <c r="AY57" i="1"/>
  <c r="AZ57" i="1" s="1"/>
  <c r="AE117" i="1"/>
  <c r="AY117" i="1"/>
  <c r="AZ117" i="1" s="1"/>
  <c r="AF159" i="1"/>
  <c r="AY159" i="1"/>
  <c r="AZ159" i="1" s="1"/>
  <c r="AE203" i="1"/>
  <c r="AY203" i="1"/>
  <c r="AZ203" i="1" s="1"/>
  <c r="AF239" i="1"/>
  <c r="AY239" i="1"/>
  <c r="AZ239" i="1" s="1"/>
  <c r="AE292" i="1"/>
  <c r="AY292" i="1"/>
  <c r="AZ292" i="1" s="1"/>
  <c r="AE58" i="1"/>
  <c r="AY58" i="1"/>
  <c r="AZ58" i="1" s="1"/>
  <c r="AF38" i="1"/>
  <c r="AY38" i="1"/>
  <c r="AZ38" i="1" s="1"/>
  <c r="AE88" i="1"/>
  <c r="AY88" i="1"/>
  <c r="AZ88" i="1" s="1"/>
  <c r="AE109" i="1"/>
  <c r="AY109" i="1"/>
  <c r="AZ109" i="1" s="1"/>
  <c r="AE218" i="1"/>
  <c r="AY218" i="1"/>
  <c r="AZ218" i="1" s="1"/>
  <c r="AE115" i="1"/>
  <c r="AY115" i="1"/>
  <c r="AZ115" i="1" s="1"/>
  <c r="AE119" i="1"/>
  <c r="AY119" i="1"/>
  <c r="AZ119" i="1" s="1"/>
  <c r="AF202" i="1"/>
  <c r="AY202" i="1"/>
  <c r="AZ202" i="1" s="1"/>
  <c r="AE329" i="1"/>
  <c r="AY329" i="1"/>
  <c r="AZ329" i="1" s="1"/>
  <c r="AE319" i="1"/>
  <c r="AY319" i="1"/>
  <c r="AZ319" i="1" s="1"/>
  <c r="AE50" i="1"/>
  <c r="AY50" i="1"/>
  <c r="AZ50" i="1" s="1"/>
  <c r="AE131" i="1"/>
  <c r="AY131" i="1"/>
  <c r="AZ131" i="1" s="1"/>
  <c r="AE304" i="1"/>
  <c r="AY304" i="1"/>
  <c r="AZ304" i="1" s="1"/>
  <c r="AE21" i="1"/>
  <c r="AF125" i="1"/>
  <c r="AY125" i="1"/>
  <c r="AZ125" i="1" s="1"/>
  <c r="AH195" i="1"/>
  <c r="AY195" i="1"/>
  <c r="AZ195" i="1" s="1"/>
  <c r="AE249" i="1"/>
  <c r="AY249" i="1"/>
  <c r="AZ249" i="1" s="1"/>
  <c r="AF307" i="1"/>
  <c r="AY307" i="1"/>
  <c r="AZ307" i="1" s="1"/>
  <c r="AF69" i="1"/>
  <c r="AY69" i="1"/>
  <c r="AZ69" i="1" s="1"/>
  <c r="AE148" i="1"/>
  <c r="AY148" i="1"/>
  <c r="AZ148" i="1" s="1"/>
  <c r="AF136" i="1"/>
  <c r="AY136" i="1"/>
  <c r="AZ136" i="1" s="1"/>
  <c r="AF76" i="1"/>
  <c r="AY76" i="1"/>
  <c r="AZ76" i="1" s="1"/>
  <c r="AF267" i="1"/>
  <c r="AY267" i="1"/>
  <c r="AZ267" i="1" s="1"/>
  <c r="AE275" i="1"/>
  <c r="AY275" i="1"/>
  <c r="AZ275" i="1" s="1"/>
  <c r="AE248" i="1"/>
  <c r="AY248" i="1"/>
  <c r="AZ248" i="1" s="1"/>
  <c r="AF72" i="1"/>
  <c r="AY72" i="1"/>
  <c r="AZ72" i="1" s="1"/>
  <c r="AE317" i="1"/>
  <c r="AY317" i="1"/>
  <c r="AZ317" i="1" s="1"/>
  <c r="AE36" i="1"/>
  <c r="AY36" i="1"/>
  <c r="AZ36" i="1" s="1"/>
  <c r="AE49" i="1"/>
  <c r="AY49" i="1"/>
  <c r="AZ49" i="1" s="1"/>
  <c r="AF66" i="1"/>
  <c r="AY66" i="1"/>
  <c r="AZ66" i="1" s="1"/>
  <c r="AF87" i="1"/>
  <c r="AY87" i="1"/>
  <c r="AZ87" i="1" s="1"/>
  <c r="AE138" i="1"/>
  <c r="AY138" i="1"/>
  <c r="AZ138" i="1" s="1"/>
  <c r="AE186" i="1"/>
  <c r="AY186" i="1"/>
  <c r="AZ186" i="1" s="1"/>
  <c r="AE126" i="1"/>
  <c r="AY126" i="1"/>
  <c r="AZ126" i="1" s="1"/>
  <c r="AE209" i="1"/>
  <c r="AY209" i="1"/>
  <c r="AZ209" i="1" s="1"/>
  <c r="AE266" i="1"/>
  <c r="AY266" i="1"/>
  <c r="AZ266" i="1" s="1"/>
  <c r="AE261" i="1"/>
  <c r="AY261" i="1"/>
  <c r="AZ261" i="1" s="1"/>
  <c r="AF27" i="1"/>
  <c r="AY27" i="1"/>
  <c r="AZ27" i="1" s="1"/>
  <c r="AF65" i="1"/>
  <c r="AY65" i="1"/>
  <c r="AZ65" i="1" s="1"/>
  <c r="AE5" i="1"/>
  <c r="AY5" i="1"/>
  <c r="AZ5" i="1" s="1"/>
  <c r="AF89" i="1"/>
  <c r="AY89" i="1"/>
  <c r="AZ89" i="1" s="1"/>
  <c r="AF116" i="1"/>
  <c r="AY116" i="1"/>
  <c r="AZ116" i="1" s="1"/>
  <c r="AE226" i="1"/>
  <c r="AY226" i="1"/>
  <c r="AZ226" i="1" s="1"/>
  <c r="AE105" i="1"/>
  <c r="AY105" i="1"/>
  <c r="AZ105" i="1" s="1"/>
  <c r="AE222" i="1"/>
  <c r="AY222" i="1"/>
  <c r="AZ222" i="1" s="1"/>
  <c r="AE220" i="1"/>
  <c r="AY220" i="1"/>
  <c r="AZ220" i="1" s="1"/>
  <c r="AE289" i="1"/>
  <c r="AY289" i="1"/>
  <c r="AZ289" i="1" s="1"/>
  <c r="AE18" i="1"/>
  <c r="AY18" i="1"/>
  <c r="AZ18" i="1" s="1"/>
  <c r="AE141" i="1"/>
  <c r="AY141" i="1"/>
  <c r="AZ141" i="1" s="1"/>
  <c r="AE278" i="1"/>
  <c r="AY278" i="1"/>
  <c r="AZ278" i="1" s="1"/>
  <c r="AE310" i="1"/>
  <c r="AY310" i="1"/>
  <c r="AZ310" i="1" s="1"/>
  <c r="AE56" i="1"/>
  <c r="AY56" i="1"/>
  <c r="AZ56" i="1" s="1"/>
  <c r="AF145" i="1"/>
  <c r="AY145" i="1"/>
  <c r="AZ145" i="1" s="1"/>
  <c r="AE165" i="1"/>
  <c r="AY165" i="1"/>
  <c r="AZ165" i="1" s="1"/>
  <c r="AE199" i="1"/>
  <c r="AY199" i="1"/>
  <c r="AZ199" i="1" s="1"/>
  <c r="AE282" i="1"/>
  <c r="AY282" i="1"/>
  <c r="AZ282" i="1" s="1"/>
  <c r="AF140" i="1"/>
  <c r="AY140" i="1"/>
  <c r="AZ140" i="1" s="1"/>
  <c r="AE315" i="1"/>
  <c r="AY315" i="1"/>
  <c r="AZ315" i="1" s="1"/>
  <c r="AE44" i="1"/>
  <c r="AY44" i="1"/>
  <c r="AZ44" i="1" s="1"/>
  <c r="AE124" i="1"/>
  <c r="AY124" i="1"/>
  <c r="AZ124" i="1" s="1"/>
  <c r="AF68" i="1"/>
  <c r="AY68" i="1"/>
  <c r="AZ68" i="1" s="1"/>
  <c r="AE164" i="1"/>
  <c r="AY164" i="1"/>
  <c r="AZ164" i="1" s="1"/>
  <c r="AE175" i="1"/>
  <c r="AY175" i="1"/>
  <c r="AZ175" i="1" s="1"/>
  <c r="AE206" i="1"/>
  <c r="AY206" i="1"/>
  <c r="AZ206" i="1" s="1"/>
  <c r="AF236" i="1"/>
  <c r="AY236" i="1"/>
  <c r="AZ236" i="1" s="1"/>
  <c r="AE283" i="1"/>
  <c r="AY283" i="1"/>
  <c r="AZ283" i="1" s="1"/>
  <c r="AE263" i="1"/>
  <c r="AY263" i="1"/>
  <c r="AZ263" i="1" s="1"/>
  <c r="AE325" i="1"/>
  <c r="AY325" i="1"/>
  <c r="AZ325" i="1" s="1"/>
  <c r="AE264" i="1"/>
  <c r="AY264" i="1"/>
  <c r="AZ264" i="1" s="1"/>
  <c r="AE153" i="1"/>
  <c r="AY153" i="1"/>
  <c r="AZ153" i="1" s="1"/>
  <c r="AE11" i="1"/>
  <c r="AY11" i="1"/>
  <c r="AZ11" i="1" s="1"/>
  <c r="AF41" i="1"/>
  <c r="AY41" i="1"/>
  <c r="AZ41" i="1" s="1"/>
  <c r="AE74" i="1"/>
  <c r="AY74" i="1"/>
  <c r="AZ74" i="1" s="1"/>
  <c r="AF70" i="1"/>
  <c r="AY70" i="1"/>
  <c r="AZ70" i="1" s="1"/>
  <c r="AF114" i="1"/>
  <c r="AY114" i="1"/>
  <c r="AZ114" i="1" s="1"/>
  <c r="AE95" i="1"/>
  <c r="AY95" i="1"/>
  <c r="AZ95" i="1" s="1"/>
  <c r="AE102" i="1"/>
  <c r="AY102" i="1"/>
  <c r="AZ102" i="1" s="1"/>
  <c r="AF107" i="1"/>
  <c r="AY107" i="1"/>
  <c r="AZ107" i="1" s="1"/>
  <c r="AH146" i="1"/>
  <c r="AY146" i="1"/>
  <c r="AZ146" i="1" s="1"/>
  <c r="AE170" i="1"/>
  <c r="AY170" i="1"/>
  <c r="AZ170" i="1" s="1"/>
  <c r="AE194" i="1"/>
  <c r="AY194" i="1"/>
  <c r="AZ194" i="1" s="1"/>
  <c r="AF182" i="1"/>
  <c r="AY182" i="1"/>
  <c r="AZ182" i="1" s="1"/>
  <c r="AE134" i="1"/>
  <c r="AY134" i="1"/>
  <c r="AZ134" i="1" s="1"/>
  <c r="AF162" i="1"/>
  <c r="AY162" i="1"/>
  <c r="AZ162" i="1" s="1"/>
  <c r="AF212" i="1"/>
  <c r="AY212" i="1"/>
  <c r="AZ212" i="1" s="1"/>
  <c r="AE254" i="1"/>
  <c r="AY254" i="1"/>
  <c r="AZ254" i="1" s="1"/>
  <c r="AF270" i="1"/>
  <c r="AY270" i="1"/>
  <c r="AZ270" i="1" s="1"/>
  <c r="AE284" i="1"/>
  <c r="AY284" i="1"/>
  <c r="AZ284" i="1" s="1"/>
  <c r="AE298" i="1"/>
  <c r="AY298" i="1"/>
  <c r="AZ298" i="1" s="1"/>
  <c r="AE265" i="1"/>
  <c r="AY265" i="1"/>
  <c r="AZ265" i="1" s="1"/>
  <c r="AE250" i="1"/>
  <c r="AY250" i="1"/>
  <c r="AZ250" i="1" s="1"/>
  <c r="AE19" i="1"/>
  <c r="AY19" i="1"/>
  <c r="AZ19" i="1" s="1"/>
  <c r="AE81" i="1"/>
  <c r="AY81" i="1"/>
  <c r="AZ81" i="1" s="1"/>
  <c r="AF13" i="1"/>
  <c r="AY13" i="1"/>
  <c r="AZ13" i="1" s="1"/>
  <c r="AE23" i="1"/>
  <c r="AY23" i="1"/>
  <c r="AZ23" i="1" s="1"/>
  <c r="AF82" i="1"/>
  <c r="AY82" i="1"/>
  <c r="AZ82" i="1" s="1"/>
  <c r="AF143" i="1"/>
  <c r="AY143" i="1"/>
  <c r="AZ143" i="1" s="1"/>
  <c r="AE192" i="1"/>
  <c r="AY192" i="1"/>
  <c r="AZ192" i="1" s="1"/>
  <c r="AE135" i="1"/>
  <c r="AY135" i="1"/>
  <c r="AZ135" i="1" s="1"/>
  <c r="AE193" i="1"/>
  <c r="AY193" i="1"/>
  <c r="AZ193" i="1" s="1"/>
  <c r="AF234" i="1"/>
  <c r="AY234" i="1"/>
  <c r="AZ234" i="1" s="1"/>
  <c r="AE247" i="1"/>
  <c r="AY247" i="1"/>
  <c r="AZ247" i="1" s="1"/>
  <c r="AE62" i="1"/>
  <c r="AY62" i="1"/>
  <c r="AZ62" i="1" s="1"/>
  <c r="AF127" i="1"/>
  <c r="AY127" i="1"/>
  <c r="AZ127" i="1" s="1"/>
  <c r="AF112" i="1"/>
  <c r="AY112" i="1"/>
  <c r="AZ112" i="1" s="1"/>
  <c r="AE167" i="1"/>
  <c r="AY167" i="1"/>
  <c r="AZ167" i="1" s="1"/>
  <c r="AE230" i="1"/>
  <c r="AY230" i="1"/>
  <c r="AZ230" i="1" s="1"/>
  <c r="AE293" i="1"/>
  <c r="AY293" i="1"/>
  <c r="AZ293" i="1" s="1"/>
  <c r="AE251" i="1"/>
  <c r="AY251" i="1"/>
  <c r="AZ251" i="1" s="1"/>
  <c r="AE273" i="1"/>
  <c r="AY273" i="1"/>
  <c r="AZ273" i="1" s="1"/>
  <c r="AE303" i="1"/>
  <c r="AY303" i="1"/>
  <c r="AZ303" i="1" s="1"/>
  <c r="AE8" i="1"/>
  <c r="AY8" i="1"/>
  <c r="AZ8" i="1" s="1"/>
  <c r="AF30" i="1"/>
  <c r="AY30" i="1"/>
  <c r="AZ30" i="1" s="1"/>
  <c r="AF85" i="1"/>
  <c r="AY85" i="1"/>
  <c r="AZ85" i="1" s="1"/>
  <c r="AF158" i="1"/>
  <c r="AY158" i="1"/>
  <c r="AZ158" i="1" s="1"/>
  <c r="AE228" i="1"/>
  <c r="AY228" i="1"/>
  <c r="AZ228" i="1" s="1"/>
  <c r="AE297" i="1"/>
  <c r="AY297" i="1"/>
  <c r="AZ297" i="1" s="1"/>
  <c r="AE318" i="1"/>
  <c r="AY318" i="1"/>
  <c r="AZ318" i="1" s="1"/>
  <c r="AF37" i="1"/>
  <c r="AY37" i="1"/>
  <c r="AZ37" i="1" s="1"/>
  <c r="AF77" i="1"/>
  <c r="AY77" i="1"/>
  <c r="AZ77" i="1" s="1"/>
  <c r="AF149" i="1"/>
  <c r="AY149" i="1"/>
  <c r="AZ149" i="1" s="1"/>
  <c r="AE168" i="1"/>
  <c r="AY168" i="1"/>
  <c r="AZ168" i="1" s="1"/>
  <c r="AE210" i="1"/>
  <c r="AY210" i="1"/>
  <c r="AZ210" i="1" s="1"/>
  <c r="AE223" i="1"/>
  <c r="AY223" i="1"/>
  <c r="AZ223" i="1" s="1"/>
  <c r="AE294" i="1"/>
  <c r="AY294" i="1"/>
  <c r="AZ294" i="1" s="1"/>
  <c r="AF154" i="1"/>
  <c r="AY154" i="1"/>
  <c r="AZ154" i="1" s="1"/>
  <c r="AE323" i="1"/>
  <c r="AY323" i="1"/>
  <c r="AZ323" i="1" s="1"/>
  <c r="AF48" i="1"/>
  <c r="AY48" i="1"/>
  <c r="AZ48" i="1" s="1"/>
  <c r="AF26" i="1"/>
  <c r="AY26" i="1"/>
  <c r="AZ26" i="1" s="1"/>
  <c r="AE73" i="1"/>
  <c r="AY73" i="1"/>
  <c r="AZ73" i="1" s="1"/>
  <c r="AE187" i="1"/>
  <c r="AY187" i="1"/>
  <c r="AZ187" i="1" s="1"/>
  <c r="AE277" i="1"/>
  <c r="AY277" i="1"/>
  <c r="AZ277" i="1" s="1"/>
  <c r="AE207" i="1"/>
  <c r="AY207" i="1"/>
  <c r="AZ207" i="1" s="1"/>
  <c r="AF308" i="1"/>
  <c r="AY308" i="1"/>
  <c r="AZ308" i="1" s="1"/>
  <c r="AE179" i="1"/>
  <c r="AY179" i="1"/>
  <c r="AZ179" i="1" s="1"/>
  <c r="AE253" i="1"/>
  <c r="AY253" i="1"/>
  <c r="AZ253" i="1" s="1"/>
  <c r="AE302" i="1"/>
  <c r="AY302" i="1"/>
  <c r="AZ302" i="1" s="1"/>
  <c r="AE123" i="1"/>
  <c r="AY123" i="1"/>
  <c r="AZ123" i="1" s="1"/>
  <c r="AE217" i="1"/>
  <c r="AY217" i="1"/>
  <c r="AZ217" i="1" s="1"/>
  <c r="AE286" i="1"/>
  <c r="AY286" i="1"/>
  <c r="AZ286" i="1" s="1"/>
  <c r="AF59" i="1"/>
  <c r="AY59" i="1"/>
  <c r="AZ59" i="1" s="1"/>
  <c r="AE173" i="1"/>
  <c r="AY173" i="1"/>
  <c r="AZ173" i="1" s="1"/>
  <c r="AE312" i="1"/>
  <c r="AY312" i="1"/>
  <c r="AZ312" i="1" s="1"/>
  <c r="AE22" i="1"/>
  <c r="AY22" i="1"/>
  <c r="AZ22" i="1" s="1"/>
  <c r="AF157" i="1"/>
  <c r="AY157" i="1"/>
  <c r="AZ157" i="1" s="1"/>
  <c r="AF268" i="1"/>
  <c r="AY268" i="1"/>
  <c r="AZ268" i="1" s="1"/>
  <c r="AE144" i="1"/>
  <c r="AY144" i="1"/>
  <c r="AZ144" i="1" s="1"/>
  <c r="AE295" i="1"/>
  <c r="AY295" i="1"/>
  <c r="AZ295" i="1" s="1"/>
  <c r="AE314" i="1"/>
  <c r="AY314" i="1"/>
  <c r="AZ314" i="1" s="1"/>
  <c r="AE197" i="1"/>
  <c r="AY197" i="1"/>
  <c r="AZ197" i="1" s="1"/>
  <c r="AF327" i="1"/>
  <c r="AY327" i="1"/>
  <c r="AZ327" i="1" s="1"/>
  <c r="AE260" i="1"/>
  <c r="AY260" i="1"/>
  <c r="AZ260" i="1" s="1"/>
  <c r="AE256" i="1"/>
  <c r="AY256" i="1"/>
  <c r="AZ256" i="1" s="1"/>
  <c r="AE285" i="1"/>
  <c r="AY285" i="1"/>
  <c r="AZ285" i="1" s="1"/>
  <c r="D25" i="34"/>
  <c r="C23" i="34"/>
  <c r="AF32" i="1"/>
  <c r="AH32" i="1"/>
  <c r="C32" i="34"/>
  <c r="D32" i="34"/>
  <c r="C21" i="34"/>
  <c r="D21" i="34" s="1"/>
  <c r="B19" i="34"/>
  <c r="B29" i="34"/>
  <c r="C29" i="34" s="1"/>
  <c r="B43" i="34"/>
  <c r="D47" i="34"/>
  <c r="F47" i="34" s="1"/>
  <c r="B20" i="34"/>
  <c r="B25" i="34"/>
  <c r="F48" i="34"/>
  <c r="F49" i="34"/>
  <c r="F50" i="34"/>
  <c r="F51" i="34"/>
  <c r="G48" i="34"/>
  <c r="G49" i="34"/>
  <c r="G50" i="34"/>
  <c r="G51" i="34"/>
  <c r="C25" i="34" l="1"/>
  <c r="C26" i="34" s="1"/>
  <c r="G47" i="34"/>
  <c r="D20" i="34"/>
  <c r="D26" i="34" s="1"/>
  <c r="B14" i="34" s="1"/>
  <c r="D28" i="34" s="1"/>
  <c r="B26" i="34"/>
  <c r="D30" i="34" l="1"/>
  <c r="D31" i="34" s="1"/>
  <c r="B28" i="34"/>
  <c r="B41" i="34"/>
  <c r="B36" i="34"/>
  <c r="C41" i="34" l="1"/>
  <c r="B30" i="34"/>
  <c r="C28" i="34"/>
  <c r="C30" i="34" s="1"/>
  <c r="C31" i="34" s="1"/>
  <c r="B35" i="34" l="1"/>
  <c r="B37" i="34" s="1"/>
  <c r="B31" i="34"/>
  <c r="CB283" i="1" l="1"/>
  <c r="CB244" i="1" l="1"/>
  <c r="U332" i="1" l="1"/>
  <c r="U333" i="1"/>
  <c r="U334" i="1"/>
  <c r="U335" i="1"/>
  <c r="U336" i="1"/>
  <c r="U337" i="1"/>
  <c r="U338" i="1"/>
  <c r="U339" i="1"/>
  <c r="U340" i="1"/>
  <c r="U341" i="1"/>
  <c r="U342" i="1"/>
  <c r="U343" i="1"/>
  <c r="U344" i="1"/>
  <c r="U345" i="1"/>
  <c r="U346" i="1"/>
  <c r="U347" i="1"/>
  <c r="U348" i="1"/>
  <c r="U349" i="1"/>
  <c r="U350" i="1"/>
  <c r="U3" i="1"/>
  <c r="T332" i="1"/>
  <c r="T333" i="1"/>
  <c r="T334" i="1"/>
  <c r="T335" i="1"/>
  <c r="T336" i="1"/>
  <c r="T337" i="1"/>
  <c r="T338" i="1"/>
  <c r="T339" i="1"/>
  <c r="T340" i="1"/>
  <c r="T341" i="1"/>
  <c r="T342" i="1"/>
  <c r="T343" i="1"/>
  <c r="T344" i="1"/>
  <c r="T345" i="1"/>
  <c r="T346" i="1"/>
  <c r="T347" i="1"/>
  <c r="T348" i="1"/>
  <c r="T349" i="1"/>
  <c r="T350" i="1"/>
  <c r="N3" i="1"/>
  <c r="AA332" i="1" l="1"/>
  <c r="AX332" i="1" s="1"/>
  <c r="AA333" i="1"/>
  <c r="AX333" i="1" s="1"/>
  <c r="AA334" i="1"/>
  <c r="AX334" i="1" s="1"/>
  <c r="AA335" i="1"/>
  <c r="AX335" i="1" s="1"/>
  <c r="AA336" i="1"/>
  <c r="AX336" i="1" s="1"/>
  <c r="AA337" i="1"/>
  <c r="AX337" i="1" s="1"/>
  <c r="AA338" i="1"/>
  <c r="AX338" i="1" s="1"/>
  <c r="AA339" i="1"/>
  <c r="AX339" i="1" s="1"/>
  <c r="AA340" i="1"/>
  <c r="AX340" i="1" s="1"/>
  <c r="AA341" i="1"/>
  <c r="AX341" i="1" s="1"/>
  <c r="AA342" i="1"/>
  <c r="AX342" i="1" s="1"/>
  <c r="AA343" i="1"/>
  <c r="AX343" i="1" s="1"/>
  <c r="AA344" i="1"/>
  <c r="AX344" i="1" s="1"/>
  <c r="AA345" i="1"/>
  <c r="AX345" i="1" s="1"/>
  <c r="AA346" i="1"/>
  <c r="AX346" i="1" s="1"/>
  <c r="AA347" i="1"/>
  <c r="AX347" i="1" s="1"/>
  <c r="AA348" i="1"/>
  <c r="AX348" i="1" s="1"/>
  <c r="AA349" i="1"/>
  <c r="AA350" i="1"/>
  <c r="AX350" i="1" s="1"/>
  <c r="AA3" i="1"/>
  <c r="S3" i="1"/>
  <c r="AE340" i="1"/>
  <c r="AF340" i="1"/>
  <c r="AG340" i="1"/>
  <c r="AH340" i="1"/>
  <c r="AJ340" i="1"/>
  <c r="AK340" i="1"/>
  <c r="AM340" i="1"/>
  <c r="AN340" i="1" s="1"/>
  <c r="AO340" i="1"/>
  <c r="AP340" i="1"/>
  <c r="AR340" i="1"/>
  <c r="AS340" i="1"/>
  <c r="BB340" i="1"/>
  <c r="BD340" i="1"/>
  <c r="BF340" i="1"/>
  <c r="BK340" i="1"/>
  <c r="BL340" i="1"/>
  <c r="BM340" i="1"/>
  <c r="BN340" i="1"/>
  <c r="BP340" i="1"/>
  <c r="BQ340" i="1"/>
  <c r="AE341" i="1"/>
  <c r="AF341" i="1"/>
  <c r="AG341" i="1"/>
  <c r="AH341" i="1"/>
  <c r="AJ341" i="1"/>
  <c r="AK341" i="1"/>
  <c r="AM341" i="1"/>
  <c r="AN341" i="1" s="1"/>
  <c r="AO341" i="1"/>
  <c r="AP341" i="1"/>
  <c r="AR341" i="1"/>
  <c r="AS341" i="1"/>
  <c r="BB341" i="1"/>
  <c r="BD341" i="1"/>
  <c r="BF341" i="1"/>
  <c r="BK341" i="1"/>
  <c r="BL341" i="1"/>
  <c r="BM341" i="1"/>
  <c r="BN341" i="1"/>
  <c r="BP341" i="1"/>
  <c r="BQ341" i="1"/>
  <c r="AE342" i="1"/>
  <c r="AF342" i="1"/>
  <c r="AG342" i="1"/>
  <c r="AH342" i="1"/>
  <c r="AJ342" i="1"/>
  <c r="AK342" i="1"/>
  <c r="AM342" i="1"/>
  <c r="AN342" i="1" s="1"/>
  <c r="AO342" i="1"/>
  <c r="AP342" i="1"/>
  <c r="AR342" i="1"/>
  <c r="AS342" i="1"/>
  <c r="BB342" i="1"/>
  <c r="BD342" i="1"/>
  <c r="BF342" i="1"/>
  <c r="BK342" i="1"/>
  <c r="BL342" i="1"/>
  <c r="BM342" i="1"/>
  <c r="BN342" i="1"/>
  <c r="BP342" i="1"/>
  <c r="BQ342" i="1"/>
  <c r="AE343" i="1"/>
  <c r="AF343" i="1"/>
  <c r="AG343" i="1"/>
  <c r="AH343" i="1"/>
  <c r="AJ343" i="1"/>
  <c r="AK343" i="1"/>
  <c r="AM343" i="1"/>
  <c r="AN343" i="1" s="1"/>
  <c r="AO343" i="1"/>
  <c r="AP343" i="1"/>
  <c r="AR343" i="1"/>
  <c r="AS343" i="1"/>
  <c r="BB343" i="1"/>
  <c r="BD343" i="1"/>
  <c r="BF343" i="1"/>
  <c r="BK343" i="1"/>
  <c r="BL343" i="1"/>
  <c r="BM343" i="1"/>
  <c r="BN343" i="1"/>
  <c r="BP343" i="1"/>
  <c r="BQ343" i="1"/>
  <c r="AE344" i="1"/>
  <c r="AF344" i="1"/>
  <c r="AG344" i="1"/>
  <c r="AH344" i="1"/>
  <c r="AJ344" i="1"/>
  <c r="AK344" i="1"/>
  <c r="AM344" i="1"/>
  <c r="AN344" i="1" s="1"/>
  <c r="AO344" i="1"/>
  <c r="AP344" i="1"/>
  <c r="AR344" i="1"/>
  <c r="AS344" i="1"/>
  <c r="BB344" i="1"/>
  <c r="BD344" i="1"/>
  <c r="BF344" i="1"/>
  <c r="BK344" i="1"/>
  <c r="BL344" i="1"/>
  <c r="BM344" i="1"/>
  <c r="BN344" i="1"/>
  <c r="BP344" i="1"/>
  <c r="BQ344" i="1"/>
  <c r="AX3" i="1" l="1"/>
  <c r="AC349" i="1"/>
  <c r="AX349" i="1"/>
  <c r="T3" i="1"/>
  <c r="AC332" i="1"/>
  <c r="AC336" i="1"/>
  <c r="AC340" i="1"/>
  <c r="AC344" i="1"/>
  <c r="AC348" i="1"/>
  <c r="AC334" i="1"/>
  <c r="AC338" i="1"/>
  <c r="AC342" i="1"/>
  <c r="AC346" i="1"/>
  <c r="AC335" i="1"/>
  <c r="AC339" i="1"/>
  <c r="AC343" i="1"/>
  <c r="AC347" i="1"/>
  <c r="AC333" i="1"/>
  <c r="AC337" i="1"/>
  <c r="AC341" i="1"/>
  <c r="AC345" i="1"/>
  <c r="AA351" i="1"/>
  <c r="AI340" i="1" l="1"/>
  <c r="AY340" i="1"/>
  <c r="AZ340" i="1" s="1"/>
  <c r="AI341" i="1"/>
  <c r="AY341" i="1"/>
  <c r="AZ341" i="1" s="1"/>
  <c r="AI343" i="1"/>
  <c r="AY343" i="1"/>
  <c r="AZ343" i="1" s="1"/>
  <c r="AI342" i="1"/>
  <c r="AY342" i="1"/>
  <c r="AZ342" i="1" s="1"/>
  <c r="AI344" i="1"/>
  <c r="AY344" i="1"/>
  <c r="AZ344" i="1" s="1"/>
  <c r="C12" i="5"/>
  <c r="BB345" i="1"/>
  <c r="BD345" i="1"/>
  <c r="BF345" i="1"/>
  <c r="BK345" i="1"/>
  <c r="BL345" i="1"/>
  <c r="BM345" i="1"/>
  <c r="BN345" i="1"/>
  <c r="BP345" i="1"/>
  <c r="BQ345" i="1"/>
  <c r="BB346" i="1"/>
  <c r="BD346" i="1"/>
  <c r="BF346" i="1"/>
  <c r="BK346" i="1"/>
  <c r="BL346" i="1"/>
  <c r="BM346" i="1"/>
  <c r="BN346" i="1"/>
  <c r="BP346" i="1"/>
  <c r="BQ346" i="1"/>
  <c r="BB347" i="1"/>
  <c r="BD347" i="1"/>
  <c r="BF347" i="1"/>
  <c r="BK347" i="1"/>
  <c r="BL347" i="1"/>
  <c r="BM347" i="1"/>
  <c r="BN347" i="1"/>
  <c r="BP347" i="1"/>
  <c r="BQ347" i="1"/>
  <c r="K350" i="1"/>
  <c r="CB151" i="1" l="1"/>
  <c r="CB152" i="1"/>
  <c r="CB153" i="1"/>
  <c r="CB154" i="1"/>
  <c r="CB155" i="1"/>
  <c r="CB156" i="1"/>
  <c r="CB157" i="1"/>
  <c r="CB158" i="1"/>
  <c r="CB159" i="1"/>
  <c r="CB160" i="1"/>
  <c r="CB161" i="1"/>
  <c r="CB162" i="1"/>
  <c r="CB163" i="1"/>
  <c r="CB164" i="1"/>
  <c r="CB165" i="1"/>
  <c r="CB166" i="1"/>
  <c r="CB167" i="1"/>
  <c r="CB168" i="1"/>
  <c r="CB169" i="1"/>
  <c r="CB170" i="1"/>
  <c r="CB171" i="1"/>
  <c r="CB172" i="1"/>
  <c r="CB173" i="1"/>
  <c r="CB174" i="1"/>
  <c r="CB175" i="1"/>
  <c r="CB176" i="1"/>
  <c r="CB177" i="1"/>
  <c r="CB178" i="1"/>
  <c r="CB179" i="1"/>
  <c r="CB180" i="1"/>
  <c r="CB181" i="1"/>
  <c r="CB182" i="1"/>
  <c r="CB183" i="1"/>
  <c r="CB184" i="1"/>
  <c r="CB185" i="1"/>
  <c r="CB186" i="1"/>
  <c r="CB187" i="1"/>
  <c r="CB188" i="1"/>
  <c r="CB189" i="1"/>
  <c r="CB190" i="1"/>
  <c r="CB191" i="1"/>
  <c r="CB192" i="1"/>
  <c r="CB193" i="1"/>
  <c r="CB194" i="1"/>
  <c r="CB195" i="1"/>
  <c r="CB196" i="1"/>
  <c r="CB197" i="1"/>
  <c r="CB198" i="1"/>
  <c r="CB199" i="1"/>
  <c r="CB200" i="1"/>
  <c r="CB201" i="1"/>
  <c r="CB202" i="1"/>
  <c r="CB203" i="1"/>
  <c r="CB204" i="1"/>
  <c r="CB205" i="1"/>
  <c r="CB206" i="1"/>
  <c r="CB207" i="1"/>
  <c r="CB208" i="1"/>
  <c r="CB209" i="1"/>
  <c r="CB210" i="1"/>
  <c r="CB211" i="1"/>
  <c r="CB212" i="1"/>
  <c r="CB213" i="1"/>
  <c r="CB214" i="1"/>
  <c r="CB215" i="1"/>
  <c r="CB216" i="1"/>
  <c r="CB217" i="1"/>
  <c r="CB218" i="1"/>
  <c r="CB219" i="1"/>
  <c r="CB220" i="1"/>
  <c r="CB221" i="1"/>
  <c r="CB222" i="1"/>
  <c r="CB223" i="1"/>
  <c r="CB224" i="1"/>
  <c r="CB225" i="1"/>
  <c r="CB226" i="1"/>
  <c r="CB227" i="1"/>
  <c r="CB228" i="1"/>
  <c r="CB229" i="1"/>
  <c r="CB230" i="1"/>
  <c r="CB231" i="1"/>
  <c r="CB232" i="1"/>
  <c r="CB233" i="1"/>
  <c r="CB234" i="1"/>
  <c r="CB235" i="1"/>
  <c r="CB236" i="1"/>
  <c r="CB237" i="1"/>
  <c r="CB238" i="1"/>
  <c r="CB239" i="1"/>
  <c r="CB240" i="1"/>
  <c r="CB241" i="1"/>
  <c r="CB242" i="1"/>
  <c r="CB243" i="1"/>
  <c r="CB245" i="1"/>
  <c r="CB246" i="1"/>
  <c r="CB247" i="1"/>
  <c r="CB248" i="1"/>
  <c r="CB249" i="1"/>
  <c r="CB250" i="1"/>
  <c r="CB251" i="1"/>
  <c r="CB252" i="1"/>
  <c r="CB253" i="1"/>
  <c r="CB254" i="1"/>
  <c r="CB255" i="1"/>
  <c r="CB256" i="1"/>
  <c r="CB257" i="1"/>
  <c r="CB258" i="1"/>
  <c r="CB259" i="1"/>
  <c r="CB260" i="1"/>
  <c r="CB261" i="1"/>
  <c r="CB262" i="1"/>
  <c r="CB263" i="1"/>
  <c r="CB264" i="1"/>
  <c r="CB265" i="1"/>
  <c r="CB266" i="1"/>
  <c r="CB267" i="1"/>
  <c r="CB268" i="1"/>
  <c r="CB269" i="1"/>
  <c r="CB270" i="1"/>
  <c r="CB271" i="1"/>
  <c r="CB272" i="1"/>
  <c r="CB273" i="1"/>
  <c r="CB274" i="1"/>
  <c r="CB275" i="1"/>
  <c r="CB276" i="1"/>
  <c r="CB277" i="1"/>
  <c r="CB278" i="1"/>
  <c r="CB279" i="1"/>
  <c r="CB280" i="1"/>
  <c r="CB281" i="1"/>
  <c r="CB282" i="1"/>
  <c r="CB284" i="1"/>
  <c r="CB285" i="1"/>
  <c r="CB286" i="1"/>
  <c r="CB287" i="1"/>
  <c r="CB288" i="1"/>
  <c r="CB289" i="1"/>
  <c r="CB290" i="1"/>
  <c r="CB291" i="1"/>
  <c r="CB292" i="1"/>
  <c r="CB293" i="1"/>
  <c r="CB294" i="1"/>
  <c r="CB295" i="1"/>
  <c r="CB296" i="1"/>
  <c r="CB297" i="1"/>
  <c r="CB298" i="1"/>
  <c r="CB299" i="1"/>
  <c r="CB300" i="1"/>
  <c r="CB301" i="1"/>
  <c r="CB302" i="1"/>
  <c r="CB303" i="1"/>
  <c r="CB304" i="1"/>
  <c r="CB305" i="1"/>
  <c r="CB306" i="1"/>
  <c r="CB4" i="1"/>
  <c r="CB5" i="1"/>
  <c r="CB6" i="1"/>
  <c r="CB7" i="1"/>
  <c r="CB8" i="1"/>
  <c r="CB9" i="1"/>
  <c r="CB10" i="1"/>
  <c r="CB11" i="1"/>
  <c r="CB12" i="1"/>
  <c r="CB13" i="1"/>
  <c r="CB14" i="1"/>
  <c r="CB15" i="1"/>
  <c r="CB16" i="1"/>
  <c r="CB17" i="1"/>
  <c r="CB18" i="1"/>
  <c r="CB19" i="1"/>
  <c r="CB21" i="1"/>
  <c r="CB22" i="1"/>
  <c r="CB23" i="1"/>
  <c r="CB24" i="1"/>
  <c r="CB25" i="1"/>
  <c r="CB26" i="1"/>
  <c r="CB27" i="1"/>
  <c r="CB28" i="1"/>
  <c r="CB29" i="1"/>
  <c r="CB30" i="1"/>
  <c r="CB31" i="1"/>
  <c r="CB32" i="1"/>
  <c r="CB33" i="1"/>
  <c r="CB34" i="1"/>
  <c r="CB35" i="1"/>
  <c r="CB36" i="1"/>
  <c r="CB37" i="1"/>
  <c r="CB38" i="1"/>
  <c r="CB39" i="1"/>
  <c r="CB40" i="1"/>
  <c r="CB41" i="1"/>
  <c r="CB42" i="1"/>
  <c r="CB43" i="1"/>
  <c r="CB44" i="1"/>
  <c r="CB45" i="1"/>
  <c r="CB46" i="1"/>
  <c r="CB47" i="1"/>
  <c r="CB48" i="1"/>
  <c r="CB49" i="1"/>
  <c r="CB50" i="1"/>
  <c r="CB51" i="1"/>
  <c r="CB52" i="1"/>
  <c r="CB53" i="1"/>
  <c r="CB54" i="1"/>
  <c r="CB55" i="1"/>
  <c r="CB56" i="1"/>
  <c r="CB57" i="1"/>
  <c r="CB58" i="1"/>
  <c r="CB59" i="1"/>
  <c r="CB60" i="1"/>
  <c r="CB61" i="1"/>
  <c r="CB62" i="1"/>
  <c r="CB63" i="1"/>
  <c r="CB64" i="1"/>
  <c r="CB65" i="1"/>
  <c r="CB66" i="1"/>
  <c r="CB67" i="1"/>
  <c r="CB68" i="1"/>
  <c r="CB69" i="1"/>
  <c r="CB70" i="1"/>
  <c r="CB71" i="1"/>
  <c r="CB72" i="1"/>
  <c r="CB73" i="1"/>
  <c r="CB74" i="1"/>
  <c r="CB75" i="1"/>
  <c r="CB76" i="1"/>
  <c r="CB77" i="1"/>
  <c r="CB78" i="1"/>
  <c r="CB79" i="1"/>
  <c r="CB80" i="1"/>
  <c r="CB81" i="1"/>
  <c r="CB82" i="1"/>
  <c r="CB83" i="1"/>
  <c r="CB84" i="1"/>
  <c r="CB85" i="1"/>
  <c r="CB86" i="1"/>
  <c r="CB87" i="1"/>
  <c r="CB88" i="1"/>
  <c r="CB89" i="1"/>
  <c r="CB90" i="1"/>
  <c r="CB91" i="1"/>
  <c r="CB92" i="1"/>
  <c r="CB93" i="1"/>
  <c r="CB94" i="1"/>
  <c r="CB95" i="1"/>
  <c r="CB96" i="1"/>
  <c r="CB97" i="1"/>
  <c r="CB98" i="1"/>
  <c r="CB99" i="1"/>
  <c r="CB100" i="1"/>
  <c r="CB101" i="1"/>
  <c r="CB102" i="1"/>
  <c r="CB103" i="1"/>
  <c r="CB104" i="1"/>
  <c r="CB105" i="1"/>
  <c r="CB106" i="1"/>
  <c r="CB107" i="1"/>
  <c r="CB108" i="1"/>
  <c r="CB109" i="1"/>
  <c r="CB110" i="1"/>
  <c r="CB111" i="1"/>
  <c r="CB112" i="1"/>
  <c r="CB113" i="1"/>
  <c r="CB114" i="1"/>
  <c r="CB115" i="1"/>
  <c r="CB116" i="1"/>
  <c r="CB117" i="1"/>
  <c r="CB118" i="1"/>
  <c r="CB119" i="1"/>
  <c r="CB120" i="1"/>
  <c r="CB121" i="1"/>
  <c r="CB122" i="1"/>
  <c r="CB123" i="1"/>
  <c r="CB124" i="1"/>
  <c r="CB125" i="1"/>
  <c r="CB126" i="1"/>
  <c r="CB127" i="1"/>
  <c r="CB128" i="1"/>
  <c r="CB129" i="1"/>
  <c r="CB130" i="1"/>
  <c r="CB131" i="1"/>
  <c r="CB132" i="1"/>
  <c r="CB133" i="1"/>
  <c r="CB134" i="1"/>
  <c r="CB135" i="1"/>
  <c r="CB136" i="1"/>
  <c r="CB137" i="1"/>
  <c r="CB138" i="1"/>
  <c r="CB139" i="1"/>
  <c r="CB140" i="1"/>
  <c r="CB141" i="1"/>
  <c r="CB142" i="1"/>
  <c r="CB143" i="1"/>
  <c r="CB144" i="1"/>
  <c r="CB145" i="1"/>
  <c r="CB146" i="1"/>
  <c r="CB147" i="1"/>
  <c r="CB148" i="1"/>
  <c r="CB149" i="1"/>
  <c r="CB150" i="1"/>
  <c r="CB3" i="1"/>
  <c r="C20" i="5" l="1"/>
  <c r="AS332" i="1"/>
  <c r="AS333" i="1"/>
  <c r="AS334" i="1"/>
  <c r="AS335" i="1"/>
  <c r="AS336" i="1"/>
  <c r="AS337" i="1"/>
  <c r="AS338" i="1"/>
  <c r="AS339" i="1"/>
  <c r="AS345" i="1"/>
  <c r="AS346" i="1"/>
  <c r="AS347" i="1"/>
  <c r="AS348" i="1"/>
  <c r="AS349" i="1"/>
  <c r="AS350" i="1"/>
  <c r="AR332" i="1"/>
  <c r="AR333" i="1"/>
  <c r="AR334" i="1"/>
  <c r="AR335" i="1"/>
  <c r="AR336" i="1"/>
  <c r="AR337" i="1"/>
  <c r="AR338" i="1"/>
  <c r="AR339" i="1"/>
  <c r="AR345" i="1"/>
  <c r="AR346" i="1"/>
  <c r="AR347" i="1"/>
  <c r="AR348" i="1"/>
  <c r="AR349" i="1"/>
  <c r="AR350" i="1"/>
  <c r="AP332" i="1"/>
  <c r="AP333" i="1"/>
  <c r="AP334" i="1"/>
  <c r="AP335" i="1"/>
  <c r="AP336" i="1"/>
  <c r="AP337" i="1"/>
  <c r="AP338" i="1"/>
  <c r="AP339" i="1"/>
  <c r="AP345" i="1"/>
  <c r="AP346" i="1"/>
  <c r="AP347" i="1"/>
  <c r="AP348" i="1"/>
  <c r="AP349" i="1"/>
  <c r="AP350" i="1"/>
  <c r="AP3" i="1"/>
  <c r="AO332" i="1"/>
  <c r="AO333" i="1"/>
  <c r="AO334" i="1"/>
  <c r="AO335" i="1"/>
  <c r="AO336" i="1"/>
  <c r="AO337" i="1"/>
  <c r="AO338" i="1"/>
  <c r="AO339" i="1"/>
  <c r="AO345" i="1"/>
  <c r="AO346" i="1"/>
  <c r="AO347" i="1"/>
  <c r="AO348" i="1"/>
  <c r="AO349" i="1"/>
  <c r="AO350" i="1"/>
  <c r="AO3" i="1"/>
  <c r="AM332" i="1"/>
  <c r="AM333" i="1"/>
  <c r="AM334" i="1"/>
  <c r="AM335" i="1"/>
  <c r="AM336" i="1"/>
  <c r="AM337" i="1"/>
  <c r="AM338" i="1"/>
  <c r="AM339" i="1"/>
  <c r="AM345" i="1"/>
  <c r="AM346" i="1"/>
  <c r="AM347" i="1"/>
  <c r="AM348" i="1"/>
  <c r="AM349" i="1"/>
  <c r="AM350" i="1"/>
  <c r="AE332" i="1"/>
  <c r="AF332" i="1"/>
  <c r="AG332" i="1"/>
  <c r="AH332" i="1"/>
  <c r="AJ332" i="1"/>
  <c r="AK332" i="1"/>
  <c r="K3" i="1"/>
  <c r="BB335" i="1" l="1"/>
  <c r="BD335" i="1"/>
  <c r="BF335" i="1"/>
  <c r="BK335" i="1"/>
  <c r="BL335" i="1"/>
  <c r="BM335" i="1"/>
  <c r="BN335" i="1"/>
  <c r="BP335" i="1"/>
  <c r="BQ335" i="1"/>
  <c r="BB336" i="1"/>
  <c r="BD336" i="1"/>
  <c r="BF336" i="1"/>
  <c r="BK336" i="1"/>
  <c r="BL336" i="1"/>
  <c r="BM336" i="1"/>
  <c r="BN336" i="1"/>
  <c r="BP336" i="1"/>
  <c r="BQ336" i="1"/>
  <c r="BB337" i="1"/>
  <c r="BD337" i="1"/>
  <c r="BF337" i="1"/>
  <c r="BK337" i="1"/>
  <c r="BL337" i="1"/>
  <c r="BM337" i="1"/>
  <c r="BN337" i="1"/>
  <c r="BP337" i="1"/>
  <c r="BQ337" i="1"/>
  <c r="BB338" i="1"/>
  <c r="BD338" i="1"/>
  <c r="BF338" i="1"/>
  <c r="BK338" i="1"/>
  <c r="BL338" i="1"/>
  <c r="BM338" i="1"/>
  <c r="BN338" i="1"/>
  <c r="BP338" i="1"/>
  <c r="BQ338" i="1"/>
  <c r="BB339" i="1"/>
  <c r="BD339" i="1"/>
  <c r="BF339" i="1"/>
  <c r="BK339" i="1"/>
  <c r="BL339" i="1"/>
  <c r="BM339" i="1"/>
  <c r="BN339" i="1"/>
  <c r="BP339" i="1"/>
  <c r="BQ339" i="1"/>
  <c r="BB332" i="1"/>
  <c r="BD332" i="1"/>
  <c r="BF332" i="1"/>
  <c r="BK332" i="1"/>
  <c r="BL332" i="1"/>
  <c r="BM332" i="1"/>
  <c r="BN332" i="1"/>
  <c r="BP332" i="1"/>
  <c r="BQ332" i="1"/>
  <c r="BB333" i="1"/>
  <c r="BD333" i="1"/>
  <c r="BF333" i="1"/>
  <c r="BK333" i="1"/>
  <c r="BL333" i="1"/>
  <c r="BM333" i="1"/>
  <c r="BN333" i="1"/>
  <c r="BP333" i="1"/>
  <c r="BQ333" i="1"/>
  <c r="BB334" i="1"/>
  <c r="BD334" i="1"/>
  <c r="BF334" i="1"/>
  <c r="BK334" i="1"/>
  <c r="BL334" i="1"/>
  <c r="BM334" i="1"/>
  <c r="BN334" i="1"/>
  <c r="BP334" i="1"/>
  <c r="BQ334" i="1"/>
  <c r="AN332" i="1"/>
  <c r="AE333" i="1"/>
  <c r="AF333" i="1"/>
  <c r="AG333" i="1"/>
  <c r="AH333" i="1"/>
  <c r="AJ333" i="1"/>
  <c r="AK333" i="1"/>
  <c r="AN333" i="1"/>
  <c r="AE334" i="1"/>
  <c r="AF334" i="1"/>
  <c r="AG334" i="1"/>
  <c r="AH334" i="1"/>
  <c r="AJ334" i="1"/>
  <c r="AK334" i="1"/>
  <c r="AN334" i="1"/>
  <c r="AE335" i="1"/>
  <c r="AF335" i="1"/>
  <c r="AG335" i="1"/>
  <c r="AH335" i="1"/>
  <c r="AJ335" i="1"/>
  <c r="AK335" i="1"/>
  <c r="AN335" i="1"/>
  <c r="AE336" i="1"/>
  <c r="AF336" i="1"/>
  <c r="AG336" i="1"/>
  <c r="AH336" i="1"/>
  <c r="AJ336" i="1"/>
  <c r="AK336" i="1"/>
  <c r="AN336" i="1"/>
  <c r="AE337" i="1"/>
  <c r="AF337" i="1"/>
  <c r="AG337" i="1"/>
  <c r="AH337" i="1"/>
  <c r="AJ337" i="1"/>
  <c r="AK337" i="1"/>
  <c r="AN337" i="1"/>
  <c r="AE338" i="1"/>
  <c r="AF338" i="1"/>
  <c r="AG338" i="1"/>
  <c r="AH338" i="1"/>
  <c r="AJ338" i="1"/>
  <c r="AK338" i="1"/>
  <c r="AN338" i="1"/>
  <c r="AE339" i="1"/>
  <c r="AF339" i="1"/>
  <c r="AG339" i="1"/>
  <c r="AH339" i="1"/>
  <c r="AJ339" i="1"/>
  <c r="AK339" i="1"/>
  <c r="AN339" i="1"/>
  <c r="AE345" i="1"/>
  <c r="AF345" i="1"/>
  <c r="AG345" i="1"/>
  <c r="AH345" i="1"/>
  <c r="AJ345" i="1"/>
  <c r="AK345" i="1"/>
  <c r="AN345" i="1"/>
  <c r="AE346" i="1"/>
  <c r="AF346" i="1"/>
  <c r="AG346" i="1"/>
  <c r="AH346" i="1"/>
  <c r="AJ346" i="1"/>
  <c r="AK346" i="1"/>
  <c r="AN346" i="1"/>
  <c r="AE347" i="1"/>
  <c r="AF347" i="1"/>
  <c r="AG347" i="1"/>
  <c r="AH347" i="1"/>
  <c r="AJ347" i="1"/>
  <c r="AK347" i="1"/>
  <c r="AN347" i="1"/>
  <c r="AE348" i="1"/>
  <c r="AF348" i="1"/>
  <c r="AG348" i="1"/>
  <c r="AH348" i="1"/>
  <c r="AJ348" i="1"/>
  <c r="AK348" i="1"/>
  <c r="AN348" i="1"/>
  <c r="AJ349" i="1"/>
  <c r="AE349" i="1"/>
  <c r="AF349" i="1"/>
  <c r="AG349" i="1"/>
  <c r="AH349" i="1"/>
  <c r="AI349" i="1"/>
  <c r="AK349" i="1"/>
  <c r="AE350" i="1"/>
  <c r="AF350" i="1"/>
  <c r="AG350" i="1"/>
  <c r="AH350" i="1"/>
  <c r="AI350" i="1"/>
  <c r="AJ350" i="1"/>
  <c r="AI348" i="1" l="1"/>
  <c r="AI347" i="1"/>
  <c r="AI332" i="1"/>
  <c r="AI334" i="1"/>
  <c r="AI336" i="1"/>
  <c r="AI346" i="1"/>
  <c r="AI337" i="1"/>
  <c r="AI339" i="1"/>
  <c r="AI338" i="1"/>
  <c r="AI345" i="1"/>
  <c r="AI335" i="1"/>
  <c r="AI333" i="1"/>
  <c r="E27" i="13"/>
  <c r="D27" i="13"/>
  <c r="BP350" i="1" l="1"/>
  <c r="BO350" i="1"/>
  <c r="BN350" i="1"/>
  <c r="BM350" i="1"/>
  <c r="BL350" i="1"/>
  <c r="BK350" i="1"/>
  <c r="BQ349" i="1"/>
  <c r="BO349" i="1"/>
  <c r="BN349" i="1"/>
  <c r="BM349" i="1"/>
  <c r="BL349" i="1"/>
  <c r="BK349" i="1"/>
  <c r="BQ348" i="1"/>
  <c r="BP348" i="1"/>
  <c r="BN348" i="1"/>
  <c r="BM348" i="1"/>
  <c r="BL348" i="1"/>
  <c r="BQ3" i="1"/>
  <c r="BP3" i="1"/>
  <c r="BO3" i="1"/>
  <c r="BN3" i="1"/>
  <c r="BM3" i="1"/>
  <c r="BL3" i="1"/>
  <c r="BG350" i="1"/>
  <c r="BG349" i="1"/>
  <c r="BG3" i="1"/>
  <c r="BF350" i="1"/>
  <c r="BF349" i="1"/>
  <c r="BE350" i="1"/>
  <c r="BE349" i="1"/>
  <c r="BE3" i="1"/>
  <c r="BD350" i="1"/>
  <c r="BD349" i="1"/>
  <c r="BC350" i="1"/>
  <c r="BC349" i="1"/>
  <c r="BC3" i="1"/>
  <c r="BB350" i="1"/>
  <c r="BB349" i="1"/>
  <c r="AK3" i="1" l="1"/>
  <c r="AJ3" i="1"/>
  <c r="AI3" i="1"/>
  <c r="AH3" i="1"/>
  <c r="AG3" i="1"/>
  <c r="AF3" i="1"/>
  <c r="AJ351" i="1" l="1"/>
  <c r="BR352" i="1" l="1"/>
  <c r="AW352" i="1"/>
  <c r="F14" i="4" l="1"/>
  <c r="F12" i="4"/>
  <c r="H14" i="5" l="1"/>
  <c r="AM278" i="1" l="1"/>
  <c r="AM220" i="1"/>
  <c r="AM154" i="1"/>
  <c r="AM271" i="1"/>
  <c r="AM183" i="1"/>
  <c r="AM157" i="1"/>
  <c r="AM53" i="1"/>
  <c r="AM267" i="1"/>
  <c r="AM140" i="1"/>
  <c r="AM116" i="1"/>
  <c r="AM82" i="1"/>
  <c r="AM67" i="1"/>
  <c r="AM31" i="1"/>
  <c r="AM7" i="1"/>
  <c r="AM329" i="1"/>
  <c r="AM192" i="1"/>
  <c r="AM160" i="1"/>
  <c r="AM149" i="1"/>
  <c r="AM87" i="1"/>
  <c r="AM57" i="1"/>
  <c r="AM29" i="1"/>
  <c r="AM250" i="1"/>
  <c r="AM266" i="1"/>
  <c r="AM213" i="1"/>
  <c r="AM134" i="1"/>
  <c r="AM104" i="1"/>
  <c r="AM76" i="1"/>
  <c r="AM23" i="1"/>
  <c r="AM323" i="1"/>
  <c r="AM307" i="1"/>
  <c r="AM54" i="1"/>
  <c r="AM217" i="1"/>
  <c r="AM265" i="1"/>
  <c r="AM80" i="1"/>
  <c r="AM274" i="1"/>
  <c r="AM226" i="1"/>
  <c r="AM150" i="1"/>
  <c r="AM56" i="1"/>
  <c r="AM295" i="1"/>
  <c r="AM163" i="1"/>
  <c r="AM124" i="1"/>
  <c r="AM72" i="1"/>
  <c r="AM277" i="1"/>
  <c r="AM185" i="1"/>
  <c r="AM159" i="1"/>
  <c r="AM153" i="1"/>
  <c r="AM268" i="1"/>
  <c r="AM78" i="1"/>
  <c r="AM309" i="1"/>
  <c r="AM222" i="1"/>
  <c r="AM126" i="1"/>
  <c r="AM316" i="1"/>
  <c r="AM189" i="1"/>
  <c r="AM327" i="1"/>
  <c r="AM236" i="1"/>
  <c r="AM170" i="1"/>
  <c r="AM145" i="1"/>
  <c r="AM34" i="1"/>
  <c r="AM262" i="1"/>
  <c r="AM136" i="1"/>
  <c r="AM111" i="1"/>
  <c r="AM79" i="1"/>
  <c r="AM48" i="1"/>
  <c r="AM24" i="1"/>
  <c r="AM4" i="1"/>
  <c r="AM305" i="1"/>
  <c r="AM182" i="1"/>
  <c r="AM158" i="1"/>
  <c r="AM95" i="1"/>
  <c r="AM65" i="1"/>
  <c r="AM37" i="1"/>
  <c r="AM27" i="1"/>
  <c r="AM142" i="1"/>
  <c r="AM255" i="1"/>
  <c r="AM202" i="1"/>
  <c r="AM114" i="1"/>
  <c r="AM101" i="1"/>
  <c r="AM70" i="1"/>
  <c r="AM15" i="1"/>
  <c r="AM315" i="1"/>
  <c r="AM36" i="1"/>
  <c r="AM206" i="1"/>
  <c r="AM208" i="1"/>
  <c r="AM51" i="1"/>
  <c r="AM299" i="1"/>
  <c r="AM148" i="1"/>
  <c r="AM49" i="1"/>
  <c r="AM92" i="1"/>
  <c r="AM141" i="1"/>
  <c r="AM122" i="1"/>
  <c r="AM47" i="1"/>
  <c r="AM263" i="1"/>
  <c r="AM300" i="1"/>
  <c r="AM59" i="1"/>
  <c r="AM269" i="1"/>
  <c r="AM212" i="1"/>
  <c r="AM125" i="1"/>
  <c r="AM103" i="1"/>
  <c r="AM69" i="1"/>
  <c r="AM39" i="1"/>
  <c r="AM14" i="1"/>
  <c r="AM308" i="1"/>
  <c r="AM219" i="1"/>
  <c r="AM162" i="1"/>
  <c r="AM60" i="1"/>
  <c r="AM33" i="1"/>
  <c r="AM64" i="1"/>
  <c r="AM239" i="1"/>
  <c r="AM108" i="1"/>
  <c r="AM326" i="1"/>
  <c r="AM41" i="1"/>
  <c r="AM61" i="1"/>
  <c r="AM251" i="1"/>
  <c r="AM253" i="1"/>
  <c r="AM218" i="1"/>
  <c r="AM306" i="1"/>
  <c r="AM304" i="1"/>
  <c r="AM233" i="1"/>
  <c r="AM161" i="1"/>
  <c r="AM89" i="1"/>
  <c r="AM245" i="1"/>
  <c r="AM127" i="1"/>
  <c r="AM107" i="1"/>
  <c r="AM77" i="1"/>
  <c r="AM44" i="1"/>
  <c r="AM16" i="1"/>
  <c r="AM311" i="1"/>
  <c r="AM234" i="1"/>
  <c r="AM166" i="1"/>
  <c r="AM156" i="1"/>
  <c r="AM93" i="1"/>
  <c r="AM63" i="1"/>
  <c r="AM35" i="1"/>
  <c r="AM330" i="1"/>
  <c r="AM270" i="1"/>
  <c r="AM246" i="1"/>
  <c r="AM139" i="1"/>
  <c r="AM112" i="1"/>
  <c r="AM84" i="1"/>
  <c r="AM68" i="1"/>
  <c r="AM13" i="1"/>
  <c r="AM313" i="1"/>
  <c r="AM25" i="1"/>
  <c r="AM301" i="1"/>
  <c r="AM94" i="1"/>
  <c r="AM28" i="1"/>
  <c r="AM282" i="1"/>
  <c r="AM241" i="1"/>
  <c r="AM231" i="1"/>
  <c r="AM279" i="1"/>
  <c r="AM138" i="1"/>
  <c r="AM118" i="1"/>
  <c r="AM40" i="1"/>
  <c r="AM240" i="1"/>
  <c r="AM5" i="1"/>
  <c r="AM228" i="1"/>
  <c r="AM91" i="1"/>
  <c r="AM137" i="1"/>
  <c r="AM42" i="1"/>
  <c r="AM314" i="1"/>
  <c r="AM280" i="1"/>
  <c r="AM99" i="1"/>
  <c r="Z351" i="1"/>
  <c r="Y351" i="1"/>
  <c r="X351" i="1"/>
  <c r="W351" i="1"/>
  <c r="V351" i="1"/>
  <c r="Q351" i="1"/>
  <c r="M351" i="1"/>
  <c r="L351" i="1"/>
  <c r="N351" i="1" l="1"/>
  <c r="AC3" i="1"/>
  <c r="AM3" i="1"/>
  <c r="H10" i="5"/>
  <c r="H9" i="5"/>
  <c r="AE3" i="1" l="1"/>
  <c r="AM351" i="1"/>
  <c r="H16" i="5"/>
  <c r="I7" i="4" s="1"/>
  <c r="I9" i="4" s="1"/>
  <c r="U353" i="1"/>
  <c r="H17" i="5"/>
  <c r="I10" i="4" s="1"/>
  <c r="T353" i="1"/>
  <c r="D7" i="4"/>
  <c r="U351" i="1"/>
  <c r="T351" i="1"/>
  <c r="D10" i="4"/>
  <c r="D16" i="4"/>
  <c r="I12" i="4" l="1"/>
  <c r="I17" i="4"/>
  <c r="D17" i="4"/>
  <c r="U354" i="1"/>
  <c r="AH351" i="1"/>
  <c r="T354" i="1"/>
  <c r="H18" i="5"/>
  <c r="AF351" i="1"/>
  <c r="AI351" i="1"/>
  <c r="AE351" i="1"/>
  <c r="F16" i="4"/>
  <c r="D11" i="4"/>
  <c r="F11" i="4" s="1"/>
  <c r="F10" i="4"/>
  <c r="D8" i="4"/>
  <c r="C6" i="5" l="1"/>
  <c r="AM354" i="1"/>
  <c r="AM355" i="1" s="1"/>
  <c r="E7" i="4"/>
  <c r="E9" i="4" l="1"/>
  <c r="F9" i="4" s="1"/>
  <c r="E8" i="4"/>
  <c r="F8" i="4" s="1"/>
  <c r="F7" i="4"/>
  <c r="E6" i="4"/>
  <c r="F6" i="4" s="1"/>
  <c r="E17" i="4" l="1"/>
  <c r="AY337" i="1"/>
  <c r="AZ337" i="1" s="1"/>
  <c r="AY348" i="1"/>
  <c r="AZ348" i="1" s="1"/>
  <c r="BB348" i="1"/>
  <c r="BD348" i="1"/>
  <c r="BF348" i="1" l="1"/>
  <c r="BK348" i="1" l="1"/>
  <c r="AG351" i="1" l="1"/>
  <c r="F5" i="4" l="1"/>
  <c r="F17" i="4" s="1"/>
  <c r="AS278" i="1" l="1"/>
  <c r="AS220" i="1"/>
  <c r="AS329" i="1"/>
  <c r="AS280" i="1"/>
  <c r="AS282" i="1"/>
  <c r="AS245" i="1"/>
  <c r="AS266" i="1"/>
  <c r="AS222" i="1"/>
  <c r="AS126" i="1"/>
  <c r="AS148" i="1"/>
  <c r="AS138" i="1"/>
  <c r="AS92" i="1"/>
  <c r="AS99" i="1"/>
  <c r="AS28" i="1"/>
  <c r="AS315" i="1"/>
  <c r="AS241" i="1"/>
  <c r="AS265" i="1"/>
  <c r="AS206" i="1"/>
  <c r="AS124" i="1"/>
  <c r="AS91" i="1"/>
  <c r="AS94" i="1"/>
  <c r="AS95" i="1"/>
  <c r="AS23" i="1"/>
  <c r="AS314" i="1"/>
  <c r="AS295" i="1"/>
  <c r="AS228" i="1"/>
  <c r="AS301" i="1"/>
  <c r="AS277" i="1"/>
  <c r="AS253" i="1"/>
  <c r="AS226" i="1"/>
  <c r="AS153" i="1"/>
  <c r="AS56" i="1"/>
  <c r="AS49" i="1"/>
  <c r="AS323" i="1"/>
  <c r="AS299" i="1"/>
  <c r="AS251" i="1"/>
  <c r="AS279" i="1"/>
  <c r="AS219" i="1"/>
  <c r="AS185" i="1"/>
  <c r="AS111" i="1"/>
  <c r="AS51" i="1"/>
  <c r="AS240" i="1"/>
  <c r="AS304" i="1"/>
  <c r="AS218" i="1"/>
  <c r="AS142" i="1"/>
  <c r="AS163" i="1"/>
  <c r="AS150" i="1"/>
  <c r="AS47" i="1"/>
  <c r="AS80" i="1"/>
  <c r="AS40" i="1"/>
  <c r="AS93" i="1"/>
  <c r="AS54" i="1"/>
  <c r="AS5" i="1"/>
  <c r="AS36" i="1"/>
  <c r="AS313" i="1"/>
  <c r="AS263" i="1"/>
  <c r="AS306" i="1"/>
  <c r="AS250" i="1"/>
  <c r="AS274" i="1"/>
  <c r="AS300" i="1"/>
  <c r="AN208" i="1"/>
  <c r="AR208" i="1" s="1"/>
  <c r="AS192" i="1"/>
  <c r="AS189" i="1"/>
  <c r="AS231" i="1"/>
  <c r="AS217" i="1"/>
  <c r="AS134" i="1"/>
  <c r="AS122" i="1"/>
  <c r="AS170" i="1"/>
  <c r="AS141" i="1"/>
  <c r="AS118" i="1"/>
  <c r="AS61" i="1"/>
  <c r="AS44" i="1"/>
  <c r="AS316" i="1"/>
  <c r="AY346" i="1" l="1"/>
  <c r="AZ346" i="1" s="1"/>
  <c r="AY333" i="1"/>
  <c r="AZ333" i="1" s="1"/>
  <c r="AY345" i="1" l="1"/>
  <c r="AZ345" i="1" s="1"/>
  <c r="AY347" i="1"/>
  <c r="AZ347" i="1" s="1"/>
  <c r="AY336" i="1"/>
  <c r="AZ336" i="1" s="1"/>
  <c r="AY338" i="1" l="1"/>
  <c r="AZ338" i="1" s="1"/>
  <c r="AY335" i="1"/>
  <c r="AZ335" i="1" s="1"/>
  <c r="AY332" i="1"/>
  <c r="AZ332" i="1" s="1"/>
  <c r="AY334" i="1"/>
  <c r="AZ334" i="1" s="1"/>
  <c r="AY339" i="1"/>
  <c r="AZ339" i="1" s="1"/>
  <c r="BL32" i="1"/>
  <c r="BL195" i="1"/>
  <c r="BL215" i="1"/>
  <c r="BL113" i="1"/>
  <c r="BL146" i="1"/>
  <c r="BL324" i="1"/>
  <c r="AY3" i="1"/>
  <c r="AY349" i="1" l="1"/>
  <c r="AZ349" i="1" s="1"/>
  <c r="AZ3" i="1"/>
  <c r="AN349" i="1" l="1"/>
  <c r="AN350" i="1"/>
  <c r="AP215" i="1"/>
  <c r="AP113" i="1"/>
  <c r="AP324" i="1"/>
  <c r="AP32" i="1"/>
  <c r="AP195" i="1"/>
  <c r="AP146" i="1"/>
  <c r="AS3" i="1"/>
  <c r="AX351" i="1"/>
  <c r="AY350" i="1"/>
  <c r="S351" i="1"/>
  <c r="AA352" i="1" s="1"/>
  <c r="AC350" i="1"/>
  <c r="D15" i="4" s="1"/>
  <c r="F15" i="4" l="1"/>
  <c r="AK350" i="1"/>
  <c r="AK351" i="1" s="1"/>
  <c r="AK352" i="1" s="1"/>
  <c r="AC351" i="1"/>
  <c r="AZ350" i="1"/>
  <c r="AZ351" i="1" s="1"/>
  <c r="AY351" i="1"/>
  <c r="AY353" i="1" s="1"/>
  <c r="G15" i="4" l="1"/>
  <c r="J15" i="4" s="1"/>
  <c r="AD350" i="1" l="1"/>
  <c r="AL350" i="1" s="1"/>
  <c r="C11" i="5"/>
  <c r="G6" i="4"/>
  <c r="G12" i="4"/>
  <c r="G11" i="4"/>
  <c r="G5" i="4"/>
  <c r="G8" i="4"/>
  <c r="G14" i="4"/>
  <c r="G16" i="4"/>
  <c r="G7" i="4"/>
  <c r="G9" i="4"/>
  <c r="G10" i="4"/>
  <c r="G17" i="4" l="1"/>
  <c r="J14" i="4"/>
  <c r="H18" i="4"/>
  <c r="AD349" i="1" l="1"/>
  <c r="AL349" i="1" s="1"/>
  <c r="C10" i="5"/>
  <c r="C5" i="5" l="1"/>
  <c r="AU354" i="1" s="1"/>
  <c r="AL354" i="1" l="1"/>
  <c r="C28" i="5"/>
  <c r="C7" i="5"/>
  <c r="H6" i="4" s="1"/>
  <c r="J6" i="4" s="1"/>
  <c r="H12" i="4" l="1"/>
  <c r="J12" i="4" s="1"/>
  <c r="H9" i="4"/>
  <c r="J9" i="4" s="1"/>
  <c r="H5" i="4"/>
  <c r="J5" i="4" s="1"/>
  <c r="H10" i="4"/>
  <c r="J10" i="4" s="1"/>
  <c r="AD43" i="1" s="1"/>
  <c r="AL43" i="1" s="1"/>
  <c r="AS43" i="1" s="1"/>
  <c r="H8" i="4"/>
  <c r="J8" i="4" s="1"/>
  <c r="H7" i="4"/>
  <c r="J7" i="4" s="1"/>
  <c r="AD237" i="1" s="1"/>
  <c r="AL237" i="1" s="1"/>
  <c r="AP237" i="1" s="1"/>
  <c r="H16" i="4"/>
  <c r="J16" i="4" s="1"/>
  <c r="H11" i="4"/>
  <c r="J11" i="4" s="1"/>
  <c r="AD324" i="1"/>
  <c r="AL324" i="1" s="1"/>
  <c r="AD113" i="1"/>
  <c r="AL113" i="1" s="1"/>
  <c r="AD146" i="1"/>
  <c r="AL146" i="1" s="1"/>
  <c r="AD32" i="1"/>
  <c r="AL32" i="1" s="1"/>
  <c r="AD215" i="1"/>
  <c r="AL215" i="1" s="1"/>
  <c r="AD195" i="1"/>
  <c r="AL195" i="1" s="1"/>
  <c r="AD65" i="1" l="1"/>
  <c r="AL65" i="1" s="1"/>
  <c r="AN65" i="1" s="1"/>
  <c r="AO65" i="1" s="1"/>
  <c r="AD101" i="1"/>
  <c r="AL101" i="1" s="1"/>
  <c r="AN101" i="1" s="1"/>
  <c r="AO101" i="1" s="1"/>
  <c r="AD89" i="1"/>
  <c r="AL89" i="1" s="1"/>
  <c r="AN89" i="1" s="1"/>
  <c r="AO89" i="1" s="1"/>
  <c r="AD305" i="1"/>
  <c r="AL305" i="1" s="1"/>
  <c r="AN305" i="1" s="1"/>
  <c r="AO305" i="1" s="1"/>
  <c r="AD315" i="1"/>
  <c r="AL315" i="1" s="1"/>
  <c r="AN315" i="1" s="1"/>
  <c r="AR315" i="1" s="1"/>
  <c r="AD44" i="1"/>
  <c r="AL44" i="1" s="1"/>
  <c r="AN44" i="1" s="1"/>
  <c r="AR44" i="1" s="1"/>
  <c r="AD54" i="1"/>
  <c r="AL54" i="1" s="1"/>
  <c r="AN54" i="1" s="1"/>
  <c r="AR54" i="1" s="1"/>
  <c r="AD282" i="1"/>
  <c r="AL282" i="1" s="1"/>
  <c r="AN282" i="1" s="1"/>
  <c r="AR282" i="1" s="1"/>
  <c r="AD251" i="1"/>
  <c r="AL251" i="1" s="1"/>
  <c r="AN251" i="1" s="1"/>
  <c r="AR251" i="1" s="1"/>
  <c r="AD36" i="1"/>
  <c r="AL36" i="1" s="1"/>
  <c r="AN36" i="1" s="1"/>
  <c r="AR36" i="1" s="1"/>
  <c r="AD227" i="1"/>
  <c r="AL227" i="1" s="1"/>
  <c r="AS227" i="1" s="1"/>
  <c r="AD260" i="1"/>
  <c r="AL260" i="1" s="1"/>
  <c r="AS260" i="1" s="1"/>
  <c r="AD321" i="1"/>
  <c r="AL321" i="1" s="1"/>
  <c r="AS321" i="1" s="1"/>
  <c r="AD86" i="1"/>
  <c r="AL86" i="1" s="1"/>
  <c r="AS86" i="1" s="1"/>
  <c r="AD3" i="1"/>
  <c r="AL3" i="1" s="1"/>
  <c r="AD82" i="1"/>
  <c r="AL82" i="1" s="1"/>
  <c r="AN82" i="1" s="1"/>
  <c r="AO82" i="1" s="1"/>
  <c r="AD60" i="1"/>
  <c r="AL60" i="1" s="1"/>
  <c r="AN60" i="1" s="1"/>
  <c r="AO60" i="1" s="1"/>
  <c r="AD59" i="1"/>
  <c r="AL59" i="1" s="1"/>
  <c r="AN59" i="1" s="1"/>
  <c r="AO59" i="1" s="1"/>
  <c r="AD34" i="1"/>
  <c r="AL34" i="1" s="1"/>
  <c r="AN34" i="1" s="1"/>
  <c r="AO34" i="1" s="1"/>
  <c r="AD53" i="1"/>
  <c r="AL53" i="1" s="1"/>
  <c r="AN53" i="1" s="1"/>
  <c r="AO53" i="1" s="1"/>
  <c r="AD64" i="1"/>
  <c r="AL64" i="1" s="1"/>
  <c r="AN64" i="1" s="1"/>
  <c r="AO64" i="1" s="1"/>
  <c r="AD213" i="1"/>
  <c r="AL213" i="1" s="1"/>
  <c r="AN213" i="1" s="1"/>
  <c r="AO213" i="1" s="1"/>
  <c r="AD29" i="1"/>
  <c r="AL29" i="1" s="1"/>
  <c r="AN29" i="1" s="1"/>
  <c r="AO29" i="1" s="1"/>
  <c r="AD307" i="1"/>
  <c r="AL307" i="1" s="1"/>
  <c r="AN307" i="1" s="1"/>
  <c r="AO307" i="1" s="1"/>
  <c r="AD104" i="1"/>
  <c r="AL104" i="1" s="1"/>
  <c r="AN104" i="1" s="1"/>
  <c r="AO104" i="1" s="1"/>
  <c r="AD246" i="1"/>
  <c r="AL246" i="1" s="1"/>
  <c r="AN246" i="1" s="1"/>
  <c r="AO246" i="1" s="1"/>
  <c r="AD107" i="1"/>
  <c r="AL107" i="1" s="1"/>
  <c r="AN107" i="1" s="1"/>
  <c r="AO107" i="1" s="1"/>
  <c r="AD179" i="1"/>
  <c r="AL179" i="1" s="1"/>
  <c r="AS179" i="1" s="1"/>
  <c r="AD120" i="1"/>
  <c r="AL120" i="1" s="1"/>
  <c r="AS120" i="1" s="1"/>
  <c r="AD169" i="1"/>
  <c r="AL169" i="1" s="1"/>
  <c r="AS169" i="1" s="1"/>
  <c r="AD318" i="1"/>
  <c r="AL318" i="1" s="1"/>
  <c r="AS318" i="1" s="1"/>
  <c r="AD319" i="1"/>
  <c r="AL319" i="1" s="1"/>
  <c r="AS319" i="1" s="1"/>
  <c r="AD149" i="1"/>
  <c r="AL149" i="1" s="1"/>
  <c r="AN149" i="1" s="1"/>
  <c r="AO149" i="1" s="1"/>
  <c r="AD42" i="1"/>
  <c r="AL42" i="1" s="1"/>
  <c r="AN42" i="1" s="1"/>
  <c r="AO42" i="1" s="1"/>
  <c r="AD262" i="1"/>
  <c r="AL262" i="1" s="1"/>
  <c r="AN262" i="1" s="1"/>
  <c r="AO262" i="1" s="1"/>
  <c r="AD68" i="1"/>
  <c r="AL68" i="1" s="1"/>
  <c r="AN68" i="1" s="1"/>
  <c r="AO68" i="1" s="1"/>
  <c r="AD98" i="1"/>
  <c r="AL98" i="1" s="1"/>
  <c r="AP98" i="1" s="1"/>
  <c r="AD271" i="1"/>
  <c r="AL271" i="1" s="1"/>
  <c r="AN271" i="1" s="1"/>
  <c r="AO271" i="1" s="1"/>
  <c r="AD201" i="1"/>
  <c r="AL201" i="1" s="1"/>
  <c r="AP201" i="1" s="1"/>
  <c r="AD202" i="1"/>
  <c r="AL202" i="1" s="1"/>
  <c r="AN202" i="1" s="1"/>
  <c r="AO202" i="1" s="1"/>
  <c r="AD233" i="1"/>
  <c r="AL233" i="1" s="1"/>
  <c r="AN233" i="1" s="1"/>
  <c r="AO233" i="1" s="1"/>
  <c r="AD85" i="1"/>
  <c r="AL85" i="1" s="1"/>
  <c r="AP85" i="1" s="1"/>
  <c r="AD84" i="1"/>
  <c r="AL84" i="1" s="1"/>
  <c r="AN84" i="1" s="1"/>
  <c r="AO84" i="1" s="1"/>
  <c r="AD63" i="1"/>
  <c r="AL63" i="1" s="1"/>
  <c r="AN63" i="1" s="1"/>
  <c r="AO63" i="1" s="1"/>
  <c r="AD24" i="1"/>
  <c r="AL24" i="1" s="1"/>
  <c r="AN24" i="1" s="1"/>
  <c r="AO24" i="1" s="1"/>
  <c r="AD327" i="1"/>
  <c r="AL327" i="1" s="1"/>
  <c r="AN327" i="1" s="1"/>
  <c r="AO327" i="1" s="1"/>
  <c r="AD41" i="1"/>
  <c r="AL41" i="1" s="1"/>
  <c r="AN41" i="1" s="1"/>
  <c r="AO41" i="1" s="1"/>
  <c r="AD137" i="1"/>
  <c r="AL137" i="1" s="1"/>
  <c r="AN137" i="1" s="1"/>
  <c r="AO137" i="1" s="1"/>
  <c r="AD52" i="1"/>
  <c r="AL52" i="1" s="1"/>
  <c r="AP52" i="1" s="1"/>
  <c r="AD143" i="1"/>
  <c r="AL143" i="1" s="1"/>
  <c r="AP143" i="1" s="1"/>
  <c r="AD154" i="1"/>
  <c r="AL154" i="1" s="1"/>
  <c r="AN154" i="1" s="1"/>
  <c r="AO154" i="1" s="1"/>
  <c r="AD182" i="1"/>
  <c r="AL182" i="1" s="1"/>
  <c r="AN182" i="1" s="1"/>
  <c r="AO182" i="1" s="1"/>
  <c r="AD30" i="1"/>
  <c r="AL30" i="1" s="1"/>
  <c r="AP30" i="1" s="1"/>
  <c r="AD66" i="1"/>
  <c r="AL66" i="1" s="1"/>
  <c r="AP66" i="1" s="1"/>
  <c r="AD236" i="1"/>
  <c r="AL236" i="1" s="1"/>
  <c r="AN236" i="1" s="1"/>
  <c r="AO236" i="1" s="1"/>
  <c r="AD326" i="1"/>
  <c r="AL326" i="1" s="1"/>
  <c r="AN326" i="1" s="1"/>
  <c r="AO326" i="1" s="1"/>
  <c r="AD48" i="1"/>
  <c r="AL48" i="1" s="1"/>
  <c r="AN48" i="1" s="1"/>
  <c r="AO48" i="1" s="1"/>
  <c r="AD25" i="1"/>
  <c r="AL25" i="1" s="1"/>
  <c r="AN25" i="1" s="1"/>
  <c r="AO25" i="1" s="1"/>
  <c r="AD87" i="1"/>
  <c r="AL87" i="1" s="1"/>
  <c r="AN87" i="1" s="1"/>
  <c r="AO87" i="1" s="1"/>
  <c r="AD26" i="1"/>
  <c r="AL26" i="1" s="1"/>
  <c r="AP26" i="1" s="1"/>
  <c r="AD329" i="1"/>
  <c r="AL329" i="1" s="1"/>
  <c r="AN329" i="1" s="1"/>
  <c r="AR329" i="1" s="1"/>
  <c r="AD186" i="1"/>
  <c r="AL186" i="1" s="1"/>
  <c r="AS186" i="1" s="1"/>
  <c r="AD40" i="1"/>
  <c r="AL40" i="1" s="1"/>
  <c r="AN40" i="1" s="1"/>
  <c r="AR40" i="1" s="1"/>
  <c r="AD188" i="1"/>
  <c r="AL188" i="1" s="1"/>
  <c r="AS188" i="1" s="1"/>
  <c r="AD99" i="1"/>
  <c r="AL99" i="1" s="1"/>
  <c r="AN99" i="1" s="1"/>
  <c r="AR99" i="1" s="1"/>
  <c r="AD123" i="1"/>
  <c r="AL123" i="1" s="1"/>
  <c r="AS123" i="1" s="1"/>
  <c r="AD230" i="1"/>
  <c r="AL230" i="1" s="1"/>
  <c r="AS230" i="1" s="1"/>
  <c r="AD291" i="1"/>
  <c r="AL291" i="1" s="1"/>
  <c r="AS291" i="1" s="1"/>
  <c r="AD93" i="1"/>
  <c r="AL93" i="1" s="1"/>
  <c r="AN93" i="1" s="1"/>
  <c r="AR93" i="1" s="1"/>
  <c r="AD231" i="1"/>
  <c r="AL231" i="1" s="1"/>
  <c r="AN231" i="1" s="1"/>
  <c r="AR231" i="1" s="1"/>
  <c r="AD286" i="1"/>
  <c r="AL286" i="1" s="1"/>
  <c r="AS286" i="1" s="1"/>
  <c r="AD196" i="1"/>
  <c r="AL196" i="1" s="1"/>
  <c r="AS196" i="1" s="1"/>
  <c r="AD73" i="1"/>
  <c r="AL73" i="1" s="1"/>
  <c r="AS73" i="1" s="1"/>
  <c r="AD207" i="1"/>
  <c r="AL207" i="1" s="1"/>
  <c r="AS207" i="1" s="1"/>
  <c r="AD264" i="1"/>
  <c r="AL264" i="1" s="1"/>
  <c r="AS264" i="1" s="1"/>
  <c r="AD256" i="1"/>
  <c r="AL256" i="1" s="1"/>
  <c r="AS256" i="1" s="1"/>
  <c r="AD303" i="1"/>
  <c r="AL303" i="1" s="1"/>
  <c r="AS303" i="1" s="1"/>
  <c r="AD254" i="1"/>
  <c r="AL254" i="1" s="1"/>
  <c r="AS254" i="1" s="1"/>
  <c r="AD241" i="1"/>
  <c r="AL241" i="1" s="1"/>
  <c r="AN241" i="1" s="1"/>
  <c r="AR241" i="1" s="1"/>
  <c r="AD106" i="1"/>
  <c r="AL106" i="1" s="1"/>
  <c r="AS106" i="1" s="1"/>
  <c r="AD95" i="1"/>
  <c r="AL95" i="1" s="1"/>
  <c r="AN95" i="1" s="1"/>
  <c r="AR95" i="1" s="1"/>
  <c r="AD312" i="1"/>
  <c r="AL312" i="1" s="1"/>
  <c r="AS312" i="1" s="1"/>
  <c r="AD187" i="1"/>
  <c r="AL187" i="1" s="1"/>
  <c r="AS187" i="1" s="1"/>
  <c r="AD155" i="1"/>
  <c r="AL155" i="1" s="1"/>
  <c r="AS155" i="1" s="1"/>
  <c r="AD185" i="1"/>
  <c r="AL185" i="1" s="1"/>
  <c r="AN185" i="1" s="1"/>
  <c r="AR185" i="1" s="1"/>
  <c r="AD189" i="1"/>
  <c r="AL189" i="1" s="1"/>
  <c r="AN189" i="1" s="1"/>
  <c r="AR189" i="1" s="1"/>
  <c r="AD221" i="1"/>
  <c r="AL221" i="1" s="1"/>
  <c r="AS221" i="1" s="1"/>
  <c r="AD258" i="1"/>
  <c r="AL258" i="1" s="1"/>
  <c r="AS258" i="1" s="1"/>
  <c r="AD289" i="1"/>
  <c r="AL289" i="1" s="1"/>
  <c r="AS289" i="1" s="1"/>
  <c r="AD92" i="1"/>
  <c r="AL92" i="1" s="1"/>
  <c r="AN92" i="1" s="1"/>
  <c r="AR92" i="1" s="1"/>
  <c r="AD16" i="1"/>
  <c r="AL16" i="1" s="1"/>
  <c r="AN16" i="1" s="1"/>
  <c r="AO16" i="1" s="1"/>
  <c r="AD156" i="1"/>
  <c r="AL156" i="1" s="1"/>
  <c r="AN156" i="1" s="1"/>
  <c r="AO156" i="1" s="1"/>
  <c r="AD76" i="1"/>
  <c r="AL76" i="1" s="1"/>
  <c r="AN76" i="1" s="1"/>
  <c r="AO76" i="1" s="1"/>
  <c r="AD39" i="1"/>
  <c r="AL39" i="1" s="1"/>
  <c r="AN39" i="1" s="1"/>
  <c r="AO39" i="1" s="1"/>
  <c r="AD161" i="1"/>
  <c r="AL161" i="1" s="1"/>
  <c r="AN161" i="1" s="1"/>
  <c r="AO161" i="1" s="1"/>
  <c r="AD243" i="1"/>
  <c r="AL243" i="1" s="1"/>
  <c r="AS243" i="1" s="1"/>
  <c r="AD181" i="1"/>
  <c r="AL181" i="1" s="1"/>
  <c r="AS181" i="1" s="1"/>
  <c r="AD164" i="1"/>
  <c r="AL164" i="1" s="1"/>
  <c r="AS164" i="1" s="1"/>
  <c r="AD23" i="1"/>
  <c r="AL23" i="1" s="1"/>
  <c r="AN23" i="1" s="1"/>
  <c r="AR23" i="1" s="1"/>
  <c r="AD295" i="1"/>
  <c r="AL295" i="1" s="1"/>
  <c r="AN295" i="1" s="1"/>
  <c r="AR295" i="1" s="1"/>
  <c r="AD197" i="1"/>
  <c r="AL197" i="1" s="1"/>
  <c r="AS197" i="1" s="1"/>
  <c r="AD224" i="1"/>
  <c r="AL224" i="1" s="1"/>
  <c r="AS224" i="1" s="1"/>
  <c r="AD275" i="1"/>
  <c r="AL275" i="1" s="1"/>
  <c r="AS275" i="1" s="1"/>
  <c r="AD141" i="1"/>
  <c r="AL141" i="1" s="1"/>
  <c r="AN141" i="1" s="1"/>
  <c r="AR141" i="1" s="1"/>
  <c r="AD163" i="1"/>
  <c r="AL163" i="1" s="1"/>
  <c r="AN163" i="1" s="1"/>
  <c r="AR163" i="1" s="1"/>
  <c r="AD299" i="1"/>
  <c r="AL299" i="1" s="1"/>
  <c r="AN299" i="1" s="1"/>
  <c r="AR299" i="1" s="1"/>
  <c r="AD21" i="1"/>
  <c r="AL21" i="1" s="1"/>
  <c r="AS21" i="1" s="1"/>
  <c r="AD328" i="1"/>
  <c r="AL328" i="1" s="1"/>
  <c r="AS328" i="1" s="1"/>
  <c r="AD184" i="1"/>
  <c r="AL184" i="1" s="1"/>
  <c r="AS184" i="1" s="1"/>
  <c r="AD222" i="1"/>
  <c r="AL222" i="1" s="1"/>
  <c r="AN222" i="1" s="1"/>
  <c r="AR222" i="1" s="1"/>
  <c r="AD279" i="1"/>
  <c r="AL279" i="1" s="1"/>
  <c r="AN279" i="1" s="1"/>
  <c r="AR279" i="1" s="1"/>
  <c r="AD152" i="1"/>
  <c r="AL152" i="1" s="1"/>
  <c r="AS152" i="1" s="1"/>
  <c r="AD214" i="1"/>
  <c r="AL214" i="1" s="1"/>
  <c r="AS214" i="1" s="1"/>
  <c r="AD28" i="1"/>
  <c r="AL28" i="1" s="1"/>
  <c r="AN28" i="1" s="1"/>
  <c r="AR28" i="1" s="1"/>
  <c r="AD208" i="1"/>
  <c r="AL208" i="1" s="1"/>
  <c r="AS208" i="1" s="1"/>
  <c r="AD88" i="1"/>
  <c r="AL88" i="1" s="1"/>
  <c r="AS88" i="1" s="1"/>
  <c r="AD217" i="1"/>
  <c r="AL217" i="1" s="1"/>
  <c r="AN217" i="1" s="1"/>
  <c r="AR217" i="1" s="1"/>
  <c r="AD190" i="1"/>
  <c r="AL190" i="1" s="1"/>
  <c r="AS190" i="1" s="1"/>
  <c r="AD211" i="1"/>
  <c r="AL211" i="1" s="1"/>
  <c r="AS211" i="1" s="1"/>
  <c r="AD240" i="1"/>
  <c r="AL240" i="1" s="1"/>
  <c r="AN240" i="1" s="1"/>
  <c r="AR240" i="1" s="1"/>
  <c r="AD22" i="1"/>
  <c r="AL22" i="1" s="1"/>
  <c r="AS22" i="1" s="1"/>
  <c r="AD74" i="1"/>
  <c r="AL74" i="1" s="1"/>
  <c r="AS74" i="1" s="1"/>
  <c r="AD177" i="1"/>
  <c r="AL177" i="1" s="1"/>
  <c r="AS177" i="1" s="1"/>
  <c r="AD119" i="1"/>
  <c r="AL119" i="1" s="1"/>
  <c r="AS119" i="1" s="1"/>
  <c r="AD302" i="1"/>
  <c r="AL302" i="1" s="1"/>
  <c r="AS302" i="1" s="1"/>
  <c r="AD257" i="1"/>
  <c r="AL257" i="1" s="1"/>
  <c r="AS257" i="1" s="1"/>
  <c r="AD316" i="1"/>
  <c r="AL316" i="1" s="1"/>
  <c r="AN316" i="1" s="1"/>
  <c r="AR316" i="1" s="1"/>
  <c r="AD50" i="1"/>
  <c r="AL50" i="1" s="1"/>
  <c r="AS50" i="1" s="1"/>
  <c r="AD191" i="1"/>
  <c r="AL191" i="1" s="1"/>
  <c r="AS191" i="1" s="1"/>
  <c r="AD56" i="1"/>
  <c r="AL56" i="1" s="1"/>
  <c r="AN56" i="1" s="1"/>
  <c r="AR56" i="1" s="1"/>
  <c r="AD75" i="1"/>
  <c r="AL75" i="1" s="1"/>
  <c r="AS75" i="1" s="1"/>
  <c r="AD317" i="1"/>
  <c r="AL317" i="1" s="1"/>
  <c r="AS317" i="1" s="1"/>
  <c r="AD205" i="1"/>
  <c r="AL205" i="1" s="1"/>
  <c r="AS205" i="1" s="1"/>
  <c r="AD301" i="1"/>
  <c r="AL301" i="1" s="1"/>
  <c r="AN301" i="1" s="1"/>
  <c r="AR301" i="1" s="1"/>
  <c r="AD134" i="1"/>
  <c r="AL134" i="1" s="1"/>
  <c r="AN134" i="1" s="1"/>
  <c r="AR134" i="1" s="1"/>
  <c r="AD281" i="1"/>
  <c r="AL281" i="1" s="1"/>
  <c r="AS281" i="1" s="1"/>
  <c r="AD300" i="1"/>
  <c r="AL300" i="1" s="1"/>
  <c r="AN300" i="1" s="1"/>
  <c r="AR300" i="1" s="1"/>
  <c r="AD297" i="1"/>
  <c r="AL297" i="1" s="1"/>
  <c r="AS297" i="1" s="1"/>
  <c r="AD247" i="1"/>
  <c r="AL247" i="1" s="1"/>
  <c r="AS247" i="1" s="1"/>
  <c r="AD178" i="1"/>
  <c r="AL178" i="1" s="1"/>
  <c r="AS178" i="1" s="1"/>
  <c r="AD129" i="1"/>
  <c r="AL129" i="1" s="1"/>
  <c r="AS129" i="1" s="1"/>
  <c r="AD284" i="1"/>
  <c r="AL284" i="1" s="1"/>
  <c r="AS284" i="1" s="1"/>
  <c r="AD298" i="1"/>
  <c r="AL298" i="1" s="1"/>
  <c r="AS298" i="1" s="1"/>
  <c r="AD150" i="1"/>
  <c r="AL150" i="1" s="1"/>
  <c r="AN150" i="1" s="1"/>
  <c r="AR150" i="1" s="1"/>
  <c r="AD91" i="1"/>
  <c r="AL91" i="1" s="1"/>
  <c r="AN91" i="1" s="1"/>
  <c r="AR91" i="1" s="1"/>
  <c r="AD105" i="1"/>
  <c r="AL105" i="1" s="1"/>
  <c r="AS105" i="1" s="1"/>
  <c r="AD148" i="1"/>
  <c r="AL148" i="1" s="1"/>
  <c r="AN148" i="1" s="1"/>
  <c r="AR148" i="1" s="1"/>
  <c r="AD209" i="1"/>
  <c r="AL209" i="1" s="1"/>
  <c r="AS209" i="1" s="1"/>
  <c r="AD313" i="1"/>
  <c r="AL313" i="1" s="1"/>
  <c r="AN313" i="1" s="1"/>
  <c r="AR313" i="1" s="1"/>
  <c r="AD111" i="1"/>
  <c r="AL111" i="1" s="1"/>
  <c r="AN111" i="1" s="1"/>
  <c r="AR111" i="1" s="1"/>
  <c r="AD331" i="1"/>
  <c r="AL331" i="1" s="1"/>
  <c r="AS331" i="1" s="1"/>
  <c r="AD128" i="1"/>
  <c r="AL128" i="1" s="1"/>
  <c r="AS128" i="1" s="1"/>
  <c r="AD219" i="1"/>
  <c r="AL219" i="1" s="1"/>
  <c r="AN219" i="1" s="1"/>
  <c r="AR219" i="1" s="1"/>
  <c r="AD306" i="1"/>
  <c r="AL306" i="1" s="1"/>
  <c r="AN306" i="1" s="1"/>
  <c r="AR306" i="1" s="1"/>
  <c r="AD252" i="1"/>
  <c r="AL252" i="1" s="1"/>
  <c r="AS252" i="1" s="1"/>
  <c r="AD100" i="1"/>
  <c r="AL100" i="1" s="1"/>
  <c r="AS100" i="1" s="1"/>
  <c r="AD135" i="1"/>
  <c r="AL135" i="1" s="1"/>
  <c r="AS135" i="1" s="1"/>
  <c r="AD273" i="1"/>
  <c r="AL273" i="1" s="1"/>
  <c r="AS273" i="1" s="1"/>
  <c r="AD263" i="1"/>
  <c r="AL263" i="1" s="1"/>
  <c r="AN263" i="1" s="1"/>
  <c r="AR263" i="1" s="1"/>
  <c r="AD244" i="1"/>
  <c r="AL244" i="1" s="1"/>
  <c r="AS244" i="1" s="1"/>
  <c r="AD232" i="1"/>
  <c r="AL232" i="1" s="1"/>
  <c r="AS232" i="1" s="1"/>
  <c r="AD130" i="1"/>
  <c r="AL130" i="1" s="1"/>
  <c r="AS130" i="1" s="1"/>
  <c r="AD47" i="1"/>
  <c r="AL47" i="1" s="1"/>
  <c r="AN47" i="1" s="1"/>
  <c r="AR47" i="1" s="1"/>
  <c r="AD97" i="1"/>
  <c r="AL97" i="1" s="1"/>
  <c r="AS97" i="1" s="1"/>
  <c r="AD168" i="1"/>
  <c r="AL168" i="1" s="1"/>
  <c r="AS168" i="1" s="1"/>
  <c r="AD180" i="1"/>
  <c r="AL180" i="1" s="1"/>
  <c r="AS180" i="1" s="1"/>
  <c r="AD11" i="1"/>
  <c r="AL11" i="1" s="1"/>
  <c r="AS11" i="1" s="1"/>
  <c r="AD45" i="1"/>
  <c r="AL45" i="1" s="1"/>
  <c r="AS45" i="1" s="1"/>
  <c r="AD55" i="1"/>
  <c r="AL55" i="1" s="1"/>
  <c r="AS55" i="1" s="1"/>
  <c r="AD133" i="1"/>
  <c r="AL133" i="1" s="1"/>
  <c r="AS133" i="1" s="1"/>
  <c r="AD96" i="1"/>
  <c r="AL96" i="1" s="1"/>
  <c r="AS96" i="1" s="1"/>
  <c r="AD293" i="1"/>
  <c r="AL293" i="1" s="1"/>
  <c r="AS293" i="1" s="1"/>
  <c r="AD253" i="1"/>
  <c r="AL253" i="1" s="1"/>
  <c r="AN253" i="1" s="1"/>
  <c r="AR253" i="1" s="1"/>
  <c r="AD292" i="1"/>
  <c r="AL292" i="1" s="1"/>
  <c r="AS292" i="1" s="1"/>
  <c r="AD278" i="1"/>
  <c r="AL278" i="1" s="1"/>
  <c r="AN278" i="1" s="1"/>
  <c r="AR278" i="1" s="1"/>
  <c r="AD58" i="1"/>
  <c r="AL58" i="1" s="1"/>
  <c r="AS58" i="1" s="1"/>
  <c r="AD274" i="1"/>
  <c r="AL274" i="1" s="1"/>
  <c r="AN274" i="1" s="1"/>
  <c r="AR274" i="1" s="1"/>
  <c r="AD276" i="1"/>
  <c r="AL276" i="1" s="1"/>
  <c r="AS276" i="1" s="1"/>
  <c r="AD285" i="1"/>
  <c r="AL285" i="1" s="1"/>
  <c r="AS285" i="1" s="1"/>
  <c r="AD265" i="1"/>
  <c r="AL265" i="1" s="1"/>
  <c r="AN265" i="1" s="1"/>
  <c r="AR265" i="1" s="1"/>
  <c r="AD242" i="1"/>
  <c r="AL242" i="1" s="1"/>
  <c r="AS242" i="1" s="1"/>
  <c r="AD109" i="1"/>
  <c r="AL109" i="1" s="1"/>
  <c r="AS109" i="1" s="1"/>
  <c r="AD283" i="1"/>
  <c r="AL283" i="1" s="1"/>
  <c r="AS283" i="1" s="1"/>
  <c r="AD199" i="1"/>
  <c r="AL199" i="1" s="1"/>
  <c r="AS199" i="1" s="1"/>
  <c r="AD110" i="1"/>
  <c r="AL110" i="1" s="1"/>
  <c r="AS110" i="1" s="1"/>
  <c r="AD142" i="1"/>
  <c r="AL142" i="1" s="1"/>
  <c r="AN142" i="1" s="1"/>
  <c r="AR142" i="1" s="1"/>
  <c r="AD18" i="1"/>
  <c r="AL18" i="1" s="1"/>
  <c r="AS18" i="1" s="1"/>
  <c r="AD90" i="1"/>
  <c r="AL90" i="1" s="1"/>
  <c r="AS90" i="1" s="1"/>
  <c r="AD248" i="1"/>
  <c r="AL248" i="1" s="1"/>
  <c r="AS248" i="1" s="1"/>
  <c r="AD6" i="1"/>
  <c r="AL6" i="1" s="1"/>
  <c r="AS6" i="1" s="1"/>
  <c r="AD310" i="1"/>
  <c r="AL310" i="1" s="1"/>
  <c r="AS310" i="1" s="1"/>
  <c r="AD296" i="1"/>
  <c r="AL296" i="1" s="1"/>
  <c r="AS296" i="1" s="1"/>
  <c r="AD245" i="1"/>
  <c r="AL245" i="1" s="1"/>
  <c r="AN245" i="1" s="1"/>
  <c r="AR245" i="1" s="1"/>
  <c r="AD192" i="1"/>
  <c r="AL192" i="1" s="1"/>
  <c r="AN192" i="1" s="1"/>
  <c r="AR192" i="1" s="1"/>
  <c r="AD118" i="1"/>
  <c r="AL118" i="1" s="1"/>
  <c r="AN118" i="1" s="1"/>
  <c r="AR118" i="1" s="1"/>
  <c r="AD223" i="1"/>
  <c r="AL223" i="1" s="1"/>
  <c r="AS223" i="1" s="1"/>
  <c r="AD238" i="1"/>
  <c r="AL238" i="1" s="1"/>
  <c r="AS238" i="1" s="1"/>
  <c r="AD10" i="1"/>
  <c r="AL10" i="1" s="1"/>
  <c r="AS10" i="1" s="1"/>
  <c r="AD249" i="1"/>
  <c r="AL249" i="1" s="1"/>
  <c r="AS249" i="1" s="1"/>
  <c r="AD124" i="1"/>
  <c r="AL124" i="1" s="1"/>
  <c r="AN124" i="1" s="1"/>
  <c r="AR124" i="1" s="1"/>
  <c r="AD46" i="1"/>
  <c r="AL46" i="1" s="1"/>
  <c r="AS46" i="1" s="1"/>
  <c r="AD325" i="1"/>
  <c r="AL325" i="1" s="1"/>
  <c r="AS325" i="1" s="1"/>
  <c r="AD206" i="1"/>
  <c r="AL206" i="1" s="1"/>
  <c r="AN206" i="1" s="1"/>
  <c r="AR206" i="1" s="1"/>
  <c r="AD51" i="1"/>
  <c r="AL51" i="1" s="1"/>
  <c r="AN51" i="1" s="1"/>
  <c r="AR51" i="1" s="1"/>
  <c r="AD19" i="1"/>
  <c r="AL19" i="1" s="1"/>
  <c r="AS19" i="1" s="1"/>
  <c r="AD174" i="1"/>
  <c r="AL174" i="1" s="1"/>
  <c r="AS174" i="1" s="1"/>
  <c r="AD194" i="1"/>
  <c r="AL194" i="1" s="1"/>
  <c r="AS194" i="1" s="1"/>
  <c r="AD226" i="1"/>
  <c r="AL226" i="1" s="1"/>
  <c r="AN226" i="1" s="1"/>
  <c r="AR226" i="1" s="1"/>
  <c r="AD288" i="1"/>
  <c r="AL288" i="1" s="1"/>
  <c r="AS288" i="1" s="1"/>
  <c r="AD153" i="1"/>
  <c r="AL153" i="1" s="1"/>
  <c r="AN153" i="1" s="1"/>
  <c r="AR153" i="1" s="1"/>
  <c r="AD204" i="1"/>
  <c r="AL204" i="1" s="1"/>
  <c r="AS204" i="1" s="1"/>
  <c r="AD175" i="1"/>
  <c r="AL175" i="1" s="1"/>
  <c r="AS175" i="1" s="1"/>
  <c r="AD280" i="1"/>
  <c r="AL280" i="1" s="1"/>
  <c r="AN280" i="1" s="1"/>
  <c r="AR280" i="1" s="1"/>
  <c r="AD5" i="1"/>
  <c r="AL5" i="1" s="1"/>
  <c r="AN5" i="1" s="1"/>
  <c r="AR5" i="1" s="1"/>
  <c r="AD165" i="1"/>
  <c r="AL165" i="1" s="1"/>
  <c r="AS165" i="1" s="1"/>
  <c r="AD322" i="1"/>
  <c r="AL322" i="1" s="1"/>
  <c r="AS322" i="1" s="1"/>
  <c r="AD81" i="1"/>
  <c r="AL81" i="1" s="1"/>
  <c r="AS81" i="1" s="1"/>
  <c r="AD176" i="1"/>
  <c r="AL176" i="1" s="1"/>
  <c r="AS176" i="1" s="1"/>
  <c r="AD272" i="1"/>
  <c r="AL272" i="1" s="1"/>
  <c r="AS272" i="1" s="1"/>
  <c r="AD314" i="1"/>
  <c r="AL314" i="1" s="1"/>
  <c r="AN314" i="1" s="1"/>
  <c r="AR314" i="1" s="1"/>
  <c r="AD80" i="1"/>
  <c r="AL80" i="1" s="1"/>
  <c r="AN80" i="1" s="1"/>
  <c r="AR80" i="1" s="1"/>
  <c r="AD132" i="1"/>
  <c r="AL132" i="1" s="1"/>
  <c r="AS132" i="1" s="1"/>
  <c r="AD117" i="1"/>
  <c r="AL117" i="1" s="1"/>
  <c r="AS117" i="1" s="1"/>
  <c r="AD259" i="1"/>
  <c r="AL259" i="1" s="1"/>
  <c r="AS259" i="1" s="1"/>
  <c r="AD171" i="1"/>
  <c r="AL171" i="1" s="1"/>
  <c r="AS171" i="1" s="1"/>
  <c r="AD218" i="1"/>
  <c r="AL218" i="1" s="1"/>
  <c r="AN218" i="1" s="1"/>
  <c r="AR218" i="1" s="1"/>
  <c r="AD94" i="1"/>
  <c r="AL94" i="1" s="1"/>
  <c r="AN94" i="1" s="1"/>
  <c r="AR94" i="1" s="1"/>
  <c r="AD83" i="1"/>
  <c r="AL83" i="1" s="1"/>
  <c r="AS83" i="1" s="1"/>
  <c r="AD144" i="1"/>
  <c r="AL144" i="1" s="1"/>
  <c r="AS144" i="1" s="1"/>
  <c r="AD61" i="1"/>
  <c r="AL61" i="1" s="1"/>
  <c r="AN61" i="1" s="1"/>
  <c r="AR61" i="1" s="1"/>
  <c r="AD287" i="1"/>
  <c r="AL287" i="1" s="1"/>
  <c r="AS287" i="1" s="1"/>
  <c r="AD261" i="1"/>
  <c r="AL261" i="1" s="1"/>
  <c r="AS261" i="1" s="1"/>
  <c r="AD235" i="1"/>
  <c r="AL235" i="1" s="1"/>
  <c r="AS235" i="1" s="1"/>
  <c r="AD102" i="1"/>
  <c r="AL102" i="1" s="1"/>
  <c r="AS102" i="1" s="1"/>
  <c r="AD266" i="1"/>
  <c r="AL266" i="1" s="1"/>
  <c r="AN266" i="1" s="1"/>
  <c r="AR266" i="1" s="1"/>
  <c r="AD147" i="1"/>
  <c r="AL147" i="1" s="1"/>
  <c r="AS147" i="1" s="1"/>
  <c r="AD115" i="1"/>
  <c r="AL115" i="1" s="1"/>
  <c r="AS115" i="1" s="1"/>
  <c r="AD200" i="1"/>
  <c r="AL200" i="1" s="1"/>
  <c r="AS200" i="1" s="1"/>
  <c r="AD277" i="1"/>
  <c r="AL277" i="1" s="1"/>
  <c r="AN277" i="1" s="1"/>
  <c r="AR277" i="1" s="1"/>
  <c r="AD126" i="1"/>
  <c r="AL126" i="1" s="1"/>
  <c r="AN126" i="1" s="1"/>
  <c r="AR126" i="1" s="1"/>
  <c r="AD294" i="1"/>
  <c r="AL294" i="1" s="1"/>
  <c r="AS294" i="1" s="1"/>
  <c r="AD12" i="1"/>
  <c r="AL12" i="1" s="1"/>
  <c r="AS12" i="1" s="1"/>
  <c r="AD193" i="1"/>
  <c r="AL193" i="1" s="1"/>
  <c r="AS193" i="1" s="1"/>
  <c r="AD203" i="1"/>
  <c r="AL203" i="1" s="1"/>
  <c r="AS203" i="1" s="1"/>
  <c r="AD8" i="1"/>
  <c r="AL8" i="1" s="1"/>
  <c r="AS8" i="1" s="1"/>
  <c r="AD216" i="1"/>
  <c r="AL216" i="1" s="1"/>
  <c r="AS216" i="1" s="1"/>
  <c r="AD304" i="1"/>
  <c r="AL304" i="1" s="1"/>
  <c r="AN304" i="1" s="1"/>
  <c r="AR304" i="1" s="1"/>
  <c r="AD131" i="1"/>
  <c r="AL131" i="1" s="1"/>
  <c r="AS131" i="1" s="1"/>
  <c r="AD167" i="1"/>
  <c r="AL167" i="1" s="1"/>
  <c r="AS167" i="1" s="1"/>
  <c r="AD20" i="1"/>
  <c r="AL20" i="1" s="1"/>
  <c r="AS20" i="1" s="1"/>
  <c r="AD198" i="1"/>
  <c r="AL198" i="1" s="1"/>
  <c r="AS198" i="1" s="1"/>
  <c r="AD250" i="1"/>
  <c r="AL250" i="1" s="1"/>
  <c r="AN250" i="1" s="1"/>
  <c r="AR250" i="1" s="1"/>
  <c r="AD220" i="1"/>
  <c r="AL220" i="1" s="1"/>
  <c r="AN220" i="1" s="1"/>
  <c r="AR220" i="1" s="1"/>
  <c r="AD122" i="1"/>
  <c r="AL122" i="1" s="1"/>
  <c r="AN122" i="1" s="1"/>
  <c r="AR122" i="1" s="1"/>
  <c r="AD121" i="1"/>
  <c r="AL121" i="1" s="1"/>
  <c r="AS121" i="1" s="1"/>
  <c r="AD9" i="1"/>
  <c r="AL9" i="1" s="1"/>
  <c r="AS9" i="1" s="1"/>
  <c r="AD172" i="1"/>
  <c r="AL172" i="1" s="1"/>
  <c r="AS172" i="1" s="1"/>
  <c r="AD145" i="1"/>
  <c r="AL145" i="1" s="1"/>
  <c r="AN145" i="1" s="1"/>
  <c r="AO145" i="1" s="1"/>
  <c r="AD330" i="1"/>
  <c r="AL330" i="1" s="1"/>
  <c r="AN330" i="1" s="1"/>
  <c r="AO330" i="1" s="1"/>
  <c r="AD13" i="1"/>
  <c r="AL13" i="1" s="1"/>
  <c r="AN13" i="1" s="1"/>
  <c r="AO13" i="1" s="1"/>
  <c r="AD37" i="1"/>
  <c r="AL37" i="1" s="1"/>
  <c r="AN37" i="1" s="1"/>
  <c r="AO37" i="1" s="1"/>
  <c r="AD160" i="1"/>
  <c r="AL160" i="1" s="1"/>
  <c r="AN160" i="1" s="1"/>
  <c r="AO160" i="1" s="1"/>
  <c r="AD70" i="1"/>
  <c r="AL70" i="1" s="1"/>
  <c r="AN70" i="1" s="1"/>
  <c r="AO70" i="1" s="1"/>
  <c r="AD116" i="1"/>
  <c r="AL116" i="1" s="1"/>
  <c r="AN116" i="1" s="1"/>
  <c r="AO116" i="1" s="1"/>
  <c r="AD35" i="1"/>
  <c r="AL35" i="1" s="1"/>
  <c r="AN35" i="1" s="1"/>
  <c r="AO35" i="1" s="1"/>
  <c r="AD127" i="1"/>
  <c r="AL127" i="1" s="1"/>
  <c r="AN127" i="1" s="1"/>
  <c r="AO127" i="1" s="1"/>
  <c r="AD162" i="1"/>
  <c r="AL162" i="1" s="1"/>
  <c r="AN162" i="1" s="1"/>
  <c r="AO162" i="1" s="1"/>
  <c r="AD139" i="1"/>
  <c r="AL139" i="1" s="1"/>
  <c r="AN139" i="1" s="1"/>
  <c r="AO139" i="1" s="1"/>
  <c r="AD31" i="1"/>
  <c r="AL31" i="1" s="1"/>
  <c r="AN31" i="1" s="1"/>
  <c r="AO31" i="1" s="1"/>
  <c r="AD166" i="1"/>
  <c r="AL166" i="1" s="1"/>
  <c r="AN166" i="1" s="1"/>
  <c r="AO166" i="1" s="1"/>
  <c r="AD15" i="1"/>
  <c r="AL15" i="1" s="1"/>
  <c r="AN15" i="1" s="1"/>
  <c r="AO15" i="1" s="1"/>
  <c r="AD268" i="1"/>
  <c r="AL268" i="1" s="1"/>
  <c r="AN268" i="1" s="1"/>
  <c r="AO268" i="1" s="1"/>
  <c r="AD103" i="1"/>
  <c r="AL103" i="1" s="1"/>
  <c r="AN103" i="1" s="1"/>
  <c r="AO103" i="1" s="1"/>
  <c r="AD67" i="1"/>
  <c r="AL67" i="1" s="1"/>
  <c r="AN67" i="1" s="1"/>
  <c r="AO67" i="1" s="1"/>
  <c r="AD158" i="1"/>
  <c r="AL158" i="1" s="1"/>
  <c r="AN158" i="1" s="1"/>
  <c r="AO158" i="1" s="1"/>
  <c r="H17" i="4"/>
  <c r="AD173" i="1"/>
  <c r="AL173" i="1" s="1"/>
  <c r="AS173" i="1" s="1"/>
  <c r="AD320" i="1"/>
  <c r="AL320" i="1" s="1"/>
  <c r="AS320" i="1" s="1"/>
  <c r="AD210" i="1"/>
  <c r="AL210" i="1" s="1"/>
  <c r="AS210" i="1" s="1"/>
  <c r="AD71" i="1"/>
  <c r="AL71" i="1" s="1"/>
  <c r="AS71" i="1" s="1"/>
  <c r="AD151" i="1"/>
  <c r="AL151" i="1" s="1"/>
  <c r="AS151" i="1" s="1"/>
  <c r="AD138" i="1"/>
  <c r="AL138" i="1" s="1"/>
  <c r="AN138" i="1" s="1"/>
  <c r="AR138" i="1" s="1"/>
  <c r="AD170" i="1"/>
  <c r="AL170" i="1" s="1"/>
  <c r="AN170" i="1" s="1"/>
  <c r="AR170" i="1" s="1"/>
  <c r="AD228" i="1"/>
  <c r="AL228" i="1" s="1"/>
  <c r="AN228" i="1" s="1"/>
  <c r="AR228" i="1" s="1"/>
  <c r="AD229" i="1"/>
  <c r="AL229" i="1" s="1"/>
  <c r="AS229" i="1" s="1"/>
  <c r="AD225" i="1"/>
  <c r="AL225" i="1" s="1"/>
  <c r="AS225" i="1" s="1"/>
  <c r="AD17" i="1"/>
  <c r="AL17" i="1" s="1"/>
  <c r="AS17" i="1" s="1"/>
  <c r="AD323" i="1"/>
  <c r="AL323" i="1" s="1"/>
  <c r="AN323" i="1" s="1"/>
  <c r="AR323" i="1" s="1"/>
  <c r="AD49" i="1"/>
  <c r="AL49" i="1" s="1"/>
  <c r="AN49" i="1" s="1"/>
  <c r="AR49" i="1" s="1"/>
  <c r="AD290" i="1"/>
  <c r="AL290" i="1" s="1"/>
  <c r="AS290" i="1" s="1"/>
  <c r="AD62" i="1"/>
  <c r="AL62" i="1" s="1"/>
  <c r="AS62" i="1" s="1"/>
  <c r="AD136" i="1"/>
  <c r="AL136" i="1" s="1"/>
  <c r="AN136" i="1" s="1"/>
  <c r="AO136" i="1" s="1"/>
  <c r="AD308" i="1"/>
  <c r="AL308" i="1" s="1"/>
  <c r="AN308" i="1" s="1"/>
  <c r="AO308" i="1" s="1"/>
  <c r="AD38" i="1"/>
  <c r="AL38" i="1" s="1"/>
  <c r="AP38" i="1" s="1"/>
  <c r="AD183" i="1"/>
  <c r="AL183" i="1" s="1"/>
  <c r="AN183" i="1" s="1"/>
  <c r="AO183" i="1" s="1"/>
  <c r="AD157" i="1"/>
  <c r="AL157" i="1" s="1"/>
  <c r="AN157" i="1" s="1"/>
  <c r="AO157" i="1" s="1"/>
  <c r="AD311" i="1"/>
  <c r="AL311" i="1" s="1"/>
  <c r="AN311" i="1" s="1"/>
  <c r="AO311" i="1" s="1"/>
  <c r="AD140" i="1"/>
  <c r="AL140" i="1" s="1"/>
  <c r="AN140" i="1" s="1"/>
  <c r="AO140" i="1" s="1"/>
  <c r="AD79" i="1"/>
  <c r="AL79" i="1" s="1"/>
  <c r="AN79" i="1" s="1"/>
  <c r="AO79" i="1" s="1"/>
  <c r="AD234" i="1"/>
  <c r="AL234" i="1" s="1"/>
  <c r="AN234" i="1" s="1"/>
  <c r="AO234" i="1" s="1"/>
  <c r="AD255" i="1"/>
  <c r="AL255" i="1" s="1"/>
  <c r="AN255" i="1" s="1"/>
  <c r="AO255" i="1" s="1"/>
  <c r="AD159" i="1"/>
  <c r="AL159" i="1" s="1"/>
  <c r="AN159" i="1" s="1"/>
  <c r="AO159" i="1" s="1"/>
  <c r="AD269" i="1"/>
  <c r="AL269" i="1" s="1"/>
  <c r="AN269" i="1" s="1"/>
  <c r="AO269" i="1" s="1"/>
  <c r="AD125" i="1"/>
  <c r="AL125" i="1" s="1"/>
  <c r="AN125" i="1" s="1"/>
  <c r="AO125" i="1" s="1"/>
  <c r="AD309" i="1"/>
  <c r="AL309" i="1" s="1"/>
  <c r="AN309" i="1" s="1"/>
  <c r="AO309" i="1" s="1"/>
  <c r="AD267" i="1"/>
  <c r="AL267" i="1" s="1"/>
  <c r="AN267" i="1" s="1"/>
  <c r="AO267" i="1" s="1"/>
  <c r="AD77" i="1"/>
  <c r="AL77" i="1" s="1"/>
  <c r="AN77" i="1" s="1"/>
  <c r="AO77" i="1" s="1"/>
  <c r="AD112" i="1"/>
  <c r="AL112" i="1" s="1"/>
  <c r="AN112" i="1" s="1"/>
  <c r="AO112" i="1" s="1"/>
  <c r="AD108" i="1"/>
  <c r="AL108" i="1" s="1"/>
  <c r="AN108" i="1" s="1"/>
  <c r="AO108" i="1" s="1"/>
  <c r="AD7" i="1"/>
  <c r="AL7" i="1" s="1"/>
  <c r="AN7" i="1" s="1"/>
  <c r="AO7" i="1" s="1"/>
  <c r="AD72" i="1"/>
  <c r="AL72" i="1" s="1"/>
  <c r="AN72" i="1" s="1"/>
  <c r="AO72" i="1" s="1"/>
  <c r="AD239" i="1"/>
  <c r="AL239" i="1" s="1"/>
  <c r="AN239" i="1" s="1"/>
  <c r="AO239" i="1" s="1"/>
  <c r="AD78" i="1"/>
  <c r="AL78" i="1" s="1"/>
  <c r="AN78" i="1" s="1"/>
  <c r="AO78" i="1" s="1"/>
  <c r="AD270" i="1"/>
  <c r="AL270" i="1" s="1"/>
  <c r="AN270" i="1" s="1"/>
  <c r="AO270" i="1" s="1"/>
  <c r="AD69" i="1"/>
  <c r="AL69" i="1" s="1"/>
  <c r="AN69" i="1" s="1"/>
  <c r="AO69" i="1" s="1"/>
  <c r="AD14" i="1"/>
  <c r="AL14" i="1" s="1"/>
  <c r="AN14" i="1" s="1"/>
  <c r="AO14" i="1" s="1"/>
  <c r="AD57" i="1"/>
  <c r="AL57" i="1" s="1"/>
  <c r="AN57" i="1" s="1"/>
  <c r="AO57" i="1" s="1"/>
  <c r="AD212" i="1"/>
  <c r="AL212" i="1" s="1"/>
  <c r="AN212" i="1" s="1"/>
  <c r="AO212" i="1" s="1"/>
  <c r="AD27" i="1"/>
  <c r="AL27" i="1" s="1"/>
  <c r="AN27" i="1" s="1"/>
  <c r="AO27" i="1" s="1"/>
  <c r="AD33" i="1"/>
  <c r="AL33" i="1" s="1"/>
  <c r="AN33" i="1" s="1"/>
  <c r="AO33" i="1" s="1"/>
  <c r="AD4" i="1"/>
  <c r="AL4" i="1" s="1"/>
  <c r="AN4" i="1" s="1"/>
  <c r="AO4" i="1" s="1"/>
  <c r="AD114" i="1"/>
  <c r="AL114" i="1" s="1"/>
  <c r="AN114" i="1" s="1"/>
  <c r="AO114" i="1" s="1"/>
  <c r="AN3" i="1"/>
  <c r="J17" i="4"/>
  <c r="AD338" i="1"/>
  <c r="AL338" i="1" s="1"/>
  <c r="AD339" i="1"/>
  <c r="AL339" i="1" s="1"/>
  <c r="AD344" i="1"/>
  <c r="AL344" i="1" s="1"/>
  <c r="AD342" i="1"/>
  <c r="AL342" i="1" s="1"/>
  <c r="AD335" i="1"/>
  <c r="AL335" i="1" s="1"/>
  <c r="AD345" i="1"/>
  <c r="AL345" i="1" s="1"/>
  <c r="AD346" i="1"/>
  <c r="AL346" i="1" s="1"/>
  <c r="AD347" i="1"/>
  <c r="AL347" i="1" s="1"/>
  <c r="AD348" i="1"/>
  <c r="AL348" i="1" s="1"/>
  <c r="AD343" i="1"/>
  <c r="AL343" i="1" s="1"/>
  <c r="AD334" i="1"/>
  <c r="AL334" i="1" s="1"/>
  <c r="AD340" i="1"/>
  <c r="AL340" i="1" s="1"/>
  <c r="AD341" i="1"/>
  <c r="AL341" i="1" s="1"/>
  <c r="AD332" i="1"/>
  <c r="AL332" i="1" s="1"/>
  <c r="AD336" i="1"/>
  <c r="AL336" i="1" s="1"/>
  <c r="AD333" i="1"/>
  <c r="AL333" i="1" s="1"/>
  <c r="AD337" i="1"/>
  <c r="AL337" i="1" s="1"/>
  <c r="AP351" i="1" l="1"/>
  <c r="AS351" i="1"/>
  <c r="AO351" i="1"/>
  <c r="AL351" i="1"/>
  <c r="AL355" i="1" s="1"/>
  <c r="AR3" i="1"/>
  <c r="AR351" i="1" s="1"/>
  <c r="AN351" i="1"/>
  <c r="AQ185" i="1" l="1"/>
  <c r="AQ311" i="1"/>
  <c r="AQ205" i="1"/>
  <c r="AQ268" i="1"/>
  <c r="AQ83" i="1"/>
  <c r="AQ81" i="1"/>
  <c r="AQ334" i="1"/>
  <c r="AQ305" i="1"/>
  <c r="AQ221" i="1"/>
  <c r="AQ293" i="1"/>
  <c r="AQ42" i="1"/>
  <c r="AQ301" i="1"/>
  <c r="AQ35" i="1"/>
  <c r="AQ223" i="1"/>
  <c r="AQ41" i="1"/>
  <c r="AQ8" i="1"/>
  <c r="AQ248" i="1"/>
  <c r="AQ62" i="1"/>
  <c r="AQ100" i="1"/>
  <c r="AQ326" i="1"/>
  <c r="AQ103" i="1"/>
  <c r="AQ87" i="1"/>
  <c r="AQ164" i="1"/>
  <c r="AQ340" i="1"/>
  <c r="AQ226" i="1"/>
  <c r="AQ286" i="1"/>
  <c r="AQ258" i="1"/>
  <c r="AQ199" i="1"/>
  <c r="AQ257" i="1"/>
  <c r="AQ203" i="1"/>
  <c r="AQ241" i="1"/>
  <c r="AQ140" i="1"/>
  <c r="AQ180" i="1"/>
  <c r="AQ259" i="1"/>
  <c r="AQ228" i="1"/>
  <c r="AQ30" i="1"/>
  <c r="AQ327" i="1"/>
  <c r="AQ122" i="1"/>
  <c r="AQ300" i="1"/>
  <c r="AQ299" i="1"/>
  <c r="AQ173" i="1"/>
  <c r="AQ136" i="1"/>
  <c r="AQ225" i="1"/>
  <c r="AQ280" i="1"/>
  <c r="AQ92" i="1"/>
  <c r="AQ59" i="1"/>
  <c r="AQ220" i="1"/>
  <c r="AQ224" i="1"/>
  <c r="AQ76" i="1"/>
  <c r="AQ214" i="1"/>
  <c r="AQ261" i="1"/>
  <c r="AQ200" i="1"/>
  <c r="AQ218" i="1"/>
  <c r="AQ292" i="1"/>
  <c r="AQ56" i="1"/>
  <c r="AQ253" i="1"/>
  <c r="AQ201" i="1"/>
  <c r="AQ303" i="1"/>
  <c r="AQ244" i="1"/>
  <c r="AQ55" i="1"/>
  <c r="AQ78" i="1"/>
  <c r="AQ269" i="1"/>
  <c r="AQ238" i="1"/>
  <c r="AQ169" i="1"/>
  <c r="AQ322" i="1"/>
  <c r="AQ93" i="1"/>
  <c r="AQ222" i="1"/>
  <c r="AQ57" i="1"/>
  <c r="AQ142" i="1"/>
  <c r="AQ46" i="1"/>
  <c r="AQ315" i="1"/>
  <c r="AQ237" i="1"/>
  <c r="AQ309" i="1"/>
  <c r="AQ227" i="1"/>
  <c r="AQ50" i="1"/>
  <c r="AQ166" i="1"/>
  <c r="AQ192" i="1"/>
  <c r="AQ295" i="1"/>
  <c r="AQ316" i="1"/>
  <c r="AQ54" i="1"/>
  <c r="AQ51" i="1"/>
  <c r="AQ40" i="1"/>
  <c r="AQ45" i="1"/>
  <c r="AQ193" i="1"/>
  <c r="AQ128" i="1"/>
  <c r="AQ123" i="1"/>
  <c r="AQ63" i="1"/>
  <c r="AQ37" i="1"/>
  <c r="AQ285" i="1"/>
  <c r="AQ52" i="1"/>
  <c r="AQ84" i="1"/>
  <c r="AQ184" i="1"/>
  <c r="AQ273" i="1"/>
  <c r="AQ167" i="1"/>
  <c r="AQ67" i="1"/>
  <c r="AQ115" i="1"/>
  <c r="AQ177" i="1"/>
  <c r="AQ53" i="1"/>
  <c r="AQ98" i="1"/>
  <c r="AQ135" i="1"/>
  <c r="AQ49" i="1"/>
  <c r="AQ296" i="1"/>
  <c r="AQ190" i="1"/>
  <c r="AQ129" i="1"/>
  <c r="AQ206" i="1"/>
  <c r="AQ272" i="1"/>
  <c r="AQ21" i="1"/>
  <c r="AQ154" i="1"/>
  <c r="AQ204" i="1"/>
  <c r="AQ96" i="1"/>
  <c r="AQ155" i="1"/>
  <c r="AQ350" i="1"/>
  <c r="AQ60" i="1"/>
  <c r="AQ213" i="1"/>
  <c r="AQ255" i="1"/>
  <c r="AQ32" i="1"/>
  <c r="AQ47" i="1"/>
  <c r="AQ256" i="1"/>
  <c r="AQ262" i="1"/>
  <c r="AQ82" i="1"/>
  <c r="AQ69" i="1"/>
  <c r="AQ263" i="1"/>
  <c r="AQ108" i="1"/>
  <c r="AQ145" i="1"/>
  <c r="AQ304" i="1"/>
  <c r="AQ345" i="1"/>
  <c r="AQ183" i="1"/>
  <c r="AQ275" i="1"/>
  <c r="AQ119" i="1"/>
  <c r="AQ85" i="1"/>
  <c r="AQ120" i="1"/>
  <c r="AQ33" i="1"/>
  <c r="AQ90" i="1"/>
  <c r="AQ25" i="1"/>
  <c r="AQ74" i="1"/>
  <c r="AQ162" i="1"/>
  <c r="AQ161" i="1"/>
  <c r="AQ64" i="1"/>
  <c r="AQ168" i="1"/>
  <c r="AQ132" i="1"/>
  <c r="AQ102" i="1"/>
  <c r="AQ243" i="1"/>
  <c r="AQ149" i="1"/>
  <c r="AQ209" i="1"/>
  <c r="AQ86" i="1"/>
  <c r="AQ94" i="1"/>
  <c r="AQ279" i="1"/>
  <c r="AQ104" i="1"/>
  <c r="AQ278" i="1"/>
  <c r="AQ284" i="1"/>
  <c r="AQ265" i="1"/>
  <c r="AQ320" i="1"/>
  <c r="AQ157" i="1"/>
  <c r="AQ291" i="1"/>
  <c r="AQ160" i="1"/>
  <c r="AQ211" i="1"/>
  <c r="AQ195" i="1"/>
  <c r="AQ341" i="1"/>
  <c r="AQ306" i="1"/>
  <c r="AQ20" i="1"/>
  <c r="AQ234" i="1"/>
  <c r="AQ99" i="1"/>
  <c r="AQ252" i="1"/>
  <c r="AQ137" i="1"/>
  <c r="AQ212" i="1"/>
  <c r="AQ36" i="1"/>
  <c r="AQ189" i="1"/>
  <c r="AQ276" i="1"/>
  <c r="AQ105" i="1"/>
  <c r="AQ11" i="1"/>
  <c r="AQ310" i="1"/>
  <c r="AQ158" i="1"/>
  <c r="AQ196" i="1"/>
  <c r="AQ130" i="1"/>
  <c r="AQ288" i="1"/>
  <c r="AQ289" i="1"/>
  <c r="AQ202" i="1"/>
  <c r="AQ138" i="1"/>
  <c r="AQ48" i="1"/>
  <c r="AQ208" i="1"/>
  <c r="AQ68" i="1"/>
  <c r="AQ12" i="1"/>
  <c r="AQ254" i="1"/>
  <c r="AQ308" i="1"/>
  <c r="AQ188" i="1"/>
  <c r="AQ15" i="1"/>
  <c r="AQ328" i="1"/>
  <c r="AQ231" i="1"/>
  <c r="AQ156" i="1"/>
  <c r="AQ176" i="1"/>
  <c r="AQ150" i="1"/>
  <c r="AQ330" i="1"/>
  <c r="AQ75" i="1"/>
  <c r="AQ152" i="1"/>
  <c r="AQ344" i="1"/>
  <c r="AQ249" i="1"/>
  <c r="AQ125" i="1"/>
  <c r="AQ18" i="1"/>
  <c r="AQ332" i="1"/>
  <c r="AQ186" i="1"/>
  <c r="AQ127" i="1"/>
  <c r="AQ4" i="1"/>
  <c r="AQ335" i="1"/>
  <c r="AQ347" i="1"/>
  <c r="AQ6" i="1"/>
  <c r="AQ124" i="1"/>
  <c r="AQ5" i="1"/>
  <c r="AQ230" i="1"/>
  <c r="AQ77" i="1"/>
  <c r="AQ153" i="1"/>
  <c r="AQ346" i="1"/>
  <c r="AQ267" i="1"/>
  <c r="AQ34" i="1"/>
  <c r="AQ27" i="1"/>
  <c r="AQ333" i="1"/>
  <c r="AQ163" i="1"/>
  <c r="AQ317" i="1"/>
  <c r="AQ72" i="1"/>
  <c r="AQ66" i="1"/>
  <c r="AQ297" i="1"/>
  <c r="AQ338" i="1"/>
  <c r="AQ97" i="1"/>
  <c r="AQ112" i="1"/>
  <c r="AQ314" i="1"/>
  <c r="AQ216" i="1"/>
  <c r="AQ31" i="1"/>
  <c r="AQ113" i="1"/>
  <c r="AQ38" i="1"/>
  <c r="AQ71" i="1"/>
  <c r="AQ80" i="1"/>
  <c r="AQ178" i="1"/>
  <c r="AQ29" i="1"/>
  <c r="AQ207" i="1"/>
  <c r="AQ260" i="1"/>
  <c r="AQ349" i="1"/>
  <c r="AQ16" i="1"/>
  <c r="AQ229" i="1"/>
  <c r="AQ110" i="1"/>
  <c r="AQ111" i="1"/>
  <c r="AQ343" i="1"/>
  <c r="AQ245" i="1"/>
  <c r="AQ118" i="1"/>
  <c r="AQ236" i="1"/>
  <c r="AQ250" i="1"/>
  <c r="AQ170" i="1"/>
  <c r="AQ239" i="1"/>
  <c r="AQ194" i="1"/>
  <c r="AQ95" i="1"/>
  <c r="AQ141" i="1"/>
  <c r="AQ319" i="1"/>
  <c r="AQ101" i="1"/>
  <c r="AQ339" i="1"/>
  <c r="AQ133" i="1"/>
  <c r="AQ172" i="1"/>
  <c r="AQ219" i="1"/>
  <c r="AQ298" i="1"/>
  <c r="AQ151" i="1"/>
  <c r="AQ337" i="1"/>
  <c r="AQ13" i="1"/>
  <c r="AQ159" i="1"/>
  <c r="AQ179" i="1"/>
  <c r="AQ342" i="1"/>
  <c r="AQ282" i="1"/>
  <c r="AQ242" i="1"/>
  <c r="AQ264" i="1"/>
  <c r="AQ217" i="1"/>
  <c r="AQ39" i="1"/>
  <c r="AQ197" i="1"/>
  <c r="AQ302" i="1"/>
  <c r="AQ9" i="1"/>
  <c r="AQ148" i="1"/>
  <c r="AQ182" i="1"/>
  <c r="AQ294" i="1"/>
  <c r="AQ348" i="1"/>
  <c r="AQ331" i="1"/>
  <c r="AQ17" i="1"/>
  <c r="AQ247" i="1"/>
  <c r="AQ283" i="1"/>
  <c r="AQ290" i="1"/>
  <c r="AQ325" i="1"/>
  <c r="AQ336" i="1"/>
  <c r="AQ58" i="1"/>
  <c r="AQ274" i="1"/>
  <c r="AQ174" i="1"/>
  <c r="AQ240" i="1"/>
  <c r="AQ131" i="1"/>
  <c r="AQ232" i="1"/>
  <c r="AQ61" i="1"/>
  <c r="AQ171" i="1"/>
  <c r="AQ143" i="1"/>
  <c r="AQ44" i="1"/>
  <c r="AQ19" i="1"/>
  <c r="AQ312" i="1"/>
  <c r="AQ26" i="1"/>
  <c r="AQ106" i="1"/>
  <c r="AQ43" i="1"/>
  <c r="AQ165" i="1"/>
  <c r="AQ116" i="1"/>
  <c r="AQ88" i="1"/>
  <c r="AQ271" i="1"/>
  <c r="AQ251" i="1"/>
  <c r="AQ147" i="1"/>
  <c r="AQ22" i="1"/>
  <c r="AQ144" i="1"/>
  <c r="AQ307" i="1"/>
  <c r="AQ287" i="1"/>
  <c r="AQ126" i="1"/>
  <c r="AQ281" i="1"/>
  <c r="AQ175" i="1"/>
  <c r="AQ107" i="1"/>
  <c r="AQ7" i="1"/>
  <c r="AQ187" i="1"/>
  <c r="AQ3" i="1"/>
  <c r="AQ23" i="1"/>
  <c r="AQ215" i="1"/>
  <c r="AQ117" i="1"/>
  <c r="AQ134" i="1"/>
  <c r="AQ89" i="1"/>
  <c r="AQ277" i="1"/>
  <c r="AQ246" i="1"/>
  <c r="AQ191" i="1"/>
  <c r="AQ10" i="1"/>
  <c r="AQ235" i="1"/>
  <c r="AQ233" i="1"/>
  <c r="AQ121" i="1"/>
  <c r="AQ323" i="1"/>
  <c r="AQ109" i="1"/>
  <c r="AQ114" i="1"/>
  <c r="AQ266" i="1"/>
  <c r="AQ14" i="1"/>
  <c r="AQ210" i="1"/>
  <c r="AQ73" i="1"/>
  <c r="AQ270" i="1"/>
  <c r="AQ146" i="1"/>
  <c r="AQ318" i="1"/>
  <c r="AQ139" i="1"/>
  <c r="AQ24" i="1"/>
  <c r="AQ79" i="1"/>
  <c r="AQ313" i="1"/>
  <c r="AQ181" i="1"/>
  <c r="AQ198" i="1"/>
  <c r="AQ65" i="1"/>
  <c r="AQ321" i="1"/>
  <c r="AQ70" i="1"/>
  <c r="AQ91" i="1"/>
  <c r="AQ28" i="1"/>
  <c r="AQ329" i="1"/>
  <c r="AQ324" i="1"/>
  <c r="AT305" i="1"/>
  <c r="AT328" i="1"/>
  <c r="AT160" i="1"/>
  <c r="AU160" i="1" s="1"/>
  <c r="BA160" i="1" s="1"/>
  <c r="BI160" i="1" s="1"/>
  <c r="AT198" i="1"/>
  <c r="AT227" i="1"/>
  <c r="AT69" i="1"/>
  <c r="AT327" i="1"/>
  <c r="AT234" i="1"/>
  <c r="AT54" i="1"/>
  <c r="AT103" i="1"/>
  <c r="AT148" i="1"/>
  <c r="AU148" i="1" s="1"/>
  <c r="BA148" i="1" s="1"/>
  <c r="AT321" i="1"/>
  <c r="AT242" i="1"/>
  <c r="AT200" i="1"/>
  <c r="AT293" i="1"/>
  <c r="AT265" i="1"/>
  <c r="AT46" i="1"/>
  <c r="AT217" i="1"/>
  <c r="AU217" i="1" s="1"/>
  <c r="BA217" i="1" s="1"/>
  <c r="AT233" i="1"/>
  <c r="AT110" i="1"/>
  <c r="AT133" i="1"/>
  <c r="AU133" i="1" s="1"/>
  <c r="BA133" i="1" s="1"/>
  <c r="AT35" i="1"/>
  <c r="AT268" i="1"/>
  <c r="AT170" i="1"/>
  <c r="AT136" i="1"/>
  <c r="AT150" i="1"/>
  <c r="AT190" i="1"/>
  <c r="AU190" i="1" s="1"/>
  <c r="BA190" i="1" s="1"/>
  <c r="AT211" i="1"/>
  <c r="AU211" i="1" s="1"/>
  <c r="AT247" i="1"/>
  <c r="AU247" i="1" s="1"/>
  <c r="BA247" i="1" s="1"/>
  <c r="AT207" i="1"/>
  <c r="AT307" i="1"/>
  <c r="AT199" i="1"/>
  <c r="AU199" i="1" s="1"/>
  <c r="AT303" i="1"/>
  <c r="AT221" i="1"/>
  <c r="AT22" i="1"/>
  <c r="AT157" i="1"/>
  <c r="AT84" i="1"/>
  <c r="AT62" i="1"/>
  <c r="AU62" i="1" s="1"/>
  <c r="AT12" i="1"/>
  <c r="AT95" i="1"/>
  <c r="AT159" i="1"/>
  <c r="AT126" i="1"/>
  <c r="AT83" i="1"/>
  <c r="AT114" i="1"/>
  <c r="AU114" i="1" s="1"/>
  <c r="BA114" i="1" s="1"/>
  <c r="BI114" i="1" s="1"/>
  <c r="AT281" i="1"/>
  <c r="AT212" i="1"/>
  <c r="AT129" i="1"/>
  <c r="AT319" i="1"/>
  <c r="AT271" i="1"/>
  <c r="AT262" i="1"/>
  <c r="AT181" i="1"/>
  <c r="AT312" i="1"/>
  <c r="AT119" i="1"/>
  <c r="AU119" i="1" s="1"/>
  <c r="AT68" i="1"/>
  <c r="AT77" i="1"/>
  <c r="AT270" i="1"/>
  <c r="AT191" i="1"/>
  <c r="AU191" i="1" s="1"/>
  <c r="BA191" i="1" s="1"/>
  <c r="AT152" i="1"/>
  <c r="AU152" i="1" s="1"/>
  <c r="BA152" i="1" s="1"/>
  <c r="AT261" i="1"/>
  <c r="AU261" i="1" s="1"/>
  <c r="AT246" i="1"/>
  <c r="AU246" i="1" s="1"/>
  <c r="BA246" i="1" s="1"/>
  <c r="BI246" i="1" s="1"/>
  <c r="AT102" i="1"/>
  <c r="AU102" i="1" s="1"/>
  <c r="BA102" i="1" s="1"/>
  <c r="AT299" i="1"/>
  <c r="AT308" i="1"/>
  <c r="AT297" i="1"/>
  <c r="AU297" i="1" s="1"/>
  <c r="BA297" i="1" s="1"/>
  <c r="AT11" i="1"/>
  <c r="AT288" i="1"/>
  <c r="AT49" i="1"/>
  <c r="AT254" i="1"/>
  <c r="AT107" i="1"/>
  <c r="AT60" i="1"/>
  <c r="AT38" i="1"/>
  <c r="AT82" i="1"/>
  <c r="AU82" i="1" s="1"/>
  <c r="BA82" i="1" s="1"/>
  <c r="BI82" i="1" s="1"/>
  <c r="AT248" i="1"/>
  <c r="AU248" i="1" s="1"/>
  <c r="BA248" i="1" s="1"/>
  <c r="AT250" i="1"/>
  <c r="AT341" i="1"/>
  <c r="AT343" i="1"/>
  <c r="AU343" i="1" s="1"/>
  <c r="AT301" i="1"/>
  <c r="AT330" i="1"/>
  <c r="AT311" i="1"/>
  <c r="AT289" i="1"/>
  <c r="AU289" i="1" s="1"/>
  <c r="AT15" i="1"/>
  <c r="AT337" i="1"/>
  <c r="AU337" i="1" s="1"/>
  <c r="BA337" i="1" s="1"/>
  <c r="AT300" i="1"/>
  <c r="AU300" i="1" s="1"/>
  <c r="BA300" i="1" s="1"/>
  <c r="AT59" i="1"/>
  <c r="AT123" i="1"/>
  <c r="AT155" i="1"/>
  <c r="AT315" i="1"/>
  <c r="AU315" i="1" s="1"/>
  <c r="BA315" i="1" s="1"/>
  <c r="AT344" i="1"/>
  <c r="AT219" i="1"/>
  <c r="AT276" i="1"/>
  <c r="AT41" i="1"/>
  <c r="AU41" i="1" s="1"/>
  <c r="BA41" i="1" s="1"/>
  <c r="BI41" i="1" s="1"/>
  <c r="AT108" i="1"/>
  <c r="AT335" i="1"/>
  <c r="AT348" i="1"/>
  <c r="AU348" i="1" s="1"/>
  <c r="BA348" i="1" s="1"/>
  <c r="AT130" i="1"/>
  <c r="AT165" i="1"/>
  <c r="AT259" i="1"/>
  <c r="AT72" i="1"/>
  <c r="AU72" i="1" s="1"/>
  <c r="BA72" i="1" s="1"/>
  <c r="BI72" i="1" s="1"/>
  <c r="AT333" i="1"/>
  <c r="AU333" i="1" s="1"/>
  <c r="BA333" i="1" s="1"/>
  <c r="AT257" i="1"/>
  <c r="AT42" i="1"/>
  <c r="AT97" i="1"/>
  <c r="AU97" i="1" s="1"/>
  <c r="BA97" i="1" s="1"/>
  <c r="AT171" i="1"/>
  <c r="AT25" i="1"/>
  <c r="AT177" i="1"/>
  <c r="AU177" i="1" s="1"/>
  <c r="AT91" i="1"/>
  <c r="AT80" i="1"/>
  <c r="AT14" i="1"/>
  <c r="AT205" i="1"/>
  <c r="AT145" i="1"/>
  <c r="AT117" i="1"/>
  <c r="AT135" i="1"/>
  <c r="AU135" i="1" s="1"/>
  <c r="AT183" i="1"/>
  <c r="AT267" i="1"/>
  <c r="AT260" i="1"/>
  <c r="AT192" i="1"/>
  <c r="AT314" i="1"/>
  <c r="AT144" i="1"/>
  <c r="AT283" i="1"/>
  <c r="AT230" i="1"/>
  <c r="AU230" i="1" s="1"/>
  <c r="AT8" i="1"/>
  <c r="AT75" i="1"/>
  <c r="AT36" i="1"/>
  <c r="AT23" i="1"/>
  <c r="AT98" i="1"/>
  <c r="AT154" i="1"/>
  <c r="AT74" i="1"/>
  <c r="AU74" i="1" s="1"/>
  <c r="BA74" i="1" s="1"/>
  <c r="AT93" i="1"/>
  <c r="AT339" i="1"/>
  <c r="AT294" i="1"/>
  <c r="AT193" i="1"/>
  <c r="AT187" i="1"/>
  <c r="AU187" i="1" s="1"/>
  <c r="AT347" i="1"/>
  <c r="AT104" i="1"/>
  <c r="AT241" i="1"/>
  <c r="AU241" i="1" s="1"/>
  <c r="AT10" i="1"/>
  <c r="AT309" i="1"/>
  <c r="AU309" i="1" s="1"/>
  <c r="BA309" i="1" s="1"/>
  <c r="BI309" i="1" s="1"/>
  <c r="AT331" i="1"/>
  <c r="AT116" i="1"/>
  <c r="AT96" i="1"/>
  <c r="AT56" i="1"/>
  <c r="AT226" i="1"/>
  <c r="AT214" i="1"/>
  <c r="AT182" i="1"/>
  <c r="AU182" i="1" s="1"/>
  <c r="BA182" i="1" s="1"/>
  <c r="BI182" i="1" s="1"/>
  <c r="AT138" i="1"/>
  <c r="AT282" i="1"/>
  <c r="AT229" i="1"/>
  <c r="AT231" i="1"/>
  <c r="AU231" i="1" s="1"/>
  <c r="AT224" i="1"/>
  <c r="AT322" i="1"/>
  <c r="AT236" i="1"/>
  <c r="AU236" i="1" s="1"/>
  <c r="BA236" i="1" s="1"/>
  <c r="BI236" i="1" s="1"/>
  <c r="AT18" i="1"/>
  <c r="AT245" i="1"/>
  <c r="AU245" i="1" s="1"/>
  <c r="BA245" i="1" s="1"/>
  <c r="AT33" i="1"/>
  <c r="AT70" i="1"/>
  <c r="AT180" i="1"/>
  <c r="AT218" i="1"/>
  <c r="AU218" i="1" s="1"/>
  <c r="AT45" i="1"/>
  <c r="AT47" i="1"/>
  <c r="AT146" i="1"/>
  <c r="AT232" i="1"/>
  <c r="AT280" i="1"/>
  <c r="AT342" i="1"/>
  <c r="AT52" i="1"/>
  <c r="AT213" i="1"/>
  <c r="AT263" i="1"/>
  <c r="AU263" i="1" s="1"/>
  <c r="BA263" i="1" s="1"/>
  <c r="AT39" i="1"/>
  <c r="AU39" i="1" s="1"/>
  <c r="BA39" i="1" s="1"/>
  <c r="BI39" i="1" s="1"/>
  <c r="AT175" i="1"/>
  <c r="AT34" i="1"/>
  <c r="AU34" i="1" s="1"/>
  <c r="BA34" i="1" s="1"/>
  <c r="BI34" i="1" s="1"/>
  <c r="AT197" i="1"/>
  <c r="AT58" i="1"/>
  <c r="AT320" i="1"/>
  <c r="AU320" i="1" s="1"/>
  <c r="BA320" i="1" s="1"/>
  <c r="AT186" i="1"/>
  <c r="AT272" i="1"/>
  <c r="AU272" i="1" s="1"/>
  <c r="BA272" i="1" s="1"/>
  <c r="AT188" i="1"/>
  <c r="AT290" i="1"/>
  <c r="AT323" i="1"/>
  <c r="AT100" i="1"/>
  <c r="AT26" i="1"/>
  <c r="AT179" i="1"/>
  <c r="AT78" i="1"/>
  <c r="AU78" i="1" s="1"/>
  <c r="BA78" i="1" s="1"/>
  <c r="BI78" i="1" s="1"/>
  <c r="AT235" i="1"/>
  <c r="AT158" i="1"/>
  <c r="AT131" i="1"/>
  <c r="AT208" i="1"/>
  <c r="AT105" i="1"/>
  <c r="AT21" i="1"/>
  <c r="AU21" i="1" s="1"/>
  <c r="AT340" i="1"/>
  <c r="AU340" i="1" s="1"/>
  <c r="BA340" i="1" s="1"/>
  <c r="AT139" i="1"/>
  <c r="AT173" i="1"/>
  <c r="AT189" i="1"/>
  <c r="AU189" i="1" s="1"/>
  <c r="BA189" i="1" s="1"/>
  <c r="AT324" i="1"/>
  <c r="AU324" i="1" s="1"/>
  <c r="BA324" i="1" s="1"/>
  <c r="BI324" i="1" s="1"/>
  <c r="AT29" i="1"/>
  <c r="AT55" i="1"/>
  <c r="AT85" i="1"/>
  <c r="AT32" i="1"/>
  <c r="AU32" i="1" s="1"/>
  <c r="BA32" i="1" s="1"/>
  <c r="BI32" i="1" s="1"/>
  <c r="AT184" i="1"/>
  <c r="AT167" i="1"/>
  <c r="AU167" i="1" s="1"/>
  <c r="BA167" i="1" s="1"/>
  <c r="AT346" i="1"/>
  <c r="AU346" i="1" s="1"/>
  <c r="AT326" i="1"/>
  <c r="AU326" i="1" s="1"/>
  <c r="BA326" i="1" s="1"/>
  <c r="BI326" i="1" s="1"/>
  <c r="AT67" i="1"/>
  <c r="AT132" i="1"/>
  <c r="AT225" i="1"/>
  <c r="AU225" i="1" s="1"/>
  <c r="AT127" i="1"/>
  <c r="AT216" i="1"/>
  <c r="AU216" i="1" s="1"/>
  <c r="AT264" i="1"/>
  <c r="AT287" i="1"/>
  <c r="AT298" i="1"/>
  <c r="AU298" i="1" s="1"/>
  <c r="BA298" i="1" s="1"/>
  <c r="AT306" i="1"/>
  <c r="AT3" i="1"/>
  <c r="AT296" i="1"/>
  <c r="AT48" i="1"/>
  <c r="AT313" i="1"/>
  <c r="AT141" i="1"/>
  <c r="AT237" i="1"/>
  <c r="AT111" i="1"/>
  <c r="AT24" i="1"/>
  <c r="AU24" i="1" s="1"/>
  <c r="BA24" i="1" s="1"/>
  <c r="BI24" i="1" s="1"/>
  <c r="AT194" i="1"/>
  <c r="AT120" i="1"/>
  <c r="AU120" i="1" s="1"/>
  <c r="BA120" i="1" s="1"/>
  <c r="AT302" i="1"/>
  <c r="AT99" i="1"/>
  <c r="AT203" i="1"/>
  <c r="AU203" i="1" s="1"/>
  <c r="AT258" i="1"/>
  <c r="AU258" i="1" s="1"/>
  <c r="AT285" i="1"/>
  <c r="AT65" i="1"/>
  <c r="AT163" i="1"/>
  <c r="AT156" i="1"/>
  <c r="AT128" i="1"/>
  <c r="AT244" i="1"/>
  <c r="AT318" i="1"/>
  <c r="AT292" i="1"/>
  <c r="AT19" i="1"/>
  <c r="AU19" i="1" s="1"/>
  <c r="BA19" i="1" s="1"/>
  <c r="AT64" i="1"/>
  <c r="AT9" i="1"/>
  <c r="AU9" i="1" s="1"/>
  <c r="AT140" i="1"/>
  <c r="AT92" i="1"/>
  <c r="AT278" i="1"/>
  <c r="AU278" i="1" s="1"/>
  <c r="BA278" i="1" s="1"/>
  <c r="AT178" i="1"/>
  <c r="AT206" i="1"/>
  <c r="AT295" i="1"/>
  <c r="AT291" i="1"/>
  <c r="AT81" i="1"/>
  <c r="AU81" i="1" s="1"/>
  <c r="BA81" i="1" s="1"/>
  <c r="AT168" i="1"/>
  <c r="AU168" i="1" s="1"/>
  <c r="BA168" i="1" s="1"/>
  <c r="AT220" i="1"/>
  <c r="AT277" i="1"/>
  <c r="AT317" i="1"/>
  <c r="AT125" i="1"/>
  <c r="AT13" i="1"/>
  <c r="AT94" i="1"/>
  <c r="AT210" i="1"/>
  <c r="AT332" i="1"/>
  <c r="AU332" i="1" s="1"/>
  <c r="BA332" i="1" s="1"/>
  <c r="AT87" i="1"/>
  <c r="AT137" i="1"/>
  <c r="AT196" i="1"/>
  <c r="AT86" i="1"/>
  <c r="AT30" i="1"/>
  <c r="AU30" i="1" s="1"/>
  <c r="BA30" i="1" s="1"/>
  <c r="BI30" i="1" s="1"/>
  <c r="AT90" i="1"/>
  <c r="AT166" i="1"/>
  <c r="AT109" i="1"/>
  <c r="AU109" i="1" s="1"/>
  <c r="BA109" i="1" s="1"/>
  <c r="AT274" i="1"/>
  <c r="AT89" i="1"/>
  <c r="AT325" i="1"/>
  <c r="AT50" i="1"/>
  <c r="AU50" i="1" s="1"/>
  <c r="AT4" i="1"/>
  <c r="AT115" i="1"/>
  <c r="AT195" i="1"/>
  <c r="AT162" i="1"/>
  <c r="AT134" i="1"/>
  <c r="AT147" i="1"/>
  <c r="AT336" i="1"/>
  <c r="AT350" i="1"/>
  <c r="AT20" i="1"/>
  <c r="AU20" i="1" s="1"/>
  <c r="BA20" i="1" s="1"/>
  <c r="AT31" i="1"/>
  <c r="AT122" i="1"/>
  <c r="AU122" i="1" s="1"/>
  <c r="BA122" i="1" s="1"/>
  <c r="AT209" i="1"/>
  <c r="AT286" i="1"/>
  <c r="AT161" i="1"/>
  <c r="AU161" i="1" s="1"/>
  <c r="BA161" i="1" s="1"/>
  <c r="BI161" i="1" s="1"/>
  <c r="AT338" i="1"/>
  <c r="AT349" i="1"/>
  <c r="AU349" i="1" s="1"/>
  <c r="BA349" i="1" s="1"/>
  <c r="BI349" i="1" s="1"/>
  <c r="AT310" i="1"/>
  <c r="AT63" i="1"/>
  <c r="AT153" i="1"/>
  <c r="AU153" i="1" s="1"/>
  <c r="AT6" i="1"/>
  <c r="AT66" i="1"/>
  <c r="AT215" i="1"/>
  <c r="AT113" i="1"/>
  <c r="AT28" i="1"/>
  <c r="AT201" i="1"/>
  <c r="AT71" i="1"/>
  <c r="AU71" i="1" s="1"/>
  <c r="BA71" i="1" s="1"/>
  <c r="AT329" i="1"/>
  <c r="AT334" i="1"/>
  <c r="AU334" i="1" s="1"/>
  <c r="BA334" i="1" s="1"/>
  <c r="AT202" i="1"/>
  <c r="AT106" i="1"/>
  <c r="AT79" i="1"/>
  <c r="AU79" i="1" s="1"/>
  <c r="BA79" i="1" s="1"/>
  <c r="BI79" i="1" s="1"/>
  <c r="AT279" i="1"/>
  <c r="AU279" i="1" s="1"/>
  <c r="AT57" i="1"/>
  <c r="AU57" i="1" s="1"/>
  <c r="BA57" i="1" s="1"/>
  <c r="BI57" i="1" s="1"/>
  <c r="AT112" i="1"/>
  <c r="AT169" i="1"/>
  <c r="AT255" i="1"/>
  <c r="AU255" i="1" s="1"/>
  <c r="BA255" i="1" s="1"/>
  <c r="BI255" i="1" s="1"/>
  <c r="AT240" i="1"/>
  <c r="AT252" i="1"/>
  <c r="AT37" i="1"/>
  <c r="AT185" i="1"/>
  <c r="AT304" i="1"/>
  <c r="AT43" i="1"/>
  <c r="AT142" i="1"/>
  <c r="AT228" i="1"/>
  <c r="AU228" i="1" s="1"/>
  <c r="BA228" i="1" s="1"/>
  <c r="AT253" i="1"/>
  <c r="AU253" i="1" s="1"/>
  <c r="BA253" i="1" s="1"/>
  <c r="AT51" i="1"/>
  <c r="AU51" i="1" s="1"/>
  <c r="BA51" i="1" s="1"/>
  <c r="AT124" i="1"/>
  <c r="AU124" i="1" s="1"/>
  <c r="AT266" i="1"/>
  <c r="AT275" i="1"/>
  <c r="AU275" i="1" s="1"/>
  <c r="AT223" i="1"/>
  <c r="AT239" i="1"/>
  <c r="AU239" i="1" s="1"/>
  <c r="BA239" i="1" s="1"/>
  <c r="BI239" i="1" s="1"/>
  <c r="AT345" i="1"/>
  <c r="AT61" i="1"/>
  <c r="AU61" i="1" s="1"/>
  <c r="AT243" i="1"/>
  <c r="AT76" i="1"/>
  <c r="AT164" i="1"/>
  <c r="AU164" i="1" s="1"/>
  <c r="AT27" i="1"/>
  <c r="AT269" i="1"/>
  <c r="AT151" i="1"/>
  <c r="AT17" i="1"/>
  <c r="AT251" i="1"/>
  <c r="AT316" i="1"/>
  <c r="AT16" i="1"/>
  <c r="AT176" i="1"/>
  <c r="AT40" i="1"/>
  <c r="AT143" i="1"/>
  <c r="AT204" i="1"/>
  <c r="AT7" i="1"/>
  <c r="AU7" i="1" s="1"/>
  <c r="BA7" i="1" s="1"/>
  <c r="BI7" i="1" s="1"/>
  <c r="AT238" i="1"/>
  <c r="AT44" i="1"/>
  <c r="AT249" i="1"/>
  <c r="AT101" i="1"/>
  <c r="AU101" i="1" s="1"/>
  <c r="BA101" i="1" s="1"/>
  <c r="BI101" i="1" s="1"/>
  <c r="AT172" i="1"/>
  <c r="AT118" i="1"/>
  <c r="AT222" i="1"/>
  <c r="AT121" i="1"/>
  <c r="AT149" i="1"/>
  <c r="AT174" i="1"/>
  <c r="AT5" i="1"/>
  <c r="AT88" i="1"/>
  <c r="AU88" i="1" s="1"/>
  <c r="BA88" i="1" s="1"/>
  <c r="AT256" i="1"/>
  <c r="AT73" i="1"/>
  <c r="AT284" i="1"/>
  <c r="AU284" i="1" s="1"/>
  <c r="BA284" i="1" s="1"/>
  <c r="AT53" i="1"/>
  <c r="AT273" i="1"/>
  <c r="AU95" i="1" l="1"/>
  <c r="BA95" i="1" s="1"/>
  <c r="AU273" i="1"/>
  <c r="BA273" i="1" s="1"/>
  <c r="BD273" i="1" s="1"/>
  <c r="AU304" i="1"/>
  <c r="BA304" i="1" s="1"/>
  <c r="AU201" i="1"/>
  <c r="BA201" i="1" s="1"/>
  <c r="BI201" i="1" s="1"/>
  <c r="BL201" i="1" s="1"/>
  <c r="AU185" i="1"/>
  <c r="BA185" i="1" s="1"/>
  <c r="BD185" i="1" s="1"/>
  <c r="AU6" i="1"/>
  <c r="BA6" i="1" s="1"/>
  <c r="BD6" i="1" s="1"/>
  <c r="AU86" i="1"/>
  <c r="BA86" i="1" s="1"/>
  <c r="AU206" i="1"/>
  <c r="BA206" i="1" s="1"/>
  <c r="BD206" i="1" s="1"/>
  <c r="AU204" i="1"/>
  <c r="BA204" i="1" s="1"/>
  <c r="BD204" i="1" s="1"/>
  <c r="AU76" i="1"/>
  <c r="BA76" i="1" s="1"/>
  <c r="BI76" i="1" s="1"/>
  <c r="BR76" i="1" s="1"/>
  <c r="AU142" i="1"/>
  <c r="AU53" i="1"/>
  <c r="BA53" i="1" s="1"/>
  <c r="BI53" i="1" s="1"/>
  <c r="BJ53" i="1" s="1"/>
  <c r="AU176" i="1"/>
  <c r="BA176" i="1" s="1"/>
  <c r="BD176" i="1" s="1"/>
  <c r="AU345" i="1"/>
  <c r="BA345" i="1" s="1"/>
  <c r="BE345" i="1" s="1"/>
  <c r="AU292" i="1"/>
  <c r="BA292" i="1" s="1"/>
  <c r="AU296" i="1"/>
  <c r="BA296" i="1" s="1"/>
  <c r="BD296" i="1" s="1"/>
  <c r="AU85" i="1"/>
  <c r="BA85" i="1" s="1"/>
  <c r="BI85" i="1" s="1"/>
  <c r="BJ85" i="1" s="1"/>
  <c r="AU214" i="1"/>
  <c r="BA214" i="1" s="1"/>
  <c r="BD214" i="1" s="1"/>
  <c r="AU36" i="1"/>
  <c r="BA36" i="1" s="1"/>
  <c r="AU130" i="1"/>
  <c r="BA130" i="1" s="1"/>
  <c r="BD130" i="1" s="1"/>
  <c r="AU311" i="1"/>
  <c r="BA311" i="1" s="1"/>
  <c r="BI311" i="1" s="1"/>
  <c r="BL311" i="1" s="1"/>
  <c r="AU293" i="1"/>
  <c r="BA293" i="1" s="1"/>
  <c r="BD293" i="1" s="1"/>
  <c r="AU92" i="1"/>
  <c r="BA92" i="1" s="1"/>
  <c r="BD92" i="1" s="1"/>
  <c r="AU128" i="1"/>
  <c r="BA128" i="1" s="1"/>
  <c r="BD128" i="1" s="1"/>
  <c r="AU285" i="1"/>
  <c r="BA285" i="1" s="1"/>
  <c r="BD285" i="1" s="1"/>
  <c r="AU180" i="1"/>
  <c r="BA180" i="1" s="1"/>
  <c r="BD180" i="1" s="1"/>
  <c r="AU192" i="1"/>
  <c r="BA192" i="1" s="1"/>
  <c r="BD192" i="1" s="1"/>
  <c r="AU257" i="1"/>
  <c r="BA257" i="1" s="1"/>
  <c r="BD257" i="1" s="1"/>
  <c r="AU125" i="1"/>
  <c r="BA125" i="1" s="1"/>
  <c r="BI125" i="1" s="1"/>
  <c r="BR125" i="1" s="1"/>
  <c r="AU156" i="1"/>
  <c r="BA156" i="1" s="1"/>
  <c r="BI156" i="1" s="1"/>
  <c r="BJ156" i="1" s="1"/>
  <c r="AU188" i="1"/>
  <c r="BA188" i="1" s="1"/>
  <c r="BD188" i="1" s="1"/>
  <c r="AU47" i="1"/>
  <c r="BA47" i="1" s="1"/>
  <c r="BD47" i="1" s="1"/>
  <c r="AU49" i="1"/>
  <c r="BA49" i="1" s="1"/>
  <c r="BD49" i="1" s="1"/>
  <c r="AU83" i="1"/>
  <c r="BA83" i="1" s="1"/>
  <c r="BD83" i="1" s="1"/>
  <c r="AU327" i="1"/>
  <c r="BA327" i="1" s="1"/>
  <c r="BI327" i="1" s="1"/>
  <c r="BR327" i="1" s="1"/>
  <c r="AU173" i="1"/>
  <c r="BA173" i="1" s="1"/>
  <c r="BD173" i="1" s="1"/>
  <c r="AU322" i="1"/>
  <c r="BA322" i="1" s="1"/>
  <c r="AU226" i="1"/>
  <c r="BA226" i="1" s="1"/>
  <c r="BD226" i="1" s="1"/>
  <c r="AU60" i="1"/>
  <c r="BA60" i="1" s="1"/>
  <c r="BI60" i="1" s="1"/>
  <c r="BJ60" i="1" s="1"/>
  <c r="AU221" i="1"/>
  <c r="BA221" i="1" s="1"/>
  <c r="BD221" i="1" s="1"/>
  <c r="AU35" i="1"/>
  <c r="BA35" i="1" s="1"/>
  <c r="BI35" i="1" s="1"/>
  <c r="BJ35" i="1" s="1"/>
  <c r="AU103" i="1"/>
  <c r="BA103" i="1" s="1"/>
  <c r="BI103" i="1" s="1"/>
  <c r="BL103" i="1" s="1"/>
  <c r="AU69" i="1"/>
  <c r="BA69" i="1" s="1"/>
  <c r="BI69" i="1" s="1"/>
  <c r="BR69" i="1" s="1"/>
  <c r="AU256" i="1"/>
  <c r="BA256" i="1" s="1"/>
  <c r="BD256" i="1" s="1"/>
  <c r="AU40" i="1"/>
  <c r="BA40" i="1" s="1"/>
  <c r="BD40" i="1" s="1"/>
  <c r="AU27" i="1"/>
  <c r="BA27" i="1" s="1"/>
  <c r="BI27" i="1" s="1"/>
  <c r="BR27" i="1" s="1"/>
  <c r="AU286" i="1"/>
  <c r="BA286" i="1" s="1"/>
  <c r="BD286" i="1" s="1"/>
  <c r="AU4" i="1"/>
  <c r="BA4" i="1" s="1"/>
  <c r="BI4" i="1" s="1"/>
  <c r="BR4" i="1" s="1"/>
  <c r="AU87" i="1"/>
  <c r="BA87" i="1" s="1"/>
  <c r="BI87" i="1" s="1"/>
  <c r="BR87" i="1" s="1"/>
  <c r="AU295" i="1"/>
  <c r="BA295" i="1" s="1"/>
  <c r="BD295" i="1" s="1"/>
  <c r="AU52" i="1"/>
  <c r="BA52" i="1" s="1"/>
  <c r="BI52" i="1" s="1"/>
  <c r="BR52" i="1" s="1"/>
  <c r="AU18" i="1"/>
  <c r="BA18" i="1" s="1"/>
  <c r="BD18" i="1" s="1"/>
  <c r="AU96" i="1"/>
  <c r="BA96" i="1" s="1"/>
  <c r="BD96" i="1" s="1"/>
  <c r="AU93" i="1"/>
  <c r="BA93" i="1" s="1"/>
  <c r="BD93" i="1" s="1"/>
  <c r="AU25" i="1"/>
  <c r="BA25" i="1" s="1"/>
  <c r="BI25" i="1" s="1"/>
  <c r="BR25" i="1" s="1"/>
  <c r="AU59" i="1"/>
  <c r="BA59" i="1" s="1"/>
  <c r="BI59" i="1" s="1"/>
  <c r="BJ59" i="1" s="1"/>
  <c r="AU269" i="1"/>
  <c r="BA269" i="1" s="1"/>
  <c r="BI269" i="1" s="1"/>
  <c r="BL269" i="1" s="1"/>
  <c r="AU243" i="1"/>
  <c r="BA243" i="1" s="1"/>
  <c r="BD243" i="1" s="1"/>
  <c r="AU223" i="1"/>
  <c r="BA223" i="1" s="1"/>
  <c r="BD223" i="1" s="1"/>
  <c r="AU94" i="1"/>
  <c r="BA94" i="1" s="1"/>
  <c r="BD94" i="1" s="1"/>
  <c r="AU291" i="1"/>
  <c r="AU64" i="1"/>
  <c r="BA64" i="1" s="1"/>
  <c r="BI64" i="1" s="1"/>
  <c r="BJ64" i="1" s="1"/>
  <c r="AU99" i="1"/>
  <c r="BA99" i="1" s="1"/>
  <c r="BD99" i="1" s="1"/>
  <c r="AU213" i="1"/>
  <c r="BA213" i="1" s="1"/>
  <c r="BI213" i="1" s="1"/>
  <c r="BL213" i="1" s="1"/>
  <c r="AU138" i="1"/>
  <c r="BA138" i="1" s="1"/>
  <c r="BD138" i="1" s="1"/>
  <c r="AU259" i="1"/>
  <c r="BA259" i="1" s="1"/>
  <c r="BD259" i="1" s="1"/>
  <c r="AU123" i="1"/>
  <c r="BA123" i="1" s="1"/>
  <c r="BD123" i="1" s="1"/>
  <c r="AU303" i="1"/>
  <c r="BA303" i="1" s="1"/>
  <c r="BD303" i="1" s="1"/>
  <c r="AU136" i="1"/>
  <c r="BA136" i="1" s="1"/>
  <c r="BI136" i="1" s="1"/>
  <c r="BR136" i="1" s="1"/>
  <c r="AU90" i="1"/>
  <c r="BA90" i="1" s="1"/>
  <c r="BD90" i="1" s="1"/>
  <c r="AU202" i="1"/>
  <c r="BA202" i="1" s="1"/>
  <c r="BI202" i="1" s="1"/>
  <c r="BR202" i="1" s="1"/>
  <c r="AU127" i="1"/>
  <c r="BA127" i="1" s="1"/>
  <c r="BI127" i="1" s="1"/>
  <c r="BR127" i="1" s="1"/>
  <c r="AU157" i="1"/>
  <c r="BA157" i="1" s="1"/>
  <c r="BI157" i="1" s="1"/>
  <c r="BR157" i="1" s="1"/>
  <c r="AU234" i="1"/>
  <c r="BA234" i="1" s="1"/>
  <c r="BI234" i="1" s="1"/>
  <c r="BJ234" i="1" s="1"/>
  <c r="AU77" i="1"/>
  <c r="BA77" i="1" s="1"/>
  <c r="BI77" i="1" s="1"/>
  <c r="BR77" i="1" s="1"/>
  <c r="AU22" i="1"/>
  <c r="BA22" i="1" s="1"/>
  <c r="BD22" i="1" s="1"/>
  <c r="AU151" i="1"/>
  <c r="BA151" i="1" s="1"/>
  <c r="BD151" i="1" s="1"/>
  <c r="AU338" i="1"/>
  <c r="BA338" i="1" s="1"/>
  <c r="BE338" i="1" s="1"/>
  <c r="AU336" i="1"/>
  <c r="BA336" i="1" s="1"/>
  <c r="BE336" i="1" s="1"/>
  <c r="AU195" i="1"/>
  <c r="BA195" i="1" s="1"/>
  <c r="BI195" i="1" s="1"/>
  <c r="BR195" i="1" s="1"/>
  <c r="AU196" i="1"/>
  <c r="BA196" i="1" s="1"/>
  <c r="BD196" i="1" s="1"/>
  <c r="AU317" i="1"/>
  <c r="BA317" i="1" s="1"/>
  <c r="BD317" i="1" s="1"/>
  <c r="AU141" i="1"/>
  <c r="BA141" i="1" s="1"/>
  <c r="BD141" i="1" s="1"/>
  <c r="AU264" i="1"/>
  <c r="BA264" i="1" s="1"/>
  <c r="BD264" i="1" s="1"/>
  <c r="AU105" i="1"/>
  <c r="BA105" i="1" s="1"/>
  <c r="BD105" i="1" s="1"/>
  <c r="AU294" i="1"/>
  <c r="BA294" i="1" s="1"/>
  <c r="BD294" i="1" s="1"/>
  <c r="AU75" i="1"/>
  <c r="AU68" i="1"/>
  <c r="BA68" i="1" s="1"/>
  <c r="BI68" i="1" s="1"/>
  <c r="BL68" i="1" s="1"/>
  <c r="AU212" i="1"/>
  <c r="BA212" i="1" s="1"/>
  <c r="BI212" i="1" s="1"/>
  <c r="BR212" i="1" s="1"/>
  <c r="AU207" i="1"/>
  <c r="BA207" i="1" s="1"/>
  <c r="BD207" i="1" s="1"/>
  <c r="AU15" i="1"/>
  <c r="BA15" i="1" s="1"/>
  <c r="BI15" i="1" s="1"/>
  <c r="BR15" i="1" s="1"/>
  <c r="AU11" i="1"/>
  <c r="BA11" i="1" s="1"/>
  <c r="BD11" i="1" s="1"/>
  <c r="AU46" i="1"/>
  <c r="BA46" i="1" s="1"/>
  <c r="BD46" i="1" s="1"/>
  <c r="AU227" i="1"/>
  <c r="BA227" i="1" s="1"/>
  <c r="BD227" i="1" s="1"/>
  <c r="AU341" i="1"/>
  <c r="BA341" i="1" s="1"/>
  <c r="BE341" i="1" s="1"/>
  <c r="AU16" i="1"/>
  <c r="BA16" i="1" s="1"/>
  <c r="BI16" i="1" s="1"/>
  <c r="BL16" i="1" s="1"/>
  <c r="AU115" i="1"/>
  <c r="BA115" i="1" s="1"/>
  <c r="BD115" i="1" s="1"/>
  <c r="AU137" i="1"/>
  <c r="BA137" i="1" s="1"/>
  <c r="BI137" i="1" s="1"/>
  <c r="BL137" i="1" s="1"/>
  <c r="AU184" i="1"/>
  <c r="BA184" i="1" s="1"/>
  <c r="BD184" i="1" s="1"/>
  <c r="AU29" i="1"/>
  <c r="BA29" i="1" s="1"/>
  <c r="BI29" i="1" s="1"/>
  <c r="BR29" i="1" s="1"/>
  <c r="AU208" i="1"/>
  <c r="BA208" i="1" s="1"/>
  <c r="BD208" i="1" s="1"/>
  <c r="AU186" i="1"/>
  <c r="BA186" i="1" s="1"/>
  <c r="BD186" i="1" s="1"/>
  <c r="AU224" i="1"/>
  <c r="BA224" i="1" s="1"/>
  <c r="BD224" i="1" s="1"/>
  <c r="AU347" i="1"/>
  <c r="BA347" i="1" s="1"/>
  <c r="BE347" i="1" s="1"/>
  <c r="AU8" i="1"/>
  <c r="BA8" i="1" s="1"/>
  <c r="BD8" i="1" s="1"/>
  <c r="AU301" i="1"/>
  <c r="BA301" i="1" s="1"/>
  <c r="BD301" i="1" s="1"/>
  <c r="AU209" i="1"/>
  <c r="BA209" i="1" s="1"/>
  <c r="BD209" i="1" s="1"/>
  <c r="AU350" i="1"/>
  <c r="BA350" i="1" s="1"/>
  <c r="BI350" i="1" s="1"/>
  <c r="BQ350" i="1" s="1"/>
  <c r="BQ351" i="1" s="1"/>
  <c r="AU162" i="1"/>
  <c r="BA162" i="1" s="1"/>
  <c r="BI162" i="1" s="1"/>
  <c r="BR162" i="1" s="1"/>
  <c r="AU140" i="1"/>
  <c r="BA140" i="1" s="1"/>
  <c r="BI140" i="1" s="1"/>
  <c r="BR140" i="1" s="1"/>
  <c r="AU237" i="1"/>
  <c r="BA237" i="1" s="1"/>
  <c r="BI237" i="1" s="1"/>
  <c r="BR237" i="1" s="1"/>
  <c r="AU158" i="1"/>
  <c r="BA158" i="1" s="1"/>
  <c r="BI158" i="1" s="1"/>
  <c r="BL158" i="1" s="1"/>
  <c r="AU193" i="1"/>
  <c r="BA193" i="1" s="1"/>
  <c r="BD193" i="1" s="1"/>
  <c r="AU268" i="1"/>
  <c r="BA268" i="1" s="1"/>
  <c r="BI268" i="1" s="1"/>
  <c r="BL268" i="1" s="1"/>
  <c r="AU249" i="1"/>
  <c r="BA249" i="1" s="1"/>
  <c r="BD249" i="1" s="1"/>
  <c r="AU37" i="1"/>
  <c r="BA37" i="1" s="1"/>
  <c r="BI37" i="1" s="1"/>
  <c r="BR37" i="1" s="1"/>
  <c r="AU169" i="1"/>
  <c r="BA169" i="1" s="1"/>
  <c r="BD169" i="1" s="1"/>
  <c r="AU166" i="1"/>
  <c r="BA166" i="1" s="1"/>
  <c r="BI166" i="1" s="1"/>
  <c r="BL166" i="1" s="1"/>
  <c r="AU163" i="1"/>
  <c r="BA163" i="1" s="1"/>
  <c r="BD163" i="1" s="1"/>
  <c r="AU132" i="1"/>
  <c r="BA132" i="1" s="1"/>
  <c r="BD132" i="1" s="1"/>
  <c r="AU55" i="1"/>
  <c r="BA55" i="1" s="1"/>
  <c r="BD55" i="1" s="1"/>
  <c r="AU280" i="1"/>
  <c r="BA280" i="1" s="1"/>
  <c r="BD280" i="1" s="1"/>
  <c r="AU33" i="1"/>
  <c r="BA33" i="1" s="1"/>
  <c r="BI33" i="1" s="1"/>
  <c r="BL33" i="1" s="1"/>
  <c r="AU104" i="1"/>
  <c r="BA104" i="1" s="1"/>
  <c r="BI104" i="1" s="1"/>
  <c r="BL104" i="1" s="1"/>
  <c r="AU154" i="1"/>
  <c r="BA154" i="1" s="1"/>
  <c r="BI154" i="1" s="1"/>
  <c r="BR154" i="1" s="1"/>
  <c r="AU267" i="1"/>
  <c r="BA267" i="1" s="1"/>
  <c r="BI267" i="1" s="1"/>
  <c r="BL267" i="1" s="1"/>
  <c r="AU145" i="1"/>
  <c r="BA145" i="1" s="1"/>
  <c r="BI145" i="1" s="1"/>
  <c r="BJ145" i="1" s="1"/>
  <c r="AU276" i="1"/>
  <c r="BA276" i="1" s="1"/>
  <c r="BD276" i="1" s="1"/>
  <c r="AU299" i="1"/>
  <c r="BA299" i="1" s="1"/>
  <c r="BD299" i="1" s="1"/>
  <c r="AU314" i="1"/>
  <c r="BA314" i="1" s="1"/>
  <c r="BD314" i="1" s="1"/>
  <c r="AU330" i="1"/>
  <c r="BA330" i="1" s="1"/>
  <c r="BI330" i="1" s="1"/>
  <c r="BL330" i="1" s="1"/>
  <c r="AU250" i="1"/>
  <c r="BA250" i="1" s="1"/>
  <c r="BD250" i="1" s="1"/>
  <c r="AU200" i="1"/>
  <c r="BA200" i="1" s="1"/>
  <c r="BD200" i="1" s="1"/>
  <c r="AU339" i="1"/>
  <c r="BA339" i="1" s="1"/>
  <c r="BE339" i="1" s="1"/>
  <c r="AU54" i="1"/>
  <c r="BA54" i="1" s="1"/>
  <c r="BD54" i="1" s="1"/>
  <c r="AU305" i="1"/>
  <c r="BA305" i="1" s="1"/>
  <c r="BI305" i="1" s="1"/>
  <c r="BL305" i="1" s="1"/>
  <c r="AU308" i="1"/>
  <c r="BA308" i="1" s="1"/>
  <c r="BI308" i="1" s="1"/>
  <c r="BR308" i="1" s="1"/>
  <c r="AU129" i="1"/>
  <c r="BA129" i="1" s="1"/>
  <c r="BD129" i="1" s="1"/>
  <c r="AU316" i="1"/>
  <c r="BA316" i="1" s="1"/>
  <c r="BD316" i="1" s="1"/>
  <c r="AU252" i="1"/>
  <c r="BA252" i="1" s="1"/>
  <c r="BD252" i="1" s="1"/>
  <c r="AU112" i="1"/>
  <c r="BA112" i="1" s="1"/>
  <c r="BI112" i="1" s="1"/>
  <c r="BR112" i="1" s="1"/>
  <c r="AU63" i="1"/>
  <c r="BA63" i="1" s="1"/>
  <c r="BI63" i="1" s="1"/>
  <c r="BL63" i="1" s="1"/>
  <c r="AU244" i="1"/>
  <c r="BA244" i="1" s="1"/>
  <c r="BD244" i="1" s="1"/>
  <c r="AU306" i="1"/>
  <c r="BA306" i="1" s="1"/>
  <c r="BD306" i="1" s="1"/>
  <c r="AU67" i="1"/>
  <c r="BA67" i="1" s="1"/>
  <c r="BI67" i="1" s="1"/>
  <c r="BJ67" i="1" s="1"/>
  <c r="AU56" i="1"/>
  <c r="BA56" i="1" s="1"/>
  <c r="BD56" i="1" s="1"/>
  <c r="AU98" i="1"/>
  <c r="BA98" i="1" s="1"/>
  <c r="BI98" i="1" s="1"/>
  <c r="BJ98" i="1" s="1"/>
  <c r="AU183" i="1"/>
  <c r="BA183" i="1" s="1"/>
  <c r="BI183" i="1" s="1"/>
  <c r="BR183" i="1" s="1"/>
  <c r="AU205" i="1"/>
  <c r="BA205" i="1" s="1"/>
  <c r="BD205" i="1" s="1"/>
  <c r="AU42" i="1"/>
  <c r="BA42" i="1" s="1"/>
  <c r="BI42" i="1" s="1"/>
  <c r="BJ42" i="1" s="1"/>
  <c r="AU335" i="1"/>
  <c r="BA335" i="1" s="1"/>
  <c r="BE335" i="1" s="1"/>
  <c r="AU219" i="1"/>
  <c r="BA219" i="1" s="1"/>
  <c r="BD219" i="1" s="1"/>
  <c r="AU84" i="1"/>
  <c r="BA84" i="1" s="1"/>
  <c r="BI84" i="1" s="1"/>
  <c r="BJ84" i="1" s="1"/>
  <c r="AU5" i="1"/>
  <c r="BA5" i="1" s="1"/>
  <c r="BD5" i="1" s="1"/>
  <c r="AU149" i="1"/>
  <c r="BA149" i="1" s="1"/>
  <c r="BI149" i="1" s="1"/>
  <c r="BJ149" i="1" s="1"/>
  <c r="AU238" i="1"/>
  <c r="BA238" i="1" s="1"/>
  <c r="BD238" i="1" s="1"/>
  <c r="AU66" i="1"/>
  <c r="BA66" i="1" s="1"/>
  <c r="BI66" i="1" s="1"/>
  <c r="BJ66" i="1" s="1"/>
  <c r="AU310" i="1"/>
  <c r="BA310" i="1" s="1"/>
  <c r="BD310" i="1" s="1"/>
  <c r="AU220" i="1"/>
  <c r="BA220" i="1" s="1"/>
  <c r="BD220" i="1" s="1"/>
  <c r="AU111" i="1"/>
  <c r="BA111" i="1" s="1"/>
  <c r="BD111" i="1" s="1"/>
  <c r="AU48" i="1"/>
  <c r="BA48" i="1" s="1"/>
  <c r="BI48" i="1" s="1"/>
  <c r="BJ48" i="1" s="1"/>
  <c r="AU108" i="1"/>
  <c r="BA108" i="1" s="1"/>
  <c r="BI108" i="1" s="1"/>
  <c r="BJ108" i="1" s="1"/>
  <c r="AU344" i="1"/>
  <c r="BA344" i="1" s="1"/>
  <c r="BE344" i="1" s="1"/>
  <c r="AU254" i="1"/>
  <c r="BA254" i="1" s="1"/>
  <c r="BD254" i="1" s="1"/>
  <c r="AU265" i="1"/>
  <c r="BA265" i="1" s="1"/>
  <c r="BD265" i="1" s="1"/>
  <c r="AU222" i="1"/>
  <c r="BA222" i="1" s="1"/>
  <c r="BD222" i="1" s="1"/>
  <c r="AU113" i="1"/>
  <c r="BA113" i="1" s="1"/>
  <c r="BI113" i="1" s="1"/>
  <c r="BJ113" i="1" s="1"/>
  <c r="AU178" i="1"/>
  <c r="BA178" i="1" s="1"/>
  <c r="BD178" i="1" s="1"/>
  <c r="AU194" i="1"/>
  <c r="BA194" i="1" s="1"/>
  <c r="BD194" i="1" s="1"/>
  <c r="AU100" i="1"/>
  <c r="BA100" i="1" s="1"/>
  <c r="BD100" i="1" s="1"/>
  <c r="AU45" i="1"/>
  <c r="BA45" i="1" s="1"/>
  <c r="BD45" i="1" s="1"/>
  <c r="AU155" i="1"/>
  <c r="BA155" i="1" s="1"/>
  <c r="BD155" i="1" s="1"/>
  <c r="AU288" i="1"/>
  <c r="BA288" i="1" s="1"/>
  <c r="BD288" i="1" s="1"/>
  <c r="AU262" i="1"/>
  <c r="BA262" i="1" s="1"/>
  <c r="BI262" i="1" s="1"/>
  <c r="BR262" i="1" s="1"/>
  <c r="AU150" i="1"/>
  <c r="BA150" i="1" s="1"/>
  <c r="BD150" i="1" s="1"/>
  <c r="AU328" i="1"/>
  <c r="BA328" i="1" s="1"/>
  <c r="BD328" i="1" s="1"/>
  <c r="AU12" i="1"/>
  <c r="BA12" i="1" s="1"/>
  <c r="BD12" i="1" s="1"/>
  <c r="AU118" i="1"/>
  <c r="BA118" i="1" s="1"/>
  <c r="BD118" i="1" s="1"/>
  <c r="AU147" i="1"/>
  <c r="BA147" i="1" s="1"/>
  <c r="BD147" i="1" s="1"/>
  <c r="AU65" i="1"/>
  <c r="BA65" i="1" s="1"/>
  <c r="BI65" i="1" s="1"/>
  <c r="BL65" i="1" s="1"/>
  <c r="AU143" i="1"/>
  <c r="BA143" i="1" s="1"/>
  <c r="BI143" i="1" s="1"/>
  <c r="BJ143" i="1" s="1"/>
  <c r="AU31" i="1"/>
  <c r="BA31" i="1" s="1"/>
  <c r="BI31" i="1" s="1"/>
  <c r="BL31" i="1" s="1"/>
  <c r="AU89" i="1"/>
  <c r="BA89" i="1" s="1"/>
  <c r="BI89" i="1" s="1"/>
  <c r="BL89" i="1" s="1"/>
  <c r="AU323" i="1"/>
  <c r="BA323" i="1" s="1"/>
  <c r="BD323" i="1" s="1"/>
  <c r="AU107" i="1"/>
  <c r="BA107" i="1" s="1"/>
  <c r="BI107" i="1" s="1"/>
  <c r="BR107" i="1" s="1"/>
  <c r="AU172" i="1"/>
  <c r="BA172" i="1" s="1"/>
  <c r="BD172" i="1" s="1"/>
  <c r="AU240" i="1"/>
  <c r="BA240" i="1" s="1"/>
  <c r="BD240" i="1" s="1"/>
  <c r="AU302" i="1"/>
  <c r="BA302" i="1" s="1"/>
  <c r="BD302" i="1" s="1"/>
  <c r="AU131" i="1"/>
  <c r="BA131" i="1" s="1"/>
  <c r="BD131" i="1" s="1"/>
  <c r="AU179" i="1"/>
  <c r="BA179" i="1" s="1"/>
  <c r="BD179" i="1" s="1"/>
  <c r="AU146" i="1"/>
  <c r="BA146" i="1" s="1"/>
  <c r="BI146" i="1" s="1"/>
  <c r="BJ146" i="1" s="1"/>
  <c r="AU10" i="1"/>
  <c r="BA10" i="1" s="1"/>
  <c r="BD10" i="1" s="1"/>
  <c r="AU23" i="1"/>
  <c r="BA23" i="1" s="1"/>
  <c r="BD23" i="1" s="1"/>
  <c r="AU14" i="1"/>
  <c r="BA14" i="1" s="1"/>
  <c r="BI14" i="1" s="1"/>
  <c r="BR14" i="1" s="1"/>
  <c r="AU319" i="1"/>
  <c r="BA319" i="1" s="1"/>
  <c r="BD319" i="1" s="1"/>
  <c r="AU170" i="1"/>
  <c r="BA170" i="1" s="1"/>
  <c r="BD170" i="1" s="1"/>
  <c r="AU110" i="1"/>
  <c r="BA110" i="1" s="1"/>
  <c r="BD110" i="1" s="1"/>
  <c r="AU121" i="1"/>
  <c r="BA121" i="1" s="1"/>
  <c r="BD121" i="1" s="1"/>
  <c r="AU266" i="1"/>
  <c r="BA266" i="1" s="1"/>
  <c r="BD266" i="1" s="1"/>
  <c r="AU28" i="1"/>
  <c r="BA28" i="1" s="1"/>
  <c r="BD28" i="1" s="1"/>
  <c r="AU287" i="1"/>
  <c r="BA287" i="1" s="1"/>
  <c r="BD287" i="1" s="1"/>
  <c r="AU26" i="1"/>
  <c r="BA26" i="1" s="1"/>
  <c r="BI26" i="1" s="1"/>
  <c r="BR26" i="1" s="1"/>
  <c r="AU58" i="1"/>
  <c r="BA58" i="1" s="1"/>
  <c r="BD58" i="1" s="1"/>
  <c r="AU342" i="1"/>
  <c r="BA342" i="1" s="1"/>
  <c r="BE342" i="1" s="1"/>
  <c r="AU229" i="1"/>
  <c r="BA229" i="1" s="1"/>
  <c r="BD229" i="1" s="1"/>
  <c r="AU116" i="1"/>
  <c r="BA116" i="1" s="1"/>
  <c r="BI116" i="1" s="1"/>
  <c r="BL116" i="1" s="1"/>
  <c r="AU283" i="1"/>
  <c r="BA283" i="1" s="1"/>
  <c r="BD283" i="1" s="1"/>
  <c r="AU260" i="1"/>
  <c r="BA260" i="1" s="1"/>
  <c r="BD260" i="1" s="1"/>
  <c r="AU80" i="1"/>
  <c r="BA80" i="1" s="1"/>
  <c r="BD80" i="1" s="1"/>
  <c r="AU171" i="1"/>
  <c r="BA171" i="1" s="1"/>
  <c r="BD171" i="1" s="1"/>
  <c r="AU38" i="1"/>
  <c r="BA38" i="1" s="1"/>
  <c r="BI38" i="1" s="1"/>
  <c r="BR38" i="1" s="1"/>
  <c r="AU274" i="1"/>
  <c r="BA274" i="1" s="1"/>
  <c r="BD274" i="1" s="1"/>
  <c r="AU13" i="1"/>
  <c r="BA13" i="1" s="1"/>
  <c r="BI13" i="1" s="1"/>
  <c r="BR13" i="1" s="1"/>
  <c r="AU290" i="1"/>
  <c r="BA290" i="1" s="1"/>
  <c r="BD290" i="1" s="1"/>
  <c r="AQ351" i="1"/>
  <c r="AQ354" i="1" s="1"/>
  <c r="AU329" i="1"/>
  <c r="BA329" i="1" s="1"/>
  <c r="BD329" i="1" s="1"/>
  <c r="AU210" i="1"/>
  <c r="BA210" i="1" s="1"/>
  <c r="BD210" i="1" s="1"/>
  <c r="AU318" i="1"/>
  <c r="BA318" i="1" s="1"/>
  <c r="BD318" i="1" s="1"/>
  <c r="AU235" i="1"/>
  <c r="BA235" i="1" s="1"/>
  <c r="BD235" i="1" s="1"/>
  <c r="AU282" i="1"/>
  <c r="BA282" i="1" s="1"/>
  <c r="BD282" i="1" s="1"/>
  <c r="AU331" i="1"/>
  <c r="BA331" i="1" s="1"/>
  <c r="BD331" i="1" s="1"/>
  <c r="AU44" i="1"/>
  <c r="BA44" i="1" s="1"/>
  <c r="BD44" i="1" s="1"/>
  <c r="AU106" i="1"/>
  <c r="BA106" i="1" s="1"/>
  <c r="BD106" i="1" s="1"/>
  <c r="AU215" i="1"/>
  <c r="BA215" i="1" s="1"/>
  <c r="BI215" i="1" s="1"/>
  <c r="BR215" i="1" s="1"/>
  <c r="AU277" i="1"/>
  <c r="BA277" i="1" s="1"/>
  <c r="BD277" i="1" s="1"/>
  <c r="AU313" i="1"/>
  <c r="BA313" i="1" s="1"/>
  <c r="BD313" i="1" s="1"/>
  <c r="AU232" i="1"/>
  <c r="BA232" i="1" s="1"/>
  <c r="BD232" i="1" s="1"/>
  <c r="AU73" i="1"/>
  <c r="BA73" i="1" s="1"/>
  <c r="BD73" i="1" s="1"/>
  <c r="AU174" i="1"/>
  <c r="BA174" i="1" s="1"/>
  <c r="BD174" i="1" s="1"/>
  <c r="AU43" i="1"/>
  <c r="BA43" i="1" s="1"/>
  <c r="BD43" i="1" s="1"/>
  <c r="AU139" i="1"/>
  <c r="BA139" i="1" s="1"/>
  <c r="BI139" i="1" s="1"/>
  <c r="BR139" i="1" s="1"/>
  <c r="AU271" i="1"/>
  <c r="BA271" i="1" s="1"/>
  <c r="BI271" i="1" s="1"/>
  <c r="BL271" i="1" s="1"/>
  <c r="AU281" i="1"/>
  <c r="BA281" i="1" s="1"/>
  <c r="BD281" i="1" s="1"/>
  <c r="AU159" i="1"/>
  <c r="BA159" i="1" s="1"/>
  <c r="BI159" i="1" s="1"/>
  <c r="BR159" i="1" s="1"/>
  <c r="AU242" i="1"/>
  <c r="BA242" i="1" s="1"/>
  <c r="BD242" i="1" s="1"/>
  <c r="AU17" i="1"/>
  <c r="BA17" i="1" s="1"/>
  <c r="BD17" i="1" s="1"/>
  <c r="AU70" i="1"/>
  <c r="BA70" i="1" s="1"/>
  <c r="BI70" i="1" s="1"/>
  <c r="BJ70" i="1" s="1"/>
  <c r="AU117" i="1"/>
  <c r="BA117" i="1" s="1"/>
  <c r="BD117" i="1" s="1"/>
  <c r="AU181" i="1"/>
  <c r="BA181" i="1" s="1"/>
  <c r="BD181" i="1" s="1"/>
  <c r="AU233" i="1"/>
  <c r="BA233" i="1" s="1"/>
  <c r="BI233" i="1" s="1"/>
  <c r="BR233" i="1" s="1"/>
  <c r="AU325" i="1"/>
  <c r="BA325" i="1" s="1"/>
  <c r="BD325" i="1" s="1"/>
  <c r="AU197" i="1"/>
  <c r="BA197" i="1" s="1"/>
  <c r="BD197" i="1" s="1"/>
  <c r="AU144" i="1"/>
  <c r="BA144" i="1" s="1"/>
  <c r="BD144" i="1" s="1"/>
  <c r="AU91" i="1"/>
  <c r="BA91" i="1" s="1"/>
  <c r="BD91" i="1" s="1"/>
  <c r="AU126" i="1"/>
  <c r="BA126" i="1" s="1"/>
  <c r="BD126" i="1" s="1"/>
  <c r="AU251" i="1"/>
  <c r="BA251" i="1" s="1"/>
  <c r="BD251" i="1" s="1"/>
  <c r="AU134" i="1"/>
  <c r="BA134" i="1" s="1"/>
  <c r="BD134" i="1" s="1"/>
  <c r="AU175" i="1"/>
  <c r="BA175" i="1" s="1"/>
  <c r="BD175" i="1" s="1"/>
  <c r="AU165" i="1"/>
  <c r="BA165" i="1" s="1"/>
  <c r="BD165" i="1" s="1"/>
  <c r="AU270" i="1"/>
  <c r="BA270" i="1" s="1"/>
  <c r="BI270" i="1" s="1"/>
  <c r="BR270" i="1" s="1"/>
  <c r="AU312" i="1"/>
  <c r="BA312" i="1" s="1"/>
  <c r="BD312" i="1" s="1"/>
  <c r="AU321" i="1"/>
  <c r="BA321" i="1" s="1"/>
  <c r="BD321" i="1" s="1"/>
  <c r="AU198" i="1"/>
  <c r="BA198" i="1" s="1"/>
  <c r="BD198" i="1" s="1"/>
  <c r="AU307" i="1"/>
  <c r="BA307" i="1" s="1"/>
  <c r="BI307" i="1" s="1"/>
  <c r="BJ307" i="1" s="1"/>
  <c r="BR57" i="1"/>
  <c r="BL57" i="1"/>
  <c r="BJ57" i="1"/>
  <c r="BB317" i="1"/>
  <c r="BB292" i="1"/>
  <c r="BD292" i="1"/>
  <c r="BB190" i="1"/>
  <c r="BD190" i="1"/>
  <c r="BB88" i="1"/>
  <c r="BD88" i="1"/>
  <c r="BR269" i="1"/>
  <c r="BR101" i="1"/>
  <c r="BL101" i="1"/>
  <c r="BJ101" i="1"/>
  <c r="BL7" i="1"/>
  <c r="BJ7" i="1"/>
  <c r="BR7" i="1"/>
  <c r="BB253" i="1"/>
  <c r="BD253" i="1"/>
  <c r="BB304" i="1"/>
  <c r="BD304" i="1"/>
  <c r="BA279" i="1"/>
  <c r="BD279" i="1" s="1"/>
  <c r="BC334" i="1"/>
  <c r="BE334" i="1"/>
  <c r="BB20" i="1"/>
  <c r="BD20" i="1"/>
  <c r="BJ30" i="1"/>
  <c r="BL30" i="1"/>
  <c r="BR30" i="1"/>
  <c r="BA291" i="1"/>
  <c r="BD291" i="1" s="1"/>
  <c r="BA216" i="1"/>
  <c r="BD216" i="1" s="1"/>
  <c r="BJ52" i="1"/>
  <c r="BL52" i="1"/>
  <c r="BB245" i="1"/>
  <c r="BD245" i="1"/>
  <c r="BB97" i="1"/>
  <c r="BD97" i="1"/>
  <c r="BR72" i="1"/>
  <c r="BJ72" i="1"/>
  <c r="BL72" i="1"/>
  <c r="BC337" i="1"/>
  <c r="BE337" i="1"/>
  <c r="BA261" i="1"/>
  <c r="BD261" i="1" s="1"/>
  <c r="BA119" i="1"/>
  <c r="BD119" i="1" s="1"/>
  <c r="BB217" i="1"/>
  <c r="BD217" i="1"/>
  <c r="BA164" i="1"/>
  <c r="BD164" i="1" s="1"/>
  <c r="BB228" i="1"/>
  <c r="BD228" i="1"/>
  <c r="BB122" i="1"/>
  <c r="BD122" i="1"/>
  <c r="BA50" i="1"/>
  <c r="BD50" i="1" s="1"/>
  <c r="BB86" i="1"/>
  <c r="BD86" i="1"/>
  <c r="BC332" i="1"/>
  <c r="BE332" i="1"/>
  <c r="BL125" i="1"/>
  <c r="BR326" i="1"/>
  <c r="BL326" i="1"/>
  <c r="BJ326" i="1"/>
  <c r="BB272" i="1"/>
  <c r="BD272" i="1"/>
  <c r="BA187" i="1"/>
  <c r="BD187" i="1" s="1"/>
  <c r="BB95" i="1"/>
  <c r="BD95" i="1"/>
  <c r="BR239" i="1"/>
  <c r="BJ239" i="1"/>
  <c r="BL239" i="1"/>
  <c r="BA124" i="1"/>
  <c r="BD124" i="1" s="1"/>
  <c r="BL236" i="1"/>
  <c r="BR236" i="1"/>
  <c r="BS236" i="1" s="1"/>
  <c r="BJ236" i="1"/>
  <c r="BB51" i="1"/>
  <c r="BD51" i="1"/>
  <c r="BB81" i="1"/>
  <c r="BD81" i="1"/>
  <c r="BB163" i="1"/>
  <c r="BB167" i="1"/>
  <c r="BD167" i="1"/>
  <c r="BB320" i="1"/>
  <c r="BD320" i="1"/>
  <c r="BD322" i="1"/>
  <c r="BC333" i="1"/>
  <c r="BE333" i="1"/>
  <c r="BR41" i="1"/>
  <c r="BJ41" i="1"/>
  <c r="BL41" i="1"/>
  <c r="BB315" i="1"/>
  <c r="BD315" i="1"/>
  <c r="BB300" i="1"/>
  <c r="BD300" i="1"/>
  <c r="BJ82" i="1"/>
  <c r="BR82" i="1"/>
  <c r="BL82" i="1"/>
  <c r="BB297" i="1"/>
  <c r="BD297" i="1"/>
  <c r="BJ246" i="1"/>
  <c r="BL246" i="1"/>
  <c r="BR246" i="1"/>
  <c r="BA62" i="1"/>
  <c r="BD62" i="1" s="1"/>
  <c r="BB148" i="1"/>
  <c r="BD148" i="1"/>
  <c r="BR160" i="1"/>
  <c r="BL160" i="1"/>
  <c r="BJ160" i="1"/>
  <c r="BL24" i="1"/>
  <c r="BJ24" i="1"/>
  <c r="BR24" i="1"/>
  <c r="BB284" i="1"/>
  <c r="BD284" i="1"/>
  <c r="BA75" i="1"/>
  <c r="BD75" i="1" s="1"/>
  <c r="BA9" i="1"/>
  <c r="BD9" i="1" s="1"/>
  <c r="BA135" i="1"/>
  <c r="BD135" i="1" s="1"/>
  <c r="BJ324" i="1"/>
  <c r="BR324" i="1"/>
  <c r="BN324" i="1"/>
  <c r="BL76" i="1"/>
  <c r="BC348" i="1"/>
  <c r="BE348" i="1"/>
  <c r="BB278" i="1"/>
  <c r="BD278" i="1"/>
  <c r="BR98" i="1"/>
  <c r="BB74" i="1"/>
  <c r="BD74" i="1"/>
  <c r="BN32" i="1"/>
  <c r="BJ32" i="1"/>
  <c r="BR32" i="1"/>
  <c r="BA230" i="1"/>
  <c r="BD230" i="1" s="1"/>
  <c r="BA199" i="1"/>
  <c r="BD199" i="1" s="1"/>
  <c r="BB263" i="1"/>
  <c r="BD263" i="1"/>
  <c r="BB248" i="1"/>
  <c r="BD248" i="1"/>
  <c r="BA241" i="1"/>
  <c r="BD241" i="1" s="1"/>
  <c r="BB191" i="1"/>
  <c r="BD191" i="1"/>
  <c r="BB298" i="1"/>
  <c r="BD298" i="1"/>
  <c r="BR79" i="1"/>
  <c r="BL79" i="1"/>
  <c r="BJ79" i="1"/>
  <c r="BB19" i="1"/>
  <c r="BD19" i="1"/>
  <c r="BA153" i="1"/>
  <c r="BD153" i="1" s="1"/>
  <c r="BB152" i="1"/>
  <c r="BD152" i="1"/>
  <c r="BB109" i="1"/>
  <c r="BD109" i="1"/>
  <c r="BL182" i="1"/>
  <c r="BR182" i="1"/>
  <c r="BJ182" i="1"/>
  <c r="BA21" i="1"/>
  <c r="BD21" i="1" s="1"/>
  <c r="BA177" i="1"/>
  <c r="BD177" i="1" s="1"/>
  <c r="BB102" i="1"/>
  <c r="BD102" i="1"/>
  <c r="BJ161" i="1"/>
  <c r="BR161" i="1"/>
  <c r="BL161" i="1"/>
  <c r="BA346" i="1"/>
  <c r="BE346" i="1" s="1"/>
  <c r="BA343" i="1"/>
  <c r="BE343" i="1" s="1"/>
  <c r="BB247" i="1"/>
  <c r="BD247" i="1"/>
  <c r="BR156" i="1"/>
  <c r="BA203" i="1"/>
  <c r="BD203" i="1" s="1"/>
  <c r="BA61" i="1"/>
  <c r="BD61" i="1" s="1"/>
  <c r="BL34" i="1"/>
  <c r="BR34" i="1"/>
  <c r="BJ34" i="1"/>
  <c r="BA275" i="1"/>
  <c r="BD275" i="1" s="1"/>
  <c r="BL69" i="1"/>
  <c r="BJ69" i="1"/>
  <c r="AT351" i="1"/>
  <c r="AU3" i="1"/>
  <c r="BJ255" i="1"/>
  <c r="BR255" i="1"/>
  <c r="BL255" i="1"/>
  <c r="BR39" i="1"/>
  <c r="BJ39" i="1"/>
  <c r="BL39" i="1"/>
  <c r="BJ78" i="1"/>
  <c r="BR78" i="1"/>
  <c r="BL78" i="1"/>
  <c r="BA218" i="1"/>
  <c r="BD218" i="1" s="1"/>
  <c r="BB36" i="1"/>
  <c r="BD36" i="1"/>
  <c r="BA258" i="1"/>
  <c r="BD258" i="1" s="1"/>
  <c r="BC340" i="1"/>
  <c r="BE340" i="1"/>
  <c r="BA225" i="1"/>
  <c r="BD225" i="1" s="1"/>
  <c r="BJ309" i="1"/>
  <c r="BL309" i="1"/>
  <c r="BR309" i="1"/>
  <c r="BA142" i="1"/>
  <c r="BD142" i="1" s="1"/>
  <c r="BA231" i="1"/>
  <c r="BD231" i="1" s="1"/>
  <c r="BB71" i="1"/>
  <c r="BD71" i="1"/>
  <c r="BP349" i="1"/>
  <c r="BP351" i="1" s="1"/>
  <c r="BJ349" i="1"/>
  <c r="BR349" i="1"/>
  <c r="BB168" i="1"/>
  <c r="BD168" i="1"/>
  <c r="BB120" i="1"/>
  <c r="BD120" i="1"/>
  <c r="BL60" i="1"/>
  <c r="BR60" i="1"/>
  <c r="BA211" i="1"/>
  <c r="BD211" i="1" s="1"/>
  <c r="BA289" i="1"/>
  <c r="BD289" i="1" s="1"/>
  <c r="BC336" i="1"/>
  <c r="BB133" i="1"/>
  <c r="BD133" i="1"/>
  <c r="BJ114" i="1"/>
  <c r="BR114" i="1"/>
  <c r="BL114" i="1"/>
  <c r="BB189" i="1"/>
  <c r="BD189" i="1"/>
  <c r="BJ25" i="1"/>
  <c r="BB94" i="1" l="1"/>
  <c r="BB206" i="1"/>
  <c r="BL327" i="1"/>
  <c r="BC341" i="1"/>
  <c r="BR201" i="1"/>
  <c r="BJ201" i="1"/>
  <c r="BJ237" i="1"/>
  <c r="BB123" i="1"/>
  <c r="BL136" i="1"/>
  <c r="BB96" i="1"/>
  <c r="BJ125" i="1"/>
  <c r="BL85" i="1"/>
  <c r="BL84" i="1"/>
  <c r="BB176" i="1"/>
  <c r="BR35" i="1"/>
  <c r="BJ311" i="1"/>
  <c r="BL35" i="1"/>
  <c r="AP380" i="1"/>
  <c r="BJ76" i="1"/>
  <c r="BR85" i="1"/>
  <c r="BS85" i="1" s="1"/>
  <c r="H113" i="33" s="1"/>
  <c r="K113" i="33" s="1"/>
  <c r="BJ157" i="1"/>
  <c r="BR311" i="1"/>
  <c r="I458" i="33" s="1"/>
  <c r="BB322" i="1"/>
  <c r="BB204" i="1"/>
  <c r="BJ136" i="1"/>
  <c r="BB49" i="1"/>
  <c r="BJ4" i="1"/>
  <c r="BJ87" i="1"/>
  <c r="BJ213" i="1"/>
  <c r="BB105" i="1"/>
  <c r="BB138" i="1"/>
  <c r="BB40" i="1"/>
  <c r="BJ269" i="1"/>
  <c r="BL53" i="1"/>
  <c r="BC345" i="1"/>
  <c r="BJ103" i="1"/>
  <c r="BL156" i="1"/>
  <c r="BR103" i="1"/>
  <c r="I135" i="33" s="1"/>
  <c r="BB180" i="1"/>
  <c r="BB226" i="1"/>
  <c r="BB214" i="1"/>
  <c r="BB296" i="1"/>
  <c r="BB257" i="1"/>
  <c r="BR213" i="1"/>
  <c r="BS213" i="1" s="1"/>
  <c r="H304" i="33" s="1"/>
  <c r="K304" i="33" s="1"/>
  <c r="BR53" i="1"/>
  <c r="BS53" i="1" s="1"/>
  <c r="H77" i="33" s="1"/>
  <c r="K77" i="33" s="1"/>
  <c r="BL25" i="1"/>
  <c r="BJ77" i="1"/>
  <c r="BB173" i="1"/>
  <c r="BJ327" i="1"/>
  <c r="BB45" i="1"/>
  <c r="BB303" i="1"/>
  <c r="BL145" i="1"/>
  <c r="BR59" i="1"/>
  <c r="I86" i="33" s="1"/>
  <c r="BL4" i="1"/>
  <c r="BL59" i="1"/>
  <c r="BC335" i="1"/>
  <c r="BB192" i="1"/>
  <c r="BR33" i="1"/>
  <c r="BS33" i="1" s="1"/>
  <c r="BB18" i="1"/>
  <c r="BR234" i="1"/>
  <c r="I340" i="33" s="1"/>
  <c r="BB207" i="1"/>
  <c r="BL64" i="1"/>
  <c r="BL87" i="1"/>
  <c r="BR64" i="1"/>
  <c r="BS64" i="1" s="1"/>
  <c r="BJ27" i="1"/>
  <c r="BL234" i="1"/>
  <c r="BB259" i="1"/>
  <c r="BL157" i="1"/>
  <c r="BL212" i="1"/>
  <c r="BL27" i="1"/>
  <c r="BB243" i="1"/>
  <c r="BB151" i="1"/>
  <c r="BB93" i="1"/>
  <c r="BB90" i="1"/>
  <c r="BJ212" i="1"/>
  <c r="BJ112" i="1"/>
  <c r="BB229" i="1"/>
  <c r="BL127" i="1"/>
  <c r="BN195" i="1"/>
  <c r="BL183" i="1"/>
  <c r="BJ68" i="1"/>
  <c r="BJ233" i="1"/>
  <c r="BN215" i="1"/>
  <c r="BB252" i="1"/>
  <c r="BL37" i="1"/>
  <c r="BJ127" i="1"/>
  <c r="BR305" i="1"/>
  <c r="BB178" i="1"/>
  <c r="BC347" i="1"/>
  <c r="BR330" i="1"/>
  <c r="I483" i="33" s="1"/>
  <c r="BB209" i="1"/>
  <c r="BL15" i="1"/>
  <c r="BN146" i="1"/>
  <c r="BL237" i="1"/>
  <c r="BL98" i="1"/>
  <c r="BL77" i="1"/>
  <c r="BJ202" i="1"/>
  <c r="BJ330" i="1"/>
  <c r="BC344" i="1"/>
  <c r="BJ15" i="1"/>
  <c r="BL38" i="1"/>
  <c r="BL139" i="1"/>
  <c r="BJ33" i="1"/>
  <c r="BB283" i="1"/>
  <c r="BR149" i="1"/>
  <c r="I200" i="33" s="1"/>
  <c r="BL202" i="1"/>
  <c r="BJ271" i="1"/>
  <c r="BJ350" i="1"/>
  <c r="BB264" i="1"/>
  <c r="BB22" i="1"/>
  <c r="BJ37" i="1"/>
  <c r="BB73" i="1"/>
  <c r="BJ195" i="1"/>
  <c r="BR158" i="1"/>
  <c r="I213" i="33" s="1"/>
  <c r="BB10" i="1"/>
  <c r="BB170" i="1"/>
  <c r="BR68" i="1"/>
  <c r="I95" i="33" s="1"/>
  <c r="BR16" i="1"/>
  <c r="I23" i="33" s="1"/>
  <c r="BJ29" i="1"/>
  <c r="BR271" i="1"/>
  <c r="BS271" i="1" s="1"/>
  <c r="H392" i="33" s="1"/>
  <c r="K392" i="33" s="1"/>
  <c r="BB219" i="1"/>
  <c r="BJ305" i="1"/>
  <c r="BR350" i="1"/>
  <c r="BV350" i="1" s="1"/>
  <c r="BJ104" i="1"/>
  <c r="BL107" i="1"/>
  <c r="BL70" i="1"/>
  <c r="BJ308" i="1"/>
  <c r="BJ154" i="1"/>
  <c r="BL66" i="1"/>
  <c r="BB281" i="1"/>
  <c r="BL67" i="1"/>
  <c r="BB265" i="1"/>
  <c r="BB131" i="1"/>
  <c r="BL48" i="1"/>
  <c r="BB329" i="1"/>
  <c r="BL29" i="1"/>
  <c r="BJ215" i="1"/>
  <c r="BJ158" i="1"/>
  <c r="BJ183" i="1"/>
  <c r="BB321" i="1"/>
  <c r="BB155" i="1"/>
  <c r="BR104" i="1"/>
  <c r="BS104" i="1" s="1"/>
  <c r="H136" i="33" s="1"/>
  <c r="K136" i="33" s="1"/>
  <c r="BB282" i="1"/>
  <c r="BB250" i="1"/>
  <c r="BR65" i="1"/>
  <c r="BS65" i="1" s="1"/>
  <c r="H92" i="33" s="1"/>
  <c r="K92" i="33" s="1"/>
  <c r="BJ16" i="1"/>
  <c r="BC342" i="1"/>
  <c r="BB132" i="1"/>
  <c r="BB238" i="1"/>
  <c r="BR70" i="1"/>
  <c r="BS70" i="1" s="1"/>
  <c r="H97" i="33" s="1"/>
  <c r="K97" i="33" s="1"/>
  <c r="BL162" i="1"/>
  <c r="BR84" i="1"/>
  <c r="BS84" i="1" s="1"/>
  <c r="BB46" i="1"/>
  <c r="BJ107" i="1"/>
  <c r="BB12" i="1"/>
  <c r="BL308" i="1"/>
  <c r="BR143" i="1"/>
  <c r="I191" i="33" s="1"/>
  <c r="BB331" i="1"/>
  <c r="BB55" i="1"/>
  <c r="BB200" i="1"/>
  <c r="BR67" i="1"/>
  <c r="I94" i="33" s="1"/>
  <c r="BL112" i="1"/>
  <c r="BB299" i="1"/>
  <c r="BJ162" i="1"/>
  <c r="BL143" i="1"/>
  <c r="BB80" i="1"/>
  <c r="BL154" i="1"/>
  <c r="BR66" i="1"/>
  <c r="I93" i="33" s="1"/>
  <c r="BR48" i="1"/>
  <c r="I62" i="33" s="1"/>
  <c r="BL13" i="1"/>
  <c r="BB198" i="1"/>
  <c r="BB23" i="1"/>
  <c r="BB169" i="1"/>
  <c r="BB287" i="1"/>
  <c r="BB194" i="1"/>
  <c r="BB174" i="1"/>
  <c r="BB325" i="1"/>
  <c r="BJ26" i="1"/>
  <c r="BB44" i="1"/>
  <c r="BR108" i="1"/>
  <c r="BS108" i="1" s="1"/>
  <c r="H140" i="33" s="1"/>
  <c r="K140" i="33" s="1"/>
  <c r="BJ140" i="1"/>
  <c r="BB197" i="1"/>
  <c r="BB314" i="1"/>
  <c r="BJ63" i="1"/>
  <c r="BL262" i="1"/>
  <c r="BB280" i="1"/>
  <c r="BJ137" i="1"/>
  <c r="BJ31" i="1"/>
  <c r="BR42" i="1"/>
  <c r="BS42" i="1" s="1"/>
  <c r="H53" i="33" s="1"/>
  <c r="K53" i="33" s="1"/>
  <c r="BR145" i="1"/>
  <c r="I194" i="33" s="1"/>
  <c r="BB184" i="1"/>
  <c r="BL149" i="1"/>
  <c r="BB224" i="1"/>
  <c r="BR166" i="1"/>
  <c r="BS166" i="1" s="1"/>
  <c r="H222" i="33" s="1"/>
  <c r="K222" i="33" s="1"/>
  <c r="BL26" i="1"/>
  <c r="BR116" i="1"/>
  <c r="I152" i="33" s="1"/>
  <c r="BJ14" i="1"/>
  <c r="BB118" i="1"/>
  <c r="BR63" i="1"/>
  <c r="BS63" i="1" s="1"/>
  <c r="H90" i="33" s="1"/>
  <c r="K90" i="33" s="1"/>
  <c r="BR267" i="1"/>
  <c r="BS267" i="1" s="1"/>
  <c r="H386" i="33" s="1"/>
  <c r="K386" i="33" s="1"/>
  <c r="BJ262" i="1"/>
  <c r="BB290" i="1"/>
  <c r="BR31" i="1"/>
  <c r="BS31" i="1" s="1"/>
  <c r="H43" i="33" s="1"/>
  <c r="K43" i="33" s="1"/>
  <c r="BB313" i="1"/>
  <c r="BB5" i="1"/>
  <c r="BB172" i="1"/>
  <c r="BR268" i="1"/>
  <c r="BS268" i="1" s="1"/>
  <c r="BJ166" i="1"/>
  <c r="BJ116" i="1"/>
  <c r="BL14" i="1"/>
  <c r="BB179" i="1"/>
  <c r="BL108" i="1"/>
  <c r="BJ267" i="1"/>
  <c r="BB100" i="1"/>
  <c r="BR137" i="1"/>
  <c r="I181" i="33" s="1"/>
  <c r="BL140" i="1"/>
  <c r="BL42" i="1"/>
  <c r="BB56" i="1"/>
  <c r="BJ268" i="1"/>
  <c r="BB301" i="1"/>
  <c r="BB186" i="1"/>
  <c r="BL159" i="1"/>
  <c r="BR113" i="1"/>
  <c r="BS113" i="1" s="1"/>
  <c r="H148" i="33" s="1"/>
  <c r="K148" i="33" s="1"/>
  <c r="BB244" i="1"/>
  <c r="BN113" i="1"/>
  <c r="BB220" i="1"/>
  <c r="BJ65" i="1"/>
  <c r="BL233" i="1"/>
  <c r="BB28" i="1"/>
  <c r="BB175" i="1"/>
  <c r="BB17" i="1"/>
  <c r="BR146" i="1"/>
  <c r="I195" i="33" s="1"/>
  <c r="BJ89" i="1"/>
  <c r="BB144" i="1"/>
  <c r="BB58" i="1"/>
  <c r="BJ13" i="1"/>
  <c r="BJ38" i="1"/>
  <c r="BJ139" i="1"/>
  <c r="BR89" i="1"/>
  <c r="I117" i="33" s="1"/>
  <c r="BB147" i="1"/>
  <c r="BB91" i="1"/>
  <c r="BL307" i="1"/>
  <c r="BJ159" i="1"/>
  <c r="BJ270" i="1"/>
  <c r="BB43" i="1"/>
  <c r="BL270" i="1"/>
  <c r="BR307" i="1"/>
  <c r="BS307" i="1" s="1"/>
  <c r="H453" i="33" s="1"/>
  <c r="K453" i="33" s="1"/>
  <c r="BB251" i="1"/>
  <c r="BB223" i="1"/>
  <c r="BB216" i="1"/>
  <c r="BB240" i="1"/>
  <c r="BB266" i="1"/>
  <c r="BB291" i="1"/>
  <c r="BB6" i="1"/>
  <c r="BC346" i="1"/>
  <c r="BB241" i="1"/>
  <c r="BB199" i="1"/>
  <c r="BB134" i="1"/>
  <c r="BB279" i="1"/>
  <c r="BB294" i="1"/>
  <c r="BB153" i="1"/>
  <c r="BB249" i="1"/>
  <c r="BC343" i="1"/>
  <c r="BB256" i="1"/>
  <c r="BB111" i="1"/>
  <c r="BB242" i="1"/>
  <c r="BB230" i="1"/>
  <c r="BB142" i="1"/>
  <c r="BB225" i="1"/>
  <c r="BB258" i="1"/>
  <c r="BB92" i="1"/>
  <c r="BB277" i="1"/>
  <c r="BB306" i="1"/>
  <c r="BB99" i="1"/>
  <c r="BB129" i="1"/>
  <c r="BB11" i="1"/>
  <c r="BB8" i="1"/>
  <c r="BB218" i="1"/>
  <c r="BB135" i="1"/>
  <c r="BB141" i="1"/>
  <c r="BB115" i="1"/>
  <c r="BB124" i="1"/>
  <c r="BB205" i="1"/>
  <c r="BB302" i="1"/>
  <c r="BB295" i="1"/>
  <c r="BB261" i="1"/>
  <c r="BB276" i="1"/>
  <c r="BB83" i="1"/>
  <c r="BN351" i="1"/>
  <c r="BB275" i="1"/>
  <c r="BB254" i="1"/>
  <c r="BB235" i="1"/>
  <c r="BB318" i="1"/>
  <c r="BB187" i="1"/>
  <c r="BB285" i="1"/>
  <c r="BB119" i="1"/>
  <c r="BB274" i="1"/>
  <c r="I41" i="33"/>
  <c r="BS29" i="1"/>
  <c r="H41" i="33" s="1"/>
  <c r="K41" i="33" s="1"/>
  <c r="AT352" i="1"/>
  <c r="AT354" i="1"/>
  <c r="BS215" i="1"/>
  <c r="H307" i="33" s="1"/>
  <c r="K307" i="33" s="1"/>
  <c r="I307" i="33"/>
  <c r="BS114" i="1"/>
  <c r="H150" i="33" s="1"/>
  <c r="K150" i="33" s="1"/>
  <c r="I150" i="33"/>
  <c r="I45" i="33"/>
  <c r="BS34" i="1"/>
  <c r="H45" i="33" s="1"/>
  <c r="K45" i="33" s="1"/>
  <c r="BS156" i="1"/>
  <c r="H211" i="33" s="1"/>
  <c r="K211" i="33" s="1"/>
  <c r="I211" i="33"/>
  <c r="BS182" i="1"/>
  <c r="H258" i="33" s="1"/>
  <c r="K258" i="33" s="1"/>
  <c r="I258" i="33"/>
  <c r="BS183" i="1"/>
  <c r="H259" i="33" s="1"/>
  <c r="K259" i="33" s="1"/>
  <c r="I259" i="33"/>
  <c r="H441" i="33"/>
  <c r="K441" i="33" s="1"/>
  <c r="I441" i="33"/>
  <c r="I32" i="33"/>
  <c r="H32" i="33"/>
  <c r="K32" i="33" s="1"/>
  <c r="BS32" i="1"/>
  <c r="H44" i="33" s="1"/>
  <c r="K44" i="33" s="1"/>
  <c r="I44" i="33"/>
  <c r="H85" i="33"/>
  <c r="K85" i="33" s="1"/>
  <c r="I85" i="33"/>
  <c r="BS87" i="1"/>
  <c r="H115" i="33" s="1"/>
  <c r="K115" i="33" s="1"/>
  <c r="I115" i="33"/>
  <c r="H282" i="33"/>
  <c r="K282" i="33" s="1"/>
  <c r="I282" i="33"/>
  <c r="I339" i="33"/>
  <c r="BS233" i="1"/>
  <c r="H339" i="33" s="1"/>
  <c r="K339" i="33" s="1"/>
  <c r="I478" i="33"/>
  <c r="BS326" i="1"/>
  <c r="H478" i="33" s="1"/>
  <c r="K478" i="33" s="1"/>
  <c r="H20" i="33"/>
  <c r="K20" i="33" s="1"/>
  <c r="I20" i="33"/>
  <c r="BS13" i="1"/>
  <c r="H18" i="33" s="1"/>
  <c r="K18" i="33" s="1"/>
  <c r="I18" i="33"/>
  <c r="I39" i="33"/>
  <c r="BS27" i="1"/>
  <c r="H39" i="33" s="1"/>
  <c r="K39" i="33" s="1"/>
  <c r="BS101" i="1"/>
  <c r="H132" i="33" s="1"/>
  <c r="K132" i="33" s="1"/>
  <c r="I132" i="33"/>
  <c r="BS16" i="1"/>
  <c r="H23" i="33" s="1"/>
  <c r="K23" i="33" s="1"/>
  <c r="BB289" i="1"/>
  <c r="BB211" i="1"/>
  <c r="BS270" i="1"/>
  <c r="H389" i="33" s="1"/>
  <c r="K389" i="33" s="1"/>
  <c r="I389" i="33"/>
  <c r="BB121" i="1"/>
  <c r="I477" i="33"/>
  <c r="H477" i="33"/>
  <c r="K477" i="33" s="1"/>
  <c r="H36" i="33"/>
  <c r="K36" i="33" s="1"/>
  <c r="I36" i="33"/>
  <c r="I50" i="33"/>
  <c r="BS39" i="1"/>
  <c r="H50" i="33" s="1"/>
  <c r="K50" i="33" s="1"/>
  <c r="AU351" i="1"/>
  <c r="AU355" i="1" s="1"/>
  <c r="BA3" i="1"/>
  <c r="BS162" i="1"/>
  <c r="H217" i="33" s="1"/>
  <c r="K217" i="33" s="1"/>
  <c r="I217" i="33"/>
  <c r="BB203" i="1"/>
  <c r="BB188" i="1"/>
  <c r="I216" i="33"/>
  <c r="BS161" i="1"/>
  <c r="H216" i="33" s="1"/>
  <c r="K216" i="33" s="1"/>
  <c r="BB21" i="1"/>
  <c r="BB128" i="1"/>
  <c r="BS305" i="1"/>
  <c r="H451" i="33" s="1"/>
  <c r="K451" i="33" s="1"/>
  <c r="I451" i="33"/>
  <c r="I342" i="33"/>
  <c r="BS237" i="1"/>
  <c r="H342" i="33" s="1"/>
  <c r="K342" i="33" s="1"/>
  <c r="BB165" i="1"/>
  <c r="I22" i="33"/>
  <c r="H22" i="33"/>
  <c r="K22" i="33" s="1"/>
  <c r="BS38" i="1"/>
  <c r="H49" i="33" s="1"/>
  <c r="K49" i="33" s="1"/>
  <c r="I49" i="33"/>
  <c r="BS308" i="1"/>
  <c r="H454" i="33" s="1"/>
  <c r="K454" i="33" s="1"/>
  <c r="I454" i="33"/>
  <c r="BB193" i="1"/>
  <c r="BS76" i="1"/>
  <c r="H105" i="33" s="1"/>
  <c r="K105" i="33" s="1"/>
  <c r="I105" i="33"/>
  <c r="BB47" i="1"/>
  <c r="BB54" i="1"/>
  <c r="BS350" i="1"/>
  <c r="BB323" i="1"/>
  <c r="BB75" i="1"/>
  <c r="BB227" i="1"/>
  <c r="BB106" i="1"/>
  <c r="BB293" i="1"/>
  <c r="BB150" i="1"/>
  <c r="BB221" i="1"/>
  <c r="BB126" i="1"/>
  <c r="BS212" i="1"/>
  <c r="H303" i="33" s="1"/>
  <c r="K303" i="33" s="1"/>
  <c r="I303" i="33"/>
  <c r="I356" i="33"/>
  <c r="BS246" i="1"/>
  <c r="H356" i="33" s="1"/>
  <c r="K356" i="33" s="1"/>
  <c r="BS82" i="1"/>
  <c r="H111" i="33" s="1"/>
  <c r="K111" i="33" s="1"/>
  <c r="I111" i="33"/>
  <c r="BB260" i="1"/>
  <c r="I304" i="33"/>
  <c r="BB319" i="1"/>
  <c r="BE351" i="1"/>
  <c r="BB50" i="1"/>
  <c r="BC338" i="1"/>
  <c r="BB185" i="1"/>
  <c r="BB164" i="1"/>
  <c r="BB328" i="1"/>
  <c r="BS159" i="1"/>
  <c r="H214" i="33" s="1"/>
  <c r="K214" i="33" s="1"/>
  <c r="I214" i="33"/>
  <c r="BB232" i="1"/>
  <c r="I284" i="33"/>
  <c r="BS202" i="1"/>
  <c r="H284" i="33" s="1"/>
  <c r="K284" i="33" s="1"/>
  <c r="BS37" i="1"/>
  <c r="H48" i="33" s="1"/>
  <c r="K48" i="33" s="1"/>
  <c r="I48" i="33"/>
  <c r="BS127" i="1"/>
  <c r="H168" i="33" s="1"/>
  <c r="K168" i="33" s="1"/>
  <c r="I168" i="33"/>
  <c r="I87" i="33"/>
  <c r="BS60" i="1"/>
  <c r="H87" i="33" s="1"/>
  <c r="K87" i="33" s="1"/>
  <c r="BS349" i="1"/>
  <c r="BV349" i="1"/>
  <c r="I455" i="33"/>
  <c r="BS309" i="1"/>
  <c r="H455" i="33" s="1"/>
  <c r="K455" i="33" s="1"/>
  <c r="BS14" i="1"/>
  <c r="H19" i="33" s="1"/>
  <c r="K19" i="33" s="1"/>
  <c r="I19" i="33"/>
  <c r="BS79" i="1"/>
  <c r="H108" i="33" s="1"/>
  <c r="K108" i="33" s="1"/>
  <c r="I108" i="33"/>
  <c r="BS98" i="1"/>
  <c r="H129" i="33" s="1"/>
  <c r="K129" i="33" s="1"/>
  <c r="I129" i="33"/>
  <c r="I184" i="33"/>
  <c r="BS139" i="1"/>
  <c r="H184" i="33" s="1"/>
  <c r="K184" i="33" s="1"/>
  <c r="I212" i="33"/>
  <c r="BS157" i="1"/>
  <c r="H212" i="33" s="1"/>
  <c r="K212" i="33" s="1"/>
  <c r="H203" i="33"/>
  <c r="K203" i="33" s="1"/>
  <c r="I203" i="33"/>
  <c r="BS327" i="1"/>
  <c r="H479" i="33" s="1"/>
  <c r="K479" i="33" s="1"/>
  <c r="I479" i="33"/>
  <c r="I46" i="33"/>
  <c r="BS35" i="1"/>
  <c r="H46" i="33" s="1"/>
  <c r="K46" i="33" s="1"/>
  <c r="I379" i="33"/>
  <c r="BS262" i="1"/>
  <c r="H379" i="33" s="1"/>
  <c r="K379" i="33" s="1"/>
  <c r="I52" i="33"/>
  <c r="BS41" i="1"/>
  <c r="H52" i="33" s="1"/>
  <c r="K52" i="33" s="1"/>
  <c r="I283" i="33"/>
  <c r="BS201" i="1"/>
  <c r="H283" i="33" s="1"/>
  <c r="K283" i="33" s="1"/>
  <c r="BS239" i="1"/>
  <c r="H346" i="33" s="1"/>
  <c r="K346" i="33" s="1"/>
  <c r="I346" i="33"/>
  <c r="BS125" i="1"/>
  <c r="H166" i="33" s="1"/>
  <c r="K166" i="33" s="1"/>
  <c r="I166" i="33"/>
  <c r="H149" i="33"/>
  <c r="K149" i="33" s="1"/>
  <c r="I149" i="33"/>
  <c r="BS136" i="1"/>
  <c r="H180" i="33" s="1"/>
  <c r="K180" i="33" s="1"/>
  <c r="I180" i="33"/>
  <c r="BS72" i="1"/>
  <c r="H100" i="33" s="1"/>
  <c r="K100" i="33" s="1"/>
  <c r="I100" i="33"/>
  <c r="I147" i="33"/>
  <c r="BS112" i="1"/>
  <c r="H147" i="33" s="1"/>
  <c r="K147" i="33" s="1"/>
  <c r="H438" i="33"/>
  <c r="K438" i="33" s="1"/>
  <c r="I438" i="33"/>
  <c r="I301" i="33"/>
  <c r="H301" i="33"/>
  <c r="K301" i="33" s="1"/>
  <c r="BS25" i="1"/>
  <c r="H37" i="33" s="1"/>
  <c r="K37" i="33" s="1"/>
  <c r="I37" i="33"/>
  <c r="BB273" i="1"/>
  <c r="BC339" i="1"/>
  <c r="BS4" i="1"/>
  <c r="H3" i="33" s="1"/>
  <c r="K3" i="33" s="1"/>
  <c r="I3" i="33"/>
  <c r="BB196" i="1"/>
  <c r="BB231" i="1"/>
  <c r="I38" i="33"/>
  <c r="BS26" i="1"/>
  <c r="H38" i="33" s="1"/>
  <c r="K38" i="33" s="1"/>
  <c r="BB181" i="1"/>
  <c r="BS234" i="1"/>
  <c r="H340" i="33" s="1"/>
  <c r="K340" i="33" s="1"/>
  <c r="BS78" i="1"/>
  <c r="H107" i="33" s="1"/>
  <c r="K107" i="33" s="1"/>
  <c r="I107" i="33"/>
  <c r="I273" i="33"/>
  <c r="BS195" i="1"/>
  <c r="H273" i="33" s="1"/>
  <c r="K273" i="33" s="1"/>
  <c r="BS255" i="1"/>
  <c r="H372" i="33" s="1"/>
  <c r="K372" i="33" s="1"/>
  <c r="I372" i="33"/>
  <c r="I96" i="33"/>
  <c r="BS69" i="1"/>
  <c r="H96" i="33" s="1"/>
  <c r="K96" i="33" s="1"/>
  <c r="BB61" i="1"/>
  <c r="I139" i="33"/>
  <c r="BS107" i="1"/>
  <c r="H139" i="33" s="1"/>
  <c r="K139" i="33" s="1"/>
  <c r="BB177" i="1"/>
  <c r="BB210" i="1"/>
  <c r="I21" i="33"/>
  <c r="BS15" i="1"/>
  <c r="H21" i="33" s="1"/>
  <c r="K21" i="33" s="1"/>
  <c r="BB312" i="1"/>
  <c r="BB208" i="1"/>
  <c r="BS77" i="1"/>
  <c r="H106" i="33" s="1"/>
  <c r="K106" i="33" s="1"/>
  <c r="I106" i="33"/>
  <c r="I475" i="33"/>
  <c r="BS324" i="1"/>
  <c r="H475" i="33" s="1"/>
  <c r="K475" i="33" s="1"/>
  <c r="BB9" i="1"/>
  <c r="BB110" i="1"/>
  <c r="I35" i="33"/>
  <c r="BS24" i="1"/>
  <c r="H35" i="33" s="1"/>
  <c r="K35" i="33" s="1"/>
  <c r="I215" i="33"/>
  <c r="BS160" i="1"/>
  <c r="H215" i="33" s="1"/>
  <c r="K215" i="33" s="1"/>
  <c r="BB62" i="1"/>
  <c r="BB130" i="1"/>
  <c r="BB171" i="1"/>
  <c r="BB117" i="1"/>
  <c r="BS154" i="1"/>
  <c r="H208" i="33" s="1"/>
  <c r="K208" i="33" s="1"/>
  <c r="I208" i="33"/>
  <c r="BB310" i="1"/>
  <c r="BB316" i="1"/>
  <c r="BS140" i="1"/>
  <c r="H185" i="33" s="1"/>
  <c r="K185" i="33" s="1"/>
  <c r="I185" i="33"/>
  <c r="BB288" i="1"/>
  <c r="BB222" i="1"/>
  <c r="I76" i="33"/>
  <c r="BS52" i="1"/>
  <c r="H76" i="33" s="1"/>
  <c r="K76" i="33" s="1"/>
  <c r="BS30" i="1"/>
  <c r="H42" i="33" s="1"/>
  <c r="K42" i="33" s="1"/>
  <c r="I42" i="33"/>
  <c r="BS7" i="1"/>
  <c r="H10" i="33" s="1"/>
  <c r="K10" i="33" s="1"/>
  <c r="I10" i="33"/>
  <c r="BB286" i="1"/>
  <c r="BS269" i="1"/>
  <c r="H388" i="33" s="1"/>
  <c r="K388" i="33" s="1"/>
  <c r="I388" i="33"/>
  <c r="BS57" i="1"/>
  <c r="H83" i="33" s="1"/>
  <c r="K83" i="33" s="1"/>
  <c r="I83" i="33"/>
  <c r="BM351" i="1"/>
  <c r="I113" i="33" l="1"/>
  <c r="BS103" i="1"/>
  <c r="H135" i="33" s="1"/>
  <c r="K135" i="33" s="1"/>
  <c r="BS311" i="1"/>
  <c r="H458" i="33" s="1"/>
  <c r="K458" i="33" s="1"/>
  <c r="BS59" i="1"/>
  <c r="H86" i="33" s="1"/>
  <c r="K86" i="33" s="1"/>
  <c r="BS145" i="1"/>
  <c r="H194" i="33" s="1"/>
  <c r="K194" i="33" s="1"/>
  <c r="I77" i="33"/>
  <c r="I136" i="33"/>
  <c r="BS330" i="1"/>
  <c r="H483" i="33" s="1"/>
  <c r="K483" i="33" s="1"/>
  <c r="I222" i="33"/>
  <c r="I97" i="33"/>
  <c r="BS67" i="1"/>
  <c r="H94" i="33" s="1"/>
  <c r="K94" i="33" s="1"/>
  <c r="BS143" i="1"/>
  <c r="H191" i="33" s="1"/>
  <c r="K191" i="33" s="1"/>
  <c r="BS149" i="1"/>
  <c r="H200" i="33" s="1"/>
  <c r="K200" i="33" s="1"/>
  <c r="I92" i="33"/>
  <c r="I386" i="33"/>
  <c r="BS146" i="1"/>
  <c r="H195" i="33" s="1"/>
  <c r="K195" i="33" s="1"/>
  <c r="BS66" i="1"/>
  <c r="H93" i="33" s="1"/>
  <c r="K93" i="33" s="1"/>
  <c r="I140" i="33"/>
  <c r="I392" i="33"/>
  <c r="BS158" i="1"/>
  <c r="H213" i="33" s="1"/>
  <c r="K213" i="33" s="1"/>
  <c r="BS48" i="1"/>
  <c r="H62" i="33" s="1"/>
  <c r="K62" i="33" s="1"/>
  <c r="BS68" i="1"/>
  <c r="H95" i="33" s="1"/>
  <c r="K95" i="33" s="1"/>
  <c r="I148" i="33"/>
  <c r="I90" i="33"/>
  <c r="BS89" i="1"/>
  <c r="H117" i="33" s="1"/>
  <c r="K117" i="33" s="1"/>
  <c r="I43" i="33"/>
  <c r="I453" i="33"/>
  <c r="BS137" i="1"/>
  <c r="H181" i="33" s="1"/>
  <c r="K181" i="33" s="1"/>
  <c r="BL351" i="1"/>
  <c r="I53" i="33"/>
  <c r="BS116" i="1"/>
  <c r="H152" i="33" s="1"/>
  <c r="K152" i="33" s="1"/>
  <c r="BC351" i="1"/>
  <c r="BG333" i="1" s="1"/>
  <c r="BI333" i="1" s="1"/>
  <c r="BB3" i="1"/>
  <c r="BB351" i="1" s="1"/>
  <c r="BD3" i="1"/>
  <c r="BD351" i="1" s="1"/>
  <c r="BA351" i="1"/>
  <c r="H390" i="33"/>
  <c r="K390" i="33" s="1"/>
  <c r="I390" i="33"/>
  <c r="I391" i="33"/>
  <c r="H391" i="33"/>
  <c r="K391" i="33" s="1"/>
  <c r="BG345" i="1" l="1"/>
  <c r="BI345" i="1" s="1"/>
  <c r="BO345" i="1" s="1"/>
  <c r="BG338" i="1"/>
  <c r="BI338" i="1" s="1"/>
  <c r="BR338" i="1" s="1"/>
  <c r="BG348" i="1"/>
  <c r="BI348" i="1" s="1"/>
  <c r="BJ348" i="1" s="1"/>
  <c r="BG347" i="1"/>
  <c r="BI347" i="1" s="1"/>
  <c r="BJ347" i="1" s="1"/>
  <c r="BG336" i="1"/>
  <c r="BI336" i="1" s="1"/>
  <c r="BR336" i="1" s="1"/>
  <c r="BG342" i="1"/>
  <c r="BI342" i="1" s="1"/>
  <c r="BJ342" i="1" s="1"/>
  <c r="BG341" i="1"/>
  <c r="BI341" i="1" s="1"/>
  <c r="BO341" i="1" s="1"/>
  <c r="BG343" i="1"/>
  <c r="BI343" i="1" s="1"/>
  <c r="BO343" i="1" s="1"/>
  <c r="BG346" i="1"/>
  <c r="BI346" i="1" s="1"/>
  <c r="BJ346" i="1" s="1"/>
  <c r="BG344" i="1"/>
  <c r="BI344" i="1" s="1"/>
  <c r="BJ344" i="1" s="1"/>
  <c r="BG340" i="1"/>
  <c r="BI340" i="1" s="1"/>
  <c r="BJ340" i="1" s="1"/>
  <c r="BG339" i="1"/>
  <c r="BI339" i="1" s="1"/>
  <c r="BO339" i="1" s="1"/>
  <c r="BG337" i="1"/>
  <c r="BI337" i="1" s="1"/>
  <c r="BJ337" i="1" s="1"/>
  <c r="BG335" i="1"/>
  <c r="BI335" i="1" s="1"/>
  <c r="BJ335" i="1" s="1"/>
  <c r="BG332" i="1"/>
  <c r="BI332" i="1" s="1"/>
  <c r="BG334" i="1"/>
  <c r="BI334" i="1" s="1"/>
  <c r="BJ334" i="1" s="1"/>
  <c r="BF256" i="1"/>
  <c r="BI256" i="1" s="1"/>
  <c r="BF186" i="1"/>
  <c r="BI186" i="1" s="1"/>
  <c r="BF217" i="1"/>
  <c r="BI217" i="1" s="1"/>
  <c r="BF247" i="1"/>
  <c r="BI247" i="1" s="1"/>
  <c r="BF165" i="1"/>
  <c r="BI165" i="1" s="1"/>
  <c r="BF147" i="1"/>
  <c r="BI147" i="1" s="1"/>
  <c r="BF8" i="1"/>
  <c r="BI8" i="1" s="1"/>
  <c r="BF44" i="1"/>
  <c r="BI44" i="1" s="1"/>
  <c r="BF153" i="1"/>
  <c r="BI153" i="1" s="1"/>
  <c r="BF199" i="1"/>
  <c r="BI199" i="1" s="1"/>
  <c r="BF300" i="1"/>
  <c r="BI300" i="1" s="1"/>
  <c r="BF111" i="1"/>
  <c r="BI111" i="1" s="1"/>
  <c r="BF47" i="1"/>
  <c r="BI47" i="1" s="1"/>
  <c r="BF203" i="1"/>
  <c r="BI203" i="1" s="1"/>
  <c r="BF226" i="1"/>
  <c r="BI226" i="1" s="1"/>
  <c r="BF295" i="1"/>
  <c r="BI295" i="1" s="1"/>
  <c r="BF97" i="1"/>
  <c r="BI97" i="1" s="1"/>
  <c r="BF81" i="1"/>
  <c r="BI81" i="1" s="1"/>
  <c r="BF254" i="1"/>
  <c r="BI254" i="1" s="1"/>
  <c r="BF222" i="1"/>
  <c r="BI222" i="1" s="1"/>
  <c r="BF284" i="1"/>
  <c r="BI284" i="1" s="1"/>
  <c r="BF184" i="1"/>
  <c r="BI184" i="1" s="1"/>
  <c r="BF209" i="1"/>
  <c r="BI209" i="1" s="1"/>
  <c r="BF188" i="1"/>
  <c r="BI188" i="1" s="1"/>
  <c r="BF5" i="1"/>
  <c r="BI5" i="1" s="1"/>
  <c r="BF46" i="1"/>
  <c r="BI46" i="1" s="1"/>
  <c r="BF240" i="1"/>
  <c r="BI240" i="1" s="1"/>
  <c r="BF22" i="1"/>
  <c r="BI22" i="1" s="1"/>
  <c r="BF276" i="1"/>
  <c r="BI276" i="1" s="1"/>
  <c r="BF289" i="1"/>
  <c r="BI289" i="1" s="1"/>
  <c r="BF55" i="1"/>
  <c r="BI55" i="1" s="1"/>
  <c r="BF92" i="1"/>
  <c r="BI92" i="1" s="1"/>
  <c r="BF23" i="1"/>
  <c r="BI23" i="1" s="1"/>
  <c r="BF176" i="1"/>
  <c r="BI176" i="1" s="1"/>
  <c r="BF198" i="1"/>
  <c r="BI198" i="1" s="1"/>
  <c r="BF210" i="1"/>
  <c r="BI210" i="1" s="1"/>
  <c r="BF279" i="1"/>
  <c r="BI279" i="1" s="1"/>
  <c r="BF313" i="1"/>
  <c r="BI313" i="1" s="1"/>
  <c r="BF106" i="1"/>
  <c r="BI106" i="1" s="1"/>
  <c r="BF135" i="1"/>
  <c r="BI135" i="1" s="1"/>
  <c r="BF191" i="1"/>
  <c r="BI191" i="1" s="1"/>
  <c r="BF93" i="1"/>
  <c r="BI93" i="1" s="1"/>
  <c r="BF275" i="1"/>
  <c r="BI275" i="1" s="1"/>
  <c r="BF328" i="1"/>
  <c r="BI328" i="1" s="1"/>
  <c r="BF150" i="1"/>
  <c r="BI150" i="1" s="1"/>
  <c r="BF12" i="1"/>
  <c r="BI12" i="1" s="1"/>
  <c r="BF17" i="1"/>
  <c r="BI17" i="1" s="1"/>
  <c r="BF141" i="1"/>
  <c r="BI141" i="1" s="1"/>
  <c r="BF178" i="1"/>
  <c r="BI178" i="1" s="1"/>
  <c r="BF261" i="1"/>
  <c r="BI261" i="1" s="1"/>
  <c r="BF130" i="1"/>
  <c r="BI130" i="1" s="1"/>
  <c r="BF126" i="1"/>
  <c r="BI126" i="1" s="1"/>
  <c r="BF100" i="1"/>
  <c r="BI100" i="1" s="1"/>
  <c r="BF115" i="1"/>
  <c r="BI115" i="1" s="1"/>
  <c r="BF325" i="1"/>
  <c r="BI325" i="1" s="1"/>
  <c r="BF232" i="1"/>
  <c r="BI232" i="1" s="1"/>
  <c r="BF167" i="1"/>
  <c r="BI167" i="1" s="1"/>
  <c r="BF206" i="1"/>
  <c r="BI206" i="1" s="1"/>
  <c r="BF177" i="1"/>
  <c r="BI177" i="1" s="1"/>
  <c r="BF189" i="1"/>
  <c r="BI189" i="1" s="1"/>
  <c r="BF74" i="1"/>
  <c r="BI74" i="1" s="1"/>
  <c r="BF297" i="1"/>
  <c r="BI297" i="1" s="1"/>
  <c r="BF19" i="1"/>
  <c r="BI19" i="1" s="1"/>
  <c r="BF298" i="1"/>
  <c r="BI298" i="1" s="1"/>
  <c r="BF257" i="1"/>
  <c r="BI257" i="1" s="1"/>
  <c r="BF318" i="1"/>
  <c r="BI318" i="1" s="1"/>
  <c r="BF73" i="1"/>
  <c r="BI73" i="1" s="1"/>
  <c r="BF131" i="1"/>
  <c r="BI131" i="1" s="1"/>
  <c r="BF306" i="1"/>
  <c r="BI306" i="1" s="1"/>
  <c r="BF185" i="1"/>
  <c r="BI185" i="1" s="1"/>
  <c r="BF301" i="1"/>
  <c r="BI301" i="1" s="1"/>
  <c r="BF314" i="1"/>
  <c r="BI314" i="1" s="1"/>
  <c r="BF174" i="1"/>
  <c r="BI174" i="1" s="1"/>
  <c r="BF142" i="1"/>
  <c r="BI142" i="1" s="1"/>
  <c r="BF175" i="1"/>
  <c r="BI175" i="1" s="1"/>
  <c r="BF273" i="1"/>
  <c r="BI273" i="1" s="1"/>
  <c r="BF259" i="1"/>
  <c r="BI259" i="1" s="1"/>
  <c r="BF250" i="1"/>
  <c r="BI250" i="1" s="1"/>
  <c r="BF211" i="1"/>
  <c r="BI211" i="1" s="1"/>
  <c r="BF11" i="1"/>
  <c r="BI11" i="1" s="1"/>
  <c r="BF119" i="1"/>
  <c r="BI119" i="1" s="1"/>
  <c r="BF117" i="1"/>
  <c r="BI117" i="1" s="1"/>
  <c r="BF274" i="1"/>
  <c r="BI274" i="1" s="1"/>
  <c r="BF179" i="1"/>
  <c r="BI179" i="1" s="1"/>
  <c r="BF205" i="1"/>
  <c r="BI205" i="1" s="1"/>
  <c r="BF172" i="1"/>
  <c r="BI172" i="1" s="1"/>
  <c r="BF102" i="1"/>
  <c r="BI102" i="1" s="1"/>
  <c r="BF121" i="1"/>
  <c r="BI121" i="1" s="1"/>
  <c r="BF122" i="1"/>
  <c r="BI122" i="1" s="1"/>
  <c r="BF190" i="1"/>
  <c r="BI190" i="1" s="1"/>
  <c r="BF253" i="1"/>
  <c r="BI253" i="1" s="1"/>
  <c r="BF294" i="1"/>
  <c r="BI294" i="1" s="1"/>
  <c r="BF155" i="1"/>
  <c r="BI155" i="1" s="1"/>
  <c r="BF94" i="1"/>
  <c r="BI94" i="1" s="1"/>
  <c r="BF124" i="1"/>
  <c r="BI124" i="1" s="1"/>
  <c r="BF248" i="1"/>
  <c r="BI248" i="1" s="1"/>
  <c r="BF197" i="1"/>
  <c r="BI197" i="1" s="1"/>
  <c r="BF207" i="1"/>
  <c r="BI207" i="1" s="1"/>
  <c r="BF220" i="1"/>
  <c r="BI220" i="1" s="1"/>
  <c r="BF129" i="1"/>
  <c r="BI129" i="1" s="1"/>
  <c r="BF292" i="1"/>
  <c r="BI292" i="1" s="1"/>
  <c r="BF277" i="1"/>
  <c r="BI277" i="1" s="1"/>
  <c r="BF218" i="1"/>
  <c r="BI218" i="1" s="1"/>
  <c r="BF293" i="1"/>
  <c r="BI293" i="1" s="1"/>
  <c r="BF168" i="1"/>
  <c r="BI168" i="1" s="1"/>
  <c r="BF228" i="1"/>
  <c r="BI228" i="1" s="1"/>
  <c r="BF252" i="1"/>
  <c r="BI252" i="1" s="1"/>
  <c r="BF216" i="1"/>
  <c r="BI216" i="1" s="1"/>
  <c r="BF49" i="1"/>
  <c r="BI49" i="1" s="1"/>
  <c r="BF95" i="1"/>
  <c r="BI95" i="1" s="1"/>
  <c r="BF128" i="1"/>
  <c r="BI128" i="1" s="1"/>
  <c r="BF280" i="1"/>
  <c r="BI280" i="1" s="1"/>
  <c r="BF272" i="1"/>
  <c r="BI272" i="1" s="1"/>
  <c r="BF241" i="1"/>
  <c r="BI241" i="1" s="1"/>
  <c r="BF152" i="1"/>
  <c r="BI152" i="1" s="1"/>
  <c r="BF244" i="1"/>
  <c r="BI244" i="1" s="1"/>
  <c r="BF304" i="1"/>
  <c r="BI304" i="1" s="1"/>
  <c r="BF173" i="1"/>
  <c r="BI173" i="1" s="1"/>
  <c r="BF83" i="1"/>
  <c r="BI83" i="1" s="1"/>
  <c r="BF148" i="1"/>
  <c r="BI148" i="1" s="1"/>
  <c r="BF118" i="1"/>
  <c r="BI118" i="1" s="1"/>
  <c r="BF171" i="1"/>
  <c r="BI171" i="1" s="1"/>
  <c r="BF227" i="1"/>
  <c r="BI227" i="1" s="1"/>
  <c r="BF288" i="1"/>
  <c r="BI288" i="1" s="1"/>
  <c r="BF312" i="1"/>
  <c r="BI312" i="1" s="1"/>
  <c r="BF310" i="1"/>
  <c r="BI310" i="1" s="1"/>
  <c r="BF51" i="1"/>
  <c r="BI51" i="1" s="1"/>
  <c r="BF221" i="1"/>
  <c r="BI221" i="1" s="1"/>
  <c r="BF36" i="1"/>
  <c r="BI36" i="1" s="1"/>
  <c r="BF278" i="1"/>
  <c r="BI278" i="1" s="1"/>
  <c r="BF20" i="1"/>
  <c r="BI20" i="1" s="1"/>
  <c r="BF316" i="1"/>
  <c r="BI316" i="1" s="1"/>
  <c r="BF320" i="1"/>
  <c r="BI320" i="1" s="1"/>
  <c r="BF9" i="1"/>
  <c r="BI9" i="1" s="1"/>
  <c r="BF133" i="1"/>
  <c r="BI133" i="1" s="1"/>
  <c r="BF169" i="1"/>
  <c r="BI169" i="1" s="1"/>
  <c r="BF224" i="1"/>
  <c r="BI224" i="1" s="1"/>
  <c r="BF286" i="1"/>
  <c r="BI286" i="1" s="1"/>
  <c r="BF196" i="1"/>
  <c r="BI196" i="1" s="1"/>
  <c r="BF296" i="1"/>
  <c r="BI296" i="1" s="1"/>
  <c r="BF192" i="1"/>
  <c r="BI192" i="1" s="1"/>
  <c r="BF144" i="1"/>
  <c r="BI144" i="1" s="1"/>
  <c r="BF164" i="1"/>
  <c r="BI164" i="1" s="1"/>
  <c r="BF263" i="1"/>
  <c r="BI263" i="1" s="1"/>
  <c r="BF163" i="1"/>
  <c r="BI163" i="1" s="1"/>
  <c r="BF123" i="1"/>
  <c r="BI123" i="1" s="1"/>
  <c r="BF187" i="1"/>
  <c r="BI187" i="1" s="1"/>
  <c r="BF282" i="1"/>
  <c r="BI282" i="1" s="1"/>
  <c r="BF225" i="1"/>
  <c r="BI225" i="1" s="1"/>
  <c r="BF71" i="1"/>
  <c r="BI71" i="1" s="1"/>
  <c r="BF56" i="1"/>
  <c r="BI56" i="1" s="1"/>
  <c r="BF180" i="1"/>
  <c r="BI180" i="1" s="1"/>
  <c r="BF90" i="1"/>
  <c r="BI90" i="1" s="1"/>
  <c r="BF214" i="1"/>
  <c r="BI214" i="1" s="1"/>
  <c r="BF193" i="1"/>
  <c r="BI193" i="1" s="1"/>
  <c r="BF231" i="1"/>
  <c r="BI231" i="1" s="1"/>
  <c r="BF329" i="1"/>
  <c r="BI329" i="1" s="1"/>
  <c r="BF86" i="1"/>
  <c r="BI86" i="1" s="1"/>
  <c r="BF283" i="1"/>
  <c r="BI283" i="1" s="1"/>
  <c r="BF245" i="1"/>
  <c r="BI245" i="1" s="1"/>
  <c r="BF18" i="1"/>
  <c r="BI18" i="1" s="1"/>
  <c r="BF109" i="1"/>
  <c r="BI109" i="1" s="1"/>
  <c r="BF219" i="1"/>
  <c r="BI219" i="1" s="1"/>
  <c r="BF235" i="1"/>
  <c r="BI235" i="1" s="1"/>
  <c r="BF194" i="1"/>
  <c r="BI194" i="1" s="1"/>
  <c r="BF110" i="1"/>
  <c r="BI110" i="1" s="1"/>
  <c r="BF54" i="1"/>
  <c r="BI54" i="1" s="1"/>
  <c r="BF331" i="1"/>
  <c r="BI331" i="1" s="1"/>
  <c r="BF21" i="1"/>
  <c r="BI21" i="1" s="1"/>
  <c r="BF99" i="1"/>
  <c r="BI99" i="1" s="1"/>
  <c r="BF96" i="1"/>
  <c r="BI96" i="1" s="1"/>
  <c r="BF223" i="1"/>
  <c r="BI223" i="1" s="1"/>
  <c r="BF265" i="1"/>
  <c r="BI265" i="1" s="1"/>
  <c r="BF249" i="1"/>
  <c r="BI249" i="1" s="1"/>
  <c r="BF208" i="1"/>
  <c r="BI208" i="1" s="1"/>
  <c r="BF258" i="1"/>
  <c r="BI258" i="1" s="1"/>
  <c r="BF322" i="1"/>
  <c r="BI322" i="1" s="1"/>
  <c r="BF88" i="1"/>
  <c r="BI88" i="1" s="1"/>
  <c r="BF91" i="1"/>
  <c r="BI91" i="1" s="1"/>
  <c r="BF132" i="1"/>
  <c r="BI132" i="1" s="1"/>
  <c r="BF321" i="1"/>
  <c r="BI321" i="1" s="1"/>
  <c r="BF10" i="1"/>
  <c r="BI10" i="1" s="1"/>
  <c r="BF285" i="1"/>
  <c r="BI285" i="1" s="1"/>
  <c r="BF151" i="1"/>
  <c r="BI151" i="1" s="1"/>
  <c r="BF134" i="1"/>
  <c r="BI134" i="1" s="1"/>
  <c r="BF200" i="1"/>
  <c r="BI200" i="1" s="1"/>
  <c r="BF62" i="1"/>
  <c r="BI62" i="1" s="1"/>
  <c r="BF3" i="1"/>
  <c r="BF260" i="1"/>
  <c r="BI260" i="1" s="1"/>
  <c r="BF291" i="1"/>
  <c r="BI291" i="1" s="1"/>
  <c r="BF315" i="1"/>
  <c r="BI315" i="1" s="1"/>
  <c r="BF323" i="1"/>
  <c r="BI323" i="1" s="1"/>
  <c r="BF287" i="1"/>
  <c r="BI287" i="1" s="1"/>
  <c r="BF58" i="1"/>
  <c r="BI58" i="1" s="1"/>
  <c r="BF242" i="1"/>
  <c r="BI242" i="1" s="1"/>
  <c r="BF281" i="1"/>
  <c r="BI281" i="1" s="1"/>
  <c r="BF264" i="1"/>
  <c r="BI264" i="1" s="1"/>
  <c r="BF302" i="1"/>
  <c r="BI302" i="1" s="1"/>
  <c r="BF120" i="1"/>
  <c r="BI120" i="1" s="1"/>
  <c r="BF40" i="1"/>
  <c r="BI40" i="1" s="1"/>
  <c r="BF303" i="1"/>
  <c r="BI303" i="1" s="1"/>
  <c r="BF80" i="1"/>
  <c r="BI80" i="1" s="1"/>
  <c r="BF138" i="1"/>
  <c r="BI138" i="1" s="1"/>
  <c r="BF45" i="1"/>
  <c r="BI45" i="1" s="1"/>
  <c r="BF238" i="1"/>
  <c r="BI238" i="1" s="1"/>
  <c r="BF43" i="1"/>
  <c r="BI43" i="1" s="1"/>
  <c r="BF181" i="1"/>
  <c r="BI181" i="1" s="1"/>
  <c r="BF204" i="1"/>
  <c r="BI204" i="1" s="1"/>
  <c r="BF6" i="1"/>
  <c r="BI6" i="1" s="1"/>
  <c r="BF319" i="1"/>
  <c r="BI319" i="1" s="1"/>
  <c r="BF290" i="1"/>
  <c r="BI290" i="1" s="1"/>
  <c r="BF75" i="1"/>
  <c r="BI75" i="1" s="1"/>
  <c r="BF105" i="1"/>
  <c r="BI105" i="1" s="1"/>
  <c r="BF170" i="1"/>
  <c r="BI170" i="1" s="1"/>
  <c r="BF266" i="1"/>
  <c r="BI266" i="1" s="1"/>
  <c r="BF50" i="1"/>
  <c r="BI50" i="1" s="1"/>
  <c r="BF61" i="1"/>
  <c r="BI61" i="1" s="1"/>
  <c r="BF230" i="1"/>
  <c r="BI230" i="1" s="1"/>
  <c r="BF229" i="1"/>
  <c r="BI229" i="1" s="1"/>
  <c r="BF251" i="1"/>
  <c r="BI251" i="1" s="1"/>
  <c r="BF243" i="1"/>
  <c r="BI243" i="1" s="1"/>
  <c r="BF299" i="1"/>
  <c r="BI299" i="1" s="1"/>
  <c r="BF28" i="1"/>
  <c r="BI28" i="1" s="1"/>
  <c r="BF317" i="1"/>
  <c r="BI317" i="1" s="1"/>
  <c r="BO333" i="1"/>
  <c r="BJ333" i="1"/>
  <c r="BR333" i="1"/>
  <c r="BR335" i="1" l="1"/>
  <c r="BS335" i="1" s="1"/>
  <c r="BO340" i="1"/>
  <c r="BR339" i="1"/>
  <c r="I492" i="33" s="1"/>
  <c r="BO334" i="1"/>
  <c r="BO344" i="1"/>
  <c r="BR343" i="1"/>
  <c r="BJ343" i="1"/>
  <c r="BO347" i="1"/>
  <c r="BJ345" i="1"/>
  <c r="BR340" i="1"/>
  <c r="I493" i="33" s="1"/>
  <c r="BR348" i="1"/>
  <c r="BS348" i="1" s="1"/>
  <c r="H501" i="33" s="1"/>
  <c r="K501" i="33" s="1"/>
  <c r="BO346" i="1"/>
  <c r="BR334" i="1"/>
  <c r="BS334" i="1" s="1"/>
  <c r="H487" i="33" s="1"/>
  <c r="K487" i="33" s="1"/>
  <c r="BJ339" i="1"/>
  <c r="BR347" i="1"/>
  <c r="BS347" i="1" s="1"/>
  <c r="H500" i="33" s="1"/>
  <c r="K500" i="33" s="1"/>
  <c r="BR345" i="1"/>
  <c r="I498" i="33" s="1"/>
  <c r="BO348" i="1"/>
  <c r="BJ341" i="1"/>
  <c r="BO335" i="1"/>
  <c r="BR344" i="1"/>
  <c r="BS344" i="1" s="1"/>
  <c r="H497" i="33" s="1"/>
  <c r="K497" i="33" s="1"/>
  <c r="BR342" i="1"/>
  <c r="I495" i="33" s="1"/>
  <c r="BJ338" i="1"/>
  <c r="BO342" i="1"/>
  <c r="BO338" i="1"/>
  <c r="BG351" i="1"/>
  <c r="BO337" i="1"/>
  <c r="BO336" i="1"/>
  <c r="BJ336" i="1"/>
  <c r="BR346" i="1"/>
  <c r="BS346" i="1" s="1"/>
  <c r="H499" i="33" s="1"/>
  <c r="K499" i="33" s="1"/>
  <c r="BR337" i="1"/>
  <c r="BS337" i="1" s="1"/>
  <c r="H490" i="33" s="1"/>
  <c r="K490" i="33" s="1"/>
  <c r="BR341" i="1"/>
  <c r="BS341" i="1" s="1"/>
  <c r="BR299" i="1"/>
  <c r="BJ299" i="1"/>
  <c r="BK299" i="1"/>
  <c r="BJ230" i="1"/>
  <c r="BR230" i="1"/>
  <c r="BK230" i="1"/>
  <c r="BR170" i="1"/>
  <c r="BK170" i="1"/>
  <c r="BJ170" i="1"/>
  <c r="BJ319" i="1"/>
  <c r="BK319" i="1"/>
  <c r="BR319" i="1"/>
  <c r="BJ43" i="1"/>
  <c r="BK43" i="1"/>
  <c r="BR43" i="1"/>
  <c r="BJ80" i="1"/>
  <c r="BR80" i="1"/>
  <c r="BK80" i="1"/>
  <c r="BK302" i="1"/>
  <c r="BR302" i="1"/>
  <c r="BJ302" i="1"/>
  <c r="BK58" i="1"/>
  <c r="BR58" i="1"/>
  <c r="BJ58" i="1"/>
  <c r="BR291" i="1"/>
  <c r="BJ291" i="1"/>
  <c r="BK291" i="1"/>
  <c r="BR200" i="1"/>
  <c r="BJ200" i="1"/>
  <c r="BK200" i="1"/>
  <c r="BK10" i="1"/>
  <c r="BR10" i="1"/>
  <c r="BJ10" i="1"/>
  <c r="BJ88" i="1"/>
  <c r="BK88" i="1"/>
  <c r="BR88" i="1"/>
  <c r="BJ249" i="1"/>
  <c r="BK249" i="1"/>
  <c r="BR249" i="1"/>
  <c r="BR99" i="1"/>
  <c r="BK99" i="1"/>
  <c r="BJ99" i="1"/>
  <c r="BK110" i="1"/>
  <c r="BJ110" i="1"/>
  <c r="BR110" i="1"/>
  <c r="BJ109" i="1"/>
  <c r="BR109" i="1"/>
  <c r="BK109" i="1"/>
  <c r="BJ86" i="1"/>
  <c r="BK86" i="1"/>
  <c r="BR86" i="1"/>
  <c r="BR214" i="1"/>
  <c r="BJ214" i="1"/>
  <c r="BK214" i="1"/>
  <c r="BJ71" i="1"/>
  <c r="BR71" i="1"/>
  <c r="BK71" i="1"/>
  <c r="BJ123" i="1"/>
  <c r="BK123" i="1"/>
  <c r="BR123" i="1"/>
  <c r="BR144" i="1"/>
  <c r="BK144" i="1"/>
  <c r="BJ144" i="1"/>
  <c r="BJ286" i="1"/>
  <c r="BK286" i="1"/>
  <c r="BR286" i="1"/>
  <c r="BJ9" i="1"/>
  <c r="BK9" i="1"/>
  <c r="BR9" i="1"/>
  <c r="BJ278" i="1"/>
  <c r="BK278" i="1"/>
  <c r="BR278" i="1"/>
  <c r="BK310" i="1"/>
  <c r="BR310" i="1"/>
  <c r="BJ310" i="1"/>
  <c r="BR171" i="1"/>
  <c r="BK171" i="1"/>
  <c r="BJ171" i="1"/>
  <c r="BR173" i="1"/>
  <c r="BK173" i="1"/>
  <c r="BJ173" i="1"/>
  <c r="BR241" i="1"/>
  <c r="BK241" i="1"/>
  <c r="BJ241" i="1"/>
  <c r="BJ95" i="1"/>
  <c r="BK95" i="1"/>
  <c r="BR95" i="1"/>
  <c r="BR228" i="1"/>
  <c r="BJ228" i="1"/>
  <c r="BK228" i="1"/>
  <c r="BR277" i="1"/>
  <c r="BK277" i="1"/>
  <c r="BJ277" i="1"/>
  <c r="BJ207" i="1"/>
  <c r="BR207" i="1"/>
  <c r="BK207" i="1"/>
  <c r="BR94" i="1"/>
  <c r="BJ94" i="1"/>
  <c r="BK94" i="1"/>
  <c r="BK190" i="1"/>
  <c r="BJ190" i="1"/>
  <c r="BR190" i="1"/>
  <c r="BJ172" i="1"/>
  <c r="BK172" i="1"/>
  <c r="BR172" i="1"/>
  <c r="BK117" i="1"/>
  <c r="BJ117" i="1"/>
  <c r="BR117" i="1"/>
  <c r="BR250" i="1"/>
  <c r="BJ250" i="1"/>
  <c r="BK250" i="1"/>
  <c r="BK142" i="1"/>
  <c r="BR142" i="1"/>
  <c r="BJ142" i="1"/>
  <c r="BK185" i="1"/>
  <c r="BJ185" i="1"/>
  <c r="BR185" i="1"/>
  <c r="BR318" i="1"/>
  <c r="BK318" i="1"/>
  <c r="BJ318" i="1"/>
  <c r="BR297" i="1"/>
  <c r="BK297" i="1"/>
  <c r="BJ297" i="1"/>
  <c r="BJ206" i="1"/>
  <c r="BK206" i="1"/>
  <c r="BR206" i="1"/>
  <c r="BJ115" i="1"/>
  <c r="BK115" i="1"/>
  <c r="BR115" i="1"/>
  <c r="BK261" i="1"/>
  <c r="BR261" i="1"/>
  <c r="BJ261" i="1"/>
  <c r="BJ12" i="1"/>
  <c r="BR12" i="1"/>
  <c r="BK12" i="1"/>
  <c r="BJ93" i="1"/>
  <c r="BR93" i="1"/>
  <c r="BK93" i="1"/>
  <c r="BJ313" i="1"/>
  <c r="BR313" i="1"/>
  <c r="BK313" i="1"/>
  <c r="BK176" i="1"/>
  <c r="BR176" i="1"/>
  <c r="BJ176" i="1"/>
  <c r="BK289" i="1"/>
  <c r="BJ289" i="1"/>
  <c r="BR289" i="1"/>
  <c r="BK46" i="1"/>
  <c r="BJ46" i="1"/>
  <c r="BR46" i="1"/>
  <c r="BK184" i="1"/>
  <c r="BJ184" i="1"/>
  <c r="BR184" i="1"/>
  <c r="BR81" i="1"/>
  <c r="BK81" i="1"/>
  <c r="BJ81" i="1"/>
  <c r="BK203" i="1"/>
  <c r="BJ203" i="1"/>
  <c r="BR203" i="1"/>
  <c r="BR199" i="1"/>
  <c r="BK199" i="1"/>
  <c r="BJ199" i="1"/>
  <c r="BJ147" i="1"/>
  <c r="BK147" i="1"/>
  <c r="BR147" i="1"/>
  <c r="BJ186" i="1"/>
  <c r="BR186" i="1"/>
  <c r="BK186" i="1"/>
  <c r="BJ332" i="1"/>
  <c r="BO332" i="1"/>
  <c r="BR332" i="1"/>
  <c r="BJ243" i="1"/>
  <c r="BK243" i="1"/>
  <c r="BR243" i="1"/>
  <c r="BS243" i="1" s="1"/>
  <c r="BJ61" i="1"/>
  <c r="BK61" i="1"/>
  <c r="BR61" i="1"/>
  <c r="BK105" i="1"/>
  <c r="BR105" i="1"/>
  <c r="BJ105" i="1"/>
  <c r="BR6" i="1"/>
  <c r="BJ6" i="1"/>
  <c r="BK6" i="1"/>
  <c r="BK238" i="1"/>
  <c r="BR238" i="1"/>
  <c r="BJ238" i="1"/>
  <c r="BJ303" i="1"/>
  <c r="BK303" i="1"/>
  <c r="BR303" i="1"/>
  <c r="BK264" i="1"/>
  <c r="BR264" i="1"/>
  <c r="BJ264" i="1"/>
  <c r="BK287" i="1"/>
  <c r="BR287" i="1"/>
  <c r="BJ287" i="1"/>
  <c r="BJ260" i="1"/>
  <c r="BK260" i="1"/>
  <c r="BR260" i="1"/>
  <c r="BK134" i="1"/>
  <c r="BR134" i="1"/>
  <c r="BJ134" i="1"/>
  <c r="BJ321" i="1"/>
  <c r="BR321" i="1"/>
  <c r="BK321" i="1"/>
  <c r="BR322" i="1"/>
  <c r="BJ322" i="1"/>
  <c r="BK322" i="1"/>
  <c r="BK265" i="1"/>
  <c r="BR265" i="1"/>
  <c r="BJ265" i="1"/>
  <c r="BR21" i="1"/>
  <c r="BJ21" i="1"/>
  <c r="BK21" i="1"/>
  <c r="BK194" i="1"/>
  <c r="BR194" i="1"/>
  <c r="BJ194" i="1"/>
  <c r="BR18" i="1"/>
  <c r="BK18" i="1"/>
  <c r="BJ18" i="1"/>
  <c r="BR329" i="1"/>
  <c r="BJ329" i="1"/>
  <c r="BK329" i="1"/>
  <c r="BJ90" i="1"/>
  <c r="BR90" i="1"/>
  <c r="BK90" i="1"/>
  <c r="BJ225" i="1"/>
  <c r="BR225" i="1"/>
  <c r="BK225" i="1"/>
  <c r="BR163" i="1"/>
  <c r="BK163" i="1"/>
  <c r="BJ163" i="1"/>
  <c r="BJ192" i="1"/>
  <c r="BR192" i="1"/>
  <c r="BK192" i="1"/>
  <c r="BR224" i="1"/>
  <c r="BK224" i="1"/>
  <c r="BJ224" i="1"/>
  <c r="BJ320" i="1"/>
  <c r="BR320" i="1"/>
  <c r="BK320" i="1"/>
  <c r="BJ36" i="1"/>
  <c r="BR36" i="1"/>
  <c r="BK36" i="1"/>
  <c r="BK312" i="1"/>
  <c r="BR312" i="1"/>
  <c r="BJ312" i="1"/>
  <c r="BJ118" i="1"/>
  <c r="BK118" i="1"/>
  <c r="BR118" i="1"/>
  <c r="BR304" i="1"/>
  <c r="BJ304" i="1"/>
  <c r="BK304" i="1"/>
  <c r="BR272" i="1"/>
  <c r="BK272" i="1"/>
  <c r="BJ272" i="1"/>
  <c r="BR49" i="1"/>
  <c r="BK49" i="1"/>
  <c r="BJ49" i="1"/>
  <c r="BJ168" i="1"/>
  <c r="BK168" i="1"/>
  <c r="BR168" i="1"/>
  <c r="BR292" i="1"/>
  <c r="BK292" i="1"/>
  <c r="BJ292" i="1"/>
  <c r="BJ197" i="1"/>
  <c r="BR197" i="1"/>
  <c r="BK197" i="1"/>
  <c r="BR155" i="1"/>
  <c r="BJ155" i="1"/>
  <c r="BK155" i="1"/>
  <c r="BJ122" i="1"/>
  <c r="BR122" i="1"/>
  <c r="BK122" i="1"/>
  <c r="BR205" i="1"/>
  <c r="BK205" i="1"/>
  <c r="BJ205" i="1"/>
  <c r="BJ119" i="1"/>
  <c r="BK119" i="1"/>
  <c r="BR119" i="1"/>
  <c r="BJ259" i="1"/>
  <c r="BK259" i="1"/>
  <c r="BR259" i="1"/>
  <c r="BR174" i="1"/>
  <c r="BJ174" i="1"/>
  <c r="BK174" i="1"/>
  <c r="BJ306" i="1"/>
  <c r="BK306" i="1"/>
  <c r="BR306" i="1"/>
  <c r="BJ257" i="1"/>
  <c r="BK257" i="1"/>
  <c r="BR257" i="1"/>
  <c r="BJ74" i="1"/>
  <c r="BK74" i="1"/>
  <c r="BR74" i="1"/>
  <c r="BR167" i="1"/>
  <c r="BJ167" i="1"/>
  <c r="BK167" i="1"/>
  <c r="BR100" i="1"/>
  <c r="BJ100" i="1"/>
  <c r="BK100" i="1"/>
  <c r="BK178" i="1"/>
  <c r="BJ178" i="1"/>
  <c r="BR178" i="1"/>
  <c r="BK150" i="1"/>
  <c r="BR150" i="1"/>
  <c r="BJ150" i="1"/>
  <c r="BK191" i="1"/>
  <c r="BR191" i="1"/>
  <c r="BJ191" i="1"/>
  <c r="BK279" i="1"/>
  <c r="BJ279" i="1"/>
  <c r="BR279" i="1"/>
  <c r="BK23" i="1"/>
  <c r="BJ23" i="1"/>
  <c r="BR23" i="1"/>
  <c r="BJ276" i="1"/>
  <c r="BR276" i="1"/>
  <c r="BK276" i="1"/>
  <c r="BJ5" i="1"/>
  <c r="BK5" i="1"/>
  <c r="BR5" i="1"/>
  <c r="BR284" i="1"/>
  <c r="BJ284" i="1"/>
  <c r="BK284" i="1"/>
  <c r="BJ97" i="1"/>
  <c r="BR97" i="1"/>
  <c r="BK97" i="1"/>
  <c r="BK47" i="1"/>
  <c r="BJ47" i="1"/>
  <c r="BR47" i="1"/>
  <c r="BJ153" i="1"/>
  <c r="BK153" i="1"/>
  <c r="BR153" i="1"/>
  <c r="BK165" i="1"/>
  <c r="BJ165" i="1"/>
  <c r="BR165" i="1"/>
  <c r="BS165" i="1" s="1"/>
  <c r="BR256" i="1"/>
  <c r="BK256" i="1"/>
  <c r="BJ256" i="1"/>
  <c r="BS338" i="1"/>
  <c r="H491" i="33" s="1"/>
  <c r="K491" i="33" s="1"/>
  <c r="I491" i="33"/>
  <c r="I486" i="33"/>
  <c r="BS333" i="1"/>
  <c r="H486" i="33" s="1"/>
  <c r="K486" i="33" s="1"/>
  <c r="BJ317" i="1"/>
  <c r="BK317" i="1"/>
  <c r="BR317" i="1"/>
  <c r="BK251" i="1"/>
  <c r="BR251" i="1"/>
  <c r="BJ251" i="1"/>
  <c r="BR50" i="1"/>
  <c r="BK50" i="1"/>
  <c r="BJ50" i="1"/>
  <c r="BK75" i="1"/>
  <c r="BR75" i="1"/>
  <c r="BJ75" i="1"/>
  <c r="BK204" i="1"/>
  <c r="BJ204" i="1"/>
  <c r="BR204" i="1"/>
  <c r="BJ45" i="1"/>
  <c r="BK45" i="1"/>
  <c r="BR45" i="1"/>
  <c r="BR40" i="1"/>
  <c r="BJ40" i="1"/>
  <c r="BK40" i="1"/>
  <c r="BR281" i="1"/>
  <c r="BK281" i="1"/>
  <c r="BJ281" i="1"/>
  <c r="BR323" i="1"/>
  <c r="BK323" i="1"/>
  <c r="BJ323" i="1"/>
  <c r="BF351" i="1"/>
  <c r="BI3" i="1"/>
  <c r="BR151" i="1"/>
  <c r="BS151" i="1" s="1"/>
  <c r="BK151" i="1"/>
  <c r="BJ151" i="1"/>
  <c r="BJ132" i="1"/>
  <c r="BR132" i="1"/>
  <c r="BK132" i="1"/>
  <c r="BK258" i="1"/>
  <c r="BR258" i="1"/>
  <c r="BJ258" i="1"/>
  <c r="BK223" i="1"/>
  <c r="BR223" i="1"/>
  <c r="BJ223" i="1"/>
  <c r="BK331" i="1"/>
  <c r="BJ331" i="1"/>
  <c r="BR331" i="1"/>
  <c r="BK235" i="1"/>
  <c r="BR235" i="1"/>
  <c r="BJ235" i="1"/>
  <c r="BJ245" i="1"/>
  <c r="BR245" i="1"/>
  <c r="BK245" i="1"/>
  <c r="BJ231" i="1"/>
  <c r="BR231" i="1"/>
  <c r="BK231" i="1"/>
  <c r="BR180" i="1"/>
  <c r="BJ180" i="1"/>
  <c r="BK180" i="1"/>
  <c r="BR282" i="1"/>
  <c r="BK282" i="1"/>
  <c r="BJ282" i="1"/>
  <c r="BR263" i="1"/>
  <c r="BK263" i="1"/>
  <c r="BJ263" i="1"/>
  <c r="BK296" i="1"/>
  <c r="BR296" i="1"/>
  <c r="BJ296" i="1"/>
  <c r="BK169" i="1"/>
  <c r="BJ169" i="1"/>
  <c r="BR169" i="1"/>
  <c r="BJ316" i="1"/>
  <c r="BR316" i="1"/>
  <c r="BK316" i="1"/>
  <c r="BJ221" i="1"/>
  <c r="BR221" i="1"/>
  <c r="BK221" i="1"/>
  <c r="BJ288" i="1"/>
  <c r="BK288" i="1"/>
  <c r="BR288" i="1"/>
  <c r="BK148" i="1"/>
  <c r="BJ148" i="1"/>
  <c r="BR148" i="1"/>
  <c r="BR244" i="1"/>
  <c r="BJ244" i="1"/>
  <c r="BK244" i="1"/>
  <c r="BR280" i="1"/>
  <c r="BK280" i="1"/>
  <c r="BJ280" i="1"/>
  <c r="BK216" i="1"/>
  <c r="BR216" i="1"/>
  <c r="BJ216" i="1"/>
  <c r="BJ293" i="1"/>
  <c r="BK293" i="1"/>
  <c r="BR293" i="1"/>
  <c r="BK129" i="1"/>
  <c r="BR129" i="1"/>
  <c r="BJ129" i="1"/>
  <c r="BJ248" i="1"/>
  <c r="BK248" i="1"/>
  <c r="BR248" i="1"/>
  <c r="BR294" i="1"/>
  <c r="BK294" i="1"/>
  <c r="BJ294" i="1"/>
  <c r="BK121" i="1"/>
  <c r="BJ121" i="1"/>
  <c r="BR121" i="1"/>
  <c r="BJ179" i="1"/>
  <c r="BR179" i="1"/>
  <c r="BK179" i="1"/>
  <c r="BR11" i="1"/>
  <c r="BK11" i="1"/>
  <c r="BJ11" i="1"/>
  <c r="BJ273" i="1"/>
  <c r="BK273" i="1"/>
  <c r="BR273" i="1"/>
  <c r="BJ314" i="1"/>
  <c r="BR314" i="1"/>
  <c r="BK314" i="1"/>
  <c r="BR131" i="1"/>
  <c r="BS131" i="1" s="1"/>
  <c r="BJ131" i="1"/>
  <c r="BK131" i="1"/>
  <c r="BK298" i="1"/>
  <c r="BJ298" i="1"/>
  <c r="BR298" i="1"/>
  <c r="BK189" i="1"/>
  <c r="BR189" i="1"/>
  <c r="BJ189" i="1"/>
  <c r="BR232" i="1"/>
  <c r="BK232" i="1"/>
  <c r="BJ232" i="1"/>
  <c r="BJ126" i="1"/>
  <c r="BR126" i="1"/>
  <c r="BK126" i="1"/>
  <c r="BJ141" i="1"/>
  <c r="BR141" i="1"/>
  <c r="BK141" i="1"/>
  <c r="BJ328" i="1"/>
  <c r="BK328" i="1"/>
  <c r="BR328" i="1"/>
  <c r="BR135" i="1"/>
  <c r="BK135" i="1"/>
  <c r="BJ135" i="1"/>
  <c r="BK210" i="1"/>
  <c r="BJ210" i="1"/>
  <c r="BR210" i="1"/>
  <c r="BK92" i="1"/>
  <c r="BJ92" i="1"/>
  <c r="BR92" i="1"/>
  <c r="BK22" i="1"/>
  <c r="BJ22" i="1"/>
  <c r="BR22" i="1"/>
  <c r="BR188" i="1"/>
  <c r="BJ188" i="1"/>
  <c r="BK188" i="1"/>
  <c r="BK222" i="1"/>
  <c r="BJ222" i="1"/>
  <c r="BR222" i="1"/>
  <c r="BR295" i="1"/>
  <c r="BK295" i="1"/>
  <c r="BJ295" i="1"/>
  <c r="BR111" i="1"/>
  <c r="BT111" i="1" s="1"/>
  <c r="BK111" i="1"/>
  <c r="BJ111" i="1"/>
  <c r="BR44" i="1"/>
  <c r="BK44" i="1"/>
  <c r="BJ44" i="1"/>
  <c r="BK247" i="1"/>
  <c r="BJ247" i="1"/>
  <c r="BR247" i="1"/>
  <c r="I489" i="33"/>
  <c r="BS336" i="1"/>
  <c r="H489" i="33" s="1"/>
  <c r="K489" i="33" s="1"/>
  <c r="BK28" i="1"/>
  <c r="BJ28" i="1"/>
  <c r="BR28" i="1"/>
  <c r="BK229" i="1"/>
  <c r="BJ229" i="1"/>
  <c r="BR229" i="1"/>
  <c r="BR266" i="1"/>
  <c r="BK266" i="1"/>
  <c r="BJ266" i="1"/>
  <c r="BK290" i="1"/>
  <c r="BJ290" i="1"/>
  <c r="BR290" i="1"/>
  <c r="BJ181" i="1"/>
  <c r="BK181" i="1"/>
  <c r="BR181" i="1"/>
  <c r="BJ138" i="1"/>
  <c r="BR138" i="1"/>
  <c r="BK138" i="1"/>
  <c r="BR120" i="1"/>
  <c r="BK120" i="1"/>
  <c r="BJ120" i="1"/>
  <c r="BR242" i="1"/>
  <c r="BK242" i="1"/>
  <c r="BJ242" i="1"/>
  <c r="BR315" i="1"/>
  <c r="BJ315" i="1"/>
  <c r="BK315" i="1"/>
  <c r="BR62" i="1"/>
  <c r="BK62" i="1"/>
  <c r="BJ62" i="1"/>
  <c r="BR285" i="1"/>
  <c r="BK285" i="1"/>
  <c r="BJ285" i="1"/>
  <c r="BJ91" i="1"/>
  <c r="BK91" i="1"/>
  <c r="BR91" i="1"/>
  <c r="BJ208" i="1"/>
  <c r="BK208" i="1"/>
  <c r="BR208" i="1"/>
  <c r="BK96" i="1"/>
  <c r="BR96" i="1"/>
  <c r="BJ96" i="1"/>
  <c r="BJ54" i="1"/>
  <c r="BR54" i="1"/>
  <c r="BK54" i="1"/>
  <c r="BJ219" i="1"/>
  <c r="BK219" i="1"/>
  <c r="BR219" i="1"/>
  <c r="BJ283" i="1"/>
  <c r="BR283" i="1"/>
  <c r="BK283" i="1"/>
  <c r="BR193" i="1"/>
  <c r="BK193" i="1"/>
  <c r="BJ193" i="1"/>
  <c r="BJ56" i="1"/>
  <c r="BR56" i="1"/>
  <c r="BK56" i="1"/>
  <c r="BK187" i="1"/>
  <c r="BR187" i="1"/>
  <c r="BJ187" i="1"/>
  <c r="BK164" i="1"/>
  <c r="BJ164" i="1"/>
  <c r="BR164" i="1"/>
  <c r="BK196" i="1"/>
  <c r="BR196" i="1"/>
  <c r="BJ196" i="1"/>
  <c r="BR133" i="1"/>
  <c r="BJ133" i="1"/>
  <c r="BK133" i="1"/>
  <c r="BK20" i="1"/>
  <c r="BR20" i="1"/>
  <c r="BJ20" i="1"/>
  <c r="BJ51" i="1"/>
  <c r="BR51" i="1"/>
  <c r="BK51" i="1"/>
  <c r="BK227" i="1"/>
  <c r="BJ227" i="1"/>
  <c r="BR227" i="1"/>
  <c r="BJ83" i="1"/>
  <c r="BR83" i="1"/>
  <c r="BK83" i="1"/>
  <c r="BK152" i="1"/>
  <c r="BJ152" i="1"/>
  <c r="BR152" i="1"/>
  <c r="BK128" i="1"/>
  <c r="BR128" i="1"/>
  <c r="BJ128" i="1"/>
  <c r="BJ252" i="1"/>
  <c r="BR252" i="1"/>
  <c r="BK252" i="1"/>
  <c r="BJ218" i="1"/>
  <c r="BK218" i="1"/>
  <c r="BR218" i="1"/>
  <c r="BR220" i="1"/>
  <c r="BJ220" i="1"/>
  <c r="BK220" i="1"/>
  <c r="BR124" i="1"/>
  <c r="BJ124" i="1"/>
  <c r="BK124" i="1"/>
  <c r="BK253" i="1"/>
  <c r="BR253" i="1"/>
  <c r="BJ253" i="1"/>
  <c r="BK102" i="1"/>
  <c r="BJ102" i="1"/>
  <c r="BR102" i="1"/>
  <c r="BJ274" i="1"/>
  <c r="BK274" i="1"/>
  <c r="BR274" i="1"/>
  <c r="BK211" i="1"/>
  <c r="BR211" i="1"/>
  <c r="BJ211" i="1"/>
  <c r="BR175" i="1"/>
  <c r="BK175" i="1"/>
  <c r="BJ175" i="1"/>
  <c r="BR301" i="1"/>
  <c r="BJ301" i="1"/>
  <c r="BK301" i="1"/>
  <c r="BJ73" i="1"/>
  <c r="BK73" i="1"/>
  <c r="BR73" i="1"/>
  <c r="BJ19" i="1"/>
  <c r="BR19" i="1"/>
  <c r="BK19" i="1"/>
  <c r="BJ177" i="1"/>
  <c r="BK177" i="1"/>
  <c r="BR177" i="1"/>
  <c r="BR325" i="1"/>
  <c r="BK325" i="1"/>
  <c r="BJ325" i="1"/>
  <c r="BR130" i="1"/>
  <c r="BK130" i="1"/>
  <c r="BJ130" i="1"/>
  <c r="BJ17" i="1"/>
  <c r="BK17" i="1"/>
  <c r="BR17" i="1"/>
  <c r="BJ275" i="1"/>
  <c r="BR275" i="1"/>
  <c r="BK275" i="1"/>
  <c r="BJ106" i="1"/>
  <c r="BK106" i="1"/>
  <c r="BR106" i="1"/>
  <c r="BR198" i="1"/>
  <c r="BJ198" i="1"/>
  <c r="BK198" i="1"/>
  <c r="BR55" i="1"/>
  <c r="BJ55" i="1"/>
  <c r="BK55" i="1"/>
  <c r="BR240" i="1"/>
  <c r="BJ240" i="1"/>
  <c r="BK240" i="1"/>
  <c r="BR209" i="1"/>
  <c r="BK209" i="1"/>
  <c r="BJ209" i="1"/>
  <c r="BK254" i="1"/>
  <c r="BR254" i="1"/>
  <c r="BJ254" i="1"/>
  <c r="BJ226" i="1"/>
  <c r="BK226" i="1"/>
  <c r="BR226" i="1"/>
  <c r="BJ300" i="1"/>
  <c r="BK300" i="1"/>
  <c r="BR300" i="1"/>
  <c r="BR8" i="1"/>
  <c r="BJ8" i="1"/>
  <c r="BK8" i="1"/>
  <c r="BR217" i="1"/>
  <c r="BK217" i="1"/>
  <c r="BJ217" i="1"/>
  <c r="BT53" i="1"/>
  <c r="BT268" i="1"/>
  <c r="BT33" i="1"/>
  <c r="BT84" i="1"/>
  <c r="BT64" i="1"/>
  <c r="I501" i="33" l="1"/>
  <c r="BS340" i="1"/>
  <c r="H493" i="33" s="1"/>
  <c r="K493" i="33" s="1"/>
  <c r="I496" i="33"/>
  <c r="BS339" i="1"/>
  <c r="H492" i="33" s="1"/>
  <c r="K492" i="33" s="1"/>
  <c r="I500" i="33"/>
  <c r="I490" i="33"/>
  <c r="BS343" i="1"/>
  <c r="H496" i="33" s="1"/>
  <c r="K496" i="33" s="1"/>
  <c r="BS342" i="1"/>
  <c r="H495" i="33" s="1"/>
  <c r="K495" i="33" s="1"/>
  <c r="I487" i="33"/>
  <c r="I499" i="33"/>
  <c r="BS345" i="1"/>
  <c r="H498" i="33" s="1"/>
  <c r="K498" i="33" s="1"/>
  <c r="BO351" i="1"/>
  <c r="I497" i="33"/>
  <c r="I347" i="33"/>
  <c r="BS240" i="1"/>
  <c r="I348" i="33"/>
  <c r="I101" i="33"/>
  <c r="BS73" i="1"/>
  <c r="H101" i="33" s="1"/>
  <c r="K101" i="33" s="1"/>
  <c r="I244" i="33"/>
  <c r="I245" i="33"/>
  <c r="BS175" i="1"/>
  <c r="I396" i="33"/>
  <c r="BS274" i="1"/>
  <c r="H396" i="33" s="1"/>
  <c r="K396" i="33" s="1"/>
  <c r="BS152" i="1"/>
  <c r="H204" i="33" s="1"/>
  <c r="K204" i="33" s="1"/>
  <c r="I204" i="33"/>
  <c r="BS83" i="1"/>
  <c r="H112" i="33" s="1"/>
  <c r="K112" i="33" s="1"/>
  <c r="I112" i="33"/>
  <c r="BS56" i="1"/>
  <c r="H82" i="33" s="1"/>
  <c r="K82" i="33" s="1"/>
  <c r="I82" i="33"/>
  <c r="I271" i="33"/>
  <c r="BS193" i="1"/>
  <c r="H271" i="33" s="1"/>
  <c r="K271" i="33" s="1"/>
  <c r="I315" i="33"/>
  <c r="I316" i="33"/>
  <c r="BS219" i="1"/>
  <c r="BS54" i="1"/>
  <c r="H78" i="33" s="1"/>
  <c r="K78" i="33" s="1"/>
  <c r="I78" i="33"/>
  <c r="I121" i="33"/>
  <c r="BS91" i="1"/>
  <c r="H121" i="33" s="1"/>
  <c r="K121" i="33" s="1"/>
  <c r="BS62" i="1"/>
  <c r="H89" i="33" s="1"/>
  <c r="K89" i="33" s="1"/>
  <c r="I89" i="33"/>
  <c r="I421" i="33"/>
  <c r="BS290" i="1"/>
  <c r="H421" i="33" s="1"/>
  <c r="K421" i="33" s="1"/>
  <c r="BS22" i="1"/>
  <c r="H33" i="33" s="1"/>
  <c r="K33" i="33" s="1"/>
  <c r="I33" i="33"/>
  <c r="BS328" i="1"/>
  <c r="H480" i="33" s="1"/>
  <c r="K480" i="33" s="1"/>
  <c r="I480" i="33"/>
  <c r="BS141" i="1"/>
  <c r="I187" i="33"/>
  <c r="I189" i="33"/>
  <c r="I186" i="33"/>
  <c r="I188" i="33"/>
  <c r="I395" i="33"/>
  <c r="BS273" i="1"/>
  <c r="H395" i="33" s="1"/>
  <c r="K395" i="33" s="1"/>
  <c r="I354" i="33"/>
  <c r="BS244" i="1"/>
  <c r="H354" i="33" s="1"/>
  <c r="K354" i="33" s="1"/>
  <c r="BS288" i="1"/>
  <c r="I417" i="33"/>
  <c r="I418" i="33"/>
  <c r="BS221" i="1"/>
  <c r="I321" i="33"/>
  <c r="I319" i="33"/>
  <c r="I320" i="33"/>
  <c r="BS282" i="1"/>
  <c r="H406" i="33" s="1"/>
  <c r="K406" i="33" s="1"/>
  <c r="I406" i="33"/>
  <c r="BS245" i="1"/>
  <c r="H355" i="33" s="1"/>
  <c r="K355" i="33" s="1"/>
  <c r="I355" i="33"/>
  <c r="I375" i="33"/>
  <c r="BS258" i="1"/>
  <c r="H375" i="33" s="1"/>
  <c r="K375" i="33" s="1"/>
  <c r="BJ3" i="1"/>
  <c r="BJ351" i="1" s="1"/>
  <c r="BK3" i="1"/>
  <c r="BK351" i="1" s="1"/>
  <c r="BI351" i="1"/>
  <c r="BR3" i="1"/>
  <c r="I474" i="33"/>
  <c r="BS323" i="1"/>
  <c r="H474" i="33" s="1"/>
  <c r="K474" i="33" s="1"/>
  <c r="I365" i="33"/>
  <c r="BS251" i="1"/>
  <c r="H365" i="33" s="1"/>
  <c r="K365" i="33" s="1"/>
  <c r="I61" i="33"/>
  <c r="BS47" i="1"/>
  <c r="H61" i="33" s="1"/>
  <c r="K61" i="33" s="1"/>
  <c r="I128" i="33"/>
  <c r="BS97" i="1"/>
  <c r="H128" i="33" s="1"/>
  <c r="K128" i="33" s="1"/>
  <c r="BS284" i="1"/>
  <c r="I410" i="33"/>
  <c r="I409" i="33"/>
  <c r="I131" i="33"/>
  <c r="BS100" i="1"/>
  <c r="H131" i="33" s="1"/>
  <c r="K131" i="33" s="1"/>
  <c r="BS74" i="1"/>
  <c r="H102" i="33" s="1"/>
  <c r="K102" i="33" s="1"/>
  <c r="I102" i="33"/>
  <c r="BS259" i="1"/>
  <c r="H376" i="33" s="1"/>
  <c r="K376" i="33" s="1"/>
  <c r="I376" i="33"/>
  <c r="BS205" i="1"/>
  <c r="H288" i="33" s="1"/>
  <c r="K288" i="33" s="1"/>
  <c r="I288" i="33"/>
  <c r="BS197" i="1"/>
  <c r="I277" i="33"/>
  <c r="I278" i="33"/>
  <c r="I423" i="33"/>
  <c r="BS292" i="1"/>
  <c r="H423" i="33" s="1"/>
  <c r="K423" i="33" s="1"/>
  <c r="BS304" i="1"/>
  <c r="H450" i="33" s="1"/>
  <c r="K450" i="33" s="1"/>
  <c r="I450" i="33"/>
  <c r="BS36" i="1"/>
  <c r="H47" i="33" s="1"/>
  <c r="K47" i="33" s="1"/>
  <c r="I47" i="33"/>
  <c r="I377" i="33"/>
  <c r="BS260" i="1"/>
  <c r="H377" i="33" s="1"/>
  <c r="K377" i="33" s="1"/>
  <c r="I416" i="33"/>
  <c r="I415" i="33"/>
  <c r="BS287" i="1"/>
  <c r="BS81" i="1"/>
  <c r="H110" i="33" s="1"/>
  <c r="K110" i="33" s="1"/>
  <c r="I110" i="33"/>
  <c r="I60" i="33"/>
  <c r="BS46" i="1"/>
  <c r="I59" i="33"/>
  <c r="BS12" i="1"/>
  <c r="I17" i="33"/>
  <c r="I16" i="33"/>
  <c r="BS206" i="1"/>
  <c r="H289" i="33" s="1"/>
  <c r="K289" i="33" s="1"/>
  <c r="I289" i="33"/>
  <c r="BS318" i="1"/>
  <c r="H468" i="33" s="1"/>
  <c r="K468" i="33" s="1"/>
  <c r="I468" i="33"/>
  <c r="I267" i="33"/>
  <c r="BS190" i="1"/>
  <c r="H267" i="33" s="1"/>
  <c r="K267" i="33" s="1"/>
  <c r="BS241" i="1"/>
  <c r="H349" i="33" s="1"/>
  <c r="K349" i="33" s="1"/>
  <c r="I349" i="33"/>
  <c r="I457" i="33"/>
  <c r="BS310" i="1"/>
  <c r="I456" i="33"/>
  <c r="I414" i="33"/>
  <c r="BS286" i="1"/>
  <c r="I413" i="33"/>
  <c r="BS8" i="1"/>
  <c r="H11" i="33" s="1"/>
  <c r="K11" i="33" s="1"/>
  <c r="I11" i="33"/>
  <c r="I328" i="33"/>
  <c r="BS226" i="1"/>
  <c r="H328" i="33" s="1"/>
  <c r="K328" i="33" s="1"/>
  <c r="I371" i="33"/>
  <c r="BS254" i="1"/>
  <c r="I370" i="33"/>
  <c r="BS209" i="1"/>
  <c r="H292" i="33" s="1"/>
  <c r="K292" i="33" s="1"/>
  <c r="I292" i="33"/>
  <c r="BS17" i="1"/>
  <c r="I24" i="33"/>
  <c r="I25" i="33"/>
  <c r="BS325" i="1"/>
  <c r="H476" i="33" s="1"/>
  <c r="K476" i="33" s="1"/>
  <c r="I476" i="33"/>
  <c r="I446" i="33"/>
  <c r="BS301" i="1"/>
  <c r="H446" i="33" s="1"/>
  <c r="K446" i="33" s="1"/>
  <c r="BS20" i="1"/>
  <c r="H502" i="33" s="1"/>
  <c r="K502" i="33" s="1"/>
  <c r="I502" i="33"/>
  <c r="BS133" i="1"/>
  <c r="H176" i="33" s="1"/>
  <c r="K176" i="33" s="1"/>
  <c r="I176" i="33"/>
  <c r="I219" i="33"/>
  <c r="BS164" i="1"/>
  <c r="H219" i="33" s="1"/>
  <c r="K219" i="33" s="1"/>
  <c r="BS187" i="1"/>
  <c r="H264" i="33" s="1"/>
  <c r="K264" i="33" s="1"/>
  <c r="I264" i="33"/>
  <c r="BS208" i="1"/>
  <c r="H291" i="33" s="1"/>
  <c r="K291" i="33" s="1"/>
  <c r="I291" i="33"/>
  <c r="I412" i="33"/>
  <c r="BS285" i="1"/>
  <c r="I411" i="33"/>
  <c r="I158" i="33"/>
  <c r="I159" i="33"/>
  <c r="BS120" i="1"/>
  <c r="BS181" i="1"/>
  <c r="H257" i="33" s="1"/>
  <c r="K257" i="33" s="1"/>
  <c r="I257" i="33"/>
  <c r="I385" i="33"/>
  <c r="BS266" i="1"/>
  <c r="H385" i="33" s="1"/>
  <c r="K385" i="33" s="1"/>
  <c r="BS28" i="1"/>
  <c r="H40" i="33" s="1"/>
  <c r="K40" i="33" s="1"/>
  <c r="I40" i="33"/>
  <c r="I426" i="33"/>
  <c r="BS295" i="1"/>
  <c r="I427" i="33"/>
  <c r="I266" i="33"/>
  <c r="BS189" i="1"/>
  <c r="H266" i="33" s="1"/>
  <c r="K266" i="33" s="1"/>
  <c r="BS11" i="1"/>
  <c r="H15" i="33" s="1"/>
  <c r="K15" i="33" s="1"/>
  <c r="I15" i="33"/>
  <c r="I161" i="33"/>
  <c r="I160" i="33"/>
  <c r="BS121" i="1"/>
  <c r="BS293" i="1"/>
  <c r="H424" i="33" s="1"/>
  <c r="K424" i="33" s="1"/>
  <c r="I424" i="33"/>
  <c r="BS216" i="1"/>
  <c r="I308" i="33"/>
  <c r="I309" i="33"/>
  <c r="I404" i="33"/>
  <c r="BS280" i="1"/>
  <c r="H404" i="33" s="1"/>
  <c r="K404" i="33" s="1"/>
  <c r="I199" i="33"/>
  <c r="BS148" i="1"/>
  <c r="I198" i="33"/>
  <c r="I197" i="33"/>
  <c r="I233" i="33"/>
  <c r="BS169" i="1"/>
  <c r="H233" i="33" s="1"/>
  <c r="K233" i="33" s="1"/>
  <c r="BS296" i="1"/>
  <c r="H428" i="33" s="1"/>
  <c r="K428" i="33" s="1"/>
  <c r="I428" i="33"/>
  <c r="I380" i="33"/>
  <c r="BS263" i="1"/>
  <c r="H380" i="33" s="1"/>
  <c r="K380" i="33" s="1"/>
  <c r="BS231" i="1"/>
  <c r="I337" i="33"/>
  <c r="I336" i="33"/>
  <c r="I335" i="33"/>
  <c r="I334" i="33"/>
  <c r="BS331" i="1"/>
  <c r="H484" i="33" s="1"/>
  <c r="K484" i="33" s="1"/>
  <c r="I484" i="33"/>
  <c r="I325" i="33"/>
  <c r="BS223" i="1"/>
  <c r="H325" i="33" s="1"/>
  <c r="K325" i="33" s="1"/>
  <c r="BS256" i="1"/>
  <c r="H373" i="33" s="1"/>
  <c r="K373" i="33" s="1"/>
  <c r="I373" i="33"/>
  <c r="I207" i="33"/>
  <c r="BS153" i="1"/>
  <c r="I205" i="33"/>
  <c r="I206" i="33"/>
  <c r="BS5" i="1"/>
  <c r="H4" i="33" s="1"/>
  <c r="K4" i="33" s="1"/>
  <c r="I4" i="33"/>
  <c r="BS276" i="1"/>
  <c r="I398" i="33"/>
  <c r="I399" i="33"/>
  <c r="BS150" i="1"/>
  <c r="I201" i="33"/>
  <c r="I202" i="33"/>
  <c r="I228" i="33"/>
  <c r="I230" i="33"/>
  <c r="I232" i="33"/>
  <c r="I229" i="33"/>
  <c r="I231" i="33"/>
  <c r="BS168" i="1"/>
  <c r="I227" i="33"/>
  <c r="I393" i="33"/>
  <c r="BS272" i="1"/>
  <c r="I394" i="33"/>
  <c r="I154" i="33"/>
  <c r="I155" i="33"/>
  <c r="BS118" i="1"/>
  <c r="BS312" i="1"/>
  <c r="I459" i="33"/>
  <c r="I460" i="33"/>
  <c r="I270" i="33"/>
  <c r="I269" i="33"/>
  <c r="BS192" i="1"/>
  <c r="BS163" i="1"/>
  <c r="H218" i="33" s="1"/>
  <c r="K218" i="33" s="1"/>
  <c r="I218" i="33"/>
  <c r="I27" i="33"/>
  <c r="I26" i="33"/>
  <c r="BS18" i="1"/>
  <c r="I384" i="33"/>
  <c r="BS265" i="1"/>
  <c r="H384" i="33" s="1"/>
  <c r="K384" i="33" s="1"/>
  <c r="BS322" i="1"/>
  <c r="H473" i="33" s="1"/>
  <c r="K473" i="33" s="1"/>
  <c r="I473" i="33"/>
  <c r="I449" i="33"/>
  <c r="BS303" i="1"/>
  <c r="H449" i="33" s="1"/>
  <c r="K449" i="33" s="1"/>
  <c r="I345" i="33"/>
  <c r="I343" i="33"/>
  <c r="BS238" i="1"/>
  <c r="I344" i="33"/>
  <c r="I5" i="33"/>
  <c r="I6" i="33"/>
  <c r="I8" i="33"/>
  <c r="I9" i="33"/>
  <c r="BS6" i="1"/>
  <c r="I7" i="33"/>
  <c r="I88" i="33"/>
  <c r="BS61" i="1"/>
  <c r="H88" i="33" s="1"/>
  <c r="K88" i="33" s="1"/>
  <c r="I485" i="33"/>
  <c r="BS332" i="1"/>
  <c r="H485" i="33" s="1"/>
  <c r="K485" i="33" s="1"/>
  <c r="BS147" i="1"/>
  <c r="H196" i="33" s="1"/>
  <c r="K196" i="33" s="1"/>
  <c r="I196" i="33"/>
  <c r="BS184" i="1"/>
  <c r="H260" i="33" s="1"/>
  <c r="K260" i="33" s="1"/>
  <c r="I260" i="33"/>
  <c r="I123" i="33"/>
  <c r="BS93" i="1"/>
  <c r="H123" i="33" s="1"/>
  <c r="K123" i="33" s="1"/>
  <c r="BS115" i="1"/>
  <c r="H151" i="33" s="1"/>
  <c r="K151" i="33" s="1"/>
  <c r="I151" i="33"/>
  <c r="I432" i="33"/>
  <c r="I434" i="33"/>
  <c r="I429" i="33"/>
  <c r="BS297" i="1"/>
  <c r="I430" i="33"/>
  <c r="I433" i="33"/>
  <c r="I431" i="33"/>
  <c r="I437" i="33"/>
  <c r="I436" i="33"/>
  <c r="I435" i="33"/>
  <c r="BS185" i="1"/>
  <c r="H261" i="33" s="1"/>
  <c r="K261" i="33" s="1"/>
  <c r="I261" i="33"/>
  <c r="BS142" i="1"/>
  <c r="H190" i="33" s="1"/>
  <c r="K190" i="33" s="1"/>
  <c r="I190" i="33"/>
  <c r="BS250" i="1"/>
  <c r="H364" i="33" s="1"/>
  <c r="K364" i="33" s="1"/>
  <c r="I364" i="33"/>
  <c r="BS172" i="1"/>
  <c r="I239" i="33"/>
  <c r="I238" i="33"/>
  <c r="I124" i="33"/>
  <c r="BS94" i="1"/>
  <c r="H124" i="33" s="1"/>
  <c r="K124" i="33" s="1"/>
  <c r="I12" i="33"/>
  <c r="BS9" i="1"/>
  <c r="H12" i="33" s="1"/>
  <c r="K12" i="33" s="1"/>
  <c r="BS144" i="1"/>
  <c r="I193" i="33"/>
  <c r="I192" i="33"/>
  <c r="BS110" i="1"/>
  <c r="I143" i="33"/>
  <c r="I144" i="33"/>
  <c r="I145" i="33"/>
  <c r="I422" i="33"/>
  <c r="BS291" i="1"/>
  <c r="H422" i="33" s="1"/>
  <c r="K422" i="33" s="1"/>
  <c r="BS80" i="1"/>
  <c r="H109" i="33" s="1"/>
  <c r="K109" i="33" s="1"/>
  <c r="I109" i="33"/>
  <c r="BS230" i="1"/>
  <c r="H333" i="33" s="1"/>
  <c r="K333" i="33" s="1"/>
  <c r="I333" i="33"/>
  <c r="I442" i="33"/>
  <c r="BS299" i="1"/>
  <c r="H442" i="33" s="1"/>
  <c r="K442" i="33" s="1"/>
  <c r="I310" i="33"/>
  <c r="BS217" i="1"/>
  <c r="I311" i="33"/>
  <c r="I445" i="33"/>
  <c r="I444" i="33"/>
  <c r="BS300" i="1"/>
  <c r="I443" i="33"/>
  <c r="BS198" i="1"/>
  <c r="H279" i="33" s="1"/>
  <c r="K279" i="33" s="1"/>
  <c r="I279" i="33"/>
  <c r="I173" i="33"/>
  <c r="BS130" i="1"/>
  <c r="H173" i="33" s="1"/>
  <c r="K173" i="33" s="1"/>
  <c r="I249" i="33"/>
  <c r="I248" i="33"/>
  <c r="BS177" i="1"/>
  <c r="I29" i="33"/>
  <c r="I28" i="33"/>
  <c r="BS19" i="1"/>
  <c r="I302" i="33"/>
  <c r="BS211" i="1"/>
  <c r="H302" i="33" s="1"/>
  <c r="K302" i="33" s="1"/>
  <c r="I318" i="33"/>
  <c r="BS220" i="1"/>
  <c r="I317" i="33"/>
  <c r="I171" i="33"/>
  <c r="BS128" i="1"/>
  <c r="I169" i="33"/>
  <c r="I170" i="33"/>
  <c r="I329" i="33"/>
  <c r="BS227" i="1"/>
  <c r="H329" i="33" s="1"/>
  <c r="K329" i="33" s="1"/>
  <c r="BS51" i="1"/>
  <c r="H75" i="33" s="1"/>
  <c r="K75" i="33" s="1"/>
  <c r="I75" i="33"/>
  <c r="I407" i="33"/>
  <c r="I408" i="33"/>
  <c r="BS283" i="1"/>
  <c r="I351" i="33"/>
  <c r="I350" i="33"/>
  <c r="BS242" i="1"/>
  <c r="BS229" i="1"/>
  <c r="I331" i="33"/>
  <c r="I332" i="33"/>
  <c r="BS247" i="1"/>
  <c r="H357" i="33" s="1"/>
  <c r="K357" i="33" s="1"/>
  <c r="I357" i="33"/>
  <c r="I146" i="33"/>
  <c r="BS111" i="1"/>
  <c r="H146" i="33" s="1"/>
  <c r="K146" i="33" s="1"/>
  <c r="BS222" i="1"/>
  <c r="I324" i="33"/>
  <c r="I322" i="33"/>
  <c r="I323" i="33"/>
  <c r="I295" i="33"/>
  <c r="I294" i="33"/>
  <c r="I299" i="33"/>
  <c r="BS210" i="1"/>
  <c r="I300" i="33"/>
  <c r="I297" i="33"/>
  <c r="I293" i="33"/>
  <c r="I298" i="33"/>
  <c r="I296" i="33"/>
  <c r="BS314" i="1"/>
  <c r="H463" i="33" s="1"/>
  <c r="K463" i="33" s="1"/>
  <c r="I463" i="33"/>
  <c r="BS294" i="1"/>
  <c r="H425" i="33" s="1"/>
  <c r="K425" i="33" s="1"/>
  <c r="I425" i="33"/>
  <c r="I51" i="33"/>
  <c r="BS40" i="1"/>
  <c r="H51" i="33" s="1"/>
  <c r="K51" i="33" s="1"/>
  <c r="I286" i="33"/>
  <c r="BS204" i="1"/>
  <c r="I287" i="33"/>
  <c r="BS75" i="1"/>
  <c r="I103" i="33"/>
  <c r="I104" i="33"/>
  <c r="BS50" i="1"/>
  <c r="H74" i="33" s="1"/>
  <c r="K74" i="33" s="1"/>
  <c r="I74" i="33"/>
  <c r="I467" i="33"/>
  <c r="BS317" i="1"/>
  <c r="H467" i="33" s="1"/>
  <c r="K467" i="33" s="1"/>
  <c r="BS279" i="1"/>
  <c r="H403" i="33" s="1"/>
  <c r="K403" i="33" s="1"/>
  <c r="I403" i="33"/>
  <c r="I268" i="33"/>
  <c r="BS191" i="1"/>
  <c r="H268" i="33" s="1"/>
  <c r="K268" i="33" s="1"/>
  <c r="BS306" i="1"/>
  <c r="H452" i="33" s="1"/>
  <c r="K452" i="33" s="1"/>
  <c r="I452" i="33"/>
  <c r="BS122" i="1"/>
  <c r="H162" i="33" s="1"/>
  <c r="K162" i="33" s="1"/>
  <c r="I162" i="33"/>
  <c r="BS155" i="1"/>
  <c r="I209" i="33"/>
  <c r="I210" i="33"/>
  <c r="I68" i="33"/>
  <c r="I63" i="33"/>
  <c r="I71" i="33"/>
  <c r="I72" i="33"/>
  <c r="I64" i="33"/>
  <c r="I66" i="33"/>
  <c r="I67" i="33"/>
  <c r="BS49" i="1"/>
  <c r="I73" i="33"/>
  <c r="I65" i="33"/>
  <c r="I70" i="33"/>
  <c r="I69" i="33"/>
  <c r="BS90" i="1"/>
  <c r="I118" i="33"/>
  <c r="I119" i="33"/>
  <c r="I120" i="33"/>
  <c r="I481" i="33"/>
  <c r="I482" i="33"/>
  <c r="BS329" i="1"/>
  <c r="I177" i="33"/>
  <c r="BS134" i="1"/>
  <c r="H177" i="33" s="1"/>
  <c r="K177" i="33" s="1"/>
  <c r="BS199" i="1"/>
  <c r="H280" i="33" s="1"/>
  <c r="K280" i="33" s="1"/>
  <c r="I280" i="33"/>
  <c r="I462" i="33"/>
  <c r="I461" i="33"/>
  <c r="BS313" i="1"/>
  <c r="BS117" i="1"/>
  <c r="H153" i="33" s="1"/>
  <c r="K153" i="33" s="1"/>
  <c r="I153" i="33"/>
  <c r="I330" i="33"/>
  <c r="BS228" i="1"/>
  <c r="H330" i="33" s="1"/>
  <c r="K330" i="33" s="1"/>
  <c r="I237" i="33"/>
  <c r="BS171" i="1"/>
  <c r="I236" i="33"/>
  <c r="I402" i="33"/>
  <c r="I401" i="33"/>
  <c r="BS278" i="1"/>
  <c r="BS123" i="1"/>
  <c r="I163" i="33"/>
  <c r="I164" i="33"/>
  <c r="I99" i="33"/>
  <c r="I98" i="33"/>
  <c r="BS71" i="1"/>
  <c r="I305" i="33"/>
  <c r="BS214" i="1"/>
  <c r="I306" i="33"/>
  <c r="I130" i="33"/>
  <c r="BS99" i="1"/>
  <c r="H130" i="33" s="1"/>
  <c r="K130" i="33" s="1"/>
  <c r="BS88" i="1"/>
  <c r="H116" i="33" s="1"/>
  <c r="K116" i="33" s="1"/>
  <c r="I116" i="33"/>
  <c r="I13" i="33"/>
  <c r="BS10" i="1"/>
  <c r="I14" i="33"/>
  <c r="I281" i="33"/>
  <c r="BS200" i="1"/>
  <c r="H281" i="33" s="1"/>
  <c r="K281" i="33" s="1"/>
  <c r="I447" i="33"/>
  <c r="BS302" i="1"/>
  <c r="I448" i="33"/>
  <c r="I469" i="33"/>
  <c r="BS319" i="1"/>
  <c r="I470" i="33"/>
  <c r="I81" i="33"/>
  <c r="I79" i="33"/>
  <c r="BS55" i="1"/>
  <c r="I80" i="33"/>
  <c r="I138" i="33"/>
  <c r="BS106" i="1"/>
  <c r="H138" i="33" s="1"/>
  <c r="K138" i="33" s="1"/>
  <c r="BS275" i="1"/>
  <c r="H397" i="33" s="1"/>
  <c r="K397" i="33" s="1"/>
  <c r="I397" i="33"/>
  <c r="BS102" i="1"/>
  <c r="I133" i="33"/>
  <c r="I134" i="33"/>
  <c r="BS253" i="1"/>
  <c r="I367" i="33"/>
  <c r="I368" i="33"/>
  <c r="I369" i="33"/>
  <c r="BS124" i="1"/>
  <c r="H165" i="33" s="1"/>
  <c r="K165" i="33" s="1"/>
  <c r="I165" i="33"/>
  <c r="I314" i="33"/>
  <c r="I313" i="33"/>
  <c r="BS218" i="1"/>
  <c r="I312" i="33"/>
  <c r="I366" i="33"/>
  <c r="BS252" i="1"/>
  <c r="H366" i="33" s="1"/>
  <c r="K366" i="33" s="1"/>
  <c r="I274" i="33"/>
  <c r="I275" i="33"/>
  <c r="I276" i="33"/>
  <c r="BS196" i="1"/>
  <c r="I127" i="33"/>
  <c r="BS96" i="1"/>
  <c r="I126" i="33"/>
  <c r="BS315" i="1"/>
  <c r="I464" i="33"/>
  <c r="I465" i="33"/>
  <c r="I182" i="33"/>
  <c r="BS138" i="1"/>
  <c r="I183" i="33"/>
  <c r="BS44" i="1"/>
  <c r="H56" i="33" s="1"/>
  <c r="K56" i="33" s="1"/>
  <c r="I56" i="33"/>
  <c r="I265" i="33"/>
  <c r="BS188" i="1"/>
  <c r="H265" i="33" s="1"/>
  <c r="K265" i="33" s="1"/>
  <c r="I122" i="33"/>
  <c r="BS92" i="1"/>
  <c r="H122" i="33" s="1"/>
  <c r="K122" i="33" s="1"/>
  <c r="I179" i="33"/>
  <c r="I178" i="33"/>
  <c r="BS135" i="1"/>
  <c r="BS126" i="1"/>
  <c r="H167" i="33" s="1"/>
  <c r="K167" i="33" s="1"/>
  <c r="I167" i="33"/>
  <c r="I338" i="33"/>
  <c r="BS232" i="1"/>
  <c r="H338" i="33" s="1"/>
  <c r="K338" i="33" s="1"/>
  <c r="I440" i="33"/>
  <c r="I439" i="33"/>
  <c r="BS298" i="1"/>
  <c r="I254" i="33"/>
  <c r="I253" i="33"/>
  <c r="BS179" i="1"/>
  <c r="I360" i="33"/>
  <c r="I358" i="33"/>
  <c r="I359" i="33"/>
  <c r="I361" i="33"/>
  <c r="BS248" i="1"/>
  <c r="I172" i="33"/>
  <c r="BS129" i="1"/>
  <c r="H172" i="33" s="1"/>
  <c r="K172" i="33" s="1"/>
  <c r="BS316" i="1"/>
  <c r="H466" i="33" s="1"/>
  <c r="K466" i="33" s="1"/>
  <c r="I466" i="33"/>
  <c r="I255" i="33"/>
  <c r="I256" i="33"/>
  <c r="BS180" i="1"/>
  <c r="I341" i="33"/>
  <c r="BS235" i="1"/>
  <c r="H341" i="33" s="1"/>
  <c r="K341" i="33" s="1"/>
  <c r="I175" i="33"/>
  <c r="BS132" i="1"/>
  <c r="H175" i="33" s="1"/>
  <c r="K175" i="33" s="1"/>
  <c r="I405" i="33"/>
  <c r="BS281" i="1"/>
  <c r="H405" i="33" s="1"/>
  <c r="K405" i="33" s="1"/>
  <c r="BS45" i="1"/>
  <c r="I57" i="33"/>
  <c r="I58" i="33"/>
  <c r="I34" i="33"/>
  <c r="BS23" i="1"/>
  <c r="H34" i="33" s="1"/>
  <c r="K34" i="33" s="1"/>
  <c r="I252" i="33"/>
  <c r="I250" i="33"/>
  <c r="BS178" i="1"/>
  <c r="I251" i="33"/>
  <c r="I224" i="33"/>
  <c r="I226" i="33"/>
  <c r="I223" i="33"/>
  <c r="BS167" i="1"/>
  <c r="I225" i="33"/>
  <c r="I374" i="33"/>
  <c r="BS257" i="1"/>
  <c r="H374" i="33" s="1"/>
  <c r="K374" i="33" s="1"/>
  <c r="I242" i="33"/>
  <c r="I243" i="33"/>
  <c r="BS174" i="1"/>
  <c r="I157" i="33"/>
  <c r="I156" i="33"/>
  <c r="BS119" i="1"/>
  <c r="BS320" i="1"/>
  <c r="H471" i="33" s="1"/>
  <c r="K471" i="33" s="1"/>
  <c r="I471" i="33"/>
  <c r="I326" i="33"/>
  <c r="BS224" i="1"/>
  <c r="H326" i="33" s="1"/>
  <c r="K326" i="33" s="1"/>
  <c r="BS225" i="1"/>
  <c r="H327" i="33" s="1"/>
  <c r="K327" i="33" s="1"/>
  <c r="I327" i="33"/>
  <c r="BS194" i="1"/>
  <c r="H272" i="33" s="1"/>
  <c r="K272" i="33" s="1"/>
  <c r="I272" i="33"/>
  <c r="I30" i="33"/>
  <c r="BS21" i="1"/>
  <c r="I31" i="33"/>
  <c r="I472" i="33"/>
  <c r="BS321" i="1"/>
  <c r="H472" i="33" s="1"/>
  <c r="K472" i="33" s="1"/>
  <c r="I381" i="33"/>
  <c r="I383" i="33"/>
  <c r="I382" i="33"/>
  <c r="BS264" i="1"/>
  <c r="I137" i="33"/>
  <c r="BS105" i="1"/>
  <c r="H137" i="33" s="1"/>
  <c r="K137" i="33" s="1"/>
  <c r="I262" i="33"/>
  <c r="I263" i="33"/>
  <c r="BS186" i="1"/>
  <c r="BS203" i="1"/>
  <c r="H285" i="33" s="1"/>
  <c r="K285" i="33" s="1"/>
  <c r="I285" i="33"/>
  <c r="I419" i="33"/>
  <c r="BS289" i="1"/>
  <c r="I420" i="33"/>
  <c r="BS176" i="1"/>
  <c r="I246" i="33"/>
  <c r="I247" i="33"/>
  <c r="I378" i="33"/>
  <c r="BS261" i="1"/>
  <c r="H378" i="33" s="1"/>
  <c r="K378" i="33" s="1"/>
  <c r="BS207" i="1"/>
  <c r="H290" i="33" s="1"/>
  <c r="K290" i="33" s="1"/>
  <c r="I290" i="33"/>
  <c r="BS277" i="1"/>
  <c r="H400" i="33" s="1"/>
  <c r="K400" i="33" s="1"/>
  <c r="I400" i="33"/>
  <c r="I125" i="33"/>
  <c r="BS95" i="1"/>
  <c r="H125" i="33" s="1"/>
  <c r="K125" i="33" s="1"/>
  <c r="BS173" i="1"/>
  <c r="I240" i="33"/>
  <c r="I241" i="33"/>
  <c r="I114" i="33"/>
  <c r="BS86" i="1"/>
  <c r="H114" i="33" s="1"/>
  <c r="K114" i="33" s="1"/>
  <c r="I142" i="33"/>
  <c r="I141" i="33"/>
  <c r="BS109" i="1"/>
  <c r="I362" i="33"/>
  <c r="BS249" i="1"/>
  <c r="I363" i="33"/>
  <c r="I84" i="33"/>
  <c r="BS58" i="1"/>
  <c r="H84" i="33" s="1"/>
  <c r="K84" i="33" s="1"/>
  <c r="I54" i="33"/>
  <c r="BS43" i="1"/>
  <c r="I55" i="33"/>
  <c r="BS170" i="1"/>
  <c r="I235" i="33"/>
  <c r="I234" i="33"/>
  <c r="BV64" i="1"/>
  <c r="BU64" i="1"/>
  <c r="BV53" i="1"/>
  <c r="BU53" i="1"/>
  <c r="BV111" i="1"/>
  <c r="BU111" i="1"/>
  <c r="BV84" i="1"/>
  <c r="BU84" i="1"/>
  <c r="BV33" i="1"/>
  <c r="BU33" i="1"/>
  <c r="BV268" i="1"/>
  <c r="BU268" i="1"/>
  <c r="H141" i="33" l="1"/>
  <c r="K141" i="33" s="1"/>
  <c r="H142" i="33"/>
  <c r="K142" i="33" s="1"/>
  <c r="H460" i="33"/>
  <c r="K460" i="33" s="1"/>
  <c r="H459" i="33"/>
  <c r="K459" i="33" s="1"/>
  <c r="H227" i="33"/>
  <c r="K227" i="33" s="1"/>
  <c r="H229" i="33"/>
  <c r="K229" i="33" s="1"/>
  <c r="H230" i="33"/>
  <c r="K230" i="33" s="1"/>
  <c r="H232" i="33"/>
  <c r="K232" i="33" s="1"/>
  <c r="H231" i="33"/>
  <c r="K231" i="33" s="1"/>
  <c r="H228" i="33"/>
  <c r="K228" i="33" s="1"/>
  <c r="H202" i="33"/>
  <c r="K202" i="33" s="1"/>
  <c r="H201" i="33"/>
  <c r="K201" i="33" s="1"/>
  <c r="H205" i="33"/>
  <c r="K205" i="33" s="1"/>
  <c r="H206" i="33"/>
  <c r="K206" i="33" s="1"/>
  <c r="H207" i="33"/>
  <c r="K207" i="33" s="1"/>
  <c r="H334" i="33"/>
  <c r="H336" i="33"/>
  <c r="H337" i="33"/>
  <c r="H335" i="33"/>
  <c r="H24" i="33"/>
  <c r="K24" i="33" s="1"/>
  <c r="H25" i="33"/>
  <c r="K25" i="33" s="1"/>
  <c r="H371" i="33"/>
  <c r="K371" i="33" s="1"/>
  <c r="H370" i="33"/>
  <c r="K370" i="33" s="1"/>
  <c r="H59" i="33"/>
  <c r="K59" i="33" s="1"/>
  <c r="H60" i="33"/>
  <c r="K60" i="33" s="1"/>
  <c r="H416" i="33"/>
  <c r="K416" i="33" s="1"/>
  <c r="H415" i="33"/>
  <c r="K415" i="33" s="1"/>
  <c r="H409" i="33"/>
  <c r="K409" i="33" s="1"/>
  <c r="H410" i="33"/>
  <c r="K410" i="33" s="1"/>
  <c r="H244" i="33"/>
  <c r="K244" i="33" s="1"/>
  <c r="H245" i="33"/>
  <c r="K245" i="33" s="1"/>
  <c r="H179" i="33"/>
  <c r="K179" i="33" s="1"/>
  <c r="H178" i="33"/>
  <c r="K178" i="33" s="1"/>
  <c r="H134" i="33"/>
  <c r="K134" i="33" s="1"/>
  <c r="H133" i="33"/>
  <c r="K133" i="33" s="1"/>
  <c r="H120" i="33"/>
  <c r="K120" i="33" s="1"/>
  <c r="H118" i="33"/>
  <c r="K118" i="33" s="1"/>
  <c r="H119" i="33"/>
  <c r="K119" i="33" s="1"/>
  <c r="H323" i="33"/>
  <c r="K323" i="33" s="1"/>
  <c r="H322" i="33"/>
  <c r="K322" i="33" s="1"/>
  <c r="H324" i="33"/>
  <c r="K324" i="33" s="1"/>
  <c r="H170" i="33"/>
  <c r="K170" i="33" s="1"/>
  <c r="H171" i="33"/>
  <c r="K171" i="33" s="1"/>
  <c r="H169" i="33"/>
  <c r="K169" i="33" s="1"/>
  <c r="H54" i="33"/>
  <c r="H55" i="33"/>
  <c r="K55" i="33" s="1"/>
  <c r="H382" i="33"/>
  <c r="K382" i="33" s="1"/>
  <c r="H381" i="33"/>
  <c r="K381" i="33" s="1"/>
  <c r="H383" i="33"/>
  <c r="K383" i="33" s="1"/>
  <c r="H243" i="33"/>
  <c r="K243" i="33" s="1"/>
  <c r="H242" i="33"/>
  <c r="K242" i="33" s="1"/>
  <c r="H361" i="33"/>
  <c r="K361" i="33" s="1"/>
  <c r="H358" i="33"/>
  <c r="K358" i="33" s="1"/>
  <c r="H360" i="33"/>
  <c r="K360" i="33" s="1"/>
  <c r="H359" i="33"/>
  <c r="K359" i="33" s="1"/>
  <c r="H439" i="33"/>
  <c r="K439" i="33" s="1"/>
  <c r="H440" i="33"/>
  <c r="K440" i="33" s="1"/>
  <c r="H312" i="33"/>
  <c r="K312" i="33" s="1"/>
  <c r="H313" i="33"/>
  <c r="K313" i="33" s="1"/>
  <c r="H314" i="33"/>
  <c r="K314" i="33" s="1"/>
  <c r="H367" i="33"/>
  <c r="K367" i="33" s="1"/>
  <c r="H369" i="33"/>
  <c r="K369" i="33" s="1"/>
  <c r="H368" i="33"/>
  <c r="K368" i="33" s="1"/>
  <c r="H447" i="33"/>
  <c r="K447" i="33" s="1"/>
  <c r="H448" i="33"/>
  <c r="K448" i="33" s="1"/>
  <c r="H305" i="33"/>
  <c r="K305" i="33" s="1"/>
  <c r="H306" i="33"/>
  <c r="K306" i="33" s="1"/>
  <c r="H402" i="33"/>
  <c r="K402" i="33" s="1"/>
  <c r="H401" i="33"/>
  <c r="K401" i="33" s="1"/>
  <c r="H237" i="33"/>
  <c r="K237" i="33" s="1"/>
  <c r="H236" i="33"/>
  <c r="K236" i="33" s="1"/>
  <c r="H68" i="33"/>
  <c r="K68" i="33" s="1"/>
  <c r="H73" i="33"/>
  <c r="K73" i="33" s="1"/>
  <c r="H66" i="33"/>
  <c r="K66" i="33" s="1"/>
  <c r="H72" i="33"/>
  <c r="K72" i="33" s="1"/>
  <c r="H71" i="33"/>
  <c r="K71" i="33" s="1"/>
  <c r="H70" i="33"/>
  <c r="K70" i="33" s="1"/>
  <c r="H63" i="33"/>
  <c r="K63" i="33" s="1"/>
  <c r="H67" i="33"/>
  <c r="K67" i="33" s="1"/>
  <c r="H64" i="33"/>
  <c r="K64" i="33" s="1"/>
  <c r="H69" i="33"/>
  <c r="K69" i="33" s="1"/>
  <c r="H65" i="33"/>
  <c r="K65" i="33" s="1"/>
  <c r="H294" i="33"/>
  <c r="K294" i="33" s="1"/>
  <c r="H299" i="33"/>
  <c r="K299" i="33" s="1"/>
  <c r="H295" i="33"/>
  <c r="K295" i="33" s="1"/>
  <c r="H300" i="33"/>
  <c r="K300" i="33" s="1"/>
  <c r="H298" i="33"/>
  <c r="K298" i="33" s="1"/>
  <c r="H296" i="33"/>
  <c r="K296" i="33" s="1"/>
  <c r="H297" i="33"/>
  <c r="K297" i="33" s="1"/>
  <c r="H293" i="33"/>
  <c r="K293" i="33" s="1"/>
  <c r="H238" i="33"/>
  <c r="K238" i="33" s="1"/>
  <c r="H239" i="33"/>
  <c r="K239" i="33" s="1"/>
  <c r="H343" i="33"/>
  <c r="K343" i="33" s="1"/>
  <c r="H345" i="33"/>
  <c r="K345" i="33" s="1"/>
  <c r="H344" i="33"/>
  <c r="K344" i="33" s="1"/>
  <c r="H155" i="33"/>
  <c r="K155" i="33" s="1"/>
  <c r="H154" i="33"/>
  <c r="K154" i="33" s="1"/>
  <c r="H393" i="33"/>
  <c r="K393" i="33" s="1"/>
  <c r="H394" i="33"/>
  <c r="K394" i="33" s="1"/>
  <c r="H198" i="33"/>
  <c r="K198" i="33" s="1"/>
  <c r="H197" i="33"/>
  <c r="K197" i="33" s="1"/>
  <c r="H199" i="33"/>
  <c r="K199" i="33" s="1"/>
  <c r="H277" i="33"/>
  <c r="K277" i="33" s="1"/>
  <c r="H278" i="33"/>
  <c r="K278" i="33" s="1"/>
  <c r="BR351" i="1"/>
  <c r="BR353" i="1" s="1"/>
  <c r="BS3" i="1"/>
  <c r="C29" i="5"/>
  <c r="BT166" i="1" s="1"/>
  <c r="I2" i="33"/>
  <c r="H417" i="33"/>
  <c r="K417" i="33" s="1"/>
  <c r="H418" i="33"/>
  <c r="K418" i="33" s="1"/>
  <c r="H419" i="33"/>
  <c r="K419" i="33" s="1"/>
  <c r="H420" i="33"/>
  <c r="K420" i="33" s="1"/>
  <c r="H263" i="33"/>
  <c r="K263" i="33" s="1"/>
  <c r="H262" i="33"/>
  <c r="K262" i="33" s="1"/>
  <c r="H30" i="33"/>
  <c r="K30" i="33" s="1"/>
  <c r="H31" i="33"/>
  <c r="K31" i="33" s="1"/>
  <c r="H252" i="33"/>
  <c r="K252" i="33" s="1"/>
  <c r="H250" i="33"/>
  <c r="K250" i="33" s="1"/>
  <c r="H251" i="33"/>
  <c r="K251" i="33" s="1"/>
  <c r="H163" i="33"/>
  <c r="K163" i="33" s="1"/>
  <c r="H164" i="33"/>
  <c r="K164" i="33" s="1"/>
  <c r="H351" i="33"/>
  <c r="K351" i="33" s="1"/>
  <c r="H350" i="33"/>
  <c r="K350" i="33" s="1"/>
  <c r="H363" i="33"/>
  <c r="K363" i="33" s="1"/>
  <c r="H362" i="33"/>
  <c r="K362" i="33" s="1"/>
  <c r="H246" i="33"/>
  <c r="K246" i="33" s="1"/>
  <c r="H247" i="33"/>
  <c r="K247" i="33" s="1"/>
  <c r="H156" i="33"/>
  <c r="K156" i="33" s="1"/>
  <c r="H157" i="33"/>
  <c r="K157" i="33" s="1"/>
  <c r="H256" i="33"/>
  <c r="K256" i="33" s="1"/>
  <c r="H255" i="33"/>
  <c r="K255" i="33" s="1"/>
  <c r="H253" i="33"/>
  <c r="K253" i="33" s="1"/>
  <c r="H254" i="33"/>
  <c r="K254" i="33" s="1"/>
  <c r="H183" i="33"/>
  <c r="K183" i="33" s="1"/>
  <c r="H182" i="33"/>
  <c r="K182" i="33" s="1"/>
  <c r="H464" i="33"/>
  <c r="K464" i="33" s="1"/>
  <c r="H465" i="33"/>
  <c r="K465" i="33" s="1"/>
  <c r="H276" i="33"/>
  <c r="K276" i="33" s="1"/>
  <c r="H274" i="33"/>
  <c r="K274" i="33" s="1"/>
  <c r="H275" i="33"/>
  <c r="K275" i="33" s="1"/>
  <c r="H79" i="33"/>
  <c r="K79" i="33" s="1"/>
  <c r="H81" i="33"/>
  <c r="K81" i="33" s="1"/>
  <c r="H80" i="33"/>
  <c r="K80" i="33" s="1"/>
  <c r="H469" i="33"/>
  <c r="K469" i="33" s="1"/>
  <c r="H470" i="33"/>
  <c r="K470" i="33" s="1"/>
  <c r="H14" i="33"/>
  <c r="K14" i="33" s="1"/>
  <c r="H13" i="33"/>
  <c r="K13" i="33" s="1"/>
  <c r="H481" i="33"/>
  <c r="K481" i="33" s="1"/>
  <c r="H482" i="33"/>
  <c r="K482" i="33" s="1"/>
  <c r="H103" i="33"/>
  <c r="K103" i="33" s="1"/>
  <c r="H104" i="33"/>
  <c r="K104" i="33" s="1"/>
  <c r="H249" i="33"/>
  <c r="K249" i="33" s="1"/>
  <c r="H248" i="33"/>
  <c r="K248" i="33" s="1"/>
  <c r="H445" i="33"/>
  <c r="K445" i="33" s="1"/>
  <c r="H443" i="33"/>
  <c r="K443" i="33" s="1"/>
  <c r="H444" i="33"/>
  <c r="K444" i="33" s="1"/>
  <c r="H310" i="33"/>
  <c r="K310" i="33" s="1"/>
  <c r="H311" i="33"/>
  <c r="K311" i="33" s="1"/>
  <c r="H193" i="33"/>
  <c r="K193" i="33" s="1"/>
  <c r="H192" i="33"/>
  <c r="K192" i="33" s="1"/>
  <c r="H436" i="33"/>
  <c r="K436" i="33" s="1"/>
  <c r="H437" i="33"/>
  <c r="K437" i="33" s="1"/>
  <c r="H434" i="33"/>
  <c r="K434" i="33" s="1"/>
  <c r="H429" i="33"/>
  <c r="K429" i="33" s="1"/>
  <c r="H435" i="33"/>
  <c r="K435" i="33" s="1"/>
  <c r="H432" i="33"/>
  <c r="K432" i="33" s="1"/>
  <c r="H430" i="33"/>
  <c r="K430" i="33" s="1"/>
  <c r="H431" i="33"/>
  <c r="K431" i="33" s="1"/>
  <c r="H433" i="33"/>
  <c r="K433" i="33" s="1"/>
  <c r="H27" i="33"/>
  <c r="K27" i="33" s="1"/>
  <c r="H26" i="33"/>
  <c r="K26" i="33" s="1"/>
  <c r="H161" i="33"/>
  <c r="K161" i="33" s="1"/>
  <c r="H160" i="33"/>
  <c r="K160" i="33" s="1"/>
  <c r="H427" i="33"/>
  <c r="K427" i="33" s="1"/>
  <c r="H426" i="33"/>
  <c r="K426" i="33" s="1"/>
  <c r="H158" i="33"/>
  <c r="K158" i="33" s="1"/>
  <c r="H159" i="33"/>
  <c r="K159" i="33" s="1"/>
  <c r="H412" i="33"/>
  <c r="K412" i="33" s="1"/>
  <c r="H411" i="33"/>
  <c r="K411" i="33" s="1"/>
  <c r="H456" i="33"/>
  <c r="K456" i="33" s="1"/>
  <c r="H457" i="33"/>
  <c r="K457" i="33" s="1"/>
  <c r="H17" i="33"/>
  <c r="K17" i="33" s="1"/>
  <c r="H16" i="33"/>
  <c r="K16" i="33" s="1"/>
  <c r="H319" i="33"/>
  <c r="K319" i="33" s="1"/>
  <c r="H320" i="33"/>
  <c r="K320" i="33" s="1"/>
  <c r="H321" i="33"/>
  <c r="K321" i="33" s="1"/>
  <c r="H187" i="33"/>
  <c r="K187" i="33" s="1"/>
  <c r="H189" i="33"/>
  <c r="K189" i="33" s="1"/>
  <c r="H188" i="33"/>
  <c r="K188" i="33" s="1"/>
  <c r="H186" i="33"/>
  <c r="K186" i="33" s="1"/>
  <c r="H348" i="33"/>
  <c r="K348" i="33" s="1"/>
  <c r="H347" i="33"/>
  <c r="K347" i="33" s="1"/>
  <c r="H126" i="33"/>
  <c r="K126" i="33" s="1"/>
  <c r="H127" i="33"/>
  <c r="K127" i="33" s="1"/>
  <c r="H286" i="33"/>
  <c r="K286" i="33" s="1"/>
  <c r="H287" i="33"/>
  <c r="K287" i="33" s="1"/>
  <c r="H234" i="33"/>
  <c r="K234" i="33" s="1"/>
  <c r="H235" i="33"/>
  <c r="H240" i="33"/>
  <c r="K240" i="33" s="1"/>
  <c r="H241" i="33"/>
  <c r="K241" i="33" s="1"/>
  <c r="H225" i="33"/>
  <c r="K225" i="33" s="1"/>
  <c r="H226" i="33"/>
  <c r="K226" i="33" s="1"/>
  <c r="H224" i="33"/>
  <c r="K224" i="33" s="1"/>
  <c r="H223" i="33"/>
  <c r="K223" i="33" s="1"/>
  <c r="H58" i="33"/>
  <c r="K58" i="33" s="1"/>
  <c r="H57" i="33"/>
  <c r="K57" i="33" s="1"/>
  <c r="H99" i="33"/>
  <c r="K99" i="33" s="1"/>
  <c r="H98" i="33"/>
  <c r="K98" i="33" s="1"/>
  <c r="H462" i="33"/>
  <c r="K462" i="33" s="1"/>
  <c r="H461" i="33"/>
  <c r="K461" i="33" s="1"/>
  <c r="H209" i="33"/>
  <c r="K209" i="33" s="1"/>
  <c r="H210" i="33"/>
  <c r="K210" i="33" s="1"/>
  <c r="H332" i="33"/>
  <c r="K332" i="33" s="1"/>
  <c r="H331" i="33"/>
  <c r="K331" i="33" s="1"/>
  <c r="H407" i="33"/>
  <c r="K407" i="33" s="1"/>
  <c r="H408" i="33"/>
  <c r="K408" i="33" s="1"/>
  <c r="H318" i="33"/>
  <c r="K318" i="33" s="1"/>
  <c r="H317" i="33"/>
  <c r="K317" i="33" s="1"/>
  <c r="H29" i="33"/>
  <c r="K29" i="33" s="1"/>
  <c r="H28" i="33"/>
  <c r="K28" i="33" s="1"/>
  <c r="H145" i="33"/>
  <c r="K145" i="33" s="1"/>
  <c r="H143" i="33"/>
  <c r="K143" i="33" s="1"/>
  <c r="H144" i="33"/>
  <c r="K144" i="33" s="1"/>
  <c r="H8" i="33"/>
  <c r="K8" i="33" s="1"/>
  <c r="H5" i="33"/>
  <c r="K5" i="33" s="1"/>
  <c r="H6" i="33"/>
  <c r="K6" i="33" s="1"/>
  <c r="H9" i="33"/>
  <c r="K9" i="33" s="1"/>
  <c r="H7" i="33"/>
  <c r="K7" i="33" s="1"/>
  <c r="H270" i="33"/>
  <c r="K270" i="33" s="1"/>
  <c r="H269" i="33"/>
  <c r="K269" i="33" s="1"/>
  <c r="H398" i="33"/>
  <c r="K398" i="33" s="1"/>
  <c r="H399" i="33"/>
  <c r="K399" i="33" s="1"/>
  <c r="H308" i="33"/>
  <c r="K308" i="33" s="1"/>
  <c r="H309" i="33"/>
  <c r="K309" i="33" s="1"/>
  <c r="H413" i="33"/>
  <c r="K413" i="33" s="1"/>
  <c r="H414" i="33"/>
  <c r="K414" i="33" s="1"/>
  <c r="H316" i="33"/>
  <c r="K316" i="33" s="1"/>
  <c r="H315" i="33"/>
  <c r="K315" i="33" s="1"/>
  <c r="BU166" i="1" l="1"/>
  <c r="BV166" i="1"/>
  <c r="BT336" i="1"/>
  <c r="BT333" i="1"/>
  <c r="BT338" i="1"/>
  <c r="BT332" i="1"/>
  <c r="BT337" i="1"/>
  <c r="BT340" i="1"/>
  <c r="BT345" i="1"/>
  <c r="BT343" i="1"/>
  <c r="BT339" i="1"/>
  <c r="BT334" i="1"/>
  <c r="BT342" i="1"/>
  <c r="BT346" i="1"/>
  <c r="BT341" i="1"/>
  <c r="BT344" i="1"/>
  <c r="BT335" i="1"/>
  <c r="BT239" i="1"/>
  <c r="BT236" i="1"/>
  <c r="BT3" i="1"/>
  <c r="BT146" i="1"/>
  <c r="BT32" i="1"/>
  <c r="BT324" i="1"/>
  <c r="BT195" i="1"/>
  <c r="BT215" i="1"/>
  <c r="BT198" i="1"/>
  <c r="BT294" i="1"/>
  <c r="BT184" i="1"/>
  <c r="BT286" i="1"/>
  <c r="BT293" i="1"/>
  <c r="BT86" i="1"/>
  <c r="K336" i="33"/>
  <c r="K337" i="33"/>
  <c r="BT26" i="1"/>
  <c r="BT347" i="1"/>
  <c r="BT45" i="1"/>
  <c r="BT310" i="1"/>
  <c r="BT46" i="1"/>
  <c r="BT180" i="1"/>
  <c r="BT272" i="1"/>
  <c r="BT83" i="1"/>
  <c r="BT197" i="1"/>
  <c r="BT289" i="1"/>
  <c r="BT214" i="1"/>
  <c r="BT285" i="1"/>
  <c r="BT109" i="1"/>
  <c r="BT208" i="1"/>
  <c r="BT115" i="1"/>
  <c r="BT199" i="1"/>
  <c r="BT191" i="1"/>
  <c r="BT181" i="1"/>
  <c r="BT120" i="1"/>
  <c r="BT320" i="1"/>
  <c r="BT96" i="1"/>
  <c r="BT156" i="1"/>
  <c r="BT154" i="1"/>
  <c r="BT35" i="1"/>
  <c r="BT160" i="1"/>
  <c r="BT212" i="1"/>
  <c r="BT38" i="1"/>
  <c r="BT87" i="1"/>
  <c r="BT114" i="1"/>
  <c r="BT213" i="1"/>
  <c r="BT182" i="1"/>
  <c r="BT13" i="1"/>
  <c r="BT82" i="1"/>
  <c r="BT85" i="1"/>
  <c r="BT101" i="1"/>
  <c r="BT262" i="1"/>
  <c r="BT15" i="1"/>
  <c r="BT330" i="1"/>
  <c r="BT76" i="1"/>
  <c r="BT140" i="1"/>
  <c r="BT112" i="1"/>
  <c r="BT4" i="1"/>
  <c r="BT103" i="1"/>
  <c r="BT144" i="1"/>
  <c r="BT282" i="1"/>
  <c r="BT155" i="1"/>
  <c r="BT252" i="1"/>
  <c r="BT128" i="1"/>
  <c r="BT249" i="1"/>
  <c r="BT73" i="1"/>
  <c r="BT61" i="1"/>
  <c r="BT142" i="1"/>
  <c r="BT250" i="1"/>
  <c r="BT277" i="1"/>
  <c r="BT316" i="1"/>
  <c r="BT90" i="1"/>
  <c r="BT141" i="1"/>
  <c r="BT253" i="1"/>
  <c r="BT148" i="1"/>
  <c r="BT273" i="1"/>
  <c r="BT247" i="1"/>
  <c r="BT242" i="1"/>
  <c r="BT266" i="1"/>
  <c r="BT231" i="1"/>
  <c r="BT126" i="1"/>
  <c r="BT224" i="1"/>
  <c r="BT47" i="1"/>
  <c r="BT20" i="1"/>
  <c r="BT297" i="1"/>
  <c r="BT304" i="1"/>
  <c r="BT122" i="1"/>
  <c r="BT164" i="1"/>
  <c r="BT274" i="1"/>
  <c r="BT95" i="1"/>
  <c r="BT279" i="1"/>
  <c r="BT185" i="1"/>
  <c r="BT169" i="1"/>
  <c r="BT315" i="1"/>
  <c r="BT170" i="1"/>
  <c r="BT52" i="1"/>
  <c r="BT143" i="1"/>
  <c r="BT98" i="1"/>
  <c r="BT256" i="1"/>
  <c r="BT211" i="1"/>
  <c r="BT275" i="1"/>
  <c r="BT257" i="1"/>
  <c r="BT318" i="1"/>
  <c r="BT303" i="1"/>
  <c r="BT258" i="1"/>
  <c r="BT75" i="1"/>
  <c r="BT259" i="1"/>
  <c r="BT244" i="1"/>
  <c r="BT12" i="1"/>
  <c r="BT287" i="1"/>
  <c r="BT193" i="1"/>
  <c r="BT9" i="1"/>
  <c r="BT130" i="1"/>
  <c r="BT322" i="1"/>
  <c r="BT321" i="1"/>
  <c r="BT229" i="1"/>
  <c r="BT171" i="1"/>
  <c r="BT187" i="1"/>
  <c r="BT255" i="1"/>
  <c r="BT139" i="1"/>
  <c r="BT69" i="1"/>
  <c r="BT157" i="1"/>
  <c r="BT159" i="1"/>
  <c r="BT162" i="1"/>
  <c r="BT57" i="1"/>
  <c r="BT158" i="1"/>
  <c r="BT39" i="1"/>
  <c r="BT270" i="1"/>
  <c r="BT65" i="1"/>
  <c r="BT66" i="1"/>
  <c r="BT63" i="1"/>
  <c r="BT24" i="1"/>
  <c r="BT308" i="1"/>
  <c r="BT267" i="1"/>
  <c r="BT72" i="1"/>
  <c r="BT89" i="1"/>
  <c r="BT78" i="1"/>
  <c r="BT233" i="1"/>
  <c r="BT137" i="1"/>
  <c r="BT16" i="1"/>
  <c r="BT68" i="1"/>
  <c r="BT205" i="1"/>
  <c r="BT163" i="1"/>
  <c r="BT56" i="1"/>
  <c r="BT17" i="1"/>
  <c r="BT62" i="1"/>
  <c r="BT317" i="1"/>
  <c r="BT152" i="1"/>
  <c r="BT110" i="1"/>
  <c r="BT151" i="1"/>
  <c r="BT165" i="1"/>
  <c r="BT8" i="1"/>
  <c r="BT235" i="1"/>
  <c r="BT319" i="1"/>
  <c r="BT6" i="1"/>
  <c r="BT218" i="1"/>
  <c r="BT227" i="1"/>
  <c r="BT190" i="1"/>
  <c r="BT124" i="1"/>
  <c r="BT280" i="1"/>
  <c r="BT313" i="1"/>
  <c r="BT105" i="1"/>
  <c r="BT210" i="1"/>
  <c r="BT306" i="1"/>
  <c r="BT94" i="1"/>
  <c r="BT49" i="1"/>
  <c r="BT296" i="1"/>
  <c r="BT220" i="1"/>
  <c r="BT102" i="1"/>
  <c r="BT93" i="1"/>
  <c r="BT121" i="1"/>
  <c r="BT117" i="1"/>
  <c r="BT204" i="1"/>
  <c r="BT206" i="1"/>
  <c r="BT241" i="1"/>
  <c r="BT299" i="1"/>
  <c r="BT254" i="1"/>
  <c r="BT113" i="1"/>
  <c r="BT201" i="1"/>
  <c r="BT348" i="1"/>
  <c r="BT196" i="1"/>
  <c r="BT176" i="1"/>
  <c r="BT328" i="1"/>
  <c r="BT11" i="1"/>
  <c r="BT123" i="1"/>
  <c r="BT18" i="1"/>
  <c r="BT19" i="1"/>
  <c r="BT178" i="1"/>
  <c r="BT292" i="1"/>
  <c r="BT207" i="1"/>
  <c r="BT209" i="1"/>
  <c r="BT260" i="1"/>
  <c r="BT281" i="1"/>
  <c r="BT221" i="1"/>
  <c r="BT21" i="1"/>
  <c r="BT10" i="1"/>
  <c r="BT177" i="1"/>
  <c r="BT188" i="1"/>
  <c r="BT326" i="1"/>
  <c r="BT307" i="1"/>
  <c r="BT116" i="1"/>
  <c r="BT309" i="1"/>
  <c r="BT41" i="1"/>
  <c r="BT59" i="1"/>
  <c r="BT104" i="1"/>
  <c r="BT14" i="1"/>
  <c r="BT7" i="1"/>
  <c r="BT149" i="1"/>
  <c r="BT60" i="1"/>
  <c r="BT107" i="1"/>
  <c r="BT145" i="1"/>
  <c r="BT70" i="1"/>
  <c r="BT48" i="1"/>
  <c r="BT246" i="1"/>
  <c r="BT202" i="1"/>
  <c r="BT34" i="1"/>
  <c r="BT237" i="1"/>
  <c r="BT311" i="1"/>
  <c r="BT125" i="1"/>
  <c r="BT29" i="1"/>
  <c r="BT167" i="1"/>
  <c r="BT40" i="1"/>
  <c r="BT325" i="1"/>
  <c r="BT278" i="1"/>
  <c r="BT245" i="1"/>
  <c r="BT43" i="1"/>
  <c r="BT153" i="1"/>
  <c r="BT134" i="1"/>
  <c r="BT55" i="1"/>
  <c r="BT81" i="1"/>
  <c r="BT80" i="1"/>
  <c r="BT223" i="1"/>
  <c r="BT302" i="1"/>
  <c r="BT119" i="1"/>
  <c r="BT179" i="1"/>
  <c r="BT300" i="1"/>
  <c r="BT36" i="1"/>
  <c r="BT54" i="1"/>
  <c r="BT44" i="1"/>
  <c r="BT219" i="1"/>
  <c r="BT298" i="1"/>
  <c r="BT248" i="1"/>
  <c r="BT288" i="1"/>
  <c r="BT74" i="1"/>
  <c r="BT192" i="1"/>
  <c r="BT225" i="1"/>
  <c r="BT238" i="1"/>
  <c r="BT329" i="1"/>
  <c r="BT189" i="1"/>
  <c r="BT251" i="1"/>
  <c r="BT91" i="1"/>
  <c r="BT28" i="1"/>
  <c r="BT194" i="1"/>
  <c r="BT99" i="1"/>
  <c r="BT30" i="1"/>
  <c r="BT283" i="1"/>
  <c r="BT276" i="1"/>
  <c r="BT216" i="1"/>
  <c r="BT290" i="1"/>
  <c r="BT174" i="1"/>
  <c r="BT230" i="1"/>
  <c r="BT291" i="1"/>
  <c r="BT71" i="1"/>
  <c r="BT132" i="1"/>
  <c r="BT175" i="1"/>
  <c r="BT97" i="1"/>
  <c r="BT129" i="1"/>
  <c r="BT203" i="1"/>
  <c r="BT173" i="1"/>
  <c r="BT261" i="1"/>
  <c r="BT264" i="1"/>
  <c r="BT331" i="1"/>
  <c r="BT133" i="1"/>
  <c r="BT100" i="1"/>
  <c r="BT327" i="1"/>
  <c r="BT305" i="1"/>
  <c r="BT79" i="1"/>
  <c r="BT108" i="1"/>
  <c r="BT127" i="1"/>
  <c r="BT161" i="1"/>
  <c r="BT183" i="1"/>
  <c r="BT25" i="1"/>
  <c r="BT234" i="1"/>
  <c r="BT67" i="1"/>
  <c r="BT37" i="1"/>
  <c r="BT31" i="1"/>
  <c r="BT136" i="1"/>
  <c r="BT271" i="1"/>
  <c r="BT42" i="1"/>
  <c r="BT269" i="1"/>
  <c r="BT77" i="1"/>
  <c r="BT27" i="1"/>
  <c r="BT217" i="1"/>
  <c r="BT232" i="1"/>
  <c r="BT263" i="1"/>
  <c r="BT228" i="1"/>
  <c r="BT58" i="1"/>
  <c r="BT51" i="1"/>
  <c r="BT92" i="1"/>
  <c r="BT323" i="1"/>
  <c r="BT301" i="1"/>
  <c r="BT172" i="1"/>
  <c r="BT186" i="1"/>
  <c r="BT265" i="1"/>
  <c r="BT88" i="1"/>
  <c r="BT23" i="1"/>
  <c r="BT5" i="1"/>
  <c r="BT150" i="1"/>
  <c r="BT135" i="1"/>
  <c r="BT284" i="1"/>
  <c r="BT50" i="1"/>
  <c r="BT222" i="1"/>
  <c r="BT312" i="1"/>
  <c r="BT168" i="1"/>
  <c r="BT243" i="1"/>
  <c r="BT200" i="1"/>
  <c r="BT131" i="1"/>
  <c r="BT138" i="1"/>
  <c r="BT147" i="1"/>
  <c r="BT106" i="1"/>
  <c r="BT118" i="1"/>
  <c r="BT22" i="1"/>
  <c r="BT226" i="1"/>
  <c r="BT314" i="1"/>
  <c r="BT240" i="1"/>
  <c r="BT295" i="1"/>
  <c r="BS351" i="1"/>
  <c r="BS352" i="1" s="1"/>
  <c r="H2" i="33"/>
  <c r="K2" i="33" s="1"/>
  <c r="BU341" i="1" l="1"/>
  <c r="BV341" i="1"/>
  <c r="BU337" i="1"/>
  <c r="BV337" i="1"/>
  <c r="BV346" i="1"/>
  <c r="BU346" i="1"/>
  <c r="BU332" i="1"/>
  <c r="BV332" i="1"/>
  <c r="BV335" i="1"/>
  <c r="BU335" i="1"/>
  <c r="BV342" i="1"/>
  <c r="BU342" i="1"/>
  <c r="BU345" i="1"/>
  <c r="BV345" i="1"/>
  <c r="BU338" i="1"/>
  <c r="BV338" i="1"/>
  <c r="BV339" i="1"/>
  <c r="BU339" i="1"/>
  <c r="BV336" i="1"/>
  <c r="BU336" i="1"/>
  <c r="BU343" i="1"/>
  <c r="BV343" i="1"/>
  <c r="BV344" i="1"/>
  <c r="BU344" i="1"/>
  <c r="BV334" i="1"/>
  <c r="BU334" i="1"/>
  <c r="BU340" i="1"/>
  <c r="BV340" i="1"/>
  <c r="BU333" i="1"/>
  <c r="BV333" i="1"/>
  <c r="BV239" i="1"/>
  <c r="BU239" i="1"/>
  <c r="BV236" i="1"/>
  <c r="BU236" i="1"/>
  <c r="BU3" i="1"/>
  <c r="BV3" i="1"/>
  <c r="BV86" i="1"/>
  <c r="BU86" i="1"/>
  <c r="BV294" i="1"/>
  <c r="BU294" i="1"/>
  <c r="BV324" i="1"/>
  <c r="BU324" i="1"/>
  <c r="BU293" i="1"/>
  <c r="BV293" i="1"/>
  <c r="BV198" i="1"/>
  <c r="BU198" i="1"/>
  <c r="BU32" i="1"/>
  <c r="BV32" i="1"/>
  <c r="BV286" i="1"/>
  <c r="BU286" i="1"/>
  <c r="BV215" i="1"/>
  <c r="BU215" i="1"/>
  <c r="BU146" i="1"/>
  <c r="BV146" i="1"/>
  <c r="BU184" i="1"/>
  <c r="BV184" i="1"/>
  <c r="BV195" i="1"/>
  <c r="BU195" i="1"/>
  <c r="BV135" i="1"/>
  <c r="BU135" i="1"/>
  <c r="BU42" i="1"/>
  <c r="BV42" i="1"/>
  <c r="BV173" i="1"/>
  <c r="BU173" i="1"/>
  <c r="BV276" i="1"/>
  <c r="BU276" i="1"/>
  <c r="BV189" i="1"/>
  <c r="BU189" i="1"/>
  <c r="BV298" i="1"/>
  <c r="BU298" i="1"/>
  <c r="BV55" i="1"/>
  <c r="BU55" i="1"/>
  <c r="BV40" i="1"/>
  <c r="BU40" i="1"/>
  <c r="BV107" i="1"/>
  <c r="BU107" i="1"/>
  <c r="BV188" i="1"/>
  <c r="BU188" i="1"/>
  <c r="BU18" i="1"/>
  <c r="BV18" i="1"/>
  <c r="BU206" i="1"/>
  <c r="BV206" i="1"/>
  <c r="BU105" i="1"/>
  <c r="BV105" i="1"/>
  <c r="BU151" i="1"/>
  <c r="BV151" i="1"/>
  <c r="BU267" i="1"/>
  <c r="BV267" i="1"/>
  <c r="BV257" i="1"/>
  <c r="BU257" i="1"/>
  <c r="BU330" i="1"/>
  <c r="BV330" i="1"/>
  <c r="BU118" i="1"/>
  <c r="BV118" i="1"/>
  <c r="BV312" i="1"/>
  <c r="BU312" i="1"/>
  <c r="BV301" i="1"/>
  <c r="BU301" i="1"/>
  <c r="BU217" i="1"/>
  <c r="BV217" i="1"/>
  <c r="BV183" i="1"/>
  <c r="BU183" i="1"/>
  <c r="BV133" i="1"/>
  <c r="BU133" i="1"/>
  <c r="BV175" i="1"/>
  <c r="BU175" i="1"/>
  <c r="BV194" i="1"/>
  <c r="BU194" i="1"/>
  <c r="BV192" i="1"/>
  <c r="BU192" i="1"/>
  <c r="BU36" i="1"/>
  <c r="BV36" i="1"/>
  <c r="BV302" i="1"/>
  <c r="BU302" i="1"/>
  <c r="BU43" i="1"/>
  <c r="BV43" i="1"/>
  <c r="BV311" i="1"/>
  <c r="BU311" i="1"/>
  <c r="BV246" i="1"/>
  <c r="BU246" i="1"/>
  <c r="BU14" i="1"/>
  <c r="BV14" i="1"/>
  <c r="BU309" i="1"/>
  <c r="BV309" i="1"/>
  <c r="BU221" i="1"/>
  <c r="BV221" i="1"/>
  <c r="BV207" i="1"/>
  <c r="BU207" i="1"/>
  <c r="BV176" i="1"/>
  <c r="BU176" i="1"/>
  <c r="BV113" i="1"/>
  <c r="BU113" i="1"/>
  <c r="BU93" i="1"/>
  <c r="BV93" i="1"/>
  <c r="BU49" i="1"/>
  <c r="BV49" i="1"/>
  <c r="BU190" i="1"/>
  <c r="BV190" i="1"/>
  <c r="BU319" i="1"/>
  <c r="BV319" i="1"/>
  <c r="BU62" i="1"/>
  <c r="BV62" i="1"/>
  <c r="BU205" i="1"/>
  <c r="BV205" i="1"/>
  <c r="BU233" i="1"/>
  <c r="BV233" i="1"/>
  <c r="BU66" i="1"/>
  <c r="BV66" i="1"/>
  <c r="BV158" i="1"/>
  <c r="BU158" i="1"/>
  <c r="BV157" i="1"/>
  <c r="BU157" i="1"/>
  <c r="BV187" i="1"/>
  <c r="BU187" i="1"/>
  <c r="BV322" i="1"/>
  <c r="BU322" i="1"/>
  <c r="BV287" i="1"/>
  <c r="BU287" i="1"/>
  <c r="BV75" i="1"/>
  <c r="BU75" i="1"/>
  <c r="BV98" i="1"/>
  <c r="BU98" i="1"/>
  <c r="BU315" i="1"/>
  <c r="BV315" i="1"/>
  <c r="BU95" i="1"/>
  <c r="BV95" i="1"/>
  <c r="BU304" i="1"/>
  <c r="BV304" i="1"/>
  <c r="BU224" i="1"/>
  <c r="BV224" i="1"/>
  <c r="BU242" i="1"/>
  <c r="BV242" i="1"/>
  <c r="BU253" i="1"/>
  <c r="BV253" i="1"/>
  <c r="BU277" i="1"/>
  <c r="BV277" i="1"/>
  <c r="BU73" i="1"/>
  <c r="BV73" i="1"/>
  <c r="BU155" i="1"/>
  <c r="BV155" i="1"/>
  <c r="BU4" i="1"/>
  <c r="BV4" i="1"/>
  <c r="BV85" i="1"/>
  <c r="BU85" i="1"/>
  <c r="BV213" i="1"/>
  <c r="BU213" i="1"/>
  <c r="BU212" i="1"/>
  <c r="BV212" i="1"/>
  <c r="BU156" i="1"/>
  <c r="BV156" i="1"/>
  <c r="BU181" i="1"/>
  <c r="BV181" i="1"/>
  <c r="BV208" i="1"/>
  <c r="BU208" i="1"/>
  <c r="BV289" i="1"/>
  <c r="BU289" i="1"/>
  <c r="BV180" i="1"/>
  <c r="BU180" i="1"/>
  <c r="BV347" i="1"/>
  <c r="BU347" i="1"/>
  <c r="BV314" i="1"/>
  <c r="BU314" i="1"/>
  <c r="BV106" i="1"/>
  <c r="BU106" i="1"/>
  <c r="BV200" i="1"/>
  <c r="BU200" i="1"/>
  <c r="BV222" i="1"/>
  <c r="BU222" i="1"/>
  <c r="BV150" i="1"/>
  <c r="BU150" i="1"/>
  <c r="BV265" i="1"/>
  <c r="BU265" i="1"/>
  <c r="BV323" i="1"/>
  <c r="BU323" i="1"/>
  <c r="BV228" i="1"/>
  <c r="BU228" i="1"/>
  <c r="BV27" i="1"/>
  <c r="BU27" i="1"/>
  <c r="BV271" i="1"/>
  <c r="BU271" i="1"/>
  <c r="BU67" i="1"/>
  <c r="BV67" i="1"/>
  <c r="BU161" i="1"/>
  <c r="BV161" i="1"/>
  <c r="BU305" i="1"/>
  <c r="BV305" i="1"/>
  <c r="BU331" i="1"/>
  <c r="BV331" i="1"/>
  <c r="BU203" i="1"/>
  <c r="BV203" i="1"/>
  <c r="BU132" i="1"/>
  <c r="BV132" i="1"/>
  <c r="BU174" i="1"/>
  <c r="BV174" i="1"/>
  <c r="BU283" i="1"/>
  <c r="BV283" i="1"/>
  <c r="BU28" i="1"/>
  <c r="BV28" i="1"/>
  <c r="BU329" i="1"/>
  <c r="BV329" i="1"/>
  <c r="BU74" i="1"/>
  <c r="BV74" i="1"/>
  <c r="BV219" i="1"/>
  <c r="BU219" i="1"/>
  <c r="BU300" i="1"/>
  <c r="BV300" i="1"/>
  <c r="BU223" i="1"/>
  <c r="BV223" i="1"/>
  <c r="BV134" i="1"/>
  <c r="BU134" i="1"/>
  <c r="BV245" i="1"/>
  <c r="BU245" i="1"/>
  <c r="BV167" i="1"/>
  <c r="BU167" i="1"/>
  <c r="BV237" i="1"/>
  <c r="BU237" i="1"/>
  <c r="BV48" i="1"/>
  <c r="BU48" i="1"/>
  <c r="BV60" i="1"/>
  <c r="BU60" i="1"/>
  <c r="BV104" i="1"/>
  <c r="BU104" i="1"/>
  <c r="BU116" i="1"/>
  <c r="BV116" i="1"/>
  <c r="BU177" i="1"/>
  <c r="BV177" i="1"/>
  <c r="BU281" i="1"/>
  <c r="BV281" i="1"/>
  <c r="BU292" i="1"/>
  <c r="BV292" i="1"/>
  <c r="BU123" i="1"/>
  <c r="BV123" i="1"/>
  <c r="BV196" i="1"/>
  <c r="BU196" i="1"/>
  <c r="BU254" i="1"/>
  <c r="BV254" i="1"/>
  <c r="BV204" i="1"/>
  <c r="BU204" i="1"/>
  <c r="BV102" i="1"/>
  <c r="BU102" i="1"/>
  <c r="BV94" i="1"/>
  <c r="BU94" i="1"/>
  <c r="BV313" i="1"/>
  <c r="BU313" i="1"/>
  <c r="BV227" i="1"/>
  <c r="BU227" i="1"/>
  <c r="BV235" i="1"/>
  <c r="BU235" i="1"/>
  <c r="BV110" i="1"/>
  <c r="BU110" i="1"/>
  <c r="BV17" i="1"/>
  <c r="BU17" i="1"/>
  <c r="BU68" i="1"/>
  <c r="BV68" i="1"/>
  <c r="BV78" i="1"/>
  <c r="BU78" i="1"/>
  <c r="BV308" i="1"/>
  <c r="BU308" i="1"/>
  <c r="BV65" i="1"/>
  <c r="BU65" i="1"/>
  <c r="BU57" i="1"/>
  <c r="BV57" i="1"/>
  <c r="BU69" i="1"/>
  <c r="BV69" i="1"/>
  <c r="BU171" i="1"/>
  <c r="BV171" i="1"/>
  <c r="BU130" i="1"/>
  <c r="BV130" i="1"/>
  <c r="BU12" i="1"/>
  <c r="BV12" i="1"/>
  <c r="BU258" i="1"/>
  <c r="BV258" i="1"/>
  <c r="BU275" i="1"/>
  <c r="BV275" i="1"/>
  <c r="BV143" i="1"/>
  <c r="BU143" i="1"/>
  <c r="BV169" i="1"/>
  <c r="BU169" i="1"/>
  <c r="BV274" i="1"/>
  <c r="BU274" i="1"/>
  <c r="BV297" i="1"/>
  <c r="BU297" i="1"/>
  <c r="BV126" i="1"/>
  <c r="BU126" i="1"/>
  <c r="BV247" i="1"/>
  <c r="BU247" i="1"/>
  <c r="BV141" i="1"/>
  <c r="BU141" i="1"/>
  <c r="BV250" i="1"/>
  <c r="BU250" i="1"/>
  <c r="BV249" i="1"/>
  <c r="BU249" i="1"/>
  <c r="BV282" i="1"/>
  <c r="BU282" i="1"/>
  <c r="BV112" i="1"/>
  <c r="BU112" i="1"/>
  <c r="BV15" i="1"/>
  <c r="BU15" i="1"/>
  <c r="BU82" i="1"/>
  <c r="BV82" i="1"/>
  <c r="BV114" i="1"/>
  <c r="BU114" i="1"/>
  <c r="BV160" i="1"/>
  <c r="BU160" i="1"/>
  <c r="BV96" i="1"/>
  <c r="BU96" i="1"/>
  <c r="BV191" i="1"/>
  <c r="BU191" i="1"/>
  <c r="BU109" i="1"/>
  <c r="BV109" i="1"/>
  <c r="BU197" i="1"/>
  <c r="BV197" i="1"/>
  <c r="BU46" i="1"/>
  <c r="BV46" i="1"/>
  <c r="BU26" i="1"/>
  <c r="BV26" i="1"/>
  <c r="BU243" i="1"/>
  <c r="BV243" i="1"/>
  <c r="BU186" i="1"/>
  <c r="BV186" i="1"/>
  <c r="BV263" i="1"/>
  <c r="BU263" i="1"/>
  <c r="BV234" i="1"/>
  <c r="BU234" i="1"/>
  <c r="BU327" i="1"/>
  <c r="BV327" i="1"/>
  <c r="BV129" i="1"/>
  <c r="BU129" i="1"/>
  <c r="BV290" i="1"/>
  <c r="BU290" i="1"/>
  <c r="BV30" i="1"/>
  <c r="BU30" i="1"/>
  <c r="BV91" i="1"/>
  <c r="BU91" i="1"/>
  <c r="BU238" i="1"/>
  <c r="BV238" i="1"/>
  <c r="BV288" i="1"/>
  <c r="BU288" i="1"/>
  <c r="BV44" i="1"/>
  <c r="BU44" i="1"/>
  <c r="BV179" i="1"/>
  <c r="BU179" i="1"/>
  <c r="BU80" i="1"/>
  <c r="BV80" i="1"/>
  <c r="BV153" i="1"/>
  <c r="BU153" i="1"/>
  <c r="BV278" i="1"/>
  <c r="BU278" i="1"/>
  <c r="BV29" i="1"/>
  <c r="BU29" i="1"/>
  <c r="BU34" i="1"/>
  <c r="BV34" i="1"/>
  <c r="BU70" i="1"/>
  <c r="BV70" i="1"/>
  <c r="BV149" i="1"/>
  <c r="BU149" i="1"/>
  <c r="BV59" i="1"/>
  <c r="BU59" i="1"/>
  <c r="BV307" i="1"/>
  <c r="BU307" i="1"/>
  <c r="BV10" i="1"/>
  <c r="BU10" i="1"/>
  <c r="BV260" i="1"/>
  <c r="BU260" i="1"/>
  <c r="BV178" i="1"/>
  <c r="BU178" i="1"/>
  <c r="BV11" i="1"/>
  <c r="BU11" i="1"/>
  <c r="BU348" i="1"/>
  <c r="BV348" i="1"/>
  <c r="BU299" i="1"/>
  <c r="BV299" i="1"/>
  <c r="BU117" i="1"/>
  <c r="BV117" i="1"/>
  <c r="BU220" i="1"/>
  <c r="BV220" i="1"/>
  <c r="BU306" i="1"/>
  <c r="BV306" i="1"/>
  <c r="BU280" i="1"/>
  <c r="BV280" i="1"/>
  <c r="BU218" i="1"/>
  <c r="BV218" i="1"/>
  <c r="BU8" i="1"/>
  <c r="BV8" i="1"/>
  <c r="BU152" i="1"/>
  <c r="BV152" i="1"/>
  <c r="BU56" i="1"/>
  <c r="BV56" i="1"/>
  <c r="BU16" i="1"/>
  <c r="BV16" i="1"/>
  <c r="BU89" i="1"/>
  <c r="BV89" i="1"/>
  <c r="BU24" i="1"/>
  <c r="BV24" i="1"/>
  <c r="BU270" i="1"/>
  <c r="BV270" i="1"/>
  <c r="BV162" i="1"/>
  <c r="BU162" i="1"/>
  <c r="BV139" i="1"/>
  <c r="BU139" i="1"/>
  <c r="BV229" i="1"/>
  <c r="BU229" i="1"/>
  <c r="BV9" i="1"/>
  <c r="BU9" i="1"/>
  <c r="BV244" i="1"/>
  <c r="BU244" i="1"/>
  <c r="BV303" i="1"/>
  <c r="BU303" i="1"/>
  <c r="BV211" i="1"/>
  <c r="BU211" i="1"/>
  <c r="BV52" i="1"/>
  <c r="BU52" i="1"/>
  <c r="BU185" i="1"/>
  <c r="BV185" i="1"/>
  <c r="BU164" i="1"/>
  <c r="BV164" i="1"/>
  <c r="BU20" i="1"/>
  <c r="BV20" i="1"/>
  <c r="BU231" i="1"/>
  <c r="BV231" i="1"/>
  <c r="BU273" i="1"/>
  <c r="BV273" i="1"/>
  <c r="BU90" i="1"/>
  <c r="BV90" i="1"/>
  <c r="BU142" i="1"/>
  <c r="BV142" i="1"/>
  <c r="BU128" i="1"/>
  <c r="BV128" i="1"/>
  <c r="BU144" i="1"/>
  <c r="BV144" i="1"/>
  <c r="BU140" i="1"/>
  <c r="BV140" i="1"/>
  <c r="BU262" i="1"/>
  <c r="BV262" i="1"/>
  <c r="BV13" i="1"/>
  <c r="BU13" i="1"/>
  <c r="BU87" i="1"/>
  <c r="BV87" i="1"/>
  <c r="BU35" i="1"/>
  <c r="BV35" i="1"/>
  <c r="BU320" i="1"/>
  <c r="BV320" i="1"/>
  <c r="BV199" i="1"/>
  <c r="BU199" i="1"/>
  <c r="BV285" i="1"/>
  <c r="BU285" i="1"/>
  <c r="BV83" i="1"/>
  <c r="BU83" i="1"/>
  <c r="BV310" i="1"/>
  <c r="BU310" i="1"/>
  <c r="BV240" i="1"/>
  <c r="BU240" i="1"/>
  <c r="BV131" i="1"/>
  <c r="BU131" i="1"/>
  <c r="BU88" i="1"/>
  <c r="BV88" i="1"/>
  <c r="BV58" i="1"/>
  <c r="BU58" i="1"/>
  <c r="BV37" i="1"/>
  <c r="BU37" i="1"/>
  <c r="BV79" i="1"/>
  <c r="BU79" i="1"/>
  <c r="BV230" i="1"/>
  <c r="BU230" i="1"/>
  <c r="BV226" i="1"/>
  <c r="BU226" i="1"/>
  <c r="BU147" i="1"/>
  <c r="BV147" i="1"/>
  <c r="BU50" i="1"/>
  <c r="BV50" i="1"/>
  <c r="BV5" i="1"/>
  <c r="BU5" i="1"/>
  <c r="BU92" i="1"/>
  <c r="BV92" i="1"/>
  <c r="BU77" i="1"/>
  <c r="BV77" i="1"/>
  <c r="BV136" i="1"/>
  <c r="BU136" i="1"/>
  <c r="BV127" i="1"/>
  <c r="BU127" i="1"/>
  <c r="BV264" i="1"/>
  <c r="BU264" i="1"/>
  <c r="BV71" i="1"/>
  <c r="BU71" i="1"/>
  <c r="BT351" i="1"/>
  <c r="BV295" i="1"/>
  <c r="BU295" i="1"/>
  <c r="BV22" i="1"/>
  <c r="BU22" i="1"/>
  <c r="BV138" i="1"/>
  <c r="BU138" i="1"/>
  <c r="BV168" i="1"/>
  <c r="BU168" i="1"/>
  <c r="BV284" i="1"/>
  <c r="BU284" i="1"/>
  <c r="BV23" i="1"/>
  <c r="BU23" i="1"/>
  <c r="BV172" i="1"/>
  <c r="BU172" i="1"/>
  <c r="BV51" i="1"/>
  <c r="BU51" i="1"/>
  <c r="BV232" i="1"/>
  <c r="BU232" i="1"/>
  <c r="BV269" i="1"/>
  <c r="BU269" i="1"/>
  <c r="BV31" i="1"/>
  <c r="BU31" i="1"/>
  <c r="BV25" i="1"/>
  <c r="BU25" i="1"/>
  <c r="BV108" i="1"/>
  <c r="BU108" i="1"/>
  <c r="BV100" i="1"/>
  <c r="BU100" i="1"/>
  <c r="BV261" i="1"/>
  <c r="BU261" i="1"/>
  <c r="BV97" i="1"/>
  <c r="BU97" i="1"/>
  <c r="BV291" i="1"/>
  <c r="BU291" i="1"/>
  <c r="BU216" i="1"/>
  <c r="BV216" i="1"/>
  <c r="BV99" i="1"/>
  <c r="BU99" i="1"/>
  <c r="BU251" i="1"/>
  <c r="BV251" i="1"/>
  <c r="BV225" i="1"/>
  <c r="BU225" i="1"/>
  <c r="BV248" i="1"/>
  <c r="BU248" i="1"/>
  <c r="BU54" i="1"/>
  <c r="BV54" i="1"/>
  <c r="BV119" i="1"/>
  <c r="BU119" i="1"/>
  <c r="BV81" i="1"/>
  <c r="BU81" i="1"/>
  <c r="BV325" i="1"/>
  <c r="BU325" i="1"/>
  <c r="BV125" i="1"/>
  <c r="BU125" i="1"/>
  <c r="BV202" i="1"/>
  <c r="BU202" i="1"/>
  <c r="BU145" i="1"/>
  <c r="BV145" i="1"/>
  <c r="BV7" i="1"/>
  <c r="BU7" i="1"/>
  <c r="BU41" i="1"/>
  <c r="BV41" i="1"/>
  <c r="BV326" i="1"/>
  <c r="BU326" i="1"/>
  <c r="BV21" i="1"/>
  <c r="BU21" i="1"/>
  <c r="BU209" i="1"/>
  <c r="BV209" i="1"/>
  <c r="BV19" i="1"/>
  <c r="BU19" i="1"/>
  <c r="BU328" i="1"/>
  <c r="BV328" i="1"/>
  <c r="BV201" i="1"/>
  <c r="BU201" i="1"/>
  <c r="BV241" i="1"/>
  <c r="BU241" i="1"/>
  <c r="BV121" i="1"/>
  <c r="BU121" i="1"/>
  <c r="BV296" i="1"/>
  <c r="BU296" i="1"/>
  <c r="BV210" i="1"/>
  <c r="BU210" i="1"/>
  <c r="BV124" i="1"/>
  <c r="BU124" i="1"/>
  <c r="BV6" i="1"/>
  <c r="BU6" i="1"/>
  <c r="BV165" i="1"/>
  <c r="BU165" i="1"/>
  <c r="BV317" i="1"/>
  <c r="BU317" i="1"/>
  <c r="BV163" i="1"/>
  <c r="BU163" i="1"/>
  <c r="BV137" i="1"/>
  <c r="BU137" i="1"/>
  <c r="BV72" i="1"/>
  <c r="BU72" i="1"/>
  <c r="BV63" i="1"/>
  <c r="BU63" i="1"/>
  <c r="BV39" i="1"/>
  <c r="BU39" i="1"/>
  <c r="BU159" i="1"/>
  <c r="BV159" i="1"/>
  <c r="BU255" i="1"/>
  <c r="BV255" i="1"/>
  <c r="BU321" i="1"/>
  <c r="BV321" i="1"/>
  <c r="BU193" i="1"/>
  <c r="BV193" i="1"/>
  <c r="BU259" i="1"/>
  <c r="BV259" i="1"/>
  <c r="BU318" i="1"/>
  <c r="BV318" i="1"/>
  <c r="BU256" i="1"/>
  <c r="BV256" i="1"/>
  <c r="BV170" i="1"/>
  <c r="BU170" i="1"/>
  <c r="BV279" i="1"/>
  <c r="BU279" i="1"/>
  <c r="BV122" i="1"/>
  <c r="BU122" i="1"/>
  <c r="BV47" i="1"/>
  <c r="BU47" i="1"/>
  <c r="BV266" i="1"/>
  <c r="BU266" i="1"/>
  <c r="BV148" i="1"/>
  <c r="BU148" i="1"/>
  <c r="BV316" i="1"/>
  <c r="BU316" i="1"/>
  <c r="BV61" i="1"/>
  <c r="BU61" i="1"/>
  <c r="BV252" i="1"/>
  <c r="BU252" i="1"/>
  <c r="BV103" i="1"/>
  <c r="BU103" i="1"/>
  <c r="BV76" i="1"/>
  <c r="BU76" i="1"/>
  <c r="BV101" i="1"/>
  <c r="BU101" i="1"/>
  <c r="BU182" i="1"/>
  <c r="BV182" i="1"/>
  <c r="BV38" i="1"/>
  <c r="BU38" i="1"/>
  <c r="BV154" i="1"/>
  <c r="BU154" i="1"/>
  <c r="BV120" i="1"/>
  <c r="BU120" i="1"/>
  <c r="BU115" i="1"/>
  <c r="BV115" i="1"/>
  <c r="BU214" i="1"/>
  <c r="BV214" i="1"/>
  <c r="BU272" i="1"/>
  <c r="BV272" i="1"/>
  <c r="BU45" i="1"/>
  <c r="BV45" i="1"/>
  <c r="BU351" i="1" l="1"/>
  <c r="BV351" i="1"/>
</calcChain>
</file>

<file path=xl/comments1.xml><?xml version="1.0" encoding="utf-8"?>
<comments xmlns="http://schemas.openxmlformats.org/spreadsheetml/2006/main">
  <authors>
    <author>mfine01</author>
  </authors>
  <commentList>
    <comment ref="C17" authorId="0" shapeId="0">
      <text>
        <r>
          <rPr>
            <b/>
            <sz val="9"/>
            <color indexed="81"/>
            <rFont val="Tahoma"/>
            <family val="2"/>
          </rPr>
          <t>mfine01:</t>
        </r>
        <r>
          <rPr>
            <sz val="9"/>
            <color indexed="81"/>
            <rFont val="Tahoma"/>
            <family val="2"/>
          </rPr>
          <t xml:space="preserve">
Treating as private since state pool inflated for GR funded state hospitals.
</t>
        </r>
      </text>
    </comment>
  </commentList>
</comments>
</file>

<file path=xl/comments2.xml><?xml version="1.0" encoding="utf-8"?>
<comments xmlns="http://schemas.openxmlformats.org/spreadsheetml/2006/main">
  <authors>
    <author>mfine01</author>
  </authors>
  <commentList>
    <comment ref="G102" authorId="0" shapeId="0">
      <text>
        <r>
          <rPr>
            <b/>
            <sz val="9"/>
            <color indexed="81"/>
            <rFont val="Tahoma"/>
            <family val="2"/>
          </rPr>
          <t>mfine01:</t>
        </r>
        <r>
          <rPr>
            <sz val="9"/>
            <color indexed="81"/>
            <rFont val="Tahoma"/>
            <family val="2"/>
          </rPr>
          <t xml:space="preserve">
Reduced to 10 months worth of UC Costs based on hospital closing 7/30/17</t>
        </r>
      </text>
    </comment>
    <comment ref="B279" authorId="0" shapeId="0">
      <text>
        <r>
          <rPr>
            <b/>
            <sz val="9"/>
            <color indexed="81"/>
            <rFont val="Tahoma"/>
            <family val="2"/>
          </rPr>
          <t>mfine01:</t>
        </r>
        <r>
          <rPr>
            <sz val="9"/>
            <color indexed="81"/>
            <rFont val="Tahoma"/>
            <family val="2"/>
          </rPr>
          <t xml:space="preserve">
Changed to private for purposes of UC since provider is Rider 38.
</t>
        </r>
      </text>
    </comment>
  </commentList>
</comments>
</file>

<file path=xl/comments3.xml><?xml version="1.0" encoding="utf-8"?>
<comments xmlns="http://schemas.openxmlformats.org/spreadsheetml/2006/main">
  <authors>
    <author>HHSC User</author>
  </authors>
  <commentList>
    <comment ref="A398" authorId="0" shapeId="0">
      <text>
        <r>
          <rPr>
            <b/>
            <sz val="9"/>
            <color indexed="81"/>
            <rFont val="Tahoma"/>
            <family val="2"/>
          </rPr>
          <t>HHSC User:</t>
        </r>
        <r>
          <rPr>
            <sz val="9"/>
            <color indexed="81"/>
            <rFont val="Tahoma"/>
            <family val="2"/>
          </rPr>
          <t xml:space="preserve">
</t>
        </r>
        <r>
          <rPr>
            <sz val="10"/>
            <color indexed="81"/>
            <rFont val="Tahoma"/>
            <family val="2"/>
          </rPr>
          <t>190123302 shows on Master spreadsheet</t>
        </r>
      </text>
    </comment>
    <comment ref="A399" authorId="0" shapeId="0">
      <text>
        <r>
          <rPr>
            <b/>
            <sz val="9"/>
            <color indexed="81"/>
            <rFont val="Tahoma"/>
            <family val="2"/>
          </rPr>
          <t>HHSC User:</t>
        </r>
        <r>
          <rPr>
            <sz val="9"/>
            <color indexed="81"/>
            <rFont val="Tahoma"/>
            <family val="2"/>
          </rPr>
          <t xml:space="preserve">
</t>
        </r>
        <r>
          <rPr>
            <sz val="10"/>
            <color indexed="81"/>
            <rFont val="Tahoma"/>
            <family val="2"/>
          </rPr>
          <t>190123302 shows on Master spreadsheet</t>
        </r>
      </text>
    </comment>
  </commentList>
</comments>
</file>

<file path=xl/sharedStrings.xml><?xml version="1.0" encoding="utf-8"?>
<sst xmlns="http://schemas.openxmlformats.org/spreadsheetml/2006/main" count="6848" uniqueCount="2216">
  <si>
    <t>Provider Name</t>
  </si>
  <si>
    <t>CCN</t>
  </si>
  <si>
    <t>TPI</t>
  </si>
  <si>
    <t xml:space="preserve"> UC Medicaid Shortfall</t>
  </si>
  <si>
    <t xml:space="preserve"> UC Medicaid Shortfall No Other Insurance</t>
  </si>
  <si>
    <t xml:space="preserve"> UC Uninsured Shortfall</t>
  </si>
  <si>
    <t xml:space="preserve"> UC Schedule 3 - HSL</t>
  </si>
  <si>
    <t xml:space="preserve"> UC Schedule 3 - HSL No Other Insurance</t>
  </si>
  <si>
    <t>Total Schedule 1 Costs</t>
  </si>
  <si>
    <t>Total Schedule 2 Costs</t>
  </si>
  <si>
    <t>Schedule 1 Adjustments</t>
  </si>
  <si>
    <t>Schedule 2 Adjustments</t>
  </si>
  <si>
    <t>Schedule 3 Adjustments</t>
  </si>
  <si>
    <t>451380</t>
  </si>
  <si>
    <t>CHRISTUS Spohn Hospital - Beeville</t>
  </si>
  <si>
    <t>450082</t>
  </si>
  <si>
    <t>020811801</t>
  </si>
  <si>
    <t>450083</t>
  </si>
  <si>
    <t>020812601</t>
  </si>
  <si>
    <t>450097</t>
  </si>
  <si>
    <t>020817501</t>
  </si>
  <si>
    <t>450184</t>
  </si>
  <si>
    <t>020834001</t>
  </si>
  <si>
    <t>020841501</t>
  </si>
  <si>
    <t>020844901</t>
  </si>
  <si>
    <t>College Station Medical Center</t>
  </si>
  <si>
    <t>450299</t>
  </si>
  <si>
    <t>020860501</t>
  </si>
  <si>
    <t>450462</t>
  </si>
  <si>
    <t>020908201</t>
  </si>
  <si>
    <t>450587</t>
  </si>
  <si>
    <t>020930601</t>
  </si>
  <si>
    <t>Memorial Hermann Memorial City Medical Center</t>
  </si>
  <si>
    <t>450610</t>
  </si>
  <si>
    <t>020934801</t>
  </si>
  <si>
    <t>450647</t>
  </si>
  <si>
    <t>020943901</t>
  </si>
  <si>
    <t>450662</t>
  </si>
  <si>
    <t>020947001</t>
  </si>
  <si>
    <t>450675</t>
  </si>
  <si>
    <t>020950401</t>
  </si>
  <si>
    <t>450668</t>
  </si>
  <si>
    <t>450718</t>
  </si>
  <si>
    <t>020957901</t>
  </si>
  <si>
    <t>020966001</t>
  </si>
  <si>
    <t>450743</t>
  </si>
  <si>
    <t>020967801</t>
  </si>
  <si>
    <t>Corpus Christi Medical Center</t>
  </si>
  <si>
    <t>450788</t>
  </si>
  <si>
    <t>020973601</t>
  </si>
  <si>
    <t>450801</t>
  </si>
  <si>
    <t>450822</t>
  </si>
  <si>
    <t>451311</t>
  </si>
  <si>
    <t>020988401</t>
  </si>
  <si>
    <t>020989201</t>
  </si>
  <si>
    <t>451316</t>
  </si>
  <si>
    <t>020990001</t>
  </si>
  <si>
    <t>451317</t>
  </si>
  <si>
    <t>020991801</t>
  </si>
  <si>
    <t>451318</t>
  </si>
  <si>
    <t>020992601</t>
  </si>
  <si>
    <t>451320</t>
  </si>
  <si>
    <t>020993401</t>
  </si>
  <si>
    <t>453300</t>
  </si>
  <si>
    <t>021184901</t>
  </si>
  <si>
    <t>021194801</t>
  </si>
  <si>
    <t>021195501</t>
  </si>
  <si>
    <t>021196301</t>
  </si>
  <si>
    <t>021219307</t>
  </si>
  <si>
    <t>450253</t>
  </si>
  <si>
    <t>083290905</t>
  </si>
  <si>
    <t>Throckmorton County Memorial Hospital</t>
  </si>
  <si>
    <t>451339</t>
  </si>
  <si>
    <t>088189803</t>
  </si>
  <si>
    <t>Concho County Hospital</t>
  </si>
  <si>
    <t>451325</t>
  </si>
  <si>
    <t>091770005</t>
  </si>
  <si>
    <t>450037</t>
  </si>
  <si>
    <t>094095902</t>
  </si>
  <si>
    <t>450087</t>
  </si>
  <si>
    <t>094105602</t>
  </si>
  <si>
    <t>450102</t>
  </si>
  <si>
    <t>094108002</t>
  </si>
  <si>
    <t>450107</t>
  </si>
  <si>
    <t>094109802</t>
  </si>
  <si>
    <t>094113001</t>
  </si>
  <si>
    <t>451344</t>
  </si>
  <si>
    <t>094117105</t>
  </si>
  <si>
    <t>450147</t>
  </si>
  <si>
    <t>094118902</t>
  </si>
  <si>
    <t>450152</t>
  </si>
  <si>
    <t>094119702</t>
  </si>
  <si>
    <t>094121303</t>
  </si>
  <si>
    <t>450210</t>
  </si>
  <si>
    <t>094127002</t>
  </si>
  <si>
    <t>450243</t>
  </si>
  <si>
    <t>094131202</t>
  </si>
  <si>
    <t>451362</t>
  </si>
  <si>
    <t>094138703</t>
  </si>
  <si>
    <t>450292</t>
  </si>
  <si>
    <t>094140302</t>
  </si>
  <si>
    <t>Crosbyton Clinic Hospital</t>
  </si>
  <si>
    <t>094141105</t>
  </si>
  <si>
    <t>Baptist Hospital of Southeast Texas- Beaumont</t>
  </si>
  <si>
    <t>450346</t>
  </si>
  <si>
    <t>094148602</t>
  </si>
  <si>
    <t>451365</t>
  </si>
  <si>
    <t>094151004</t>
  </si>
  <si>
    <t>Cochran Memorial Hospital</t>
  </si>
  <si>
    <t>451366</t>
  </si>
  <si>
    <t>094152803</t>
  </si>
  <si>
    <t>094153604</t>
  </si>
  <si>
    <t>450388</t>
  </si>
  <si>
    <t>094154402</t>
  </si>
  <si>
    <t>Woodland Heights Medical Center</t>
  </si>
  <si>
    <t>094164302</t>
  </si>
  <si>
    <t>McCamey County Hospital District</t>
  </si>
  <si>
    <t>451309</t>
  </si>
  <si>
    <t>094172602</t>
  </si>
  <si>
    <t>094178302</t>
  </si>
  <si>
    <t>094180903</t>
  </si>
  <si>
    <t>094186602</t>
  </si>
  <si>
    <t>450644</t>
  </si>
  <si>
    <t>094187402</t>
  </si>
  <si>
    <t>094190802</t>
  </si>
  <si>
    <t>094192402</t>
  </si>
  <si>
    <t>450672</t>
  </si>
  <si>
    <t>094193202</t>
  </si>
  <si>
    <t>450678</t>
  </si>
  <si>
    <t>451314</t>
  </si>
  <si>
    <t>094204701</t>
  </si>
  <si>
    <t>450771</t>
  </si>
  <si>
    <t>094207002</t>
  </si>
  <si>
    <t>450809</t>
  </si>
  <si>
    <t>Methodist Sugar Land Hospital</t>
  </si>
  <si>
    <t>450820</t>
  </si>
  <si>
    <t>Big Bend Regional Medical Center</t>
  </si>
  <si>
    <t>451378</t>
  </si>
  <si>
    <t>094224503</t>
  </si>
  <si>
    <t>094382101</t>
  </si>
  <si>
    <t>450578</t>
  </si>
  <si>
    <t>109588703</t>
  </si>
  <si>
    <t>109966502</t>
  </si>
  <si>
    <t>110803703</t>
  </si>
  <si>
    <t>450702</t>
  </si>
  <si>
    <t>110839103</t>
  </si>
  <si>
    <t>451354</t>
  </si>
  <si>
    <t>110856504</t>
  </si>
  <si>
    <t>111829102</t>
  </si>
  <si>
    <t>450634</t>
  </si>
  <si>
    <t>111905902</t>
  </si>
  <si>
    <t>112667403</t>
  </si>
  <si>
    <t>450072</t>
  </si>
  <si>
    <t>112671602</t>
  </si>
  <si>
    <t>112672402</t>
  </si>
  <si>
    <t>Yoakum Community Hospital</t>
  </si>
  <si>
    <t>451346</t>
  </si>
  <si>
    <t>112673204</t>
  </si>
  <si>
    <t>112677302</t>
  </si>
  <si>
    <t>112679902</t>
  </si>
  <si>
    <t>Reeves County Hospital District</t>
  </si>
  <si>
    <t>451377</t>
  </si>
  <si>
    <t>112684904</t>
  </si>
  <si>
    <t>450293</t>
  </si>
  <si>
    <t>112688002</t>
  </si>
  <si>
    <t>Fisher County Hospital District</t>
  </si>
  <si>
    <t>451313</t>
  </si>
  <si>
    <t>112692202</t>
  </si>
  <si>
    <t>San Angelo Community Medical Center</t>
  </si>
  <si>
    <t>450340</t>
  </si>
  <si>
    <t>112693002</t>
  </si>
  <si>
    <t>450395</t>
  </si>
  <si>
    <t>112697102</t>
  </si>
  <si>
    <t>450403</t>
  </si>
  <si>
    <t>112698903</t>
  </si>
  <si>
    <t>450447</t>
  </si>
  <si>
    <t>112701102</t>
  </si>
  <si>
    <t>112702904</t>
  </si>
  <si>
    <t>451359</t>
  </si>
  <si>
    <t>112704504</t>
  </si>
  <si>
    <t>Abilene Regional Medical Center</t>
  </si>
  <si>
    <t>112705203</t>
  </si>
  <si>
    <t>Christus Jasper Memorial Hospital</t>
  </si>
  <si>
    <t>450573</t>
  </si>
  <si>
    <t>112706003</t>
  </si>
  <si>
    <t>450661</t>
  </si>
  <si>
    <t>112711003</t>
  </si>
  <si>
    <t>112716902</t>
  </si>
  <si>
    <t>St. Davids South Austin Medical Center</t>
  </si>
  <si>
    <t>450713</t>
  </si>
  <si>
    <t>112717702</t>
  </si>
  <si>
    <t>112718503</t>
  </si>
  <si>
    <t>450775</t>
  </si>
  <si>
    <t>112724302</t>
  </si>
  <si>
    <t>112725003</t>
  </si>
  <si>
    <t>451307</t>
  </si>
  <si>
    <t>112728403</t>
  </si>
  <si>
    <t>Clarity Child Guidance Center</t>
  </si>
  <si>
    <t>453323</t>
  </si>
  <si>
    <t>112742503</t>
  </si>
  <si>
    <t>112751605</t>
  </si>
  <si>
    <t>450241</t>
  </si>
  <si>
    <t>119874904</t>
  </si>
  <si>
    <t>450498</t>
  </si>
  <si>
    <t>450154</t>
  </si>
  <si>
    <t>119877204</t>
  </si>
  <si>
    <t>120726804</t>
  </si>
  <si>
    <t>451335</t>
  </si>
  <si>
    <t>120745806</t>
  </si>
  <si>
    <t>450746</t>
  </si>
  <si>
    <t>121053602</t>
  </si>
  <si>
    <t>Hardeman County Memorial Hospital</t>
  </si>
  <si>
    <t>121692107</t>
  </si>
  <si>
    <t>450046</t>
  </si>
  <si>
    <t>121775403</t>
  </si>
  <si>
    <t>Baylor Medical Center at Irving</t>
  </si>
  <si>
    <t>450090</t>
  </si>
  <si>
    <t>121777003</t>
  </si>
  <si>
    <t>121780403</t>
  </si>
  <si>
    <t>451324</t>
  </si>
  <si>
    <t>121781205</t>
  </si>
  <si>
    <t>Gonzales Healthcare Systems</t>
  </si>
  <si>
    <t>121785303</t>
  </si>
  <si>
    <t>121787905</t>
  </si>
  <si>
    <t>450272</t>
  </si>
  <si>
    <t>121789503</t>
  </si>
  <si>
    <t>450280</t>
  </si>
  <si>
    <t>450754</t>
  </si>
  <si>
    <t>121792903</t>
  </si>
  <si>
    <t>Rankin County Hospital District</t>
  </si>
  <si>
    <t>451329</t>
  </si>
  <si>
    <t>121799406</t>
  </si>
  <si>
    <t>451301</t>
  </si>
  <si>
    <t>121806703</t>
  </si>
  <si>
    <t>Clear Lake Regional Medical Center</t>
  </si>
  <si>
    <t>450617</t>
  </si>
  <si>
    <t>121807504</t>
  </si>
  <si>
    <t>121808305</t>
  </si>
  <si>
    <t>450659</t>
  </si>
  <si>
    <t>121811703</t>
  </si>
  <si>
    <t>121816602</t>
  </si>
  <si>
    <t>121817401</t>
  </si>
  <si>
    <t>450780</t>
  </si>
  <si>
    <t>121820803</t>
  </si>
  <si>
    <t>450833</t>
  </si>
  <si>
    <t>121822403</t>
  </si>
  <si>
    <t>451337</t>
  </si>
  <si>
    <t>126667806</t>
  </si>
  <si>
    <t>Tarrant County Hospital District, d/b/a JPS Health Network</t>
  </si>
  <si>
    <t>126675104</t>
  </si>
  <si>
    <t>Methodist Charlton Medical Center</t>
  </si>
  <si>
    <t>450723</t>
  </si>
  <si>
    <t>126679303</t>
  </si>
  <si>
    <t>126840107</t>
  </si>
  <si>
    <t>450306</t>
  </si>
  <si>
    <t>127262703</t>
  </si>
  <si>
    <t>450539</t>
  </si>
  <si>
    <t>127263503</t>
  </si>
  <si>
    <t>127267603</t>
  </si>
  <si>
    <t>127278304</t>
  </si>
  <si>
    <t>450007</t>
  </si>
  <si>
    <t>127294003</t>
  </si>
  <si>
    <t>Dallas County Hospital District dba Parkland Health and Hospital System</t>
  </si>
  <si>
    <t>450015</t>
  </si>
  <si>
    <t>127295703</t>
  </si>
  <si>
    <t>450144</t>
  </si>
  <si>
    <t>127298107</t>
  </si>
  <si>
    <t>127300503</t>
  </si>
  <si>
    <t>451381</t>
  </si>
  <si>
    <t>127301306</t>
  </si>
  <si>
    <t>127303903</t>
  </si>
  <si>
    <t>127304703</t>
  </si>
  <si>
    <t>450641</t>
  </si>
  <si>
    <t>127310404</t>
  </si>
  <si>
    <t>450651</t>
  </si>
  <si>
    <t>127311205</t>
  </si>
  <si>
    <t>127313803</t>
  </si>
  <si>
    <t>127319504</t>
  </si>
  <si>
    <t>451310</t>
  </si>
  <si>
    <t>130089906</t>
  </si>
  <si>
    <t>450002</t>
  </si>
  <si>
    <t>130601104</t>
  </si>
  <si>
    <t>130605205</t>
  </si>
  <si>
    <t>130606006</t>
  </si>
  <si>
    <t>130612806</t>
  </si>
  <si>
    <t>450085</t>
  </si>
  <si>
    <t>450064</t>
  </si>
  <si>
    <t>130614405</t>
  </si>
  <si>
    <t>Pecos County Memorial Hospital</t>
  </si>
  <si>
    <t>450178</t>
  </si>
  <si>
    <t>130616905</t>
  </si>
  <si>
    <t>130618504</t>
  </si>
  <si>
    <t>451349</t>
  </si>
  <si>
    <t>451360</t>
  </si>
  <si>
    <t>130734007</t>
  </si>
  <si>
    <t>451331</t>
  </si>
  <si>
    <t>130826407</t>
  </si>
  <si>
    <t>450465</t>
  </si>
  <si>
    <t>130959304</t>
  </si>
  <si>
    <t>450508</t>
  </si>
  <si>
    <t>131030203</t>
  </si>
  <si>
    <t>131036903</t>
  </si>
  <si>
    <t>450352</t>
  </si>
  <si>
    <t>131038504</t>
  </si>
  <si>
    <t>450653</t>
  </si>
  <si>
    <t>131043506</t>
  </si>
  <si>
    <t>Rolling Plains Memorial Hospital</t>
  </si>
  <si>
    <t>133244705</t>
  </si>
  <si>
    <t>133245406</t>
  </si>
  <si>
    <t>133250406</t>
  </si>
  <si>
    <t>133252005</t>
  </si>
  <si>
    <t>133258705</t>
  </si>
  <si>
    <t>133331202</t>
  </si>
  <si>
    <t>Harris County Hospital District dba Harris Health System</t>
  </si>
  <si>
    <t>133355104</t>
  </si>
  <si>
    <t>450348</t>
  </si>
  <si>
    <t>133367602</t>
  </si>
  <si>
    <t>133544006</t>
  </si>
  <si>
    <t>451379</t>
  </si>
  <si>
    <t>134772611</t>
  </si>
  <si>
    <t>Methodist Dallas Medical Center</t>
  </si>
  <si>
    <t>450051</t>
  </si>
  <si>
    <t>135032405</t>
  </si>
  <si>
    <t>Columbus Community Hospital</t>
  </si>
  <si>
    <t>450370</t>
  </si>
  <si>
    <t>451343</t>
  </si>
  <si>
    <t>135034009</t>
  </si>
  <si>
    <t>Knapp Medical Center</t>
  </si>
  <si>
    <t>135035706</t>
  </si>
  <si>
    <t>Baylor All Saints Medical Center</t>
  </si>
  <si>
    <t>135036506</t>
  </si>
  <si>
    <t>450108</t>
  </si>
  <si>
    <t>135151206</t>
  </si>
  <si>
    <t>Seton Medical Center Austin</t>
  </si>
  <si>
    <t>450056</t>
  </si>
  <si>
    <t>135225404</t>
  </si>
  <si>
    <t>Scott &amp; White Hospital - Brenham</t>
  </si>
  <si>
    <t>450187</t>
  </si>
  <si>
    <t>135226205</t>
  </si>
  <si>
    <t>451376</t>
  </si>
  <si>
    <t>135233809</t>
  </si>
  <si>
    <t>450132</t>
  </si>
  <si>
    <t>135235306</t>
  </si>
  <si>
    <t>135237906</t>
  </si>
  <si>
    <t>136141205</t>
  </si>
  <si>
    <t>136142011</t>
  </si>
  <si>
    <t>Midland Memorial Hospital</t>
  </si>
  <si>
    <t>450133</t>
  </si>
  <si>
    <t>136143806</t>
  </si>
  <si>
    <t>451333</t>
  </si>
  <si>
    <t>136145310</t>
  </si>
  <si>
    <t>136325111</t>
  </si>
  <si>
    <t>450639</t>
  </si>
  <si>
    <t>136326908</t>
  </si>
  <si>
    <t>451373</t>
  </si>
  <si>
    <t>136331910</t>
  </si>
  <si>
    <t>450654</t>
  </si>
  <si>
    <t>136332705</t>
  </si>
  <si>
    <t>450460</t>
  </si>
  <si>
    <t>136381405</t>
  </si>
  <si>
    <t>136412710</t>
  </si>
  <si>
    <t>HILL COUNTRY MEMORIAL HOSPITAL</t>
  </si>
  <si>
    <t>450604</t>
  </si>
  <si>
    <t>136430906</t>
  </si>
  <si>
    <t>450163</t>
  </si>
  <si>
    <t>136436606</t>
  </si>
  <si>
    <t>136491104</t>
  </si>
  <si>
    <t>136492909</t>
  </si>
  <si>
    <t>450411</t>
  </si>
  <si>
    <t>137074409</t>
  </si>
  <si>
    <t>Shannon Medical Center</t>
  </si>
  <si>
    <t>450571</t>
  </si>
  <si>
    <t>137226005</t>
  </si>
  <si>
    <t>YOAKUM COUNTY HOSPITAL</t>
  </si>
  <si>
    <t>451308</t>
  </si>
  <si>
    <t>137227806</t>
  </si>
  <si>
    <t>450209</t>
  </si>
  <si>
    <t>137245009</t>
  </si>
  <si>
    <t>137249208</t>
  </si>
  <si>
    <t>University Medical Center at Brackenridge</t>
  </si>
  <si>
    <t>450124</t>
  </si>
  <si>
    <t>137265806</t>
  </si>
  <si>
    <t>137343308</t>
  </si>
  <si>
    <t>137805107</t>
  </si>
  <si>
    <t>450023</t>
  </si>
  <si>
    <t>137907508</t>
  </si>
  <si>
    <t>Memorial Medical Center</t>
  </si>
  <si>
    <t>137909111</t>
  </si>
  <si>
    <t>137918204</t>
  </si>
  <si>
    <t>137919003</t>
  </si>
  <si>
    <t>The Methodist Hospital</t>
  </si>
  <si>
    <t>137949705</t>
  </si>
  <si>
    <t>Methodist San Jacinto Hospital</t>
  </si>
  <si>
    <t>137962006</t>
  </si>
  <si>
    <t>450686</t>
  </si>
  <si>
    <t>137999206</t>
  </si>
  <si>
    <t>450034</t>
  </si>
  <si>
    <t>138296208</t>
  </si>
  <si>
    <t>138353107</t>
  </si>
  <si>
    <t>451367</t>
  </si>
  <si>
    <t>138374715</t>
  </si>
  <si>
    <t>138411709</t>
  </si>
  <si>
    <t>Hendrick Medical Center</t>
  </si>
  <si>
    <t>138644310</t>
  </si>
  <si>
    <t>138706004</t>
  </si>
  <si>
    <t>453302</t>
  </si>
  <si>
    <t>138910807</t>
  </si>
  <si>
    <t>CUERO COMMUNITY HOSPITAL</t>
  </si>
  <si>
    <t>450597</t>
  </si>
  <si>
    <t>450080</t>
  </si>
  <si>
    <t>138913209</t>
  </si>
  <si>
    <t>450565</t>
  </si>
  <si>
    <t>138950412</t>
  </si>
  <si>
    <t>University Medical Center of El Paso</t>
  </si>
  <si>
    <t>138951211</t>
  </si>
  <si>
    <t>Hillcrest Baptist Medical Center</t>
  </si>
  <si>
    <t>138962907</t>
  </si>
  <si>
    <t>Texas Childrens Hospital</t>
  </si>
  <si>
    <t>453304</t>
  </si>
  <si>
    <t>139135109</t>
  </si>
  <si>
    <t>450211</t>
  </si>
  <si>
    <t>139172412</t>
  </si>
  <si>
    <t>450389</t>
  </si>
  <si>
    <t>139173209</t>
  </si>
  <si>
    <t>139461107</t>
  </si>
  <si>
    <t>139485012</t>
  </si>
  <si>
    <t>Methodist Willowbrook Hospital</t>
  </si>
  <si>
    <t>140713201</t>
  </si>
  <si>
    <t>451303</t>
  </si>
  <si>
    <t>140714001</t>
  </si>
  <si>
    <t>451319</t>
  </si>
  <si>
    <t>141858401</t>
  </si>
  <si>
    <t>450848</t>
  </si>
  <si>
    <t>146021401</t>
  </si>
  <si>
    <t>450847</t>
  </si>
  <si>
    <t>146509801</t>
  </si>
  <si>
    <t>147918003</t>
  </si>
  <si>
    <t>148698701</t>
  </si>
  <si>
    <t>151691601</t>
  </si>
  <si>
    <t>451332</t>
  </si>
  <si>
    <t>152686501</t>
  </si>
  <si>
    <t>Harlingen Medical Center LP</t>
  </si>
  <si>
    <t>154504801</t>
  </si>
  <si>
    <t>Chillicothe Hospital District</t>
  </si>
  <si>
    <t>451326</t>
  </si>
  <si>
    <t>154632701</t>
  </si>
  <si>
    <t>450865</t>
  </si>
  <si>
    <t>158977201</t>
  </si>
  <si>
    <t>450867</t>
  </si>
  <si>
    <t>158980601</t>
  </si>
  <si>
    <t>450058</t>
  </si>
  <si>
    <t>159156201</t>
  </si>
  <si>
    <t>160630301</t>
  </si>
  <si>
    <t>450869</t>
  </si>
  <si>
    <t>160709501</t>
  </si>
  <si>
    <t>162033801</t>
  </si>
  <si>
    <t>163111101</t>
  </si>
  <si>
    <t>The Medical Center of Southeast Texas</t>
  </si>
  <si>
    <t>163925401</t>
  </si>
  <si>
    <t>450885</t>
  </si>
  <si>
    <t>169553801</t>
  </si>
  <si>
    <t>175287501</t>
  </si>
  <si>
    <t>175289101</t>
  </si>
  <si>
    <t>451338</t>
  </si>
  <si>
    <t>176354201</t>
  </si>
  <si>
    <t>176692501</t>
  </si>
  <si>
    <t>179272301</t>
  </si>
  <si>
    <t>St. Joseph Medical Center</t>
  </si>
  <si>
    <t>450035</t>
  </si>
  <si>
    <t>181706601</t>
  </si>
  <si>
    <t>451357</t>
  </si>
  <si>
    <t>183086102</t>
  </si>
  <si>
    <t>Weatherford Regional Medical Center</t>
  </si>
  <si>
    <t>450203</t>
  </si>
  <si>
    <t>184409401</t>
  </si>
  <si>
    <t>Methodist Mansfield Medical Center</t>
  </si>
  <si>
    <t>670023</t>
  </si>
  <si>
    <t>186221101</t>
  </si>
  <si>
    <t>189791001</t>
  </si>
  <si>
    <t>450489</t>
  </si>
  <si>
    <t>189947801</t>
  </si>
  <si>
    <t>192622201</t>
  </si>
  <si>
    <t>192751901</t>
  </si>
  <si>
    <t>193867201</t>
  </si>
  <si>
    <t>Seton Medical Center Williamson</t>
  </si>
  <si>
    <t>670041</t>
  </si>
  <si>
    <t>194106401</t>
  </si>
  <si>
    <t>194997601</t>
  </si>
  <si>
    <t>Baylor Medical Center at Carrollton</t>
  </si>
  <si>
    <t>450730</t>
  </si>
  <si>
    <t>670047</t>
  </si>
  <si>
    <t>196829901</t>
  </si>
  <si>
    <t>451369</t>
  </si>
  <si>
    <t>197063401</t>
  </si>
  <si>
    <t>451353</t>
  </si>
  <si>
    <t>199602701</t>
  </si>
  <si>
    <t>451361</t>
  </si>
  <si>
    <t>200683501</t>
  </si>
  <si>
    <t>670055</t>
  </si>
  <si>
    <t>204254101</t>
  </si>
  <si>
    <t>451306</t>
  </si>
  <si>
    <t>206083201</t>
  </si>
  <si>
    <t>Wadley Regional Medical Center</t>
  </si>
  <si>
    <t>450200</t>
  </si>
  <si>
    <t>207311601</t>
  </si>
  <si>
    <t>Seton Medical Center Hays</t>
  </si>
  <si>
    <t>670056</t>
  </si>
  <si>
    <t>208013701</t>
  </si>
  <si>
    <t>450475</t>
  </si>
  <si>
    <t>208843701</t>
  </si>
  <si>
    <t>Methodist Richardson Medical Center</t>
  </si>
  <si>
    <t>209345201</t>
  </si>
  <si>
    <t>210274101</t>
  </si>
  <si>
    <t>212060201</t>
  </si>
  <si>
    <t>451330</t>
  </si>
  <si>
    <t>212140201</t>
  </si>
  <si>
    <t>450451</t>
  </si>
  <si>
    <t>216719901</t>
  </si>
  <si>
    <t>Dimmit Regional Hospital</t>
  </si>
  <si>
    <t>450620</t>
  </si>
  <si>
    <t>217884001</t>
  </si>
  <si>
    <t>220351501</t>
  </si>
  <si>
    <t>220798701</t>
  </si>
  <si>
    <t>Methodist West Houston Hospital</t>
  </si>
  <si>
    <t>281028501</t>
  </si>
  <si>
    <t>281219001</t>
  </si>
  <si>
    <t>451382</t>
  </si>
  <si>
    <t>450162</t>
  </si>
  <si>
    <t>281514401</t>
  </si>
  <si>
    <t>451375</t>
  </si>
  <si>
    <t>Seton Smithville Regional Hospital</t>
  </si>
  <si>
    <t>450143</t>
  </si>
  <si>
    <t>286326801</t>
  </si>
  <si>
    <t>Tomball Regional Medical Center</t>
  </si>
  <si>
    <t>450670</t>
  </si>
  <si>
    <t>288523801</t>
  </si>
  <si>
    <t>291854201</t>
  </si>
  <si>
    <t>450033</t>
  </si>
  <si>
    <t>292096901</t>
  </si>
  <si>
    <t>450028</t>
  </si>
  <si>
    <t>294543801</t>
  </si>
  <si>
    <t>450130</t>
  </si>
  <si>
    <t>297342201</t>
  </si>
  <si>
    <t>298019501</t>
  </si>
  <si>
    <t>308032701</t>
  </si>
  <si>
    <t>El Campo Memorial Hospital</t>
  </si>
  <si>
    <t>450694</t>
  </si>
  <si>
    <t>311054601</t>
  </si>
  <si>
    <t>670080</t>
  </si>
  <si>
    <t>312239201</t>
  </si>
  <si>
    <t>314080801</t>
  </si>
  <si>
    <t>670085</t>
  </si>
  <si>
    <t>316296801</t>
  </si>
  <si>
    <t>451347</t>
  </si>
  <si>
    <t>316360201</t>
  </si>
  <si>
    <t>450231</t>
  </si>
  <si>
    <t>322879301</t>
  </si>
  <si>
    <t>322916301</t>
  </si>
  <si>
    <t>326725404</t>
  </si>
  <si>
    <t>330811601</t>
  </si>
  <si>
    <t>County</t>
  </si>
  <si>
    <t>RHP Region</t>
  </si>
  <si>
    <t>Harris</t>
  </si>
  <si>
    <t>Bexar</t>
  </si>
  <si>
    <t>Brazos</t>
  </si>
  <si>
    <t>Dallas</t>
  </si>
  <si>
    <t>Hunt</t>
  </si>
  <si>
    <t>Tarrant</t>
  </si>
  <si>
    <t>Nueces</t>
  </si>
  <si>
    <t>Travis</t>
  </si>
  <si>
    <t>Bell</t>
  </si>
  <si>
    <t>El Paso</t>
  </si>
  <si>
    <t>Hidalgo</t>
  </si>
  <si>
    <t>Mclennan</t>
  </si>
  <si>
    <t>Tom Green</t>
  </si>
  <si>
    <t>Ector</t>
  </si>
  <si>
    <t>Kerr</t>
  </si>
  <si>
    <t>Lubbock</t>
  </si>
  <si>
    <t>Potter</t>
  </si>
  <si>
    <t>Rider 38</t>
  </si>
  <si>
    <t>Private</t>
  </si>
  <si>
    <t>Large Public</t>
  </si>
  <si>
    <t>IMD</t>
  </si>
  <si>
    <t>Private IMD</t>
  </si>
  <si>
    <t>081939301</t>
  </si>
  <si>
    <t>084563802</t>
  </si>
  <si>
    <t>084597603</t>
  </si>
  <si>
    <t>084599202</t>
  </si>
  <si>
    <t>085144601</t>
  </si>
  <si>
    <t>092414401</t>
  </si>
  <si>
    <t>104856306</t>
  </si>
  <si>
    <t>109372601</t>
  </si>
  <si>
    <t>111810101</t>
  </si>
  <si>
    <t>138980111</t>
  </si>
  <si>
    <t>171409901</t>
  </si>
  <si>
    <t>198523601</t>
  </si>
  <si>
    <t>126672804</t>
  </si>
  <si>
    <t>020844903</t>
  </si>
  <si>
    <t>UC Program</t>
  </si>
  <si>
    <t>Small Public</t>
  </si>
  <si>
    <t>Hosp - State</t>
  </si>
  <si>
    <t>Physician Group Practice</t>
  </si>
  <si>
    <t>Ambulance</t>
  </si>
  <si>
    <t>Dental</t>
  </si>
  <si>
    <t>Rider 38 Hospital</t>
  </si>
  <si>
    <t>Total</t>
  </si>
  <si>
    <t>Remaining HSL after DSH</t>
  </si>
  <si>
    <t>Total Non-HSL UC Costs</t>
  </si>
  <si>
    <t>Provider Type</t>
  </si>
  <si>
    <t>Rider 38 Status</t>
  </si>
  <si>
    <t>Adjusted Remaining HSL</t>
  </si>
  <si>
    <t>% of Adjusted Remaining HSL</t>
  </si>
  <si>
    <t>Rider 38 Set-Aside Adjustment</t>
  </si>
  <si>
    <t>**</t>
  </si>
  <si>
    <r>
      <t>Remaining HSL after DSH Pmt</t>
    </r>
    <r>
      <rPr>
        <vertAlign val="superscript"/>
        <sz val="10"/>
        <color theme="1"/>
        <rFont val="Arial"/>
        <family val="2"/>
      </rPr>
      <t>1,2</t>
    </r>
  </si>
  <si>
    <t>HSL Adjustment due to DSH IGT's</t>
  </si>
  <si>
    <t>NA</t>
  </si>
  <si>
    <t>All</t>
  </si>
  <si>
    <t>Non-Rider 38</t>
  </si>
  <si>
    <t xml:space="preserve">Rider 38  </t>
  </si>
  <si>
    <t>Uncompensated Care Pool Modeling Assumptions</t>
  </si>
  <si>
    <t>Rider 38 Set-Aside:</t>
  </si>
  <si>
    <t>UC Pool HSL Adjustment Assumption</t>
  </si>
  <si>
    <t>Per Adopted Rules</t>
  </si>
  <si>
    <t>Rider 38 Pool Set-Aside Development</t>
  </si>
  <si>
    <t>HSL after DSH (Rider 38 Small Public):</t>
  </si>
  <si>
    <t>HSL after DSH (Rider 38 Private):</t>
  </si>
  <si>
    <t>2013 UC Pool Amount:</t>
  </si>
  <si>
    <t>Rider 38 Small Public Set-Aside Amount:</t>
  </si>
  <si>
    <t>Rider 38 Private Set-Aside Amount:</t>
  </si>
  <si>
    <t>Rider 38 Total Set-Aside Amount:</t>
  </si>
  <si>
    <t>Other UC Total Cost Assumptions</t>
  </si>
  <si>
    <t>Total UC Costs
(HSL remaining after DSH plus PCP and Adjustments)</t>
  </si>
  <si>
    <t>UC Amount Allocated by Total UC Costs</t>
  </si>
  <si>
    <t>Rider 38 Adjustment</t>
  </si>
  <si>
    <t>Adjusted UC Allocation (Assumes 100% IGT Availability)</t>
  </si>
  <si>
    <t>Test Rider 38 Pool Set-Aside Development 
HSL after DSH (Rider 38 Private)</t>
  </si>
  <si>
    <t>Test Rider 38 Pool Set-Aside Development 
HSL after DSH (Rider 38 Small Public)</t>
  </si>
  <si>
    <t>Checked</t>
  </si>
  <si>
    <t>HSL Calc Check</t>
  </si>
  <si>
    <t>** Small publics include University Medical Center - Lubbock and Ector County Hospital District</t>
  </si>
  <si>
    <t>1. Total UC costs are used in place of HSL after DSH for the ambulance, dental, and physician group practice groups</t>
  </si>
  <si>
    <t>2. Remaining HSL after DSH amounts for Rider 38 hospitals are excluded</t>
  </si>
  <si>
    <t>Hospital Name</t>
  </si>
  <si>
    <t>Rider 38 Maximum Set-Aside</t>
  </si>
  <si>
    <t>Rider 38 Adjustment for Small Public only</t>
  </si>
  <si>
    <t>Rider 38 Adjustment for Private only</t>
  </si>
  <si>
    <t>Total capped UC for non-Rider 38 Small Publics</t>
  </si>
  <si>
    <t>Total capped UC for non-Rider 38 Privates</t>
  </si>
  <si>
    <t>Non-Rider 38 Small Public Adjustment to Cover Set-Aside Adjustments</t>
  </si>
  <si>
    <t>Non-Rider 38 Private Adjustment to Cover Set-Aside Adjustments</t>
  </si>
  <si>
    <t>§355.8201(g)(2)(D) adjustment for Class One Hospitals</t>
  </si>
  <si>
    <t>Notes</t>
  </si>
  <si>
    <t>Hosp - State
UC Costs
from AC</t>
  </si>
  <si>
    <t>Small Public
UC Costs
from AC</t>
  </si>
  <si>
    <t>Private
UC Costs
from AC</t>
  </si>
  <si>
    <t>Large Public
UC Costs
from AC</t>
  </si>
  <si>
    <t>Physician Group Practice
UC Costs
from AC</t>
  </si>
  <si>
    <t>Ambulance
UC Costs
from AC</t>
  </si>
  <si>
    <t>Dental
UC Costs from AC</t>
  </si>
  <si>
    <t>First Pass</t>
  </si>
  <si>
    <t>Unfunded Private Cap Room</t>
  </si>
  <si>
    <t>Unfunded Physician Cap Room</t>
  </si>
  <si>
    <t>Private 2nd Pass Payable Overage</t>
  </si>
  <si>
    <t>Physician 2nd Pass Payable Overage</t>
  </si>
  <si>
    <t xml:space="preserve">Private Overage
</t>
  </si>
  <si>
    <t xml:space="preserve">Physician Overage
</t>
  </si>
  <si>
    <t xml:space="preserve"> Provider Name</t>
  </si>
  <si>
    <t>Harris County Hospital District</t>
  </si>
  <si>
    <t>Hunt Memorial Hospital District</t>
  </si>
  <si>
    <t>Moore County Hospital District</t>
  </si>
  <si>
    <t>Lynn County Hospital District</t>
  </si>
  <si>
    <t>Ector County Hospital District</t>
  </si>
  <si>
    <t>Hemphill County Hospital District</t>
  </si>
  <si>
    <t>Goodall-Witcher Hospital Authority</t>
  </si>
  <si>
    <t>Karnes County Hospital District</t>
  </si>
  <si>
    <t>Uvalde County Hospital Authority</t>
  </si>
  <si>
    <t>Jackson County Hospital District</t>
  </si>
  <si>
    <t>Sweeny Hospital District</t>
  </si>
  <si>
    <t>Jack County Hospital District</t>
  </si>
  <si>
    <t>Eastland Memorial Hospital District</t>
  </si>
  <si>
    <t>Lubbock County Hospital District</t>
  </si>
  <si>
    <t>Dawson County Hospital District</t>
  </si>
  <si>
    <t>Crane County Hospital District</t>
  </si>
  <si>
    <t>Provider TPI</t>
  </si>
  <si>
    <t>East Texas Medical Center Quitman</t>
  </si>
  <si>
    <t>East Texas Medical Center</t>
  </si>
  <si>
    <t>Memorial Hermann Hospital System</t>
  </si>
  <si>
    <t>450222</t>
  </si>
  <si>
    <t>450237</t>
  </si>
  <si>
    <t>453315</t>
  </si>
  <si>
    <t>Columbia Medical Center of Arlington Subsidiary LP</t>
  </si>
  <si>
    <t>450742</t>
  </si>
  <si>
    <t>CHRISTUS St. Michael Health System</t>
  </si>
  <si>
    <t>451315</t>
  </si>
  <si>
    <t>Stonewall Memorial Hospital District</t>
  </si>
  <si>
    <t>The Good Shepherd Hospital, Inc.</t>
  </si>
  <si>
    <t>450078</t>
  </si>
  <si>
    <t>HANSFORD COUNTY HOSPITAL DISTRICT</t>
  </si>
  <si>
    <t>East Texas Medical Center Carthage</t>
  </si>
  <si>
    <t>451371</t>
  </si>
  <si>
    <t>Methodist Healthcare System of San Antonio</t>
  </si>
  <si>
    <t>East Texas Medical Center Fairfield</t>
  </si>
  <si>
    <t>Columbia Plaza Medical Center of Fort Worth</t>
  </si>
  <si>
    <t>OLNEY HAMILTON HOSPITAL DISTRICT</t>
  </si>
  <si>
    <t>Harrison County Hospital Association</t>
  </si>
  <si>
    <t>The University of Texas MD Anderson Cancer Center</t>
  </si>
  <si>
    <t>Wilbarger County Hospital District</t>
  </si>
  <si>
    <t>Odessa Regional Medical Center</t>
  </si>
  <si>
    <t>112712802</t>
  </si>
  <si>
    <t>IRAAN GENERAL HOSPITAL</t>
  </si>
  <si>
    <t>Muenster Hospital District</t>
  </si>
  <si>
    <t>Knox County Hospital District</t>
  </si>
  <si>
    <t>CHRISTUS Spohn Hospital - Corpus Christi</t>
  </si>
  <si>
    <t>Gainesville Hospital District</t>
  </si>
  <si>
    <t>451334</t>
  </si>
  <si>
    <t>East Texas Medical Center Trinity</t>
  </si>
  <si>
    <t>Jones County Regional Healthcare System</t>
  </si>
  <si>
    <t>Baylor Regional Medical Center at Grapevine</t>
  </si>
  <si>
    <t>METHODIST HOSPITAL PLAINVIEW</t>
  </si>
  <si>
    <t>The University of Texas Health Science Center at Tyler</t>
  </si>
  <si>
    <t>Dallas County Hospital District</t>
  </si>
  <si>
    <t>Andrews County Hospital District</t>
  </si>
  <si>
    <t>OakBend Medical Center</t>
  </si>
  <si>
    <t>Lamb County Hospital</t>
  </si>
  <si>
    <t>METHODIST CHILDRENS HOSPITAL</t>
  </si>
  <si>
    <t>450656</t>
  </si>
  <si>
    <t>Decatur Hospital Authority</t>
  </si>
  <si>
    <t>East Texas Medical Center Jacksonville</t>
  </si>
  <si>
    <t>Graham Hospital District</t>
  </si>
  <si>
    <t>METHODIST HOSPITAL LEVELLAND</t>
  </si>
  <si>
    <t>CORYELL COUNTY MEMORIAL HOSPITAL AUTHORITY</t>
  </si>
  <si>
    <t>Electra Hospital District</t>
  </si>
  <si>
    <t>Wilson County Memorial Hospital District</t>
  </si>
  <si>
    <t>Lavaca Hospital District</t>
  </si>
  <si>
    <t>Bexar County Hospital District</t>
  </si>
  <si>
    <t>451374</t>
  </si>
  <si>
    <t>136327710</t>
  </si>
  <si>
    <t>Scott &amp; White Hospital - Taylor</t>
  </si>
  <si>
    <t>Scurry County Hospital District</t>
  </si>
  <si>
    <t>450697</t>
  </si>
  <si>
    <t>Southwest General Hospital</t>
  </si>
  <si>
    <t>Memorial Hermann Texas Medical Center</t>
  </si>
  <si>
    <t>Christus Hospital SE Texas St. Elizabeth</t>
  </si>
  <si>
    <t>Baylor County Hospital District</t>
  </si>
  <si>
    <t>East Texas Medical Center Pittsburg</t>
  </si>
  <si>
    <t>Children's Medical Center of Dallas</t>
  </si>
  <si>
    <t>Titus County Memorial Hospital</t>
  </si>
  <si>
    <t>Palo Pinto County Hospital District</t>
  </si>
  <si>
    <t>East Texas Medical Center Athens</t>
  </si>
  <si>
    <t>COVENANT HEALTH SYSTEM</t>
  </si>
  <si>
    <t>Baylor University Medical Center</t>
  </si>
  <si>
    <t>Memorial Hermann Sugar Land Hospital</t>
  </si>
  <si>
    <t>Memorial Hermann Katy Hospital</t>
  </si>
  <si>
    <t>VHS San Antonio Partners</t>
  </si>
  <si>
    <t>Essent PRMC LP</t>
  </si>
  <si>
    <t>St. Mark's Medical Center</t>
  </si>
  <si>
    <t>Rockdale Blackhawk LLC</t>
  </si>
  <si>
    <t>Memorial Hermann Northeast</t>
  </si>
  <si>
    <t>UHS of Texoma</t>
  </si>
  <si>
    <t>East Texas Medical Center Henderson</t>
  </si>
  <si>
    <t>Medina County Hospital District</t>
  </si>
  <si>
    <t>Scott &amp; White Hospital - Llano</t>
  </si>
  <si>
    <t>281406304</t>
  </si>
  <si>
    <t>Comanche County Medical Center Company</t>
  </si>
  <si>
    <t>Lubbock Heritage Hospital</t>
  </si>
  <si>
    <t>453313</t>
  </si>
  <si>
    <t>Valley Baptist Medical Center</t>
  </si>
  <si>
    <t>670053</t>
  </si>
  <si>
    <t>450099</t>
  </si>
  <si>
    <t>316076401</t>
  </si>
  <si>
    <t>Swisher Memorial Healthcare System</t>
  </si>
  <si>
    <t>Baptist St Anthonys Healthcare System</t>
  </si>
  <si>
    <t>Heart of Texas Healthcare System</t>
  </si>
  <si>
    <t>Fannin County Hospital Authority</t>
  </si>
  <si>
    <t>450709</t>
  </si>
  <si>
    <t>336478801</t>
  </si>
  <si>
    <t>Houston Methodist St. John Hospital</t>
  </si>
  <si>
    <t>337991901</t>
  </si>
  <si>
    <t>Stephens Memorial Hospital District</t>
  </si>
  <si>
    <t>344925801</t>
  </si>
  <si>
    <t>080217501</t>
  </si>
  <si>
    <t>338292101</t>
  </si>
  <si>
    <t>126686802</t>
  </si>
  <si>
    <t>IGT Amount</t>
  </si>
  <si>
    <t>450351</t>
  </si>
  <si>
    <t>121794503</t>
  </si>
  <si>
    <t>Erath</t>
  </si>
  <si>
    <t>450580</t>
  </si>
  <si>
    <t>Total Days Allocation with Non-Transferring Publics Held Harmless in the Aggregate</t>
  </si>
  <si>
    <t>Federal</t>
  </si>
  <si>
    <t>State</t>
  </si>
  <si>
    <t>IMD Check - Total DSH to state-owned and private IMDs</t>
  </si>
  <si>
    <t>State Hospitals (non-IMD)</t>
  </si>
  <si>
    <t>State Hospitals (IMD)</t>
  </si>
  <si>
    <t>Total State</t>
  </si>
  <si>
    <t>TH+Public Hospital  IGT Commitment</t>
  </si>
  <si>
    <t>State GR Commitment</t>
  </si>
  <si>
    <t>Total IGT and State GR</t>
  </si>
  <si>
    <t>Grand Total Payments</t>
  </si>
  <si>
    <t>Non-State Allocation Breakdown:</t>
  </si>
  <si>
    <t>Remaining Total Funds</t>
  </si>
  <si>
    <t>Set-aside IGT Repayment</t>
  </si>
  <si>
    <t>Remaining for DSH Payments</t>
  </si>
  <si>
    <t>IGT Breakdown:</t>
  </si>
  <si>
    <t>Self-IGT Repayment (Transferring)</t>
  </si>
  <si>
    <t>Self-IGT Repayment (Non-Trans)</t>
  </si>
  <si>
    <t>TH IGT Repayment</t>
  </si>
  <si>
    <t>Non-TH Self-IGT Adjustment</t>
  </si>
  <si>
    <t>Non-TH Hold Harmless Days Adj:</t>
  </si>
  <si>
    <t>TH IGT Repayment Assumptions</t>
  </si>
  <si>
    <t>%HSL</t>
  </si>
  <si>
    <t>Selected</t>
  </si>
  <si>
    <t>Proportionally allocated based on remaining HSL after DSH including HSL adjustment to large and small publics equal to total dollars IGT'ed in DSH and set-aside for Rider 38 hospitals.</t>
  </si>
  <si>
    <t>Total UC Pool</t>
  </si>
  <si>
    <t>Difference in Allocated UC Amounts</t>
  </si>
  <si>
    <t>Federal Share</t>
  </si>
  <si>
    <t>State Share</t>
  </si>
  <si>
    <t>1 = DSH/ Blank = Non-DSH</t>
  </si>
  <si>
    <t>Difference in HSL and OI HSL</t>
  </si>
  <si>
    <t>339153401</t>
  </si>
  <si>
    <t>350190001</t>
  </si>
  <si>
    <t>Hamilton County Hospital District</t>
  </si>
  <si>
    <t>Ballinger Memorial Hospital District</t>
  </si>
  <si>
    <t>Martin County Hospital District</t>
  </si>
  <si>
    <t>Haskell County Hospital District</t>
  </si>
  <si>
    <t>017624011</t>
  </si>
  <si>
    <t>Christus Santa Rosa Medical Center</t>
  </si>
  <si>
    <t>Childrens Hospital of San Antonio</t>
  </si>
  <si>
    <t>Brownwood Regional Medical Center</t>
  </si>
  <si>
    <t>Columbia Valley Healthcare System LP</t>
  </si>
  <si>
    <t>El Paso Healthcare System, Ltd.</t>
  </si>
  <si>
    <t>Metroplex Adventist Hospital Inc</t>
  </si>
  <si>
    <t>Hamlin Hospital District</t>
  </si>
  <si>
    <t>Lake Granbury Medical Center</t>
  </si>
  <si>
    <t>St. Davids North Austin Medical Center</t>
  </si>
  <si>
    <t>358963201</t>
  </si>
  <si>
    <t>454029</t>
  </si>
  <si>
    <t>Longview Regional Medical Center</t>
  </si>
  <si>
    <t>Frio Regional Hospital</t>
  </si>
  <si>
    <t>CHI Saint Luke's Health Memorial Livingston</t>
  </si>
  <si>
    <t>Navarro Regional Hospital</t>
  </si>
  <si>
    <t>112707808</t>
  </si>
  <si>
    <t>450674</t>
  </si>
  <si>
    <t>Val Verde Hospital Corporation</t>
  </si>
  <si>
    <t>South Texas Regional Medical Center</t>
  </si>
  <si>
    <t>Palestine Principal Healthcare LP</t>
  </si>
  <si>
    <t>450747</t>
  </si>
  <si>
    <t>METHODIST HEALTHCARE SYSTEM OF SAN ANTONIO LTD LLP</t>
  </si>
  <si>
    <t>126842708</t>
  </si>
  <si>
    <t>Nocona General Hospital</t>
  </si>
  <si>
    <t>The Hospitals of Providence - Memorial Campus</t>
  </si>
  <si>
    <t>TH Healthcare, LTD</t>
  </si>
  <si>
    <t>CHI Saint Luke's Health Memorial San Augustine</t>
  </si>
  <si>
    <t>Dallam Hartley Counties Hospital District</t>
  </si>
  <si>
    <t>Scenic Mountain Medical Center</t>
  </si>
  <si>
    <t>Falls Community Hospital and Clinic</t>
  </si>
  <si>
    <t>136330112</t>
  </si>
  <si>
    <t>STARR COUNTY MEMORIAL HOSPITAL</t>
  </si>
  <si>
    <t>Sunrise Canyon Hospital</t>
  </si>
  <si>
    <t>GUADALUPE VALLEY HOSPITAL</t>
  </si>
  <si>
    <t>CHI Saint Luke's Health Memorial Lufkin</t>
  </si>
  <si>
    <t>450021</t>
  </si>
  <si>
    <t>WINNIE COMMUNITY HOSPITAL</t>
  </si>
  <si>
    <t>Palacios Community Medical Center</t>
  </si>
  <si>
    <t>Laredo Medical Center</t>
  </si>
  <si>
    <t>University of Texas Southwestern Medical Center at Dallas</t>
  </si>
  <si>
    <t>Walker County Hospital Corporation</t>
  </si>
  <si>
    <t>Cedar Park Regional Medical Center</t>
  </si>
  <si>
    <t>The Hospitals of Providence - East Campus</t>
  </si>
  <si>
    <t>GPCH LLC</t>
  </si>
  <si>
    <t>670060</t>
  </si>
  <si>
    <t>209719801</t>
  </si>
  <si>
    <t>450469</t>
  </si>
  <si>
    <t>Liberty County Hospital District No 1</t>
  </si>
  <si>
    <t>Pampa Regional Medical Center</t>
  </si>
  <si>
    <t>HH Killeen Health System LLC</t>
  </si>
  <si>
    <t>Texas Health Huguley Inc</t>
  </si>
  <si>
    <t>453314</t>
  </si>
  <si>
    <t>315440301</t>
  </si>
  <si>
    <t>454125</t>
  </si>
  <si>
    <t>338014903</t>
  </si>
  <si>
    <t>Rock Prairie Behavioral Health</t>
  </si>
  <si>
    <t>343723801</t>
  </si>
  <si>
    <t>Resolute Hospital Company, LLC</t>
  </si>
  <si>
    <t>346945401</t>
  </si>
  <si>
    <t>670103</t>
  </si>
  <si>
    <t>350857401</t>
  </si>
  <si>
    <t>Community Medicine Associates</t>
  </si>
  <si>
    <t>Scott and White Clinic</t>
  </si>
  <si>
    <t>University of North Texas Health Science Center</t>
  </si>
  <si>
    <t>Texas A&amp;M Health Science Center</t>
  </si>
  <si>
    <t>291816101</t>
  </si>
  <si>
    <t>Key:</t>
  </si>
  <si>
    <t>Variable field to be populated</t>
  </si>
  <si>
    <t>Dependent upon State tab</t>
  </si>
  <si>
    <t>Dependent upon Non-State tab</t>
  </si>
  <si>
    <t>DSH Assumptions Variables:</t>
  </si>
  <si>
    <t>Year:</t>
  </si>
  <si>
    <t>Federal Match Rate:</t>
  </si>
  <si>
    <t>State Match Rate:</t>
  </si>
  <si>
    <t>Reduction Percentage (if required):</t>
  </si>
  <si>
    <t>Federal DSH Allocation:</t>
  </si>
  <si>
    <t>Texas IMD Cap:</t>
  </si>
  <si>
    <t>Transferring Hospital + Public Hospital IGT Commitment:</t>
  </si>
  <si>
    <t>Should be less than or equal to the Texas IMD Cap amount</t>
  </si>
  <si>
    <t>State GR Commitment:</t>
  </si>
  <si>
    <t>Non-Transferring Hospital Self-IGT Adjustment:</t>
  </si>
  <si>
    <t>Match Rate</t>
  </si>
  <si>
    <t>Federal DSH Allocation</t>
  </si>
  <si>
    <t>Texas IMD Cap</t>
  </si>
  <si>
    <t>Advance 3</t>
  </si>
  <si>
    <t>Grand Total</t>
  </si>
  <si>
    <t>Adjusted 2016 UC Pool Amount:</t>
  </si>
  <si>
    <t>Provider County</t>
  </si>
  <si>
    <t>2016 DSH Payment</t>
  </si>
  <si>
    <t>Total Schedule 1-3 Adjustments</t>
  </si>
  <si>
    <t>Total UC Costs</t>
  </si>
  <si>
    <t>YTD UC Payments</t>
  </si>
  <si>
    <t>Maximum IGT (Commitment Cannot Exceed This Amount)</t>
  </si>
  <si>
    <t>UC Participation</t>
  </si>
  <si>
    <t>Medicaid Shortfall No Other Insurance</t>
  </si>
  <si>
    <t>HSL No Other Insurance</t>
  </si>
  <si>
    <t>Uninsured Shortfall IMD Exclusion</t>
  </si>
  <si>
    <t>HSL IMD Exclusion</t>
  </si>
  <si>
    <t>HSL IMD Exclusion No Other Insurance</t>
  </si>
  <si>
    <t>094219503</t>
  </si>
  <si>
    <t>NPI</t>
  </si>
  <si>
    <t>Ownership Type</t>
  </si>
  <si>
    <t>HSL - 2016 DSH Payment</t>
  </si>
  <si>
    <t>No</t>
  </si>
  <si>
    <t>020982701</t>
  </si>
  <si>
    <t>450840</t>
  </si>
  <si>
    <t>021185601</t>
  </si>
  <si>
    <t>Healthbridge Childrens Hospital</t>
  </si>
  <si>
    <t>453309</t>
  </si>
  <si>
    <t>1013968726</t>
  </si>
  <si>
    <t>Galveston</t>
  </si>
  <si>
    <t>112745802</t>
  </si>
  <si>
    <t>River Crest Hospital</t>
  </si>
  <si>
    <t>454064</t>
  </si>
  <si>
    <t>1518937218</t>
  </si>
  <si>
    <t>121829902</t>
  </si>
  <si>
    <t>West Oaks Hospital</t>
  </si>
  <si>
    <t>454026</t>
  </si>
  <si>
    <t>1598764359</t>
  </si>
  <si>
    <t>135223905</t>
  </si>
  <si>
    <t>Baylor Medical Center at Waxahachie</t>
  </si>
  <si>
    <t>450372</t>
  </si>
  <si>
    <t>171848805</t>
  </si>
  <si>
    <t>Baylor Regional Medical Center at Plano</t>
  </si>
  <si>
    <t>175965601</t>
  </si>
  <si>
    <t>Kingwood Pines Hospital</t>
  </si>
  <si>
    <t>454103</t>
  </si>
  <si>
    <t>1861598633</t>
  </si>
  <si>
    <t>185556101</t>
  </si>
  <si>
    <t>314161601</t>
  </si>
  <si>
    <t>Baylor Scott and White Medical Center - McKinney</t>
  </si>
  <si>
    <t>670082</t>
  </si>
  <si>
    <t>330388501</t>
  </si>
  <si>
    <t>127320302</t>
  </si>
  <si>
    <t>1407862170</t>
  </si>
  <si>
    <t>State/IMD</t>
  </si>
  <si>
    <t>132812205</t>
  </si>
  <si>
    <t>453301</t>
  </si>
  <si>
    <t>021215102</t>
  </si>
  <si>
    <t>HMIH Cedar Crest, LLC</t>
  </si>
  <si>
    <t>454114</t>
  </si>
  <si>
    <t>1689692402</t>
  </si>
  <si>
    <t>112746602</t>
  </si>
  <si>
    <t>Glen Oaks Hospital</t>
  </si>
  <si>
    <t>1922078815</t>
  </si>
  <si>
    <t>186599001</t>
  </si>
  <si>
    <t>Dell Children's Medical Center</t>
  </si>
  <si>
    <t>453310</t>
  </si>
  <si>
    <t>453306</t>
  </si>
  <si>
    <t>094092602</t>
  </si>
  <si>
    <t>The University of Texas Medical Branch at Galveston</t>
  </si>
  <si>
    <t>450018</t>
  </si>
  <si>
    <t>1548226988</t>
  </si>
  <si>
    <t>133257904</t>
  </si>
  <si>
    <t>135033210</t>
  </si>
  <si>
    <t>451323</t>
  </si>
  <si>
    <t>149073203</t>
  </si>
  <si>
    <t>121782006</t>
  </si>
  <si>
    <t xml:space="preserve">Affiliation Number </t>
  </si>
  <si>
    <t>Government Entity</t>
  </si>
  <si>
    <t>IGT Commitment Amount</t>
  </si>
  <si>
    <t>Matagorda County Hospital District</t>
  </si>
  <si>
    <t>Mitchell County Hospital District</t>
  </si>
  <si>
    <t>Ward Memorial Hospital</t>
  </si>
  <si>
    <t>Coleman County Medical Center</t>
  </si>
  <si>
    <t>Schleicher County Medical Center</t>
  </si>
  <si>
    <t>South Limestone Hospital District</t>
  </si>
  <si>
    <t>UT Southwestern Medical Center</t>
  </si>
  <si>
    <t>Test
Private
DY5 Total Payment</t>
  </si>
  <si>
    <t>Test
Small Public
DY5 Total Payment</t>
  </si>
  <si>
    <t>Test
Hosp - State
DY5 Total Payment</t>
  </si>
  <si>
    <t>Test
Large Public
DY5 Total Payment</t>
  </si>
  <si>
    <t>Test
Physician Group Practice
DY5 Total Payment</t>
  </si>
  <si>
    <t>Test
Ambulance
DY5 Total Payment</t>
  </si>
  <si>
    <t>Test
Dental
DY5 Total Payment</t>
  </si>
  <si>
    <t>Percentage Commitment was of Total Commitment</t>
  </si>
  <si>
    <t>All Funds DSH Allocation before Holdback</t>
  </si>
  <si>
    <t>Remaining Funds for Non-State Pass 1 and 2</t>
  </si>
  <si>
    <t>2016 Pass 3 Set Aside</t>
  </si>
  <si>
    <t>2016 Total DSH Allotment</t>
  </si>
  <si>
    <t>DSH Allotment Increase 2016-2017</t>
  </si>
  <si>
    <t>Pass 3 Set Aside</t>
  </si>
  <si>
    <t>Advance IGT and Private Overage IGT Redistribution</t>
  </si>
  <si>
    <t>Pool 3 Pass 2 IGT Redistribution for Urban Public Class 1 Hospitals</t>
  </si>
  <si>
    <t>219336901</t>
  </si>
  <si>
    <t>138911619</t>
  </si>
  <si>
    <t>094129604</t>
  </si>
  <si>
    <t>364710901</t>
  </si>
  <si>
    <t>094216103</t>
  </si>
  <si>
    <t>094222903</t>
  </si>
  <si>
    <t>111915801</t>
  </si>
  <si>
    <t>094160103</t>
  </si>
  <si>
    <t>020976902</t>
  </si>
  <si>
    <t>137075116</t>
  </si>
  <si>
    <t>354178101</t>
  </si>
  <si>
    <t>284333604</t>
  </si>
  <si>
    <t>364187001</t>
  </si>
  <si>
    <t>190123303</t>
  </si>
  <si>
    <t>353712801</t>
  </si>
  <si>
    <t>121776205</t>
  </si>
  <si>
    <t>362293801</t>
  </si>
  <si>
    <t>354018901</t>
  </si>
  <si>
    <t>021187203</t>
  </si>
  <si>
    <t>360991901</t>
  </si>
  <si>
    <t>State Teaching</t>
  </si>
  <si>
    <t>North Runnels County Hospital</t>
  </si>
  <si>
    <t>Doctors Hospital at Renaissance</t>
  </si>
  <si>
    <t>Bayshore Medical Center</t>
  </si>
  <si>
    <t>CHCA Conroe, LP</t>
  </si>
  <si>
    <t>Columbia Medical Center of Las Colinas</t>
  </si>
  <si>
    <t>Chambers County Public Hospital District #1</t>
  </si>
  <si>
    <t>North Texas State Hospital/Wichita</t>
  </si>
  <si>
    <t>Memorial Hospital - Nacogdoches</t>
  </si>
  <si>
    <t>North Texas State Hospital/Vernon</t>
  </si>
  <si>
    <t>Rio Grande State Center- South Texas Health Care System</t>
  </si>
  <si>
    <t>Dallas Medical Center, LLC</t>
  </si>
  <si>
    <t>County of Winkler</t>
  </si>
  <si>
    <t>Citizens Medical Center, County of Victoria</t>
  </si>
  <si>
    <t>Clay County Memorial Hospital</t>
  </si>
  <si>
    <t>Doctors Hospital of Laredo</t>
  </si>
  <si>
    <t>Columbia Medical Center of Lewisville</t>
  </si>
  <si>
    <t>BT East Dallas JV, LLP</t>
  </si>
  <si>
    <t>United Regional Health Care System</t>
  </si>
  <si>
    <t>CHRISTUS Spohn Hospital Alice</t>
  </si>
  <si>
    <t>Fort Duncan Medical Center</t>
  </si>
  <si>
    <t>Columbia Medical Center of Denton</t>
  </si>
  <si>
    <t>Mexia Principal Healthcare LP / Parkview Hospital</t>
  </si>
  <si>
    <t>Texas Scottish Rite Hospital for Children</t>
  </si>
  <si>
    <t>Terry County Memorial Hospital District</t>
  </si>
  <si>
    <t>Columbia Medical Center of McKinney</t>
  </si>
  <si>
    <t>Ochiltree County Hospital District</t>
  </si>
  <si>
    <t>LILLIAN M HUDSPETH MEMORIAL HOSPITAL</t>
  </si>
  <si>
    <t>Cook Children's Medical Center</t>
  </si>
  <si>
    <t>Cypress Fairbanks Medical Center Hospital</t>
  </si>
  <si>
    <t>Mission Hospital Inc</t>
  </si>
  <si>
    <t>CAHRMC</t>
  </si>
  <si>
    <t>Methodist Ambulatory Surgery Hospital</t>
  </si>
  <si>
    <t>PRHC-Ennis, L.P.</t>
  </si>
  <si>
    <t>North Wheeler County Hospital</t>
  </si>
  <si>
    <t>WJ Mangold Memorial Hospital</t>
  </si>
  <si>
    <t>Saint David's Medical Center</t>
  </si>
  <si>
    <t>Collingsworth General Hospital</t>
  </si>
  <si>
    <t>Reagan Hospital District</t>
  </si>
  <si>
    <t>Columbia Medical Center of Plano</t>
  </si>
  <si>
    <t>Sid Peterson Memorial Hospital</t>
  </si>
  <si>
    <t>Columbia North Hills Hospital Subsidiary LP</t>
  </si>
  <si>
    <t>CHRISTUS Mother Frances Hospital - Winnsboro</t>
  </si>
  <si>
    <t>CHRISTUS Mother Frances Hospital - Tyler</t>
  </si>
  <si>
    <t>CHRISTUS Trinity Mother Frances Hospital - Jacksonville</t>
  </si>
  <si>
    <t>Nacogdoches Medical Center</t>
  </si>
  <si>
    <t>St. Luke's Episcopal Hospital</t>
  </si>
  <si>
    <t>St. Luke's Community Health Services</t>
  </si>
  <si>
    <t>St. Luke's Sugar Land Hospital</t>
  </si>
  <si>
    <t>St. Luke's Lakeside Hospital</t>
  </si>
  <si>
    <t>St Luke's Hospital at the Vintage</t>
  </si>
  <si>
    <t>St Luke's Patients Medical Center</t>
  </si>
  <si>
    <t>CHRISTUS Mother Frances Hospital - Sulphur Springs</t>
  </si>
  <si>
    <t>Columbia Hospital at Medical City Dallas</t>
  </si>
  <si>
    <t>The Hospitals of Providence Sierra Campus</t>
  </si>
  <si>
    <t>Childress County Hospital District</t>
  </si>
  <si>
    <t>Texas Center for Infectious Diseases</t>
  </si>
  <si>
    <t>Rusk State Hospital</t>
  </si>
  <si>
    <t>The Woman's Hospital of Texas</t>
  </si>
  <si>
    <t>West Houston Medical Center</t>
  </si>
  <si>
    <t>CASTRO COUNTY HEALTHCARE</t>
  </si>
  <si>
    <t>Driscoll Childrens Hospital</t>
  </si>
  <si>
    <t>CHRISTUS Spohn Hospital - Kleberg</t>
  </si>
  <si>
    <t>Children's Medical Center of Plano</t>
  </si>
  <si>
    <t>OCH Holdings</t>
  </si>
  <si>
    <t>South Texas Health System</t>
  </si>
  <si>
    <t>Texas Health Arlington Memorial</t>
  </si>
  <si>
    <t>Texas Health Fort Worth</t>
  </si>
  <si>
    <t>Texas Health Cleburne</t>
  </si>
  <si>
    <t>Texas Health Kaufman</t>
  </si>
  <si>
    <t>Texas Health Azle</t>
  </si>
  <si>
    <t>Texas Health Dallas</t>
  </si>
  <si>
    <t>Texas Health HEB</t>
  </si>
  <si>
    <t>Texas Health Denton</t>
  </si>
  <si>
    <t>Texas Health Plano</t>
  </si>
  <si>
    <t>Texas Health Southwest</t>
  </si>
  <si>
    <t>Texas Health Allen</t>
  </si>
  <si>
    <t>DEAF SMITH COUNTY HOSPITAL DISTRICT</t>
  </si>
  <si>
    <t>Parmer County Community Hospial</t>
  </si>
  <si>
    <t>KPH-CONSOLIDATION, INC.</t>
  </si>
  <si>
    <t>Seton Northwest Hospital</t>
  </si>
  <si>
    <t>Seton Highland Lakes Hospital</t>
  </si>
  <si>
    <t>Seton Shoal Creek Hospital</t>
  </si>
  <si>
    <t>Seton Southwest Hospital</t>
  </si>
  <si>
    <t>Seton Edgar B. Davis Hospital</t>
  </si>
  <si>
    <t>Lake Pointe Operating Company</t>
  </si>
  <si>
    <t>Providence Health Services of Waco</t>
  </si>
  <si>
    <t>Terrell State Hospital</t>
  </si>
  <si>
    <t>San Antonio State Hospital</t>
  </si>
  <si>
    <t>St. David's Round Rock Medical Center</t>
  </si>
  <si>
    <t>Hill Regional</t>
  </si>
  <si>
    <t>Detar Hospital</t>
  </si>
  <si>
    <t>Northwest Texas Healthcare System Inc</t>
  </si>
  <si>
    <t>Nix Hospital System, LLC</t>
  </si>
  <si>
    <t>Valley Baptist Medical Center - Brownsville</t>
  </si>
  <si>
    <t>City of Anson</t>
  </si>
  <si>
    <t>Baylor Scott &amp; White Medical Center- Centennial</t>
  </si>
  <si>
    <t>SOMERVELL COUNTY HOSPITAL DISTRICT</t>
  </si>
  <si>
    <t>Culberson County Hospital</t>
  </si>
  <si>
    <t>Tyler County Hospital District</t>
  </si>
  <si>
    <t>Refugio Co Memorial Hospital District</t>
  </si>
  <si>
    <t>Houston Northwest Operating Co, L.L.C</t>
  </si>
  <si>
    <t>Sabine County Hospital</t>
  </si>
  <si>
    <t>Scott &amp; White Memorial Hospital</t>
  </si>
  <si>
    <t>Scott &amp; White Hospital - Round Rock</t>
  </si>
  <si>
    <t>Scott and White Hospital- College Station</t>
  </si>
  <si>
    <t>Scott and White Hospital - Marble Falls</t>
  </si>
  <si>
    <t>Baylor Heart and Vascular Center LLP</t>
  </si>
  <si>
    <t>Baylor Scott and White Medical Center - Garland</t>
  </si>
  <si>
    <t>The Heart Hospital at Baylor Denton</t>
  </si>
  <si>
    <t>The Heart Hospital at Baylor Plano</t>
  </si>
  <si>
    <t>Austin State Hospital</t>
  </si>
  <si>
    <t>Big Spring State</t>
  </si>
  <si>
    <t>El Paso Psychiatric Center</t>
  </si>
  <si>
    <t>Kimble Hospital</t>
  </si>
  <si>
    <t>Texas Regional Medical Center, LLC</t>
  </si>
  <si>
    <t>Texas Health Alliance</t>
  </si>
  <si>
    <t>ST JOSEPH REGIONAL HEALTH CENTER</t>
  </si>
  <si>
    <t>GRIMES ST JOSEPH HEALTH CENTER</t>
  </si>
  <si>
    <t>BURLESON ST JOSEPH HEALTH CENTER</t>
  </si>
  <si>
    <t>MADISON ST JOSEPH HEALTH CENTER</t>
  </si>
  <si>
    <t>BELLVILLE ST JOSEPH HEALTH CENTER</t>
  </si>
  <si>
    <t>SHERMAN GRAYSON HOSPITAL, LLC</t>
  </si>
  <si>
    <t>Brazosport Regional Health System</t>
  </si>
  <si>
    <t>Adventist Health System Sunbelt Inc</t>
  </si>
  <si>
    <t>Dallas Regional Medical Center</t>
  </si>
  <si>
    <t>Tarrant County Hospital District/ JPS</t>
  </si>
  <si>
    <t>The University of Texas Health Science Center at Houston/ Harris County Psychiatric Center</t>
  </si>
  <si>
    <t>Muleshoe Area Medical Center</t>
  </si>
  <si>
    <t>Timberlands Hospital (Formerly ETMC Crockett / Houston County Hospital District)</t>
  </si>
  <si>
    <t>EL PASO CHILDRENS HOSPITAL CORPORATION</t>
  </si>
  <si>
    <t>Seminole Hospital District</t>
  </si>
  <si>
    <t>Medical Center Alliance</t>
  </si>
  <si>
    <t>Texas Tech University Health Sciences Center - Amarillo School of Medicine</t>
  </si>
  <si>
    <t>Texas Tech University Health Sciences Center - Lubbock</t>
  </si>
  <si>
    <t>UT Health Science Center at San Antonio</t>
  </si>
  <si>
    <t>Texas Tech University HSC - Odessa</t>
  </si>
  <si>
    <t>UT Health Science Center Houston</t>
  </si>
  <si>
    <t>Texas Tech HS Ctr Family Med - El Paso</t>
  </si>
  <si>
    <t>PNS Clinics - TTUHSC Associates</t>
  </si>
  <si>
    <t>Carlos Torres, M.D.</t>
  </si>
  <si>
    <t>Scott Dahlbeck, M.D.</t>
  </si>
  <si>
    <t>The University of Texas Medical Branch</t>
  </si>
  <si>
    <t>Integrative Emergency Services Physician Group, PA</t>
  </si>
  <si>
    <t>Sound Physician Group</t>
  </si>
  <si>
    <t>454584</t>
  </si>
  <si>
    <t>450537</t>
  </si>
  <si>
    <t>450379</t>
  </si>
  <si>
    <t>454093</t>
  </si>
  <si>
    <t>450289</t>
  </si>
  <si>
    <t>451386</t>
  </si>
  <si>
    <t>451345</t>
  </si>
  <si>
    <t>450643</t>
  </si>
  <si>
    <t>450658</t>
  </si>
  <si>
    <t>450669</t>
  </si>
  <si>
    <t>450010</t>
  </si>
  <si>
    <t>450828</t>
  </si>
  <si>
    <t>450330</t>
  </si>
  <si>
    <t>450092</t>
  </si>
  <si>
    <t>450400</t>
  </si>
  <si>
    <t>450399</t>
  </si>
  <si>
    <t>451341</t>
  </si>
  <si>
    <t>450716</t>
  </si>
  <si>
    <t>451352</t>
  </si>
  <si>
    <t>450235</t>
  </si>
  <si>
    <t>040176</t>
  </si>
  <si>
    <t>451351</t>
  </si>
  <si>
    <t>451363</t>
  </si>
  <si>
    <t>451312</t>
  </si>
  <si>
    <t>450749</t>
  </si>
  <si>
    <t>450431</t>
  </si>
  <si>
    <t>450032</t>
  </si>
  <si>
    <t>431355</t>
  </si>
  <si>
    <t>450213</t>
  </si>
  <si>
    <t>451356</t>
  </si>
  <si>
    <t>450271</t>
  </si>
  <si>
    <t>450193</t>
  </si>
  <si>
    <t>450862</t>
  </si>
  <si>
    <t>670059</t>
  </si>
  <si>
    <t>670075</t>
  </si>
  <si>
    <t>670031</t>
  </si>
  <si>
    <t>450194</t>
  </si>
  <si>
    <t>450236</t>
  </si>
  <si>
    <t>450055</t>
  </si>
  <si>
    <t>450024</t>
  </si>
  <si>
    <t>450196</t>
  </si>
  <si>
    <t>450369</t>
  </si>
  <si>
    <t>450755</t>
  </si>
  <si>
    <t>451350</t>
  </si>
  <si>
    <t>451342</t>
  </si>
  <si>
    <t>451384</t>
  </si>
  <si>
    <t>451364</t>
  </si>
  <si>
    <t>451385</t>
  </si>
  <si>
    <t>453316</t>
  </si>
  <si>
    <t>453308</t>
  </si>
  <si>
    <t>450119</t>
  </si>
  <si>
    <t>450135</t>
  </si>
  <si>
    <t>450148</t>
  </si>
  <si>
    <t>450419</t>
  </si>
  <si>
    <t>450779</t>
  </si>
  <si>
    <t>450155</t>
  </si>
  <si>
    <t>670098</t>
  </si>
  <si>
    <t>450042</t>
  </si>
  <si>
    <t>450586</t>
  </si>
  <si>
    <t>450347</t>
  </si>
  <si>
    <t>450358</t>
  </si>
  <si>
    <t>450844</t>
  </si>
  <si>
    <t>450424</t>
  </si>
  <si>
    <t>670077</t>
  </si>
  <si>
    <t>450229</t>
  </si>
  <si>
    <t>450192</t>
  </si>
  <si>
    <t>450596</t>
  </si>
  <si>
    <t>445016</t>
  </si>
  <si>
    <t>450029</t>
  </si>
  <si>
    <t>670043</t>
  </si>
  <si>
    <t>450484</t>
  </si>
  <si>
    <t>450558</t>
  </si>
  <si>
    <t>450324</t>
  </si>
  <si>
    <t>450128</t>
  </si>
  <si>
    <t>450104</t>
  </si>
  <si>
    <t>451328</t>
  </si>
  <si>
    <t>450518</t>
  </si>
  <si>
    <t>450684</t>
  </si>
  <si>
    <t>450068</t>
  </si>
  <si>
    <t>451304</t>
  </si>
  <si>
    <t>450698</t>
  </si>
  <si>
    <t>451387</t>
  </si>
  <si>
    <t>450638</t>
  </si>
  <si>
    <t>450054</t>
  </si>
  <si>
    <t>670034</t>
  </si>
  <si>
    <t>450219</t>
  </si>
  <si>
    <t>450101</t>
  </si>
  <si>
    <t>670088</t>
  </si>
  <si>
    <t>670108</t>
  </si>
  <si>
    <t>450851</t>
  </si>
  <si>
    <t>450079</t>
  </si>
  <si>
    <t>450137</t>
  </si>
  <si>
    <t>450563</t>
  </si>
  <si>
    <t>450890</t>
  </si>
  <si>
    <t>450893</t>
  </si>
  <si>
    <t>670025</t>
  </si>
  <si>
    <t>450040</t>
  </si>
  <si>
    <t>451348</t>
  </si>
  <si>
    <t>451370</t>
  </si>
  <si>
    <t>450011</t>
  </si>
  <si>
    <t>451322</t>
  </si>
  <si>
    <t>451305</t>
  </si>
  <si>
    <t>145066</t>
  </si>
  <si>
    <t>409214</t>
  </si>
  <si>
    <t>450855</t>
  </si>
  <si>
    <t>451372</t>
  </si>
  <si>
    <t>Columbia Rio Grande Healthcare LP</t>
  </si>
  <si>
    <t>Texas Health Stephenville</t>
  </si>
  <si>
    <t>450711</t>
  </si>
  <si>
    <t>454050</t>
  </si>
  <si>
    <t>454014</t>
  </si>
  <si>
    <t>1922031541</t>
  </si>
  <si>
    <t>Kerrville State Hospital</t>
  </si>
  <si>
    <t>Waco Center For Youth</t>
  </si>
  <si>
    <t>020979302</t>
  </si>
  <si>
    <t>366812101</t>
  </si>
  <si>
    <t>Affiliation Status</t>
  </si>
  <si>
    <t>Hopkins</t>
  </si>
  <si>
    <t xml:space="preserve">Dallas </t>
  </si>
  <si>
    <t>YTD 2017 DSH Payment</t>
  </si>
  <si>
    <t>Public IMD</t>
  </si>
  <si>
    <t>Advance 1</t>
  </si>
  <si>
    <t>Advance 2</t>
  </si>
  <si>
    <t>Final</t>
  </si>
  <si>
    <t>IGT Refunds returned in July  2017</t>
  </si>
  <si>
    <t>IGT Refunds Pending for August 2018</t>
  </si>
  <si>
    <t>IGT Refunds to be returned in January 2018</t>
  </si>
  <si>
    <t>17560004396324</t>
  </si>
  <si>
    <t>17560042214002</t>
  </si>
  <si>
    <t>17415369366324</t>
  </si>
  <si>
    <t>17460021649501</t>
  </si>
  <si>
    <t xml:space="preserve"> University Health System Bexar County Hospital District</t>
  </si>
  <si>
    <t>10617309074000</t>
  </si>
  <si>
    <t>University Medical Center at Brackenridge (Travis County Hospital Dist)</t>
  </si>
  <si>
    <t>17460007564013</t>
  </si>
  <si>
    <t>600-12-0000-00109</t>
  </si>
  <si>
    <t xml:space="preserve"> </t>
  </si>
  <si>
    <t>Wood</t>
  </si>
  <si>
    <t>Eastland</t>
  </si>
  <si>
    <t>Bee</t>
  </si>
  <si>
    <t>Smith</t>
  </si>
  <si>
    <t>Runnels</t>
  </si>
  <si>
    <t>Montgomery</t>
  </si>
  <si>
    <t>Chambers</t>
  </si>
  <si>
    <t>Andrews</t>
  </si>
  <si>
    <t>Wichita</t>
  </si>
  <si>
    <t>Nacogdoches</t>
  </si>
  <si>
    <t>Wilbarger</t>
  </si>
  <si>
    <t>Cameron</t>
  </si>
  <si>
    <t>Colorado</t>
  </si>
  <si>
    <t>Winkler</t>
  </si>
  <si>
    <t>Throckmorton</t>
  </si>
  <si>
    <t>Victoria</t>
  </si>
  <si>
    <t>Young</t>
  </si>
  <si>
    <t>Frio</t>
  </si>
  <si>
    <t>Concho</t>
  </si>
  <si>
    <t>Cooke</t>
  </si>
  <si>
    <t>De Witt</t>
  </si>
  <si>
    <t>Moore</t>
  </si>
  <si>
    <t>Brazoria</t>
  </si>
  <si>
    <t>Comanche</t>
  </si>
  <si>
    <t>Clay</t>
  </si>
  <si>
    <t>Henderson</t>
  </si>
  <si>
    <t>Panola</t>
  </si>
  <si>
    <t>Crosby</t>
  </si>
  <si>
    <t>Stephens</t>
  </si>
  <si>
    <t>Cochran</t>
  </si>
  <si>
    <t>Webb</t>
  </si>
  <si>
    <t>Freestone</t>
  </si>
  <si>
    <t>Denton</t>
  </si>
  <si>
    <t>Falls</t>
  </si>
  <si>
    <t>Pecos</t>
  </si>
  <si>
    <t>Jim Wells</t>
  </si>
  <si>
    <t>Fort Bend</t>
  </si>
  <si>
    <t>Jones</t>
  </si>
  <si>
    <t>Maverick</t>
  </si>
  <si>
    <t>Limestone</t>
  </si>
  <si>
    <t>Lavaca</t>
  </si>
  <si>
    <t>Terry</t>
  </si>
  <si>
    <t>Polk</t>
  </si>
  <si>
    <t>Collin</t>
  </si>
  <si>
    <t>Reeves</t>
  </si>
  <si>
    <t>Ward</t>
  </si>
  <si>
    <t>Haskell</t>
  </si>
  <si>
    <t>Hamilton</t>
  </si>
  <si>
    <t>Hansford</t>
  </si>
  <si>
    <t>Ochiltree</t>
  </si>
  <si>
    <t>Sutton</t>
  </si>
  <si>
    <t>Jack</t>
  </si>
  <si>
    <t>Knox</t>
  </si>
  <si>
    <t>Hardeman</t>
  </si>
  <si>
    <t>Gonzales</t>
  </si>
  <si>
    <t>Gillespie</t>
  </si>
  <si>
    <t>Upton</t>
  </si>
  <si>
    <t>Lynn</t>
  </si>
  <si>
    <t>Jackson</t>
  </si>
  <si>
    <t>Milam</t>
  </si>
  <si>
    <t>Hutchinson</t>
  </si>
  <si>
    <t>Anderson</t>
  </si>
  <si>
    <t>Jasper</t>
  </si>
  <si>
    <t>Midland</t>
  </si>
  <si>
    <t>Trinity</t>
  </si>
  <si>
    <t>Ellis</t>
  </si>
  <si>
    <t>Wheeler</t>
  </si>
  <si>
    <t>Floyd</t>
  </si>
  <si>
    <t>Gregg</t>
  </si>
  <si>
    <t>Harrison</t>
  </si>
  <si>
    <t>Collingsworth</t>
  </si>
  <si>
    <t>Montague</t>
  </si>
  <si>
    <t>Reagan</t>
  </si>
  <si>
    <t>Calhoun</t>
  </si>
  <si>
    <t>Cherokee</t>
  </si>
  <si>
    <t>Stonewall</t>
  </si>
  <si>
    <t>Wise</t>
  </si>
  <si>
    <t>Crane</t>
  </si>
  <si>
    <t>San Augustine</t>
  </si>
  <si>
    <t>Dallam</t>
  </si>
  <si>
    <t>Matagorda</t>
  </si>
  <si>
    <t>Bowie</t>
  </si>
  <si>
    <t>Nolan</t>
  </si>
  <si>
    <t>Lamar</t>
  </si>
  <si>
    <t>Childress</t>
  </si>
  <si>
    <t>Hockley</t>
  </si>
  <si>
    <t>Fayette</t>
  </si>
  <si>
    <t>Coryell</t>
  </si>
  <si>
    <t>Wilson</t>
  </si>
  <si>
    <t>Castro</t>
  </si>
  <si>
    <t>Martin</t>
  </si>
  <si>
    <t>Mitchell</t>
  </si>
  <si>
    <t>Scurry</t>
  </si>
  <si>
    <t>Karnes</t>
  </si>
  <si>
    <t>Kleberg</t>
  </si>
  <si>
    <t>Bosque</t>
  </si>
  <si>
    <t>Johnson</t>
  </si>
  <si>
    <t>Kaufman</t>
  </si>
  <si>
    <t>Yoakum</t>
  </si>
  <si>
    <t>Deaf Smith</t>
  </si>
  <si>
    <t>Parmer</t>
  </si>
  <si>
    <t>Burnet</t>
  </si>
  <si>
    <t>Hays</t>
  </si>
  <si>
    <t>Caldwell</t>
  </si>
  <si>
    <t>Williamson</t>
  </si>
  <si>
    <t>Bastrop</t>
  </si>
  <si>
    <t>Comal</t>
  </si>
  <si>
    <t>Rockwall</t>
  </si>
  <si>
    <t>Baylor</t>
  </si>
  <si>
    <t>Walker</t>
  </si>
  <si>
    <t>Camp</t>
  </si>
  <si>
    <t>Taylor</t>
  </si>
  <si>
    <t>Fisher</t>
  </si>
  <si>
    <t>Liberty</t>
  </si>
  <si>
    <t>Parker</t>
  </si>
  <si>
    <t>Hill</t>
  </si>
  <si>
    <t>Hood</t>
  </si>
  <si>
    <t>Atascosa</t>
  </si>
  <si>
    <t>Brown</t>
  </si>
  <si>
    <t>Angelina</t>
  </si>
  <si>
    <t>Navarro</t>
  </si>
  <si>
    <t>Grayson</t>
  </si>
  <si>
    <t>Dimmit</t>
  </si>
  <si>
    <t>Swisher</t>
  </si>
  <si>
    <t>Titus</t>
  </si>
  <si>
    <t>Guadalupe</t>
  </si>
  <si>
    <t>Palo Pinto</t>
  </si>
  <si>
    <t>Jefferson</t>
  </si>
  <si>
    <t>Brewster</t>
  </si>
  <si>
    <t>Howard</t>
  </si>
  <si>
    <t>Somervell</t>
  </si>
  <si>
    <t>Medina</t>
  </si>
  <si>
    <t>Culberson</t>
  </si>
  <si>
    <t>Schleicher</t>
  </si>
  <si>
    <t>Lamb</t>
  </si>
  <si>
    <t>Tyler</t>
  </si>
  <si>
    <t>Refugio</t>
  </si>
  <si>
    <t>Dawson</t>
  </si>
  <si>
    <t>Uvalde</t>
  </si>
  <si>
    <t>Sabine</t>
  </si>
  <si>
    <t>Llano</t>
  </si>
  <si>
    <t>Washington</t>
  </si>
  <si>
    <t>Hale</t>
  </si>
  <si>
    <t>Kimble</t>
  </si>
  <si>
    <t>Rusk</t>
  </si>
  <si>
    <t>Wharton</t>
  </si>
  <si>
    <t>Coleman</t>
  </si>
  <si>
    <t>Mcculloch</t>
  </si>
  <si>
    <t>Fannin</t>
  </si>
  <si>
    <t>Starr</t>
  </si>
  <si>
    <t>Hemphill</t>
  </si>
  <si>
    <t>Grimes</t>
  </si>
  <si>
    <t>Burleson</t>
  </si>
  <si>
    <t>Madison</t>
  </si>
  <si>
    <t>Austin</t>
  </si>
  <si>
    <t>Lampasas</t>
  </si>
  <si>
    <t>Bailey</t>
  </si>
  <si>
    <t>Houston</t>
  </si>
  <si>
    <t>Val Verde</t>
  </si>
  <si>
    <t>Gray</t>
  </si>
  <si>
    <t>Gaines</t>
  </si>
  <si>
    <t>Final IGT Amount by Affiliation @ 43.82%</t>
  </si>
  <si>
    <t>Total DY 6 UC Pool</t>
  </si>
  <si>
    <t>YTD DY 6 UC Payments</t>
  </si>
  <si>
    <t>YTD DY 6 UC IGT</t>
  </si>
  <si>
    <t>Final DY 6 UC IGT Commitment</t>
  </si>
  <si>
    <t>Total DY 6 UC IGT for Year by Provider</t>
  </si>
  <si>
    <t>Total DY 6 UC Supported by IGT for Year by Provider</t>
  </si>
  <si>
    <t>DY 6 Total Payment</t>
  </si>
  <si>
    <t>DY 6 Final Payment or Recoupment
(BD - AR)</t>
  </si>
  <si>
    <t>2017 UC Pool Allocation Assumptions</t>
  </si>
  <si>
    <t>2017 / DY 6 FMAP Rate</t>
  </si>
  <si>
    <t>2017 Uncompensated Care Pool Allocations by Provider Type</t>
  </si>
  <si>
    <t xml:space="preserve">DY 6 Recoupment
</t>
  </si>
  <si>
    <t>Final IGT Required for DY 6 @ 43.82%</t>
  </si>
  <si>
    <t>No Active Affiliation</t>
  </si>
  <si>
    <t>University of Texas Southwestern Medical Center at Dallas - Clements</t>
  </si>
  <si>
    <t>Maximum IGT (Commitment Cannot Exceed This Amount) ((Total UC Costs - YTD UC Payments)*DY 6 State Share FMAP))</t>
  </si>
  <si>
    <t>DY 6 UC IGT Commitment Amount (Cannot Exceed Value in Column I)</t>
  </si>
  <si>
    <t>600-12-0000-00246</t>
  </si>
  <si>
    <t>Wood County Central Hospital District</t>
  </si>
  <si>
    <t>800-12-0000-00023</t>
  </si>
  <si>
    <t>600-12-0000-00092</t>
  </si>
  <si>
    <t>Nueces County Hospital District</t>
  </si>
  <si>
    <t>600-12-0000-00277</t>
  </si>
  <si>
    <t>Town of St Paul</t>
  </si>
  <si>
    <t>600-12-0000-00011</t>
  </si>
  <si>
    <t>600-12-0000-00287</t>
  </si>
  <si>
    <t>City of Wylie</t>
  </si>
  <si>
    <t>600-15-0012-00011</t>
  </si>
  <si>
    <t>Coryell County Memorial Hospital Authority dba Coryell Memorial Hospital</t>
  </si>
  <si>
    <t>529-08-0236-00033</t>
  </si>
  <si>
    <t>Titus County Hospital District</t>
  </si>
  <si>
    <t>800-12-0000-00076</t>
  </si>
  <si>
    <t xml:space="preserve">North Runnels Hospital </t>
  </si>
  <si>
    <t>529-08-0236-00030</t>
  </si>
  <si>
    <t>Hidalgo County</t>
  </si>
  <si>
    <t>529-08-0236-00008</t>
  </si>
  <si>
    <t>529-12-0049-00003</t>
  </si>
  <si>
    <t>529-08-0236-00021</t>
  </si>
  <si>
    <t>Montgomery County Hospital District</t>
  </si>
  <si>
    <t>600-12-0000-00168</t>
  </si>
  <si>
    <t>529-08-0236-00019</t>
  </si>
  <si>
    <t>600-17-0007-00044</t>
  </si>
  <si>
    <t>Dallas County Hosp Dist dba Parkland HHS LPPF</t>
  </si>
  <si>
    <t>800-12-0000-00004</t>
  </si>
  <si>
    <t>Chambers County Public Hospital District No. 1</t>
  </si>
  <si>
    <t>800-12-0000-00082</t>
  </si>
  <si>
    <t>Permian Regional Medical Center</t>
  </si>
  <si>
    <t>DSHS North Texas State Hospital/Wichita</t>
  </si>
  <si>
    <t>900-12-0000-00011</t>
  </si>
  <si>
    <t>Department of State Health Services</t>
  </si>
  <si>
    <t>800-12-0000-00074</t>
  </si>
  <si>
    <t>Nacogdoches County Hospital District</t>
  </si>
  <si>
    <t>DSHS North Texas State Hospital/Vernon</t>
  </si>
  <si>
    <t>900-12-0000-00010</t>
  </si>
  <si>
    <t>800-12-0000-00106</t>
  </si>
  <si>
    <t>529-08-0236-00075</t>
  </si>
  <si>
    <t>600-17-0007-00051</t>
  </si>
  <si>
    <t>529-08-0236-00076</t>
  </si>
  <si>
    <t>600-17-0007-00052</t>
  </si>
  <si>
    <t>529-10-0065-00086</t>
  </si>
  <si>
    <t>600-17-0007-00059</t>
  </si>
  <si>
    <t>529-10-0065-00046</t>
  </si>
  <si>
    <t>Tarrant County Hospital District dba JPS Health Ne</t>
  </si>
  <si>
    <t>600-17-0007-00032</t>
  </si>
  <si>
    <t>Tarrant County Hospital Dist JPS (LPPF)</t>
  </si>
  <si>
    <t>DSHS Rio Grande State Center- South Texas Health Care System</t>
  </si>
  <si>
    <t>900-12-0000-00007</t>
  </si>
  <si>
    <t>600-17-0007-00057</t>
  </si>
  <si>
    <t>600-12-0000-00215</t>
  </si>
  <si>
    <t>Gonzales County Hospital District</t>
  </si>
  <si>
    <t>800-12-0000-00108</t>
  </si>
  <si>
    <t>Memorial Hospital of Winkler County</t>
  </si>
  <si>
    <t>DSHS Waco Center For Youth</t>
  </si>
  <si>
    <t>900-16-0001-00002</t>
  </si>
  <si>
    <t>100-13-0000-00121</t>
  </si>
  <si>
    <t>800-12-0000-00009</t>
  </si>
  <si>
    <t>Citizens Medical Center</t>
  </si>
  <si>
    <t>800-12-0000-00078</t>
  </si>
  <si>
    <t>Olney-Hamilton Hospital District</t>
  </si>
  <si>
    <t>600-12-0000-00135</t>
  </si>
  <si>
    <t>Frio Hospital District</t>
  </si>
  <si>
    <t>800-12-0000-00014</t>
  </si>
  <si>
    <t>Concho County Hospital District</t>
  </si>
  <si>
    <t>100-13-0000-00149</t>
  </si>
  <si>
    <t>Lubbock Regional MHMR Center</t>
  </si>
  <si>
    <t>800-12-0000-00072</t>
  </si>
  <si>
    <t>700-12-0000-00006</t>
  </si>
  <si>
    <t>800-12-0000-00071</t>
  </si>
  <si>
    <t>700-12-0000-00012</t>
  </si>
  <si>
    <t>600-12-0000-00084</t>
  </si>
  <si>
    <t>Comanche County Consolidated Hospital District</t>
  </si>
  <si>
    <t>800-12-0000-00010</t>
  </si>
  <si>
    <t>Clay County Hospital District</t>
  </si>
  <si>
    <t>600-12-0000-00253</t>
  </si>
  <si>
    <t>Henderson County Hospital Authority</t>
  </si>
  <si>
    <t>600-12-0000-00247</t>
  </si>
  <si>
    <t>529-08-0236-00026</t>
  </si>
  <si>
    <t>Crosby County Hospital District</t>
  </si>
  <si>
    <t>800-12-0000-00098</t>
  </si>
  <si>
    <t>Stephens Memorial Hospital dba Stephens County Emergency Medic</t>
  </si>
  <si>
    <t>800-12-0000-0001</t>
  </si>
  <si>
    <t>529-08-0236-00031</t>
  </si>
  <si>
    <t>Webb County</t>
  </si>
  <si>
    <t>600-15-0005-00003</t>
  </si>
  <si>
    <t>Webb County LPPF</t>
  </si>
  <si>
    <t>600-12-0000-00248</t>
  </si>
  <si>
    <t>Fairfield Hospital District</t>
  </si>
  <si>
    <t>529-10-0065-00055</t>
  </si>
  <si>
    <t>600-17-0007-00046</t>
  </si>
  <si>
    <t>600-12-0000-00121</t>
  </si>
  <si>
    <t>600-17-0007-00047</t>
  </si>
  <si>
    <t>600-12-0000-00184</t>
  </si>
  <si>
    <t>Falls County</t>
  </si>
  <si>
    <t>800-12-0000-0005</t>
  </si>
  <si>
    <t>Iraan General Hospital-Pecos County</t>
  </si>
  <si>
    <t>529-08-0236-00146</t>
  </si>
  <si>
    <t>529-08-0236-00147</t>
  </si>
  <si>
    <t>Nocona General Hospital District</t>
  </si>
  <si>
    <t>529-08-0236-00148</t>
  </si>
  <si>
    <t>Wilbarger General Hospital District</t>
  </si>
  <si>
    <t>529-09-0125-00019</t>
  </si>
  <si>
    <t>529-10-0065-00038</t>
  </si>
  <si>
    <t>529-10-0065-00040</t>
  </si>
  <si>
    <t>Seymour Hospital (Baylor County HD)</t>
  </si>
  <si>
    <t>600-12-0000-00030</t>
  </si>
  <si>
    <t>Throckmorton County Hospital District</t>
  </si>
  <si>
    <t>600-12-0000-00054</t>
  </si>
  <si>
    <t>Helen Farabee Centers</t>
  </si>
  <si>
    <t>600-12-0000-00125</t>
  </si>
  <si>
    <t>Electra Memorial Hospital (Electra Hospital District)</t>
  </si>
  <si>
    <t>600-12-0000-00174</t>
  </si>
  <si>
    <t>Hardeman County Hospital District</t>
  </si>
  <si>
    <t>600-16-0008-00062</t>
  </si>
  <si>
    <t>529-08-0236-00104</t>
  </si>
  <si>
    <t>Travis County Hospital District</t>
  </si>
  <si>
    <t>600-12-0000-00094</t>
  </si>
  <si>
    <t>100-13-0000-00129</t>
  </si>
  <si>
    <t>Oak Bend Medical Center</t>
  </si>
  <si>
    <t>800-12-0000-00042</t>
  </si>
  <si>
    <t>Hamlin Memorial Hospital</t>
  </si>
  <si>
    <t>529-08-0236-00051</t>
  </si>
  <si>
    <t>Maverick County Hospital District</t>
  </si>
  <si>
    <t>600-17-0007-00048</t>
  </si>
  <si>
    <t>529-10-0065-00056</t>
  </si>
  <si>
    <t>600-12-0000-00241</t>
  </si>
  <si>
    <t>Denton County dba Denton County Health Department</t>
  </si>
  <si>
    <t>600-17-0007-00020</t>
  </si>
  <si>
    <t>Midland County Hospital District</t>
  </si>
  <si>
    <t>800-12-0000-00037</t>
  </si>
  <si>
    <t>Gainesville Memorial Hospital</t>
  </si>
  <si>
    <t>600-16-0008-00039</t>
  </si>
  <si>
    <t>900-12-0000-00003</t>
  </si>
  <si>
    <t>UT MD Anderson Cancer Center</t>
  </si>
  <si>
    <t>529-08-0236-00114</t>
  </si>
  <si>
    <t>Yoakum Hospital District</t>
  </si>
  <si>
    <t>800-12-0000-00100</t>
  </si>
  <si>
    <t>Terry Memorial Hospital District dba Brownfield Regional Medical Center</t>
  </si>
  <si>
    <t>600-16-0008-00003</t>
  </si>
  <si>
    <t>Brazos County Treasurer</t>
  </si>
  <si>
    <t>600-16-0001-00015</t>
  </si>
  <si>
    <t>800-12-0000-00088</t>
  </si>
  <si>
    <t>800-12-0000-00105</t>
  </si>
  <si>
    <t>800-12-0000-00045</t>
  </si>
  <si>
    <t>HASKELL MEMORIAL HOSPITAL</t>
  </si>
  <si>
    <t>800-12-0000-00085</t>
  </si>
  <si>
    <t>800-12-0000-00041</t>
  </si>
  <si>
    <t>800-12-0000-00043</t>
  </si>
  <si>
    <t>Hansford County Hospital District</t>
  </si>
  <si>
    <t>800-12-0000-00057</t>
  </si>
  <si>
    <t>800-12-0000-00077</t>
  </si>
  <si>
    <t>529-08-0236-00091</t>
  </si>
  <si>
    <t>600-12-0000-00043</t>
  </si>
  <si>
    <t>800-12-0000-00056</t>
  </si>
  <si>
    <t>L M HUDSPETH MEMORIAL HOSPITAL</t>
  </si>
  <si>
    <t>600-17-0007-00036</t>
  </si>
  <si>
    <t>529-08-0236-00106</t>
  </si>
  <si>
    <t>600-12-0000-00048</t>
  </si>
  <si>
    <t>600-16-0012-00000</t>
  </si>
  <si>
    <t>800-12-0000-00034</t>
  </si>
  <si>
    <t>Faith Community Hospital Auxiliary (Jack County Hospital District)</t>
  </si>
  <si>
    <t>800-12-0000-00053</t>
  </si>
  <si>
    <t>800-12-0000-00044</t>
  </si>
  <si>
    <t>800-12-0000-00066</t>
  </si>
  <si>
    <t>600-12-0000-00232</t>
  </si>
  <si>
    <t>Fredericksburg Hospital Authority</t>
  </si>
  <si>
    <t>529-08-0236-00079</t>
  </si>
  <si>
    <t>800-12-0000-00008</t>
  </si>
  <si>
    <t>Chillicothe Hospital</t>
  </si>
  <si>
    <t>600-14-0000-00002</t>
  </si>
  <si>
    <t>Bell County</t>
  </si>
  <si>
    <t>700-12-0000-00003</t>
  </si>
  <si>
    <t>600-12-0000-00279</t>
  </si>
  <si>
    <t>800-12-0000-00060</t>
  </si>
  <si>
    <t>529-08-0236-00078</t>
  </si>
  <si>
    <t>University Health System (Bexar County)</t>
  </si>
  <si>
    <t>800-12-0000-00051</t>
  </si>
  <si>
    <t>600-12-0000-00031</t>
  </si>
  <si>
    <t>600-14-0000-00059</t>
  </si>
  <si>
    <t>South Randall County Hospital District</t>
  </si>
  <si>
    <t>600-12-0000-00286</t>
  </si>
  <si>
    <t>Texas Tech University Health Science Center</t>
  </si>
  <si>
    <t>600-12-0000-00066</t>
  </si>
  <si>
    <t>Rockdale Hospital District</t>
  </si>
  <si>
    <t>GPCH LLC dba Golden Plains Community Hospital</t>
  </si>
  <si>
    <t>529-08-0236-00137</t>
  </si>
  <si>
    <t>Hutchinson County Hospital District</t>
  </si>
  <si>
    <t>529-10-0065-00092</t>
  </si>
  <si>
    <t>Rice Hospital District</t>
  </si>
  <si>
    <t>600-17-0007-00019</t>
  </si>
  <si>
    <t>600-12-0000-00169</t>
  </si>
  <si>
    <t>529-08-0236-00016</t>
  </si>
  <si>
    <t>600-12-0000-00047</t>
  </si>
  <si>
    <t>Comal County</t>
  </si>
  <si>
    <t>600-12-0000-00185</t>
  </si>
  <si>
    <t>700-12-0000-00009</t>
  </si>
  <si>
    <t>600-12-0000-00249</t>
  </si>
  <si>
    <t>Trinity Memorial Hospital District</t>
  </si>
  <si>
    <t>529-08-0236-00077</t>
  </si>
  <si>
    <t>800-12-0000-00063</t>
  </si>
  <si>
    <t>McCamey Hospital and Convalesent Center</t>
  </si>
  <si>
    <t>600-12-0000-00002</t>
  </si>
  <si>
    <t>Ellis County</t>
  </si>
  <si>
    <t>600-17-0007-00018</t>
  </si>
  <si>
    <t>800-12-0000-00080</t>
  </si>
  <si>
    <t>North Wheeler County Hospital District</t>
  </si>
  <si>
    <t>800-12-0000-00059</t>
  </si>
  <si>
    <t xml:space="preserve">Lockney Gen Hospital District (WJ Mangold Memorial Hospital) </t>
  </si>
  <si>
    <t>529-08-0236-00050</t>
  </si>
  <si>
    <t>El Paso County Hospital District</t>
  </si>
  <si>
    <t>529-08-0236-00107</t>
  </si>
  <si>
    <t>800-12-0000-00003</t>
  </si>
  <si>
    <t>800-12-0000-00055</t>
  </si>
  <si>
    <t>Lavaca Medical Center (hospital district)</t>
  </si>
  <si>
    <t>529-10-0065-00007</t>
  </si>
  <si>
    <t xml:space="preserve">Gregg County </t>
  </si>
  <si>
    <t>600-14-0000-00028</t>
  </si>
  <si>
    <t>University of Texas Health Center at Tyler</t>
  </si>
  <si>
    <t>600-17-0005-00009</t>
  </si>
  <si>
    <t>Bowie County LPPF</t>
  </si>
  <si>
    <t>600-15-0009-00003</t>
  </si>
  <si>
    <t>Wilson County Hospital District</t>
  </si>
  <si>
    <t>529-09-0125-00005</t>
  </si>
  <si>
    <t>Harrison County</t>
  </si>
  <si>
    <t>529-10-0065-00075</t>
  </si>
  <si>
    <t>Collingsworth Hospital District</t>
  </si>
  <si>
    <t>800-12-0000-00075</t>
  </si>
  <si>
    <t>700-12-0000-00015</t>
  </si>
  <si>
    <t>900-12-0000-00001</t>
  </si>
  <si>
    <t>University of Texas Health Center - Tyler</t>
  </si>
  <si>
    <t>800-12-0000-00087</t>
  </si>
  <si>
    <t>Reagan Memorial Hospital District</t>
  </si>
  <si>
    <t>600-16-0001-00017</t>
  </si>
  <si>
    <t>800-12-0000-00067</t>
  </si>
  <si>
    <t>Calhoun County DBA Memorial Medical Center</t>
  </si>
  <si>
    <t>600-12-0000-00214</t>
  </si>
  <si>
    <t>529-11-0067-00010</t>
  </si>
  <si>
    <t>Guadalupe Regional Medical Center</t>
  </si>
  <si>
    <t>600-12-0000-00077</t>
  </si>
  <si>
    <t>529-10-0065-00015</t>
  </si>
  <si>
    <t>600-17-0007-00027</t>
  </si>
  <si>
    <t>529-10-0065-00014</t>
  </si>
  <si>
    <t>600-17-0007-00026</t>
  </si>
  <si>
    <t>529-10-0065-00013</t>
  </si>
  <si>
    <t>600-17-0007-00025</t>
  </si>
  <si>
    <t>529-10-0065-00109</t>
  </si>
  <si>
    <t>Hopkins County Hospital District</t>
  </si>
  <si>
    <t>529-08-0236-00089</t>
  </si>
  <si>
    <t>600-17-0005-00007</t>
  </si>
  <si>
    <t>529-10-0065-00111</t>
  </si>
  <si>
    <t>100-13-0000-00086</t>
  </si>
  <si>
    <t>Stonewall Memorial Hospital (County Hospital District)</t>
  </si>
  <si>
    <t>600-16-0012-00001</t>
  </si>
  <si>
    <t>800-12-0000-00109</t>
  </si>
  <si>
    <t>529-10-0065-00115</t>
  </si>
  <si>
    <t>Burleson County Hospital District</t>
  </si>
  <si>
    <t>600-14-0000-00017</t>
  </si>
  <si>
    <t>Texas Higher Education Board</t>
  </si>
  <si>
    <t>529-12-0049-00005</t>
  </si>
  <si>
    <t>529-12-0049-00007</t>
  </si>
  <si>
    <t>600-15-0009-00052</t>
  </si>
  <si>
    <t>529-12-0049-00004</t>
  </si>
  <si>
    <t>600-15-0009-00053</t>
  </si>
  <si>
    <t>529-12-0049-00018</t>
  </si>
  <si>
    <t>600-12-0000-00012</t>
  </si>
  <si>
    <t>600-16-0001-00003</t>
  </si>
  <si>
    <t>600-17-0007-00009</t>
  </si>
  <si>
    <t>800-12-0000-00018</t>
  </si>
  <si>
    <t>800-12-0000-00081</t>
  </si>
  <si>
    <t>600-16-0008-00004</t>
  </si>
  <si>
    <t>800-12-0000-00068</t>
  </si>
  <si>
    <t>Memorial Medical Center San Augustine</t>
  </si>
  <si>
    <t>800-12-0000-00015</t>
  </si>
  <si>
    <t>Dallam and Hartley Counties Hospital District</t>
  </si>
  <si>
    <t>800-12-0000-00062</t>
  </si>
  <si>
    <t>600-12-0000-00239</t>
  </si>
  <si>
    <t>Atlanta Hospital Authority</t>
  </si>
  <si>
    <t>600-15-0004-00000</t>
  </si>
  <si>
    <t>Cass County</t>
  </si>
  <si>
    <t>529-08-0236-00013</t>
  </si>
  <si>
    <t>Bowie County</t>
  </si>
  <si>
    <t>600-15-0005-00009</t>
  </si>
  <si>
    <t>600-17-0001-00001</t>
  </si>
  <si>
    <t>Hopkins County Hospital District (Hopkins County Memorial Hospital)</t>
  </si>
  <si>
    <t>700-12-0000-00011</t>
  </si>
  <si>
    <t>529-08-0236-00018</t>
  </si>
  <si>
    <t>600-17-0007-00041</t>
  </si>
  <si>
    <t>800-12-0000-00090</t>
  </si>
  <si>
    <t>Nolan County Hospital District</t>
  </si>
  <si>
    <t>700-12-0000-00004</t>
  </si>
  <si>
    <t>600-12-0000-00049</t>
  </si>
  <si>
    <t>600-17-0007-00010</t>
  </si>
  <si>
    <t>600-12-0000-00177</t>
  </si>
  <si>
    <t>Lamar County</t>
  </si>
  <si>
    <t>600-17-0007-00000</t>
  </si>
  <si>
    <t>800-12-0000-00007</t>
  </si>
  <si>
    <t>Childress County Hospital District dba Childress Regional Medical Center</t>
  </si>
  <si>
    <t>Methodist Hosp Levelland dba Covenant Hosp Levella</t>
  </si>
  <si>
    <t>600-12-0000-00083</t>
  </si>
  <si>
    <t>Hockley County</t>
  </si>
  <si>
    <t>600-14-0000-00045</t>
  </si>
  <si>
    <t>DSHS Rusk State Hospital</t>
  </si>
  <si>
    <t>900-12-0000-00006</t>
  </si>
  <si>
    <t>529-08-0236-00011</t>
  </si>
  <si>
    <t>529-10-0065-00113</t>
  </si>
  <si>
    <t>Fayette County</t>
  </si>
  <si>
    <t>600-12-0000-00181</t>
  </si>
  <si>
    <t>Lee County</t>
  </si>
  <si>
    <t>600-17-0007-00001</t>
  </si>
  <si>
    <t>800-12-0000-00016</t>
  </si>
  <si>
    <t>529-08-0236-00009</t>
  </si>
  <si>
    <t>600-14-0000-00015</t>
  </si>
  <si>
    <t>Galveston County</t>
  </si>
  <si>
    <t>100-13-0000-00033</t>
  </si>
  <si>
    <t>800-12-0000-00107</t>
  </si>
  <si>
    <t>800-12-0000-00083</t>
  </si>
  <si>
    <t>Plains Memorial Hospital Disproportionate Share Account (Castro County)</t>
  </si>
  <si>
    <t>800-12-0000-00061</t>
  </si>
  <si>
    <t>800-12-0000-00070</t>
  </si>
  <si>
    <t>800-12-0000-00021</t>
  </si>
  <si>
    <t>800-12-0000-00052</t>
  </si>
  <si>
    <t>600-12-0000-00111</t>
  </si>
  <si>
    <t>600-17-0007-00008</t>
  </si>
  <si>
    <t>600-16-0003-00022</t>
  </si>
  <si>
    <t>DM Cogdell Memorial Hospital dba Scurry County</t>
  </si>
  <si>
    <t>600-16-0005-00001</t>
  </si>
  <si>
    <t>600-12-0000-00080</t>
  </si>
  <si>
    <t>600-17-0007-00063</t>
  </si>
  <si>
    <t>600-16-0008-00055</t>
  </si>
  <si>
    <t>600-16-0008-00056</t>
  </si>
  <si>
    <t>Deaf Smith County Hospital District</t>
  </si>
  <si>
    <t>600-16-0008-00061</t>
  </si>
  <si>
    <t>529-08-0236-00120</t>
  </si>
  <si>
    <t>Crockett County</t>
  </si>
  <si>
    <t>529-09-0125-00016</t>
  </si>
  <si>
    <t>529-10-0065-00009</t>
  </si>
  <si>
    <t>529-10-0065-00048</t>
  </si>
  <si>
    <t>600-12-0000-00052</t>
  </si>
  <si>
    <t>Menard County Hospital District</t>
  </si>
  <si>
    <t>600-12-0000-00182</t>
  </si>
  <si>
    <t>Concho Valley Center for Human Advancement dba MHMR Services for the Concho</t>
  </si>
  <si>
    <t>600-16-0008-00052</t>
  </si>
  <si>
    <t>529-08-0236-00067</t>
  </si>
  <si>
    <t>529-11-0067-00012</t>
  </si>
  <si>
    <t>Starr County</t>
  </si>
  <si>
    <t>529-10-0065-00010</t>
  </si>
  <si>
    <t>600-17-0007-00022</t>
  </si>
  <si>
    <t>529-10-0065-00019</t>
  </si>
  <si>
    <t>600-17-0007-00031</t>
  </si>
  <si>
    <t>600-17-0007-00034</t>
  </si>
  <si>
    <t>600-12-0000-00056</t>
  </si>
  <si>
    <t>Johnson County</t>
  </si>
  <si>
    <t>529-10-0065-00078</t>
  </si>
  <si>
    <t>600-17-0007-00045</t>
  </si>
  <si>
    <t>529-10-0065-00017</t>
  </si>
  <si>
    <t>600-17-0007-00029</t>
  </si>
  <si>
    <t>529-08-0236-00097</t>
  </si>
  <si>
    <t>600-17-0007-00040</t>
  </si>
  <si>
    <t>529-10-0065-00016</t>
  </si>
  <si>
    <t>600-17-0007-00028</t>
  </si>
  <si>
    <t>529-10-0065-00085</t>
  </si>
  <si>
    <t>600-17-0007-00043</t>
  </si>
  <si>
    <t>600-12-0000-00131</t>
  </si>
  <si>
    <t>600-17-0007-00066</t>
  </si>
  <si>
    <t>600-12-0000-00261</t>
  </si>
  <si>
    <t>Collin County</t>
  </si>
  <si>
    <t>529-10-0065-00018</t>
  </si>
  <si>
    <t>600-17-0007-00030</t>
  </si>
  <si>
    <t>600-17-0007-00065</t>
  </si>
  <si>
    <t>800-12-0000-00110</t>
  </si>
  <si>
    <t>Yoakum County</t>
  </si>
  <si>
    <t>800-12-0000-00048</t>
  </si>
  <si>
    <t>600-14-0000-00050</t>
  </si>
  <si>
    <t>529-08-0236-00096</t>
  </si>
  <si>
    <t>Parmer County Hospital District</t>
  </si>
  <si>
    <t>529-12-0049-00002</t>
  </si>
  <si>
    <t>529-08-0236-00064</t>
  </si>
  <si>
    <t>529-08-0236-00027</t>
  </si>
  <si>
    <t>529-08-0236-00028</t>
  </si>
  <si>
    <t>600-15-0009-00084</t>
  </si>
  <si>
    <t>529-10-0065-00087</t>
  </si>
  <si>
    <t>529-08-0236-00029</t>
  </si>
  <si>
    <t>600-17-0001-00009</t>
  </si>
  <si>
    <t>McLennan County</t>
  </si>
  <si>
    <t>600-15-0010-00001</t>
  </si>
  <si>
    <t>600-15-0009-00004</t>
  </si>
  <si>
    <t>Hays County</t>
  </si>
  <si>
    <t>600-12-0000-00166</t>
  </si>
  <si>
    <t>Austin Independent School District</t>
  </si>
  <si>
    <t>600-12-0000-00167</t>
  </si>
  <si>
    <t>600-17-0001-00007</t>
  </si>
  <si>
    <t>600-15-0009-00085</t>
  </si>
  <si>
    <t>529-11-0067-00009</t>
  </si>
  <si>
    <t>Williamson County</t>
  </si>
  <si>
    <t>600-17-0001-00014</t>
  </si>
  <si>
    <t>600-15-0009-00086</t>
  </si>
  <si>
    <t>600-16-0006-00000</t>
  </si>
  <si>
    <t>600-17-0007-00042</t>
  </si>
  <si>
    <t>600-16-0004-00000</t>
  </si>
  <si>
    <t>McLennan County (LPPF)</t>
  </si>
  <si>
    <t>DSHS Terrell State Hospital</t>
  </si>
  <si>
    <t>900-12-0000-00013</t>
  </si>
  <si>
    <t>700-12-0000-00008</t>
  </si>
  <si>
    <t>800-12-0000-00093</t>
  </si>
  <si>
    <t>529-08-0236-00113</t>
  </si>
  <si>
    <t>Walker County Hospital District</t>
  </si>
  <si>
    <t>600-14-0000-00016</t>
  </si>
  <si>
    <t>529-12-0049-00010</t>
  </si>
  <si>
    <t>529-12-0049-00009</t>
  </si>
  <si>
    <t>600-12-0000-00252</t>
  </si>
  <si>
    <t>Camp County</t>
  </si>
  <si>
    <t>529-12-0049-00011</t>
  </si>
  <si>
    <t>529-12-0049-00008</t>
  </si>
  <si>
    <t>529-12-0049-00017</t>
  </si>
  <si>
    <t>529-08-0236-00059</t>
  </si>
  <si>
    <t>Rolling Plains Memorial Hospital District</t>
  </si>
  <si>
    <t>529-08-0236-00060</t>
  </si>
  <si>
    <t>529-09-0125-00009</t>
  </si>
  <si>
    <t>529-10-0065-00030</t>
  </si>
  <si>
    <t>529-10-0065-00083</t>
  </si>
  <si>
    <t>600-12-0000-00028</t>
  </si>
  <si>
    <t>600-12-0000-00032</t>
  </si>
  <si>
    <t>600-12-0000-00093</t>
  </si>
  <si>
    <t>Taylor County</t>
  </si>
  <si>
    <t>DSHS San Antonio State Hospital</t>
  </si>
  <si>
    <t>900-12-0000-00012</t>
  </si>
  <si>
    <t>600-13-0000-00334</t>
  </si>
  <si>
    <t>800-12-0000-00035</t>
  </si>
  <si>
    <t>Liberty-Dayton Regional Medical Center LLC</t>
  </si>
  <si>
    <t>600-12-0000-00236</t>
  </si>
  <si>
    <t>Liberty County Hospital District #1</t>
  </si>
  <si>
    <t>529-08-0236-00105</t>
  </si>
  <si>
    <t>600-16-0007-00005</t>
  </si>
  <si>
    <t>700-12-0000-00002</t>
  </si>
  <si>
    <t>600-17-0006-00013</t>
  </si>
  <si>
    <t>Gregg County</t>
  </si>
  <si>
    <t>600-17-0007-00012</t>
  </si>
  <si>
    <t>Refugio County Memorial Hospital District</t>
  </si>
  <si>
    <t>600-17-0006-00006</t>
  </si>
  <si>
    <t>600-12-0000-00186</t>
  </si>
  <si>
    <t>Hill County</t>
  </si>
  <si>
    <t>600-17-0006-00005</t>
  </si>
  <si>
    <t>600-12-0000-00235</t>
  </si>
  <si>
    <t xml:space="preserve">Hood County </t>
  </si>
  <si>
    <t>600-12-0000-00027</t>
  </si>
  <si>
    <t>Hood County Hospital District</t>
  </si>
  <si>
    <t>600-17-0006-00007</t>
  </si>
  <si>
    <t>529-11-0067-00016</t>
  </si>
  <si>
    <t>600-15-0005-00004</t>
  </si>
  <si>
    <t>529-08-0236-00066</t>
  </si>
  <si>
    <t>600-17-0006-00002</t>
  </si>
  <si>
    <t>600-12-0000-00076</t>
  </si>
  <si>
    <t>600-15-0012-00074</t>
  </si>
  <si>
    <t>Goliad County</t>
  </si>
  <si>
    <t>600-17-0006-00001</t>
  </si>
  <si>
    <t>600-17-0007-00014</t>
  </si>
  <si>
    <t>Cuero Community Hospital</t>
  </si>
  <si>
    <t>600-17-0007-00015</t>
  </si>
  <si>
    <t>600-12-0000-00044</t>
  </si>
  <si>
    <t>529-10-0065-00006</t>
  </si>
  <si>
    <t>600-16-0008-00030</t>
  </si>
  <si>
    <t>600-17-0006-00000</t>
  </si>
  <si>
    <t>600-17-0006-00004</t>
  </si>
  <si>
    <t>600-12-0000-00061</t>
  </si>
  <si>
    <t>600-14-0000-00035</t>
  </si>
  <si>
    <t>The Texas A&amp;M University System Health Science Center</t>
  </si>
  <si>
    <t>600-17-0006-00011</t>
  </si>
  <si>
    <t>600-12-0000-00033</t>
  </si>
  <si>
    <t>600-12-0000-00240</t>
  </si>
  <si>
    <t>Amarillo Hospital District</t>
  </si>
  <si>
    <t>600-13-0000-00459</t>
  </si>
  <si>
    <t>600-17-0002-00001</t>
  </si>
  <si>
    <t>600-17-0007-00071</t>
  </si>
  <si>
    <t>Grayson County Cty Health Dept/LPPF</t>
  </si>
  <si>
    <t>600-12-0000-00050</t>
  </si>
  <si>
    <t>Dimmit Regional Hospital District dba Dimmit Regional Hospital</t>
  </si>
  <si>
    <t>529-12-0049-00014</t>
  </si>
  <si>
    <t>Swisher Memorial Healthcare System (County Hospital District)</t>
  </si>
  <si>
    <t>529-08-0236-00063</t>
  </si>
  <si>
    <t>800-12-0000-00040</t>
  </si>
  <si>
    <t>Guadalupe County Hospital Board dba Guadalupe Regional Medical Center</t>
  </si>
  <si>
    <t>529-10-0065-00045</t>
  </si>
  <si>
    <t>529-10-0065-00065</t>
  </si>
  <si>
    <t>Medina County Hospital District dba Medina Regional Hospital</t>
  </si>
  <si>
    <t>600-15-0009-00087</t>
  </si>
  <si>
    <t>800-12-0000-00079</t>
  </si>
  <si>
    <t>600-16-0008-00005</t>
  </si>
  <si>
    <t>600-15-0012-00015</t>
  </si>
  <si>
    <t>Bellville Hospital District</t>
  </si>
  <si>
    <t>529-10-0065-00077</t>
  </si>
  <si>
    <t>Winnie-Stowell Hospital District</t>
  </si>
  <si>
    <t>600-14-0000-00052</t>
  </si>
  <si>
    <t>Cameron County Health Care Funding District</t>
  </si>
  <si>
    <t>600-14-0000-00039</t>
  </si>
  <si>
    <t>Cameron County</t>
  </si>
  <si>
    <t>600-14-0000-00051</t>
  </si>
  <si>
    <t>600-14-0000-00038</t>
  </si>
  <si>
    <t>600-16-0007-00004</t>
  </si>
  <si>
    <t>Brazos County</t>
  </si>
  <si>
    <t>529-10-0065-00116</t>
  </si>
  <si>
    <t>Anson General Hospital</t>
  </si>
  <si>
    <t>100-17-0001-00000</t>
  </si>
  <si>
    <t>529-08-0236-00003</t>
  </si>
  <si>
    <t>600-12-0000-00245</t>
  </si>
  <si>
    <t>529-08-0236-00109</t>
  </si>
  <si>
    <t>Jefferson County</t>
  </si>
  <si>
    <t>600-12-0000-00198</t>
  </si>
  <si>
    <t>Spindletop Center</t>
  </si>
  <si>
    <t>600-17-0007-00006</t>
  </si>
  <si>
    <t>600-12-0000-00237</t>
  </si>
  <si>
    <t>600-12-0000-00024</t>
  </si>
  <si>
    <t>600-12-0000-00096</t>
  </si>
  <si>
    <t>600-12-0000-00057</t>
  </si>
  <si>
    <t>600-12-0000-00285</t>
  </si>
  <si>
    <t>600-15-0007-00002</t>
  </si>
  <si>
    <t>City of Beaumont</t>
  </si>
  <si>
    <t>529-08-0236-00002</t>
  </si>
  <si>
    <t>600-12-0000-00199</t>
  </si>
  <si>
    <t>600-17-0007-00062</t>
  </si>
  <si>
    <t>600-12-0000-00042</t>
  </si>
  <si>
    <t xml:space="preserve">Collin County </t>
  </si>
  <si>
    <t>800-12-0000-00038</t>
  </si>
  <si>
    <t>Somervell County Hospital District</t>
  </si>
  <si>
    <t>529-08-0236-00071</t>
  </si>
  <si>
    <t>529-08-0236-00074</t>
  </si>
  <si>
    <t>529-10-0065-00029</t>
  </si>
  <si>
    <t>529-08-0236-00150</t>
  </si>
  <si>
    <t>529-08-0236-00073</t>
  </si>
  <si>
    <t>529-08-0236-00072</t>
  </si>
  <si>
    <t>800-12-0000-00065</t>
  </si>
  <si>
    <t>600-15-0009-00000</t>
  </si>
  <si>
    <t>Stamford Memorial Hospital (Stamford Memorial Hospital District</t>
  </si>
  <si>
    <t>600-15-0007-00001</t>
  </si>
  <si>
    <t>529-08-0236-00015</t>
  </si>
  <si>
    <t>600-12-0000-00197</t>
  </si>
  <si>
    <t>800-12-0000-00020</t>
  </si>
  <si>
    <t>Culberson County Hospital District</t>
  </si>
  <si>
    <t>529-10-0065-00028</t>
  </si>
  <si>
    <t>Schleicher County Hospital District</t>
  </si>
  <si>
    <t>800-12-0000-00054</t>
  </si>
  <si>
    <t>Lamb County dba Lamb Healthcare Center</t>
  </si>
  <si>
    <t>800-12-0000-00102</t>
  </si>
  <si>
    <t>800-12-0000-00089</t>
  </si>
  <si>
    <t>800-12-0000-00064</t>
  </si>
  <si>
    <t>Dawson County Hospital District dba Medical Arts Hospital</t>
  </si>
  <si>
    <t>900-12-0000-00015</t>
  </si>
  <si>
    <t>University of Texas Southwestern St Paul University Hospital</t>
  </si>
  <si>
    <t>900-12-0000-00016</t>
  </si>
  <si>
    <t>UTSW University Hospitals and Clinics Zale Lipshy University Hospital</t>
  </si>
  <si>
    <t>800-12-0000-00103</t>
  </si>
  <si>
    <t>600-13-0000-00109</t>
  </si>
  <si>
    <t>600-13-0000-00108</t>
  </si>
  <si>
    <t>600-12-0000-00046</t>
  </si>
  <si>
    <t>600-17-0003-00000</t>
  </si>
  <si>
    <t>Muleshoe Area Hospital District dba Muleshoe Area Medical Center</t>
  </si>
  <si>
    <t>600-12-0000-00068</t>
  </si>
  <si>
    <t>600-17-0002-00007</t>
  </si>
  <si>
    <t>600-12-0000-00065</t>
  </si>
  <si>
    <t>600-17-0001-00002</t>
  </si>
  <si>
    <t>600-15-0005-00010</t>
  </si>
  <si>
    <t>600-12-0000-00263</t>
  </si>
  <si>
    <t>600-16-0008-00015</t>
  </si>
  <si>
    <t>600-17-0002-00004</t>
  </si>
  <si>
    <t>600-15-0009-00001</t>
  </si>
  <si>
    <t>600-17-0001-00004</t>
  </si>
  <si>
    <t>529-08-0236-00007</t>
  </si>
  <si>
    <t>600-17-0007-00053</t>
  </si>
  <si>
    <t>529-08-0236-00005</t>
  </si>
  <si>
    <t>600-17-0007-00054</t>
  </si>
  <si>
    <t>529-08-0236-00117</t>
  </si>
  <si>
    <t>600-17-0007-00049</t>
  </si>
  <si>
    <t>600-17-0001-00000</t>
  </si>
  <si>
    <t>600-17-0007-00050</t>
  </si>
  <si>
    <t>600-15-0010-00000</t>
  </si>
  <si>
    <t>600-17-0007-00061</t>
  </si>
  <si>
    <t>529-10-0065-00011</t>
  </si>
  <si>
    <t>600-17-0007-00023</t>
  </si>
  <si>
    <t>529-10-0065-00012</t>
  </si>
  <si>
    <t>600-17-0007-00024</t>
  </si>
  <si>
    <t>600-17-0007-00056</t>
  </si>
  <si>
    <t>600-17-0007-00067</t>
  </si>
  <si>
    <t>600-17-0008-00000</t>
  </si>
  <si>
    <t>600-17-0008-00002</t>
  </si>
  <si>
    <t>600-17-0008-00001</t>
  </si>
  <si>
    <t>Covenant Hospital Plainview</t>
  </si>
  <si>
    <t>600-14-0000-00046</t>
  </si>
  <si>
    <t>600-14-0000-00047</t>
  </si>
  <si>
    <t>Seminole Hospital District of Gaines County (Memorial Hospital)</t>
  </si>
  <si>
    <t>529-10-0065-00096</t>
  </si>
  <si>
    <t>529-10-0065-00026</t>
  </si>
  <si>
    <t>600-12-0000-00038</t>
  </si>
  <si>
    <t>529-08-0236-00025</t>
  </si>
  <si>
    <t>529-08-0236-00024</t>
  </si>
  <si>
    <t>Lockney Gen Hosp Dist (W.J. Mangold Mem Hosp)</t>
  </si>
  <si>
    <t>529-10-0065-00024</t>
  </si>
  <si>
    <t>529-09-0125-00020</t>
  </si>
  <si>
    <t>529-08-0236-00121</t>
  </si>
  <si>
    <t>529-08-0236-00123</t>
  </si>
  <si>
    <t>Yoakum County dba Yoakum County Hospital</t>
  </si>
  <si>
    <t>DSHS Big Spring State</t>
  </si>
  <si>
    <t>900-12-0000-00014</t>
  </si>
  <si>
    <t>Methodist Children's dba Covenant Children's Hospi</t>
  </si>
  <si>
    <t>529-11-0067-00023</t>
  </si>
  <si>
    <t>529-11-0067-00024</t>
  </si>
  <si>
    <t>DSHS El Paso Psychiatric Center</t>
  </si>
  <si>
    <t>900-12-0000-00009</t>
  </si>
  <si>
    <t>529-09-0125-00012</t>
  </si>
  <si>
    <t>Kimble County Hospital District</t>
  </si>
  <si>
    <t>600-15-0004-00001</t>
  </si>
  <si>
    <t>529-08-0236-00110</t>
  </si>
  <si>
    <t>600-15-0005-00008</t>
  </si>
  <si>
    <t>600-12-0000-00010</t>
  </si>
  <si>
    <t>600-16-0008-00064</t>
  </si>
  <si>
    <t>600-17-0007-00060</t>
  </si>
  <si>
    <t>600-12-0000-00075</t>
  </si>
  <si>
    <t>600-12-0000-00081</t>
  </si>
  <si>
    <t>West Wharton County Hospital District</t>
  </si>
  <si>
    <t>600-12-0000-00203</t>
  </si>
  <si>
    <t>Coleman County Hospital District</t>
  </si>
  <si>
    <t>600-12-0000-00106</t>
  </si>
  <si>
    <t>McCulloch County Hospital District</t>
  </si>
  <si>
    <t>100-15-0009-00001</t>
  </si>
  <si>
    <t>Fannin County Hospital Authority dba TMC Bonham Hosp</t>
  </si>
  <si>
    <t>800-12-0000-00097</t>
  </si>
  <si>
    <t>800-12-0000-00047</t>
  </si>
  <si>
    <t>600-14-0000-00036</t>
  </si>
  <si>
    <t>600-17-0007-00039</t>
  </si>
  <si>
    <t>100-16-0008-00000</t>
  </si>
  <si>
    <t>600-16-0008-00013</t>
  </si>
  <si>
    <t>529-08-0236-00145</t>
  </si>
  <si>
    <t>600-16-0008-00014</t>
  </si>
  <si>
    <t>600-15-0012-00002</t>
  </si>
  <si>
    <t>Grimes County</t>
  </si>
  <si>
    <t>600-15-0012-00001</t>
  </si>
  <si>
    <t>TAMUS Health Science Center</t>
  </si>
  <si>
    <t>600-16-0008-00012</t>
  </si>
  <si>
    <t>600-15-0012-00005</t>
  </si>
  <si>
    <t>600-16-0008-00010</t>
  </si>
  <si>
    <t>600-17-0007-00021</t>
  </si>
  <si>
    <t>529-08-0236-00130</t>
  </si>
  <si>
    <t>600-12-0000-00194</t>
  </si>
  <si>
    <t>600-17-0007-00038</t>
  </si>
  <si>
    <t>600-12-0000-00064</t>
  </si>
  <si>
    <t>600-17-0007-00055</t>
  </si>
  <si>
    <t>600-12-0000-00063</t>
  </si>
  <si>
    <t>Metroplex Adventist Hospital Inc  Rolling Brook Community Hospital</t>
  </si>
  <si>
    <t>600-12-0000-00072</t>
  </si>
  <si>
    <t>Lampasas County</t>
  </si>
  <si>
    <t>700-12-0000-00007</t>
  </si>
  <si>
    <t>600-12-0000-00284</t>
  </si>
  <si>
    <t>900-16-0001-00000</t>
  </si>
  <si>
    <t>University of Texas Health Science Ctr at Houston UTHSC</t>
  </si>
  <si>
    <t>600-16-0001-00018</t>
  </si>
  <si>
    <t>800-12-0000-00104</t>
  </si>
  <si>
    <t>Val Verde County Hospital District</t>
  </si>
  <si>
    <t>600-12-0000-00001</t>
  </si>
  <si>
    <t>600-12-0000-00216</t>
  </si>
  <si>
    <t>600-12-0000-00238</t>
  </si>
  <si>
    <t>800-12-0000-00092</t>
  </si>
  <si>
    <t>Seminole HD of Gaines Co dba Memorial Hospital</t>
  </si>
  <si>
    <t>600-17-0007-00017</t>
  </si>
  <si>
    <t>200-12-0000-00012</t>
  </si>
  <si>
    <t>250-13-0000-00004</t>
  </si>
  <si>
    <t>Texas Tech University Health Sciences Center</t>
  </si>
  <si>
    <t>250-13-0000-00012</t>
  </si>
  <si>
    <t>UTHSCSA dba UT Health Science Center at San Antonio</t>
  </si>
  <si>
    <t>200-12-0000-00011</t>
  </si>
  <si>
    <t>200-12-0000-00014</t>
  </si>
  <si>
    <t>250-13-0000-00008</t>
  </si>
  <si>
    <t>University of Texas Health Science Center at Houston</t>
  </si>
  <si>
    <t>250-13-0000-00001</t>
  </si>
  <si>
    <t>300-12-0000-00005</t>
  </si>
  <si>
    <t>University Associates dba PNS Clinic</t>
  </si>
  <si>
    <t>300-12-0000-00007</t>
  </si>
  <si>
    <t>300-12-0000-00006</t>
  </si>
  <si>
    <t>300-12-0000-00008</t>
  </si>
  <si>
    <t>250-13-0000-00010</t>
  </si>
  <si>
    <t>300-15-0009-00000</t>
  </si>
  <si>
    <t>100-13-0000-00037</t>
  </si>
  <si>
    <t>UNTHSC@FW</t>
  </si>
  <si>
    <t>250-13-0000-00011</t>
  </si>
  <si>
    <t>300-12-0000-00010</t>
  </si>
  <si>
    <t>Hospitalist Medicine Physicians of TX PLLC Sound Physician Group</t>
  </si>
  <si>
    <t>300-16-0001-00000</t>
  </si>
  <si>
    <t>529-08-0236-00020</t>
  </si>
  <si>
    <t xml:space="preserve"> Total UC Costs
(HSL remaining after DSH plus PCP and Adjustments) minus YTD DY 6 UC Payments </t>
  </si>
  <si>
    <t>Only recouping portion of overpayment not attributable to OI.</t>
  </si>
  <si>
    <t>Currently not recouping any funds until lawsuit is resolved due to non-OI costs exceeding recoupment amount</t>
  </si>
  <si>
    <t>Final DY 6 Payment Amount</t>
  </si>
  <si>
    <t>Final IGT Needed by Provider</t>
  </si>
  <si>
    <t>DY 6 Total Payment (Prior to Ambulance Reallocation)</t>
  </si>
  <si>
    <t>Additional Payment after Ambulance Reallocation</t>
  </si>
  <si>
    <t>Adjusted 2017 UC Pool Amount</t>
  </si>
  <si>
    <t>Allocated 2017UC Pool Amount</t>
  </si>
  <si>
    <t>Total 2017 UC Payments</t>
  </si>
  <si>
    <t>Total 2017 UC Pool Amount</t>
  </si>
  <si>
    <t>2013 vs. 2017 UC Pool Adjustment Factor:</t>
  </si>
  <si>
    <t>021219301</t>
  </si>
  <si>
    <t>020967802</t>
  </si>
  <si>
    <t xml:space="preserve"> UC Schedule 3 - HSL NO OI</t>
  </si>
  <si>
    <t>Total YTD DY 6 UC Payments</t>
  </si>
  <si>
    <t>Total Additonal Payments</t>
  </si>
  <si>
    <t>Remaining Payment (Based on Remaining CASH)</t>
  </si>
  <si>
    <t>Total UC Payment (Based on Remaining CASH)</t>
  </si>
  <si>
    <t>Available Funds to Distribute to Hospitals and Physician Groups Without Recouping</t>
  </si>
  <si>
    <t>OOS OI Payments</t>
  </si>
  <si>
    <t>Remaining Payment IGT (Based on Remaining CASH)</t>
  </si>
  <si>
    <t>2018 Master TPI</t>
  </si>
  <si>
    <t>376537203</t>
  </si>
  <si>
    <t>130616909</t>
  </si>
  <si>
    <t>379200401</t>
  </si>
  <si>
    <t>217884004</t>
  </si>
  <si>
    <t>2017 Master TPI</t>
  </si>
  <si>
    <t>Updated with total payment amounts if proposed methodology used in DSH and DSH IGT's are fully funded</t>
  </si>
  <si>
    <t>YTD 2017 DSH Payment (Estimate if HSL No OI Paid Out)</t>
  </si>
  <si>
    <t>Updated with UP Class 1 IGT amounts if proposed methodology used in DSH and DSH IGT's are fully funded</t>
  </si>
  <si>
    <t>The assumption is made that IGT commitments will be fully funded</t>
  </si>
  <si>
    <t>Payment amount under traditional methodology if HHSC were to recoup</t>
  </si>
  <si>
    <t>IGT amount under traditional methodology if HHSC were to recoup</t>
  </si>
  <si>
    <t xml:space="preserve">Payment amount based on remaining available funding without recouping. These amounts are calculated using the percent that the actual calculated payment if HHSC were to recoup is of the total payments to all providers if recoupments were made. This percentage is then applied to the dollars HHSC has left to pay and that is the payment amount for each provider. </t>
  </si>
  <si>
    <t>IGT amount based on remaining available funding without recouping</t>
  </si>
  <si>
    <t>Total 2017 UC Pool Amount less Ambulance and Dental and YTD State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</si>
</sst>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00"/>
    <numFmt numFmtId="166" formatCode="mmmm\ d\,\ yyyy"/>
    <numFmt numFmtId="167" formatCode="_-&quot;$&quot;\ * #,##0.00_-;_-&quot;$&quot;\ * #,##0.00\-;_-&quot;$&quot;\ * &quot;-&quot;??_-;_-@_-"/>
    <numFmt numFmtId="168" formatCode="&quot;$&quot;#,##0"/>
    <numFmt numFmtId="169" formatCode="0.0%"/>
    <numFmt numFmtId="170" formatCode="_(* #,##0_);_(* \(#,##0\);_(* &quot;-&quot;??_);_(@_)"/>
    <numFmt numFmtId="171" formatCode="0.000%"/>
    <numFmt numFmtId="172" formatCode="#,##0.0000"/>
  </numFmts>
  <fonts count="102">
    <font>
      <sz val="10"/>
      <color theme="1"/>
      <name val="Arial"/>
      <family val="2"/>
    </font>
    <font>
      <sz val="10"/>
      <color theme="1"/>
      <name val="Arial"/>
      <family val="2"/>
    </font>
    <font>
      <b/>
      <sz val="10"/>
      <name val="Arial"/>
      <family val="2"/>
    </font>
    <font>
      <sz val="1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theme="1"/>
      <name val="Calibri"/>
      <family val="2"/>
      <scheme val="minor"/>
    </font>
    <font>
      <sz val="11"/>
      <color indexed="8"/>
      <name val="Calibri"/>
      <family val="2"/>
    </font>
    <font>
      <b/>
      <sz val="11"/>
      <color indexed="8"/>
      <name val="Calibri"/>
      <family val="2"/>
    </font>
    <font>
      <sz val="11"/>
      <color indexed="9"/>
      <name val="Calibri"/>
      <family val="2"/>
    </font>
    <font>
      <sz val="11"/>
      <color theme="0"/>
      <name val="Calibri"/>
      <family val="2"/>
      <scheme val="minor"/>
    </font>
    <font>
      <sz val="11"/>
      <color indexed="20"/>
      <name val="Calibri"/>
      <family val="2"/>
    </font>
    <font>
      <sz val="11"/>
      <color indexed="16"/>
      <name val="Calibri"/>
      <family val="2"/>
    </font>
    <font>
      <sz val="11"/>
      <color rgb="FF9C0006"/>
      <name val="Calibri"/>
      <family val="2"/>
      <scheme val="minor"/>
    </font>
    <font>
      <b/>
      <sz val="11"/>
      <color indexed="10"/>
      <name val="Calibri"/>
      <family val="2"/>
    </font>
    <font>
      <b/>
      <sz val="11"/>
      <color indexed="53"/>
      <name val="Calibri"/>
      <family val="2"/>
    </font>
    <font>
      <b/>
      <sz val="11"/>
      <color indexed="52"/>
      <name val="Calibri"/>
      <family val="2"/>
    </font>
    <font>
      <b/>
      <sz val="11"/>
      <color theme="0"/>
      <name val="Calibri"/>
      <family val="2"/>
      <scheme val="minor"/>
    </font>
    <font>
      <b/>
      <sz val="11"/>
      <color indexed="9"/>
      <name val="Calibri"/>
      <family val="2"/>
    </font>
    <font>
      <sz val="7"/>
      <name val="Arial"/>
      <family val="2"/>
    </font>
    <font>
      <sz val="10"/>
      <name val="MS Sans Serif"/>
      <family val="2"/>
    </font>
    <font>
      <sz val="10"/>
      <name val="CG Times (W1)"/>
    </font>
    <font>
      <sz val="10"/>
      <name val="Verdana"/>
      <family val="2"/>
    </font>
    <font>
      <sz val="10"/>
      <name val="Helv"/>
    </font>
    <font>
      <b/>
      <i/>
      <sz val="10"/>
      <name val="Arial"/>
      <family val="2"/>
    </font>
    <font>
      <sz val="12"/>
      <color theme="1"/>
      <name val="Times New Roman"/>
      <family val="2"/>
    </font>
    <font>
      <sz val="12"/>
      <name val="Arial"/>
      <family val="2"/>
    </font>
    <font>
      <sz val="10"/>
      <color indexed="8"/>
      <name val="Arial"/>
      <family val="2"/>
    </font>
    <font>
      <i/>
      <sz val="11"/>
      <color indexed="23"/>
      <name val="Calibri"/>
      <family val="2"/>
    </font>
    <font>
      <i/>
      <sz val="11"/>
      <color rgb="FF7F7F7F"/>
      <name val="Calibri"/>
      <family val="2"/>
      <scheme val="minor"/>
    </font>
    <font>
      <sz val="11"/>
      <color indexed="17"/>
      <name val="Calibri"/>
      <family val="2"/>
    </font>
    <font>
      <sz val="11"/>
      <color rgb="FF006100"/>
      <name val="Calibri"/>
      <family val="2"/>
      <scheme val="minor"/>
    </font>
    <font>
      <sz val="8"/>
      <name val="Arial"/>
      <family val="2"/>
    </font>
    <font>
      <b/>
      <sz val="12"/>
      <name val="Arial"/>
      <family val="2"/>
    </font>
    <font>
      <b/>
      <sz val="15"/>
      <color theme="3"/>
      <name val="Calibri"/>
      <family val="2"/>
      <scheme val="minor"/>
    </font>
    <font>
      <b/>
      <sz val="15"/>
      <color indexed="62"/>
      <name val="Calibri"/>
      <family val="2"/>
    </font>
    <font>
      <sz val="18"/>
      <name val="Arial"/>
      <family val="2"/>
    </font>
    <font>
      <b/>
      <sz val="15"/>
      <color indexed="56"/>
      <name val="Calibri"/>
      <family val="2"/>
    </font>
    <font>
      <b/>
      <sz val="13"/>
      <color indexed="62"/>
      <name val="Calibri"/>
      <family val="2"/>
    </font>
    <font>
      <b/>
      <sz val="13"/>
      <color theme="3"/>
      <name val="Calibri"/>
      <family val="2"/>
      <scheme val="minor"/>
    </font>
    <font>
      <b/>
      <sz val="13"/>
      <color indexed="56"/>
      <name val="Calibri"/>
      <family val="2"/>
    </font>
    <font>
      <b/>
      <sz val="11"/>
      <color indexed="62"/>
      <name val="Calibri"/>
      <family val="2"/>
    </font>
    <font>
      <b/>
      <sz val="11"/>
      <color theme="3"/>
      <name val="Calibri"/>
      <family val="2"/>
      <scheme val="minor"/>
    </font>
    <font>
      <b/>
      <sz val="11"/>
      <color indexed="56"/>
      <name val="Calibri"/>
      <family val="2"/>
    </font>
    <font>
      <u/>
      <sz val="10"/>
      <color indexed="12"/>
      <name val="Arial"/>
      <family val="2"/>
    </font>
    <font>
      <u/>
      <sz val="11"/>
      <color theme="10"/>
      <name val="Calibri"/>
      <family val="2"/>
    </font>
    <font>
      <u/>
      <sz val="10"/>
      <color theme="10"/>
      <name val="Arial"/>
      <family val="2"/>
    </font>
    <font>
      <sz val="11"/>
      <color indexed="62"/>
      <name val="Calibri"/>
      <family val="2"/>
    </font>
    <font>
      <sz val="11"/>
      <color indexed="10"/>
      <name val="Calibri"/>
      <family val="2"/>
    </font>
    <font>
      <sz val="11"/>
      <color indexed="53"/>
      <name val="Calibri"/>
      <family val="2"/>
    </font>
    <font>
      <sz val="11"/>
      <color rgb="FFFA7D00"/>
      <name val="Calibri"/>
      <family val="2"/>
      <scheme val="minor"/>
    </font>
    <font>
      <sz val="11"/>
      <color indexed="52"/>
      <name val="Calibri"/>
      <family val="2"/>
    </font>
    <font>
      <sz val="11"/>
      <color indexed="19"/>
      <name val="Calibri"/>
      <family val="2"/>
    </font>
    <font>
      <sz val="11"/>
      <color indexed="60"/>
      <name val="Calibri"/>
      <family val="2"/>
    </font>
    <font>
      <sz val="11"/>
      <color rgb="FF9C6500"/>
      <name val="Calibri"/>
      <family val="2"/>
      <scheme val="minor"/>
    </font>
    <font>
      <sz val="10"/>
      <name val="Geneva"/>
      <family val="2"/>
    </font>
    <font>
      <sz val="11"/>
      <color theme="1"/>
      <name val="Calibri"/>
      <family val="2"/>
    </font>
    <font>
      <sz val="10"/>
      <color theme="1"/>
      <name val="Calibri"/>
      <family val="2"/>
    </font>
    <font>
      <b/>
      <sz val="11"/>
      <color rgb="FF3F3F3F"/>
      <name val="Calibri"/>
      <family val="2"/>
      <scheme val="minor"/>
    </font>
    <font>
      <b/>
      <sz val="11"/>
      <color indexed="63"/>
      <name val="Calibri"/>
      <family val="2"/>
    </font>
    <font>
      <b/>
      <sz val="10"/>
      <name val="MS Sans Serif"/>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indexed="56"/>
      <name val="Cambria"/>
      <family val="2"/>
    </font>
    <font>
      <sz val="11"/>
      <color rgb="FFFF0000"/>
      <name val="Calibri"/>
      <family val="2"/>
      <scheme val="minor"/>
    </font>
    <font>
      <b/>
      <sz val="12"/>
      <color theme="1"/>
      <name val="Arial"/>
      <family val="2"/>
    </font>
    <font>
      <vertAlign val="superscript"/>
      <sz val="10"/>
      <color theme="1"/>
      <name val="Arial"/>
      <family val="2"/>
    </font>
    <font>
      <sz val="11"/>
      <name val="Calibri"/>
      <family val="2"/>
      <scheme val="minor"/>
    </font>
    <font>
      <sz val="9"/>
      <color indexed="81"/>
      <name val="Tahoma"/>
      <family val="2"/>
    </font>
    <font>
      <b/>
      <sz val="9"/>
      <color indexed="81"/>
      <name val="Tahoma"/>
      <family val="2"/>
    </font>
    <font>
      <u/>
      <sz val="10"/>
      <color theme="1"/>
      <name val="Arial"/>
      <family val="2"/>
    </font>
    <font>
      <sz val="10"/>
      <color rgb="FF0000FF"/>
      <name val="Arial"/>
      <family val="2"/>
    </font>
    <font>
      <u/>
      <sz val="10"/>
      <name val="Arial"/>
      <family val="2"/>
    </font>
    <font>
      <sz val="11"/>
      <color theme="1"/>
      <name val="Arial"/>
      <family val="2"/>
    </font>
    <font>
      <b/>
      <sz val="10"/>
      <color theme="1"/>
      <name val="Calibri"/>
      <family val="2"/>
      <scheme val="minor"/>
    </font>
    <font>
      <b/>
      <sz val="10"/>
      <name val="Calibri"/>
      <family val="2"/>
      <scheme val="minor"/>
    </font>
    <font>
      <sz val="10"/>
      <color theme="1"/>
      <name val="Calibri"/>
      <family val="2"/>
      <scheme val="minor"/>
    </font>
    <font>
      <sz val="10"/>
      <name val="Calibri"/>
      <family val="2"/>
      <scheme val="minor"/>
    </font>
    <font>
      <sz val="11"/>
      <color rgb="FF000000"/>
      <name val="Calibri"/>
      <family val="2"/>
    </font>
    <font>
      <sz val="12"/>
      <name val="Calibri"/>
      <family val="2"/>
      <scheme val="minor"/>
    </font>
    <font>
      <b/>
      <sz val="10"/>
      <color rgb="FF000000"/>
      <name val="Arial"/>
      <family val="2"/>
    </font>
    <font>
      <sz val="10"/>
      <color rgb="FF000000"/>
      <name val="Arial"/>
      <family val="2"/>
    </font>
    <font>
      <b/>
      <sz val="10"/>
      <color rgb="FFFF0000"/>
      <name val="Arial"/>
      <family val="2"/>
    </font>
    <font>
      <sz val="10"/>
      <color indexed="81"/>
      <name val="Tahoma"/>
      <family val="2"/>
    </font>
  </fonts>
  <fills count="112">
    <fill>
      <patternFill patternType="none"/>
    </fill>
    <fill>
      <patternFill patternType="gray125"/>
    </fill>
    <fill>
      <patternFill patternType="solid">
        <fgColor theme="3"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56"/>
      </patternFill>
    </fill>
    <fill>
      <patternFill patternType="solid">
        <fgColor indexed="54"/>
        <bgColor indexed="5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54"/>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patternFill>
    </fill>
    <fill>
      <patternFill patternType="solid">
        <fgColor indexed="9"/>
        <bgColor indexed="9"/>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9"/>
        <bgColor indexed="64"/>
      </patternFill>
    </fill>
    <fill>
      <patternFill patternType="solid">
        <fgColor indexed="43"/>
        <bgColor indexed="43"/>
      </patternFill>
    </fill>
    <fill>
      <patternFill patternType="mediumGray">
        <fgColor indexed="22"/>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35"/>
        <bgColor indexed="64"/>
      </patternFill>
    </fill>
    <fill>
      <patternFill patternType="solid">
        <fgColor indexed="31"/>
        <bgColor indexed="64"/>
      </patternFill>
    </fill>
    <fill>
      <patternFill patternType="solid">
        <fgColor indexed="15"/>
      </patternFill>
    </fill>
    <fill>
      <patternFill patternType="solid">
        <fgColor rgb="FF0070C0"/>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0000"/>
        <bgColor indexed="64"/>
      </patternFill>
    </fill>
    <fill>
      <patternFill patternType="solid">
        <fgColor theme="7" tint="0.59999389629810485"/>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rgb="FFFFC000"/>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style="double">
        <color indexed="64"/>
      </top>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54"/>
      </bottom>
      <diagonal/>
    </border>
    <border>
      <left/>
      <right/>
      <top/>
      <bottom style="thick">
        <color indexed="62"/>
      </bottom>
      <diagonal/>
    </border>
    <border>
      <left/>
      <right/>
      <top/>
      <bottom style="thick">
        <color indexed="22"/>
      </bottom>
      <diagonal/>
    </border>
    <border>
      <left/>
      <right/>
      <top/>
      <bottom style="medium">
        <color indexed="27"/>
      </bottom>
      <diagonal/>
    </border>
    <border>
      <left/>
      <right/>
      <top/>
      <bottom style="medium">
        <color indexed="44"/>
      </bottom>
      <diagonal/>
    </border>
    <border>
      <left/>
      <right/>
      <top/>
      <bottom style="medium">
        <color indexed="30"/>
      </bottom>
      <diagonal/>
    </border>
    <border>
      <left style="thin">
        <color auto="1"/>
      </left>
      <right style="thin">
        <color auto="1"/>
      </right>
      <top style="thin">
        <color auto="1"/>
      </top>
      <bottom style="thin">
        <color auto="1"/>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54"/>
      </top>
      <bottom style="double">
        <color indexed="54"/>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left>
      <right style="thin">
        <color indexed="64"/>
      </right>
      <top style="thin">
        <color auto="1"/>
      </top>
      <bottom style="thin">
        <color auto="1"/>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medium">
        <color auto="1"/>
      </bottom>
      <diagonal/>
    </border>
    <border>
      <left style="thin">
        <color auto="1"/>
      </left>
      <right style="thin">
        <color auto="1"/>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theme="0" tint="-0.24994659260841701"/>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n">
        <color auto="1"/>
      </right>
      <top style="thin">
        <color theme="0" tint="-0.24994659260841701"/>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4"/>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rgb="FFD0D7E5"/>
      </left>
      <right style="thin">
        <color rgb="FFD0D7E5"/>
      </right>
      <top style="thin">
        <color rgb="FFD0D7E5"/>
      </top>
      <bottom style="thin">
        <color rgb="FFD0D7E5"/>
      </bottom>
      <diagonal/>
    </border>
    <border>
      <left/>
      <right style="medium">
        <color rgb="FF000000"/>
      </right>
      <top style="medium">
        <color indexed="64"/>
      </top>
      <bottom style="medium">
        <color indexed="64"/>
      </bottom>
      <diagonal/>
    </border>
    <border>
      <left/>
      <right/>
      <top style="thin">
        <color theme="1"/>
      </top>
      <bottom/>
      <diagonal/>
    </border>
    <border>
      <left style="thin">
        <color auto="1"/>
      </left>
      <right/>
      <top style="thin">
        <color auto="1"/>
      </top>
      <bottom style="thin">
        <color auto="1"/>
      </bottom>
      <diagonal/>
    </border>
    <border>
      <left/>
      <right/>
      <top style="thin">
        <color auto="1"/>
      </top>
      <bottom style="thin">
        <color auto="1"/>
      </bottom>
      <diagonal/>
    </border>
  </borders>
  <cellStyleXfs count="64901">
    <xf numFmtId="0" fontId="0" fillId="0" borderId="0"/>
    <xf numFmtId="44" fontId="1" fillId="0" borderId="0" applyFont="0" applyFill="0" applyBorder="0" applyAlignment="0" applyProtection="0"/>
    <xf numFmtId="0" fontId="3" fillId="0" borderId="0"/>
    <xf numFmtId="0" fontId="19" fillId="0" borderId="0"/>
    <xf numFmtId="43"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44" fontId="20" fillId="0" borderId="0" applyFont="0" applyFill="0" applyBorder="0" applyAlignment="0" applyProtection="0"/>
    <xf numFmtId="0" fontId="4" fillId="0" borderId="2" applyNumberFormat="0" applyFill="0" applyAlignment="0" applyProtection="0"/>
    <xf numFmtId="9" fontId="20" fillId="0" borderId="0" applyFont="0" applyFill="0" applyBorder="0" applyAlignment="0" applyProtection="0"/>
    <xf numFmtId="0" fontId="3" fillId="0" borderId="0"/>
    <xf numFmtId="0" fontId="20" fillId="37" borderId="0" applyNumberFormat="0" applyBorder="0" applyAlignment="0" applyProtection="0"/>
    <xf numFmtId="0" fontId="20" fillId="38"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20" fillId="3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20"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38" borderId="0" applyNumberFormat="0" applyBorder="0" applyAlignment="0" applyProtection="0"/>
    <xf numFmtId="0" fontId="1" fillId="11" borderId="0" applyNumberFormat="0" applyBorder="0" applyAlignment="0" applyProtection="0"/>
    <xf numFmtId="0" fontId="19" fillId="11" borderId="0" applyNumberFormat="0" applyBorder="0" applyAlignment="0" applyProtection="0"/>
    <xf numFmtId="0" fontId="19" fillId="38" borderId="0" applyNumberFormat="0" applyBorder="0" applyAlignment="0" applyProtection="0"/>
    <xf numFmtId="0" fontId="19" fillId="11"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20" fillId="39"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20"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3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3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3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3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40" borderId="0" applyNumberFormat="0" applyBorder="0" applyAlignment="0" applyProtection="0"/>
    <xf numFmtId="0" fontId="1" fillId="15" borderId="0" applyNumberFormat="0" applyBorder="0" applyAlignment="0" applyProtection="0"/>
    <xf numFmtId="0" fontId="19" fillId="15" borderId="0" applyNumberFormat="0" applyBorder="0" applyAlignment="0" applyProtection="0"/>
    <xf numFmtId="0" fontId="19"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0" fillId="41"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20"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42" borderId="0" applyNumberFormat="0" applyBorder="0" applyAlignment="0" applyProtection="0"/>
    <xf numFmtId="0" fontId="1" fillId="19" borderId="0" applyNumberFormat="0" applyBorder="0" applyAlignment="0" applyProtection="0"/>
    <xf numFmtId="0" fontId="19" fillId="1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20" fillId="43"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20"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44" borderId="0" applyNumberFormat="0" applyBorder="0" applyAlignment="0" applyProtection="0"/>
    <xf numFmtId="0" fontId="1" fillId="23" borderId="0" applyNumberFormat="0" applyBorder="0" applyAlignment="0" applyProtection="0"/>
    <xf numFmtId="0" fontId="19" fillId="23" borderId="0" applyNumberFormat="0" applyBorder="0" applyAlignment="0" applyProtection="0"/>
    <xf numFmtId="0" fontId="19" fillId="4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20"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45" borderId="0" applyNumberFormat="0" applyBorder="0" applyAlignment="0" applyProtection="0"/>
    <xf numFmtId="0" fontId="1" fillId="27" borderId="0" applyNumberFormat="0" applyBorder="0" applyAlignment="0" applyProtection="0"/>
    <xf numFmtId="0" fontId="20" fillId="41" borderId="0" applyNumberFormat="0" applyBorder="0" applyAlignment="0" applyProtection="0"/>
    <xf numFmtId="0" fontId="20" fillId="43"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20"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41" borderId="0" applyNumberFormat="0" applyBorder="0" applyAlignment="0" applyProtection="0"/>
    <xf numFmtId="0" fontId="1" fillId="31" borderId="0" applyNumberFormat="0" applyBorder="0" applyAlignment="0" applyProtection="0"/>
    <xf numFmtId="0" fontId="20" fillId="45" borderId="0" applyNumberFormat="0" applyBorder="0" applyAlignment="0" applyProtection="0"/>
    <xf numFmtId="0" fontId="20" fillId="37"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20" fillId="3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0" fillId="4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0" fillId="4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0" fillId="4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0" fillId="4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0" fillId="45" borderId="0" applyNumberFormat="0" applyBorder="0" applyAlignment="0" applyProtection="0"/>
    <xf numFmtId="0" fontId="1" fillId="12"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0" fillId="39"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0" fillId="39"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0" fillId="39"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0" fillId="39"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0" fillId="39"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0" fillId="39" borderId="0" applyNumberFormat="0" applyBorder="0" applyAlignment="0" applyProtection="0"/>
    <xf numFmtId="0" fontId="1" fillId="16"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20" fillId="46"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4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4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4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4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4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9" fillId="47" borderId="0" applyNumberFormat="0" applyBorder="0" applyAlignment="0" applyProtection="0"/>
    <xf numFmtId="0" fontId="1" fillId="20" borderId="0" applyNumberFormat="0" applyBorder="0" applyAlignment="0" applyProtection="0"/>
    <xf numFmtId="0" fontId="19" fillId="20" borderId="0" applyNumberFormat="0" applyBorder="0" applyAlignment="0" applyProtection="0"/>
    <xf numFmtId="0" fontId="19" fillId="47"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20" fillId="4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0"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0"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0"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0"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0" fillId="40" borderId="0" applyNumberFormat="0" applyBorder="0" applyAlignment="0" applyProtection="0"/>
    <xf numFmtId="0" fontId="1" fillId="24" borderId="0" applyNumberFormat="0" applyBorder="0" applyAlignment="0" applyProtection="0"/>
    <xf numFmtId="0" fontId="20" fillId="45" borderId="0" applyNumberFormat="0" applyBorder="0" applyAlignment="0" applyProtection="0"/>
    <xf numFmtId="0" fontId="20" fillId="37"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20" fillId="3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0"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0"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0"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0"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0" fillId="45" borderId="0" applyNumberFormat="0" applyBorder="0" applyAlignment="0" applyProtection="0"/>
    <xf numFmtId="0" fontId="1" fillId="28" borderId="0" applyNumberFormat="0" applyBorder="0" applyAlignment="0" applyProtection="0"/>
    <xf numFmtId="0" fontId="20" fillId="41" borderId="0" applyNumberFormat="0" applyBorder="0" applyAlignment="0" applyProtection="0"/>
    <xf numFmtId="0" fontId="20" fillId="48"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20"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0"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0"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0"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0"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0" fillId="41" borderId="0" applyNumberFormat="0" applyBorder="0" applyAlignment="0" applyProtection="0"/>
    <xf numFmtId="0" fontId="1" fillId="32" borderId="0" applyNumberFormat="0" applyBorder="0" applyAlignment="0" applyProtection="0"/>
    <xf numFmtId="0" fontId="22" fillId="45" borderId="0" applyNumberFormat="0" applyBorder="0" applyAlignment="0" applyProtection="0"/>
    <xf numFmtId="0" fontId="22" fillId="49" borderId="0" applyNumberFormat="0" applyBorder="0" applyAlignment="0" applyProtection="0"/>
    <xf numFmtId="0" fontId="22" fillId="45"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50" borderId="0" applyNumberFormat="0" applyBorder="0" applyAlignment="0" applyProtection="0"/>
    <xf numFmtId="0" fontId="22" fillId="39" borderId="0" applyNumberFormat="0" applyBorder="0" applyAlignment="0" applyProtection="0"/>
    <xf numFmtId="0" fontId="22" fillId="50"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48" borderId="0" applyNumberFormat="0" applyBorder="0" applyAlignment="0" applyProtection="0"/>
    <xf numFmtId="0" fontId="22" fillId="47" borderId="0" applyNumberFormat="0" applyBorder="0" applyAlignment="0" applyProtection="0"/>
    <xf numFmtId="0" fontId="23" fillId="47" borderId="0" applyNumberFormat="0" applyBorder="0" applyAlignment="0" applyProtection="0"/>
    <xf numFmtId="0" fontId="23" fillId="21" borderId="0" applyNumberFormat="0" applyBorder="0" applyAlignment="0" applyProtection="0"/>
    <xf numFmtId="0" fontId="22" fillId="48"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3" fillId="47" borderId="0" applyNumberFormat="0" applyBorder="0" applyAlignment="0" applyProtection="0"/>
    <xf numFmtId="0" fontId="23" fillId="21" borderId="0" applyNumberFormat="0" applyBorder="0" applyAlignment="0" applyProtection="0"/>
    <xf numFmtId="0" fontId="23" fillId="47" borderId="0" applyNumberFormat="0" applyBorder="0" applyAlignment="0" applyProtection="0"/>
    <xf numFmtId="0" fontId="22" fillId="40" borderId="0" applyNumberFormat="0" applyBorder="0" applyAlignment="0" applyProtection="0"/>
    <xf numFmtId="0" fontId="22" fillId="51" borderId="0" applyNumberFormat="0" applyBorder="0" applyAlignment="0" applyProtection="0"/>
    <xf numFmtId="0" fontId="23" fillId="51" borderId="0" applyNumberFormat="0" applyBorder="0" applyAlignment="0" applyProtection="0"/>
    <xf numFmtId="0" fontId="23" fillId="25" borderId="0" applyNumberFormat="0" applyBorder="0" applyAlignment="0" applyProtection="0"/>
    <xf numFmtId="0" fontId="22" fillId="40"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3" fillId="51" borderId="0" applyNumberFormat="0" applyBorder="0" applyAlignment="0" applyProtection="0"/>
    <xf numFmtId="0" fontId="23" fillId="25" borderId="0" applyNumberFormat="0" applyBorder="0" applyAlignment="0" applyProtection="0"/>
    <xf numFmtId="0" fontId="23" fillId="51" borderId="0" applyNumberFormat="0" applyBorder="0" applyAlignment="0" applyProtection="0"/>
    <xf numFmtId="0" fontId="22" fillId="45" borderId="0" applyNumberFormat="0" applyBorder="0" applyAlignment="0" applyProtection="0"/>
    <xf numFmtId="0" fontId="22" fillId="52" borderId="0" applyNumberFormat="0" applyBorder="0" applyAlignment="0" applyProtection="0"/>
    <xf numFmtId="0" fontId="22" fillId="45"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39" borderId="0" applyNumberFormat="0" applyBorder="0" applyAlignment="0" applyProtection="0"/>
    <xf numFmtId="0" fontId="22" fillId="53" borderId="0" applyNumberFormat="0" applyBorder="0" applyAlignment="0" applyProtection="0"/>
    <xf numFmtId="0" fontId="23" fillId="53" borderId="0" applyNumberFormat="0" applyBorder="0" applyAlignment="0" applyProtection="0"/>
    <xf numFmtId="0" fontId="23" fillId="33" borderId="0" applyNumberFormat="0" applyBorder="0" applyAlignment="0" applyProtection="0"/>
    <xf numFmtId="0" fontId="22" fillId="39"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3" fillId="53" borderId="0" applyNumberFormat="0" applyBorder="0" applyAlignment="0" applyProtection="0"/>
    <xf numFmtId="0" fontId="23" fillId="33" borderId="0" applyNumberFormat="0" applyBorder="0" applyAlignment="0" applyProtection="0"/>
    <xf numFmtId="0" fontId="23" fillId="53"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56"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2" fillId="57" borderId="0" applyNumberFormat="0" applyBorder="0" applyAlignment="0" applyProtection="0"/>
    <xf numFmtId="0" fontId="18" fillId="10"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18" fillId="10" borderId="0" applyNumberFormat="0" applyBorder="0" applyAlignment="0" applyProtection="0"/>
    <xf numFmtId="0" fontId="22" fillId="58" borderId="0" applyNumberFormat="0" applyBorder="0" applyAlignment="0" applyProtection="0"/>
    <xf numFmtId="0" fontId="22" fillId="56"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2" fillId="61" borderId="0" applyNumberFormat="0" applyBorder="0" applyAlignment="0" applyProtection="0"/>
    <xf numFmtId="0" fontId="22" fillId="50" borderId="0" applyNumberFormat="0" applyBorder="0" applyAlignment="0" applyProtection="0"/>
    <xf numFmtId="0" fontId="22" fillId="62" borderId="0" applyNumberFormat="0" applyBorder="0" applyAlignment="0" applyProtection="0"/>
    <xf numFmtId="0" fontId="22" fillId="50"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2" fillId="62" borderId="0" applyNumberFormat="0" applyBorder="0" applyAlignment="0" applyProtection="0"/>
    <xf numFmtId="0" fontId="18" fillId="14"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18" fillId="14" borderId="0" applyNumberFormat="0" applyBorder="0" applyAlignment="0" applyProtection="0"/>
    <xf numFmtId="0" fontId="22" fillId="63" borderId="0" applyNumberFormat="0" applyBorder="0" applyAlignment="0" applyProtection="0"/>
    <xf numFmtId="0" fontId="22" fillId="50"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64" borderId="0" applyNumberFormat="0" applyBorder="0" applyAlignment="0" applyProtection="0"/>
    <xf numFmtId="0" fontId="20" fillId="64" borderId="0" applyNumberFormat="0" applyBorder="0" applyAlignment="0" applyProtection="0"/>
    <xf numFmtId="0" fontId="22" fillId="60" borderId="0" applyNumberFormat="0" applyBorder="0" applyAlignment="0" applyProtection="0"/>
    <xf numFmtId="0" fontId="22" fillId="48" borderId="0" applyNumberFormat="0" applyBorder="0" applyAlignment="0" applyProtection="0"/>
    <xf numFmtId="0" fontId="22" fillId="61" borderId="0" applyNumberFormat="0" applyBorder="0" applyAlignment="0" applyProtection="0"/>
    <xf numFmtId="0" fontId="22" fillId="4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2" fillId="61" borderId="0" applyNumberFormat="0" applyBorder="0" applyAlignment="0" applyProtection="0"/>
    <xf numFmtId="0" fontId="18" fillId="1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18" fillId="18" borderId="0" applyNumberFormat="0" applyBorder="0" applyAlignment="0" applyProtection="0"/>
    <xf numFmtId="0" fontId="22" fillId="65" borderId="0" applyNumberFormat="0" applyBorder="0" applyAlignment="0" applyProtection="0"/>
    <xf numFmtId="0" fontId="22" fillId="48"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2" fillId="60" borderId="0" applyNumberFormat="0" applyBorder="0" applyAlignment="0" applyProtection="0"/>
    <xf numFmtId="0" fontId="22" fillId="66" borderId="0" applyNumberFormat="0" applyBorder="0" applyAlignment="0" applyProtection="0"/>
    <xf numFmtId="0" fontId="22" fillId="57" borderId="0" applyNumberFormat="0" applyBorder="0" applyAlignment="0" applyProtection="0"/>
    <xf numFmtId="0" fontId="22" fillId="66"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2" fillId="57" borderId="0" applyNumberFormat="0" applyBorder="0" applyAlignment="0" applyProtection="0"/>
    <xf numFmtId="0" fontId="18" fillId="22" borderId="0" applyNumberFormat="0" applyBorder="0" applyAlignment="0" applyProtection="0"/>
    <xf numFmtId="0" fontId="22" fillId="66" borderId="0" applyNumberFormat="0" applyBorder="0" applyAlignment="0" applyProtection="0"/>
    <xf numFmtId="0" fontId="22" fillId="66" borderId="0" applyNumberFormat="0" applyBorder="0" applyAlignment="0" applyProtection="0"/>
    <xf numFmtId="0" fontId="18" fillId="22" borderId="0" applyNumberFormat="0" applyBorder="0" applyAlignment="0" applyProtection="0"/>
    <xf numFmtId="0" fontId="22" fillId="51" borderId="0" applyNumberFormat="0" applyBorder="0" applyAlignment="0" applyProtection="0"/>
    <xf numFmtId="0" fontId="22" fillId="66"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2" fillId="55" borderId="0" applyNumberFormat="0" applyBorder="0" applyAlignment="0" applyProtection="0"/>
    <xf numFmtId="0" fontId="22" fillId="52" borderId="0" applyNumberFormat="0" applyBorder="0" applyAlignment="0" applyProtection="0"/>
    <xf numFmtId="0" fontId="22" fillId="68" borderId="0" applyNumberFormat="0" applyBorder="0" applyAlignment="0" applyProtection="0"/>
    <xf numFmtId="0" fontId="22" fillId="52"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2" fillId="68" borderId="0" applyNumberFormat="0" applyBorder="0" applyAlignment="0" applyProtection="0"/>
    <xf numFmtId="0" fontId="18" fillId="26"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18" fillId="26"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2" fillId="69" borderId="0" applyNumberFormat="0" applyBorder="0" applyAlignment="0" applyProtection="0"/>
    <xf numFmtId="0" fontId="22" fillId="63" borderId="0" applyNumberFormat="0" applyBorder="0" applyAlignment="0" applyProtection="0"/>
    <xf numFmtId="0" fontId="22" fillId="70" borderId="0" applyNumberFormat="0" applyBorder="0" applyAlignment="0" applyProtection="0"/>
    <xf numFmtId="0" fontId="22" fillId="63"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2" fillId="70" borderId="0" applyNumberFormat="0" applyBorder="0" applyAlignment="0" applyProtection="0"/>
    <xf numFmtId="0" fontId="18" fillId="30" borderId="0" applyNumberFormat="0" applyBorder="0" applyAlignment="0" applyProtection="0"/>
    <xf numFmtId="0" fontId="22" fillId="63" borderId="0" applyNumberFormat="0" applyBorder="0" applyAlignment="0" applyProtection="0"/>
    <xf numFmtId="0" fontId="22" fillId="63" borderId="0" applyNumberFormat="0" applyBorder="0" applyAlignment="0" applyProtection="0"/>
    <xf numFmtId="0" fontId="18" fillId="30" borderId="0" applyNumberFormat="0" applyBorder="0" applyAlignment="0" applyProtection="0"/>
    <xf numFmtId="0" fontId="22" fillId="50" borderId="0" applyNumberFormat="0" applyBorder="0" applyAlignment="0" applyProtection="0"/>
    <xf numFmtId="0" fontId="22" fillId="63" borderId="0" applyNumberFormat="0" applyBorder="0" applyAlignment="0" applyProtection="0"/>
    <xf numFmtId="0" fontId="24" fillId="44" borderId="0" applyNumberFormat="0" applyBorder="0" applyAlignment="0" applyProtection="0"/>
    <xf numFmtId="0" fontId="25" fillId="71" borderId="0" applyNumberFormat="0" applyBorder="0" applyAlignment="0" applyProtection="0"/>
    <xf numFmtId="0" fontId="24" fillId="4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4" fillId="40" borderId="0" applyNumberFormat="0" applyBorder="0" applyAlignment="0" applyProtection="0"/>
    <xf numFmtId="0" fontId="8" fillId="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8" fillId="4" borderId="0" applyNumberFormat="0" applyBorder="0" applyAlignment="0" applyProtection="0"/>
    <xf numFmtId="0" fontId="24" fillId="44" borderId="0" applyNumberFormat="0" applyBorder="0" applyAlignment="0" applyProtection="0"/>
    <xf numFmtId="0" fontId="27" fillId="72"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7" fillId="72" borderId="14" applyNumberFormat="0" applyAlignment="0" applyProtection="0"/>
    <xf numFmtId="0" fontId="27" fillId="72" borderId="14" applyNumberFormat="0" applyAlignment="0" applyProtection="0"/>
    <xf numFmtId="0" fontId="27" fillId="72" borderId="14" applyNumberFormat="0" applyAlignment="0" applyProtection="0"/>
    <xf numFmtId="0" fontId="27" fillId="72" borderId="14" applyNumberFormat="0" applyAlignment="0" applyProtection="0"/>
    <xf numFmtId="0" fontId="27" fillId="72"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7" fillId="72"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7" fillId="72" borderId="14" applyNumberFormat="0" applyAlignment="0" applyProtection="0"/>
    <xf numFmtId="0" fontId="27" fillId="72" borderId="14" applyNumberFormat="0" applyAlignment="0" applyProtection="0"/>
    <xf numFmtId="0" fontId="27" fillId="72" borderId="14" applyNumberFormat="0" applyAlignment="0" applyProtection="0"/>
    <xf numFmtId="0" fontId="27" fillId="72" borderId="14" applyNumberFormat="0" applyAlignment="0" applyProtection="0"/>
    <xf numFmtId="0" fontId="27" fillId="72"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7" fillId="72"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8" fillId="73"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7" fillId="72" borderId="14" applyNumberFormat="0" applyAlignment="0" applyProtection="0"/>
    <xf numFmtId="0" fontId="27" fillId="72" borderId="14" applyNumberFormat="0" applyAlignment="0" applyProtection="0"/>
    <xf numFmtId="0" fontId="27" fillId="72" borderId="14" applyNumberFormat="0" applyAlignment="0" applyProtection="0"/>
    <xf numFmtId="0" fontId="27" fillId="72" borderId="14" applyNumberFormat="0" applyAlignment="0" applyProtection="0"/>
    <xf numFmtId="0" fontId="27" fillId="72"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7" fillId="72" borderId="14" applyNumberFormat="0" applyAlignment="0" applyProtection="0"/>
    <xf numFmtId="0" fontId="27" fillId="72" borderId="14" applyNumberFormat="0" applyAlignment="0" applyProtection="0"/>
    <xf numFmtId="0" fontId="27" fillId="72" borderId="14" applyNumberFormat="0" applyAlignment="0" applyProtection="0"/>
    <xf numFmtId="0" fontId="27" fillId="72" borderId="14" applyNumberFormat="0" applyAlignment="0" applyProtection="0"/>
    <xf numFmtId="0" fontId="27" fillId="72"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12" fillId="7" borderId="5"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9" fillId="74" borderId="14" applyNumberFormat="0" applyAlignment="0" applyProtection="0"/>
    <xf numFmtId="0" fontId="27" fillId="72" borderId="14" applyNumberFormat="0" applyAlignment="0" applyProtection="0"/>
    <xf numFmtId="0" fontId="30" fillId="8" borderId="8" applyNumberFormat="0" applyAlignment="0" applyProtection="0"/>
    <xf numFmtId="0" fontId="31" fillId="61" borderId="15" applyNumberFormat="0" applyAlignment="0" applyProtection="0"/>
    <xf numFmtId="0" fontId="30" fillId="8" borderId="8" applyNumberFormat="0" applyAlignment="0" applyProtection="0"/>
    <xf numFmtId="0" fontId="31" fillId="75" borderId="15" applyNumberFormat="0" applyAlignment="0" applyProtection="0"/>
    <xf numFmtId="0" fontId="30" fillId="8" borderId="8" applyNumberFormat="0" applyAlignment="0" applyProtection="0"/>
    <xf numFmtId="0" fontId="31" fillId="75" borderId="15" applyNumberFormat="0" applyAlignment="0" applyProtection="0"/>
    <xf numFmtId="0" fontId="31" fillId="75" borderId="15" applyNumberFormat="0" applyAlignment="0" applyProtection="0"/>
    <xf numFmtId="0" fontId="31" fillId="75" borderId="15" applyNumberFormat="0" applyAlignment="0" applyProtection="0"/>
    <xf numFmtId="0" fontId="31" fillId="75" borderId="15" applyNumberFormat="0" applyAlignment="0" applyProtection="0"/>
    <xf numFmtId="0" fontId="31" fillId="75" borderId="15" applyNumberFormat="0" applyAlignment="0" applyProtection="0"/>
    <xf numFmtId="0" fontId="31" fillId="75" borderId="15" applyNumberFormat="0" applyAlignment="0" applyProtection="0"/>
    <xf numFmtId="0" fontId="31" fillId="75" borderId="15" applyNumberFormat="0" applyAlignment="0" applyProtection="0"/>
    <xf numFmtId="0" fontId="31" fillId="75" borderId="15" applyNumberFormat="0" applyAlignment="0" applyProtection="0"/>
    <xf numFmtId="0" fontId="31" fillId="75" borderId="15" applyNumberFormat="0" applyAlignment="0" applyProtection="0"/>
    <xf numFmtId="0" fontId="14" fillId="8" borderId="8" applyNumberFormat="0" applyAlignment="0" applyProtection="0"/>
    <xf numFmtId="0" fontId="14" fillId="8" borderId="8" applyNumberFormat="0" applyAlignment="0" applyProtection="0"/>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9" fontId="32" fillId="0" borderId="13">
      <alignment horizontal="right" wrapText="1"/>
    </xf>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43"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3" fillId="0" borderId="0" applyFont="0" applyFill="0" applyBorder="0" applyAlignment="0" applyProtection="0"/>
    <xf numFmtId="43" fontId="3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 fontId="36"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 fontId="36"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3"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3" fontId="39" fillId="0" borderId="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4" fillId="0" borderId="0" applyFont="0" applyFill="0" applyBorder="0" applyAlignment="0" applyProtection="0"/>
    <xf numFmtId="44" fontId="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3"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3" fillId="0" borderId="0" applyFont="0" applyFill="0" applyBorder="0" applyAlignment="0" applyProtection="0"/>
    <xf numFmtId="44" fontId="34" fillId="0" borderId="0" applyFont="0" applyFill="0" applyBorder="0" applyAlignment="0" applyProtection="0"/>
    <xf numFmtId="44" fontId="3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4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3"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3"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38"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5" fontId="39" fillId="0" borderId="0" applyFill="0" applyBorder="0" applyAlignment="0" applyProtection="0"/>
    <xf numFmtId="166" fontId="39" fillId="0" borderId="0" applyFill="0" applyBorder="0" applyAlignment="0" applyProtection="0"/>
    <xf numFmtId="0" fontId="21" fillId="76" borderId="0" applyNumberFormat="0" applyBorder="0" applyAlignment="0" applyProtection="0"/>
    <xf numFmtId="0" fontId="21" fillId="77" borderId="0" applyNumberFormat="0" applyBorder="0" applyAlignment="0" applyProtection="0"/>
    <xf numFmtId="0" fontId="21" fillId="78"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2" fontId="39" fillId="0" borderId="0" applyFill="0" applyBorder="0" applyAlignment="0" applyProtection="0"/>
    <xf numFmtId="0" fontId="43" fillId="45" borderId="0" applyNumberFormat="0" applyBorder="0" applyAlignment="0" applyProtection="0"/>
    <xf numFmtId="0" fontId="43" fillId="64" borderId="0" applyNumberFormat="0" applyBorder="0" applyAlignment="0" applyProtection="0"/>
    <xf numFmtId="0" fontId="43" fillId="45"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3" fillId="42" borderId="0" applyNumberFormat="0" applyBorder="0" applyAlignment="0" applyProtection="0"/>
    <xf numFmtId="0" fontId="7" fillId="3"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7" fillId="3" borderId="0" applyNumberFormat="0" applyBorder="0" applyAlignment="0" applyProtection="0"/>
    <xf numFmtId="0" fontId="43" fillId="45" borderId="0" applyNumberFormat="0" applyBorder="0" applyAlignment="0" applyProtection="0"/>
    <xf numFmtId="38" fontId="45" fillId="36" borderId="0" applyNumberFormat="0" applyBorder="0" applyAlignment="0" applyProtection="0"/>
    <xf numFmtId="0" fontId="46" fillId="0" borderId="16" applyNumberFormat="0" applyAlignment="0" applyProtection="0">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6" fillId="0" borderId="11">
      <alignment horizontal="left" vertical="center"/>
    </xf>
    <xf numFmtId="0" fontId="47" fillId="0" borderId="2" applyNumberFormat="0" applyFill="0" applyAlignment="0" applyProtection="0"/>
    <xf numFmtId="0" fontId="48" fillId="0" borderId="17" applyNumberFormat="0" applyFill="0" applyAlignment="0" applyProtection="0"/>
    <xf numFmtId="0" fontId="49" fillId="0" borderId="0" applyNumberFormat="0" applyFill="0" applyBorder="0" applyAlignment="0" applyProtection="0"/>
    <xf numFmtId="0" fontId="50" fillId="0" borderId="18" applyNumberFormat="0" applyFill="0" applyAlignment="0" applyProtection="0"/>
    <xf numFmtId="0" fontId="45" fillId="0" borderId="0" applyNumberFormat="0" applyFill="0" applyBorder="0" applyAlignment="0" applyProtection="0"/>
    <xf numFmtId="0" fontId="51" fillId="0" borderId="19" applyNumberFormat="0" applyFill="0" applyAlignment="0" applyProtection="0"/>
    <xf numFmtId="0" fontId="45" fillId="0" borderId="0" applyNumberFormat="0" applyFill="0" applyBorder="0" applyAlignment="0" applyProtection="0"/>
    <xf numFmtId="0" fontId="52" fillId="0" borderId="3" applyNumberFormat="0" applyFill="0" applyAlignment="0" applyProtection="0"/>
    <xf numFmtId="0" fontId="52" fillId="0" borderId="3" applyNumberFormat="0" applyFill="0" applyAlignment="0" applyProtection="0"/>
    <xf numFmtId="0" fontId="5" fillId="0" borderId="3" applyNumberFormat="0" applyFill="0" applyAlignment="0" applyProtection="0"/>
    <xf numFmtId="0" fontId="53" fillId="0" borderId="19" applyNumberFormat="0" applyFill="0" applyAlignment="0" applyProtection="0"/>
    <xf numFmtId="0" fontId="5" fillId="0" borderId="3"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52" fillId="0" borderId="3" applyNumberFormat="0" applyFill="0" applyAlignment="0" applyProtection="0"/>
    <xf numFmtId="0" fontId="54" fillId="0" borderId="20" applyNumberFormat="0" applyFill="0" applyAlignment="0" applyProtection="0"/>
    <xf numFmtId="0" fontId="54" fillId="0" borderId="21" applyNumberFormat="0" applyFill="0" applyAlignment="0" applyProtection="0"/>
    <xf numFmtId="0" fontId="54" fillId="0" borderId="20" applyNumberFormat="0" applyFill="0" applyAlignment="0" applyProtection="0"/>
    <xf numFmtId="0" fontId="55" fillId="0" borderId="4" applyNumberFormat="0" applyFill="0" applyAlignment="0" applyProtection="0"/>
    <xf numFmtId="0" fontId="55" fillId="0" borderId="4" applyNumberFormat="0" applyFill="0" applyAlignment="0" applyProtection="0"/>
    <xf numFmtId="0" fontId="56" fillId="0" borderId="22" applyNumberFormat="0" applyFill="0" applyAlignment="0" applyProtection="0"/>
    <xf numFmtId="0" fontId="6" fillId="0" borderId="4"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6" fillId="0" borderId="4" applyNumberFormat="0" applyFill="0" applyAlignment="0" applyProtection="0"/>
    <xf numFmtId="0" fontId="54" fillId="0" borderId="20"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 fillId="0" borderId="0" applyNumberFormat="0" applyFill="0" applyBorder="0" applyAlignment="0" applyProtection="0"/>
    <xf numFmtId="0" fontId="54" fillId="0" borderId="0" applyNumberFormat="0" applyFill="0" applyBorder="0" applyAlignment="0" applyProtection="0"/>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10" fontId="45" fillId="79" borderId="23" applyNumberFormat="0" applyBorder="0" applyAlignment="0" applyProtection="0"/>
    <xf numFmtId="0" fontId="60" fillId="46"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46" borderId="14" applyNumberFormat="0" applyAlignment="0" applyProtection="0"/>
    <xf numFmtId="0" fontId="60" fillId="46" borderId="14" applyNumberFormat="0" applyAlignment="0" applyProtection="0"/>
    <xf numFmtId="0" fontId="60" fillId="46" borderId="14" applyNumberFormat="0" applyAlignment="0" applyProtection="0"/>
    <xf numFmtId="0" fontId="60" fillId="46" borderId="14" applyNumberFormat="0" applyAlignment="0" applyProtection="0"/>
    <xf numFmtId="0" fontId="60" fillId="46"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46"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46" borderId="14" applyNumberFormat="0" applyAlignment="0" applyProtection="0"/>
    <xf numFmtId="0" fontId="60" fillId="46" borderId="14" applyNumberFormat="0" applyAlignment="0" applyProtection="0"/>
    <xf numFmtId="0" fontId="60" fillId="46" borderId="14" applyNumberFormat="0" applyAlignment="0" applyProtection="0"/>
    <xf numFmtId="0" fontId="60" fillId="46" borderId="14" applyNumberFormat="0" applyAlignment="0" applyProtection="0"/>
    <xf numFmtId="0" fontId="60" fillId="46"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46"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46" borderId="14" applyNumberFormat="0" applyAlignment="0" applyProtection="0"/>
    <xf numFmtId="0" fontId="60" fillId="46" borderId="14" applyNumberFormat="0" applyAlignment="0" applyProtection="0"/>
    <xf numFmtId="0" fontId="60" fillId="46" borderId="14" applyNumberFormat="0" applyAlignment="0" applyProtection="0"/>
    <xf numFmtId="0" fontId="60" fillId="46" borderId="14" applyNumberFormat="0" applyAlignment="0" applyProtection="0"/>
    <xf numFmtId="0" fontId="60" fillId="46"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46" borderId="14" applyNumberFormat="0" applyAlignment="0" applyProtection="0"/>
    <xf numFmtId="0" fontId="60" fillId="46" borderId="14" applyNumberFormat="0" applyAlignment="0" applyProtection="0"/>
    <xf numFmtId="0" fontId="60" fillId="46" borderId="14" applyNumberFormat="0" applyAlignment="0" applyProtection="0"/>
    <xf numFmtId="0" fontId="60" fillId="46" borderId="14" applyNumberFormat="0" applyAlignment="0" applyProtection="0"/>
    <xf numFmtId="0" fontId="60" fillId="46"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10" fillId="6" borderId="5"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69"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3" borderId="14" applyNumberFormat="0" applyAlignment="0" applyProtection="0"/>
    <xf numFmtId="0" fontId="60" fillId="46" borderId="14" applyNumberFormat="0" applyAlignment="0" applyProtection="0"/>
    <xf numFmtId="0" fontId="61" fillId="0" borderId="24" applyNumberFormat="0" applyFill="0" applyAlignment="0" applyProtection="0"/>
    <xf numFmtId="0" fontId="62" fillId="0" borderId="25" applyNumberFormat="0" applyFill="0" applyAlignment="0" applyProtection="0"/>
    <xf numFmtId="0" fontId="61" fillId="0" borderId="24"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4" fillId="0" borderId="25" applyNumberFormat="0" applyFill="0" applyAlignment="0" applyProtection="0"/>
    <xf numFmtId="0" fontId="13" fillId="0" borderId="7"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13" fillId="0" borderId="7" applyNumberFormat="0" applyFill="0" applyAlignment="0" applyProtection="0"/>
    <xf numFmtId="0" fontId="61" fillId="0" borderId="24" applyNumberFormat="0" applyFill="0" applyAlignment="0" applyProtection="0"/>
    <xf numFmtId="0" fontId="65" fillId="46" borderId="0" applyNumberFormat="0" applyBorder="0" applyAlignment="0" applyProtection="0"/>
    <xf numFmtId="0" fontId="66" fillId="80" borderId="0" applyNumberFormat="0" applyBorder="0" applyAlignment="0" applyProtection="0"/>
    <xf numFmtId="0" fontId="65" fillId="46"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6" fillId="46" borderId="0" applyNumberFormat="0" applyBorder="0" applyAlignment="0" applyProtection="0"/>
    <xf numFmtId="0" fontId="9" fillId="5"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9" fillId="5" borderId="0" applyNumberFormat="0" applyBorder="0" applyAlignment="0" applyProtection="0"/>
    <xf numFmtId="0" fontId="65" fillId="46" borderId="0" applyNumberFormat="0" applyBorder="0" applyAlignment="0" applyProtection="0"/>
    <xf numFmtId="167" fontId="68" fillId="0" borderId="0"/>
    <xf numFmtId="0" fontId="3" fillId="0" borderId="0"/>
    <xf numFmtId="0" fontId="3" fillId="0" borderId="0"/>
    <xf numFmtId="0" fontId="33" fillId="0" borderId="0"/>
    <xf numFmtId="0" fontId="33" fillId="0" borderId="0"/>
    <xf numFmtId="0" fontId="3" fillId="0" borderId="0"/>
    <xf numFmtId="0" fontId="33" fillId="0" borderId="0"/>
    <xf numFmtId="0" fontId="3" fillId="0" borderId="0"/>
    <xf numFmtId="0" fontId="3" fillId="0" borderId="0"/>
    <xf numFmtId="0" fontId="19" fillId="0" borderId="0"/>
    <xf numFmtId="0" fontId="3"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9" fillId="0" borderId="0"/>
    <xf numFmtId="0" fontId="1" fillId="0" borderId="0"/>
    <xf numFmtId="0" fontId="3" fillId="0" borderId="0"/>
    <xf numFmtId="0" fontId="3" fillId="0" borderId="0"/>
    <xf numFmtId="0" fontId="35" fillId="0" borderId="0"/>
    <xf numFmtId="0" fontId="35" fillId="0" borderId="0"/>
    <xf numFmtId="0" fontId="3" fillId="0" borderId="0"/>
    <xf numFmtId="0" fontId="3"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1" fillId="0" borderId="0"/>
    <xf numFmtId="0" fontId="1" fillId="0" borderId="0"/>
    <xf numFmtId="0" fontId="3" fillId="0" borderId="0"/>
    <xf numFmtId="0" fontId="3" fillId="0" borderId="0"/>
    <xf numFmtId="0" fontId="33" fillId="0" borderId="0"/>
    <xf numFmtId="0" fontId="3" fillId="0" borderId="0"/>
    <xf numFmtId="0" fontId="3" fillId="0" borderId="0"/>
    <xf numFmtId="0" fontId="19" fillId="0" borderId="0"/>
    <xf numFmtId="0" fontId="19" fillId="0" borderId="0"/>
    <xf numFmtId="0" fontId="3" fillId="0" borderId="0"/>
    <xf numFmtId="0" fontId="3" fillId="0" borderId="0"/>
    <xf numFmtId="0" fontId="3" fillId="0" borderId="0"/>
    <xf numFmtId="0" fontId="3"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 fillId="0" borderId="0"/>
    <xf numFmtId="0" fontId="1" fillId="0" borderId="0"/>
    <xf numFmtId="0" fontId="1" fillId="0" borderId="0"/>
    <xf numFmtId="0" fontId="19" fillId="0" borderId="0"/>
    <xf numFmtId="0" fontId="3" fillId="0" borderId="0"/>
    <xf numFmtId="0" fontId="3" fillId="0" borderId="0"/>
    <xf numFmtId="0" fontId="3"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3"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40" fillId="0" borderId="0"/>
    <xf numFmtId="0" fontId="3" fillId="0" borderId="0"/>
    <xf numFmtId="0" fontId="3" fillId="0" borderId="0"/>
    <xf numFmtId="0" fontId="3" fillId="0" borderId="0"/>
    <xf numFmtId="0" fontId="3" fillId="0" borderId="0"/>
    <xf numFmtId="0" fontId="1" fillId="0" borderId="0"/>
    <xf numFmtId="0" fontId="19" fillId="0" borderId="0"/>
    <xf numFmtId="0" fontId="19"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3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40" fillId="0" borderId="0"/>
    <xf numFmtId="0" fontId="40" fillId="0" borderId="0"/>
    <xf numFmtId="0" fontId="40" fillId="0" borderId="0"/>
    <xf numFmtId="0" fontId="40" fillId="0" borderId="0"/>
    <xf numFmtId="0" fontId="3" fillId="0" borderId="0"/>
    <xf numFmtId="0" fontId="40" fillId="0" borderId="0"/>
    <xf numFmtId="0" fontId="40" fillId="0" borderId="0"/>
    <xf numFmtId="0" fontId="20" fillId="0" borderId="0"/>
    <xf numFmtId="0" fontId="20" fillId="0" borderId="0"/>
    <xf numFmtId="0" fontId="33" fillId="0" borderId="0"/>
    <xf numFmtId="0" fontId="33" fillId="0" borderId="0"/>
    <xf numFmtId="0" fontId="3" fillId="0" borderId="0"/>
    <xf numFmtId="0" fontId="3" fillId="0" borderId="0"/>
    <xf numFmtId="0" fontId="3" fillId="0" borderId="0"/>
    <xf numFmtId="0" fontId="3" fillId="0" borderId="0"/>
    <xf numFmtId="0" fontId="20" fillId="0" borderId="0"/>
    <xf numFmtId="0" fontId="20"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40" fillId="0" borderId="0"/>
    <xf numFmtId="0" fontId="3" fillId="0" borderId="0"/>
    <xf numFmtId="0" fontId="3" fillId="0" borderId="0"/>
    <xf numFmtId="0" fontId="33" fillId="0" borderId="0"/>
    <xf numFmtId="0" fontId="3" fillId="0" borderId="0"/>
    <xf numFmtId="0" fontId="3" fillId="0" borderId="0"/>
    <xf numFmtId="0" fontId="19" fillId="0" borderId="0"/>
    <xf numFmtId="0" fontId="3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9"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4" fillId="0" borderId="0"/>
    <xf numFmtId="0" fontId="19"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20"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 fillId="0" borderId="0"/>
    <xf numFmtId="0" fontId="19" fillId="0" borderId="0"/>
    <xf numFmtId="0" fontId="1" fillId="0" borderId="0"/>
    <xf numFmtId="0" fontId="3" fillId="0" borderId="0"/>
    <xf numFmtId="0" fontId="33" fillId="0" borderId="0"/>
    <xf numFmtId="0" fontId="3" fillId="0" borderId="0"/>
    <xf numFmtId="0" fontId="1" fillId="0" borderId="0"/>
    <xf numFmtId="0" fontId="1" fillId="0" borderId="0"/>
    <xf numFmtId="0" fontId="1" fillId="0" borderId="0"/>
    <xf numFmtId="0" fontId="1" fillId="0" borderId="0"/>
    <xf numFmtId="0" fontId="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1" fillId="0" borderId="0"/>
    <xf numFmtId="0" fontId="3" fillId="0" borderId="0"/>
    <xf numFmtId="0" fontId="3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19" fillId="0" borderId="0"/>
    <xf numFmtId="0" fontId="3" fillId="0" borderId="0"/>
    <xf numFmtId="0" fontId="3" fillId="0" borderId="0"/>
    <xf numFmtId="0" fontId="3" fillId="0" borderId="0"/>
    <xf numFmtId="0" fontId="38" fillId="0" borderId="0"/>
    <xf numFmtId="0" fontId="19" fillId="0" borderId="0"/>
    <xf numFmtId="0" fontId="19" fillId="0" borderId="0"/>
    <xf numFmtId="0" fontId="33" fillId="41"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3" fillId="41"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3" fillId="41"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3" fillId="41"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3" fillId="41"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39" fillId="59"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33"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 fillId="9" borderId="9"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20" fillId="41" borderId="26" applyNumberFormat="0" applyFont="0" applyAlignment="0" applyProtection="0"/>
    <xf numFmtId="0" fontId="19" fillId="9" borderId="9" applyNumberFormat="0" applyFont="0" applyAlignment="0" applyProtection="0"/>
    <xf numFmtId="0" fontId="1" fillId="9" borderId="9" applyNumberFormat="0" applyFont="0" applyAlignment="0" applyProtection="0"/>
    <xf numFmtId="0" fontId="20" fillId="9" borderId="9" applyNumberFormat="0" applyFont="0" applyAlignment="0" applyProtection="0"/>
    <xf numFmtId="0" fontId="20" fillId="9" borderId="9" applyNumberFormat="0" applyFont="0" applyAlignment="0" applyProtection="0"/>
    <xf numFmtId="0" fontId="20" fillId="9" borderId="9" applyNumberFormat="0" applyFont="0" applyAlignment="0" applyProtection="0"/>
    <xf numFmtId="0" fontId="71" fillId="7" borderId="6"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3" borderId="27" applyNumberFormat="0" applyAlignment="0" applyProtection="0"/>
    <xf numFmtId="0" fontId="72" fillId="72"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2" borderId="27" applyNumberFormat="0" applyAlignment="0" applyProtection="0"/>
    <xf numFmtId="0" fontId="72" fillId="72" borderId="27" applyNumberFormat="0" applyAlignment="0" applyProtection="0"/>
    <xf numFmtId="0" fontId="72" fillId="72" borderId="27" applyNumberFormat="0" applyAlignment="0" applyProtection="0"/>
    <xf numFmtId="0" fontId="72" fillId="72" borderId="27" applyNumberFormat="0" applyAlignment="0" applyProtection="0"/>
    <xf numFmtId="0" fontId="72" fillId="72"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2"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2" borderId="27" applyNumberFormat="0" applyAlignment="0" applyProtection="0"/>
    <xf numFmtId="0" fontId="72" fillId="72" borderId="27" applyNumberFormat="0" applyAlignment="0" applyProtection="0"/>
    <xf numFmtId="0" fontId="72" fillId="72" borderId="27" applyNumberFormat="0" applyAlignment="0" applyProtection="0"/>
    <xf numFmtId="0" fontId="72" fillId="72" borderId="27" applyNumberFormat="0" applyAlignment="0" applyProtection="0"/>
    <xf numFmtId="0" fontId="72" fillId="72"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2"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2" borderId="27" applyNumberFormat="0" applyAlignment="0" applyProtection="0"/>
    <xf numFmtId="0" fontId="72" fillId="72" borderId="27" applyNumberFormat="0" applyAlignment="0" applyProtection="0"/>
    <xf numFmtId="0" fontId="72" fillId="72" borderId="27" applyNumberFormat="0" applyAlignment="0" applyProtection="0"/>
    <xf numFmtId="0" fontId="72" fillId="72" borderId="27" applyNumberFormat="0" applyAlignment="0" applyProtection="0"/>
    <xf numFmtId="0" fontId="72" fillId="72"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2"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2"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72" fillId="74" borderId="27" applyNumberFormat="0" applyAlignment="0" applyProtection="0"/>
    <xf numFmtId="0" fontId="11" fillId="7" borderId="6" applyNumberFormat="0" applyAlignment="0" applyProtection="0"/>
    <xf numFmtId="10"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3"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38"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40"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0" fontId="73" fillId="0" borderId="28">
      <alignment horizontal="center"/>
    </xf>
    <xf numFmtId="0" fontId="73" fillId="0" borderId="28">
      <alignment horizontal="center"/>
    </xf>
    <xf numFmtId="0" fontId="73" fillId="0" borderId="28">
      <alignment horizontal="center"/>
    </xf>
    <xf numFmtId="0" fontId="73" fillId="0" borderId="28">
      <alignment horizontal="center"/>
    </xf>
    <xf numFmtId="3" fontId="33" fillId="0" borderId="0" applyFont="0" applyFill="0" applyBorder="0" applyAlignment="0" applyProtection="0"/>
    <xf numFmtId="0" fontId="33" fillId="81" borderId="0" applyNumberFormat="0" applyFont="0" applyBorder="0" applyAlignment="0" applyProtection="0"/>
    <xf numFmtId="49" fontId="32" fillId="0" borderId="0">
      <alignment horizontal="left" wrapText="1"/>
    </xf>
    <xf numFmtId="4" fontId="74" fillId="46" borderId="29" applyNumberFormat="0" applyProtection="0">
      <alignment vertical="center"/>
    </xf>
    <xf numFmtId="4" fontId="74" fillId="46" borderId="29" applyNumberFormat="0" applyProtection="0">
      <alignment vertical="center"/>
    </xf>
    <xf numFmtId="4" fontId="74" fillId="46" borderId="29" applyNumberFormat="0" applyProtection="0">
      <alignment vertical="center"/>
    </xf>
    <xf numFmtId="4" fontId="74" fillId="46" borderId="29" applyNumberFormat="0" applyProtection="0">
      <alignment vertical="center"/>
    </xf>
    <xf numFmtId="4" fontId="74" fillId="46" borderId="29" applyNumberFormat="0" applyProtection="0">
      <alignment vertical="center"/>
    </xf>
    <xf numFmtId="4" fontId="74" fillId="46" borderId="29" applyNumberFormat="0" applyProtection="0">
      <alignment vertical="center"/>
    </xf>
    <xf numFmtId="4" fontId="75" fillId="82" borderId="29" applyNumberFormat="0" applyProtection="0">
      <alignment vertical="center"/>
    </xf>
    <xf numFmtId="4" fontId="75" fillId="82" borderId="29" applyNumberFormat="0" applyProtection="0">
      <alignment vertical="center"/>
    </xf>
    <xf numFmtId="4" fontId="75" fillId="82" borderId="29" applyNumberFormat="0" applyProtection="0">
      <alignment vertical="center"/>
    </xf>
    <xf numFmtId="4" fontId="75" fillId="82" borderId="29" applyNumberFormat="0" applyProtection="0">
      <alignment vertical="center"/>
    </xf>
    <xf numFmtId="4" fontId="75" fillId="82" borderId="29" applyNumberFormat="0" applyProtection="0">
      <alignment vertical="center"/>
    </xf>
    <xf numFmtId="4" fontId="75" fillId="82" borderId="29" applyNumberFormat="0" applyProtection="0">
      <alignment vertical="center"/>
    </xf>
    <xf numFmtId="4" fontId="74" fillId="82" borderId="29" applyNumberFormat="0" applyProtection="0">
      <alignment horizontal="left" vertical="center" indent="1"/>
    </xf>
    <xf numFmtId="4" fontId="74" fillId="82" borderId="29" applyNumberFormat="0" applyProtection="0">
      <alignment horizontal="left" vertical="center" indent="1"/>
    </xf>
    <xf numFmtId="4" fontId="74" fillId="82" borderId="29" applyNumberFormat="0" applyProtection="0">
      <alignment horizontal="left" vertical="center" indent="1"/>
    </xf>
    <xf numFmtId="4" fontId="74" fillId="82" borderId="29" applyNumberFormat="0" applyProtection="0">
      <alignment horizontal="left" vertical="center" indent="1"/>
    </xf>
    <xf numFmtId="4" fontId="74" fillId="82" borderId="29" applyNumberFormat="0" applyProtection="0">
      <alignment horizontal="left" vertical="center" indent="1"/>
    </xf>
    <xf numFmtId="4" fontId="74" fillId="82" borderId="29" applyNumberFormat="0" applyProtection="0">
      <alignment horizontal="left" vertical="center" indent="1"/>
    </xf>
    <xf numFmtId="0" fontId="74" fillId="82" borderId="29" applyNumberFormat="0" applyProtection="0">
      <alignment horizontal="left" vertical="top" indent="1"/>
    </xf>
    <xf numFmtId="0" fontId="74" fillId="82" borderId="29" applyNumberFormat="0" applyProtection="0">
      <alignment horizontal="left" vertical="top" indent="1"/>
    </xf>
    <xf numFmtId="0" fontId="74" fillId="82" borderId="29" applyNumberFormat="0" applyProtection="0">
      <alignment horizontal="left" vertical="top" indent="1"/>
    </xf>
    <xf numFmtId="0" fontId="74" fillId="82" borderId="29" applyNumberFormat="0" applyProtection="0">
      <alignment horizontal="left" vertical="top" indent="1"/>
    </xf>
    <xf numFmtId="0" fontId="74" fillId="82" borderId="29" applyNumberFormat="0" applyProtection="0">
      <alignment horizontal="left" vertical="top" indent="1"/>
    </xf>
    <xf numFmtId="0" fontId="74" fillId="82" borderId="29" applyNumberFormat="0" applyProtection="0">
      <alignment horizontal="left" vertical="top" indent="1"/>
    </xf>
    <xf numFmtId="4" fontId="74" fillId="83" borderId="0" applyNumberFormat="0" applyProtection="0">
      <alignment horizontal="left" vertical="center" indent="1"/>
    </xf>
    <xf numFmtId="4" fontId="40" fillId="40" borderId="29" applyNumberFormat="0" applyProtection="0">
      <alignment horizontal="right" vertical="center"/>
    </xf>
    <xf numFmtId="4" fontId="40" fillId="40" borderId="29" applyNumberFormat="0" applyProtection="0">
      <alignment horizontal="right" vertical="center"/>
    </xf>
    <xf numFmtId="4" fontId="40" fillId="40" borderId="29" applyNumberFormat="0" applyProtection="0">
      <alignment horizontal="right" vertical="center"/>
    </xf>
    <xf numFmtId="4" fontId="40" fillId="40" borderId="29" applyNumberFormat="0" applyProtection="0">
      <alignment horizontal="right" vertical="center"/>
    </xf>
    <xf numFmtId="4" fontId="40" fillId="40" borderId="29" applyNumberFormat="0" applyProtection="0">
      <alignment horizontal="right" vertical="center"/>
    </xf>
    <xf numFmtId="4" fontId="40" fillId="40" borderId="29" applyNumberFormat="0" applyProtection="0">
      <alignment horizontal="right" vertical="center"/>
    </xf>
    <xf numFmtId="4" fontId="40" fillId="39" borderId="29" applyNumberFormat="0" applyProtection="0">
      <alignment horizontal="right" vertical="center"/>
    </xf>
    <xf numFmtId="4" fontId="40" fillId="39" borderId="29" applyNumberFormat="0" applyProtection="0">
      <alignment horizontal="right" vertical="center"/>
    </xf>
    <xf numFmtId="4" fontId="40" fillId="39" borderId="29" applyNumberFormat="0" applyProtection="0">
      <alignment horizontal="right" vertical="center"/>
    </xf>
    <xf numFmtId="4" fontId="40" fillId="39" borderId="29" applyNumberFormat="0" applyProtection="0">
      <alignment horizontal="right" vertical="center"/>
    </xf>
    <xf numFmtId="4" fontId="40" fillId="39" borderId="29" applyNumberFormat="0" applyProtection="0">
      <alignment horizontal="right" vertical="center"/>
    </xf>
    <xf numFmtId="4" fontId="40" fillId="39" borderId="29" applyNumberFormat="0" applyProtection="0">
      <alignment horizontal="right" vertical="center"/>
    </xf>
    <xf numFmtId="4" fontId="40" fillId="63" borderId="29" applyNumberFormat="0" applyProtection="0">
      <alignment horizontal="right" vertical="center"/>
    </xf>
    <xf numFmtId="4" fontId="40" fillId="63" borderId="29" applyNumberFormat="0" applyProtection="0">
      <alignment horizontal="right" vertical="center"/>
    </xf>
    <xf numFmtId="4" fontId="40" fillId="63" borderId="29" applyNumberFormat="0" applyProtection="0">
      <alignment horizontal="right" vertical="center"/>
    </xf>
    <xf numFmtId="4" fontId="40" fillId="63" borderId="29" applyNumberFormat="0" applyProtection="0">
      <alignment horizontal="right" vertical="center"/>
    </xf>
    <xf numFmtId="4" fontId="40" fillId="63" borderId="29" applyNumberFormat="0" applyProtection="0">
      <alignment horizontal="right" vertical="center"/>
    </xf>
    <xf numFmtId="4" fontId="40" fillId="63" borderId="29" applyNumberFormat="0" applyProtection="0">
      <alignment horizontal="right" vertical="center"/>
    </xf>
    <xf numFmtId="4" fontId="40" fillId="48" borderId="29" applyNumberFormat="0" applyProtection="0">
      <alignment horizontal="right" vertical="center"/>
    </xf>
    <xf numFmtId="4" fontId="40" fillId="48" borderId="29" applyNumberFormat="0" applyProtection="0">
      <alignment horizontal="right" vertical="center"/>
    </xf>
    <xf numFmtId="4" fontId="40" fillId="48" borderId="29" applyNumberFormat="0" applyProtection="0">
      <alignment horizontal="right" vertical="center"/>
    </xf>
    <xf numFmtId="4" fontId="40" fillId="48" borderId="29" applyNumberFormat="0" applyProtection="0">
      <alignment horizontal="right" vertical="center"/>
    </xf>
    <xf numFmtId="4" fontId="40" fillId="48" borderId="29" applyNumberFormat="0" applyProtection="0">
      <alignment horizontal="right" vertical="center"/>
    </xf>
    <xf numFmtId="4" fontId="40" fillId="48" borderId="29" applyNumberFormat="0" applyProtection="0">
      <alignment horizontal="right" vertical="center"/>
    </xf>
    <xf numFmtId="4" fontId="40" fillId="53" borderId="29" applyNumberFormat="0" applyProtection="0">
      <alignment horizontal="right" vertical="center"/>
    </xf>
    <xf numFmtId="4" fontId="40" fillId="53" borderId="29" applyNumberFormat="0" applyProtection="0">
      <alignment horizontal="right" vertical="center"/>
    </xf>
    <xf numFmtId="4" fontId="40" fillId="53" borderId="29" applyNumberFormat="0" applyProtection="0">
      <alignment horizontal="right" vertical="center"/>
    </xf>
    <xf numFmtId="4" fontId="40" fillId="53" borderId="29" applyNumberFormat="0" applyProtection="0">
      <alignment horizontal="right" vertical="center"/>
    </xf>
    <xf numFmtId="4" fontId="40" fillId="53" borderId="29" applyNumberFormat="0" applyProtection="0">
      <alignment horizontal="right" vertical="center"/>
    </xf>
    <xf numFmtId="4" fontId="40" fillId="53" borderId="29" applyNumberFormat="0" applyProtection="0">
      <alignment horizontal="right" vertical="center"/>
    </xf>
    <xf numFmtId="4" fontId="40" fillId="50" borderId="29" applyNumberFormat="0" applyProtection="0">
      <alignment horizontal="right" vertical="center"/>
    </xf>
    <xf numFmtId="4" fontId="40" fillId="50" borderId="29" applyNumberFormat="0" applyProtection="0">
      <alignment horizontal="right" vertical="center"/>
    </xf>
    <xf numFmtId="4" fontId="40" fillId="50" borderId="29" applyNumberFormat="0" applyProtection="0">
      <alignment horizontal="right" vertical="center"/>
    </xf>
    <xf numFmtId="4" fontId="40" fillId="50" borderId="29" applyNumberFormat="0" applyProtection="0">
      <alignment horizontal="right" vertical="center"/>
    </xf>
    <xf numFmtId="4" fontId="40" fillId="50" borderId="29" applyNumberFormat="0" applyProtection="0">
      <alignment horizontal="right" vertical="center"/>
    </xf>
    <xf numFmtId="4" fontId="40" fillId="50" borderId="29" applyNumberFormat="0" applyProtection="0">
      <alignment horizontal="right" vertical="center"/>
    </xf>
    <xf numFmtId="4" fontId="40" fillId="65" borderId="29" applyNumberFormat="0" applyProtection="0">
      <alignment horizontal="right" vertical="center"/>
    </xf>
    <xf numFmtId="4" fontId="40" fillId="65" borderId="29" applyNumberFormat="0" applyProtection="0">
      <alignment horizontal="right" vertical="center"/>
    </xf>
    <xf numFmtId="4" fontId="40" fillId="65" borderId="29" applyNumberFormat="0" applyProtection="0">
      <alignment horizontal="right" vertical="center"/>
    </xf>
    <xf numFmtId="4" fontId="40" fillId="65" borderId="29" applyNumberFormat="0" applyProtection="0">
      <alignment horizontal="right" vertical="center"/>
    </xf>
    <xf numFmtId="4" fontId="40" fillId="65" borderId="29" applyNumberFormat="0" applyProtection="0">
      <alignment horizontal="right" vertical="center"/>
    </xf>
    <xf numFmtId="4" fontId="40" fillId="65" borderId="29" applyNumberFormat="0" applyProtection="0">
      <alignment horizontal="right" vertical="center"/>
    </xf>
    <xf numFmtId="4" fontId="40" fillId="84" borderId="29" applyNumberFormat="0" applyProtection="0">
      <alignment horizontal="right" vertical="center"/>
    </xf>
    <xf numFmtId="4" fontId="40" fillId="84" borderId="29" applyNumberFormat="0" applyProtection="0">
      <alignment horizontal="right" vertical="center"/>
    </xf>
    <xf numFmtId="4" fontId="40" fillId="84" borderId="29" applyNumberFormat="0" applyProtection="0">
      <alignment horizontal="right" vertical="center"/>
    </xf>
    <xf numFmtId="4" fontId="40" fillId="84" borderId="29" applyNumberFormat="0" applyProtection="0">
      <alignment horizontal="right" vertical="center"/>
    </xf>
    <xf numFmtId="4" fontId="40" fillId="84" borderId="29" applyNumberFormat="0" applyProtection="0">
      <alignment horizontal="right" vertical="center"/>
    </xf>
    <xf numFmtId="4" fontId="40" fillId="84" borderId="29" applyNumberFormat="0" applyProtection="0">
      <alignment horizontal="right" vertical="center"/>
    </xf>
    <xf numFmtId="4" fontId="40" fillId="47" borderId="29" applyNumberFormat="0" applyProtection="0">
      <alignment horizontal="right" vertical="center"/>
    </xf>
    <xf numFmtId="4" fontId="40" fillId="47" borderId="29" applyNumberFormat="0" applyProtection="0">
      <alignment horizontal="right" vertical="center"/>
    </xf>
    <xf numFmtId="4" fontId="40" fillId="47" borderId="29" applyNumberFormat="0" applyProtection="0">
      <alignment horizontal="right" vertical="center"/>
    </xf>
    <xf numFmtId="4" fontId="40" fillId="47" borderId="29" applyNumberFormat="0" applyProtection="0">
      <alignment horizontal="right" vertical="center"/>
    </xf>
    <xf numFmtId="4" fontId="40" fillId="47" borderId="29" applyNumberFormat="0" applyProtection="0">
      <alignment horizontal="right" vertical="center"/>
    </xf>
    <xf numFmtId="4" fontId="40" fillId="47" borderId="29" applyNumberFormat="0" applyProtection="0">
      <alignment horizontal="right" vertical="center"/>
    </xf>
    <xf numFmtId="4" fontId="74" fillId="85" borderId="30" applyNumberFormat="0" applyProtection="0">
      <alignment horizontal="left" vertical="center" indent="1"/>
    </xf>
    <xf numFmtId="4" fontId="74" fillId="85" borderId="30" applyNumberFormat="0" applyProtection="0">
      <alignment horizontal="left" vertical="center" indent="1"/>
    </xf>
    <xf numFmtId="4" fontId="40" fillId="86" borderId="0" applyNumberFormat="0" applyProtection="0">
      <alignment horizontal="left" vertical="center" indent="1"/>
    </xf>
    <xf numFmtId="4" fontId="76" fillId="87" borderId="0" applyNumberFormat="0" applyProtection="0">
      <alignment horizontal="left" vertical="center" indent="1"/>
    </xf>
    <xf numFmtId="4" fontId="40" fillId="88" borderId="29" applyNumberFormat="0" applyProtection="0">
      <alignment horizontal="right" vertical="center"/>
    </xf>
    <xf numFmtId="4" fontId="40" fillId="88" borderId="29" applyNumberFormat="0" applyProtection="0">
      <alignment horizontal="right" vertical="center"/>
    </xf>
    <xf numFmtId="4" fontId="40" fillId="88" borderId="29" applyNumberFormat="0" applyProtection="0">
      <alignment horizontal="right" vertical="center"/>
    </xf>
    <xf numFmtId="4" fontId="40" fillId="88" borderId="29" applyNumberFormat="0" applyProtection="0">
      <alignment horizontal="right" vertical="center"/>
    </xf>
    <xf numFmtId="4" fontId="40" fillId="88" borderId="29" applyNumberFormat="0" applyProtection="0">
      <alignment horizontal="right" vertical="center"/>
    </xf>
    <xf numFmtId="4" fontId="40" fillId="88" borderId="29" applyNumberFormat="0" applyProtection="0">
      <alignment horizontal="right" vertical="center"/>
    </xf>
    <xf numFmtId="4" fontId="40" fillId="86" borderId="0" applyNumberFormat="0" applyProtection="0">
      <alignment horizontal="left" vertical="center" indent="1"/>
    </xf>
    <xf numFmtId="4" fontId="40" fillId="83" borderId="0" applyNumberFormat="0" applyProtection="0">
      <alignment horizontal="left" vertical="center" indent="1"/>
    </xf>
    <xf numFmtId="0" fontId="3" fillId="87" borderId="29" applyNumberFormat="0" applyProtection="0">
      <alignment horizontal="left" vertical="center" indent="1"/>
    </xf>
    <xf numFmtId="0" fontId="3" fillId="87" borderId="29" applyNumberFormat="0" applyProtection="0">
      <alignment horizontal="left" vertical="center" indent="1"/>
    </xf>
    <xf numFmtId="0" fontId="3" fillId="87" borderId="29" applyNumberFormat="0" applyProtection="0">
      <alignment horizontal="left" vertical="center" indent="1"/>
    </xf>
    <xf numFmtId="0" fontId="3" fillId="87" borderId="29" applyNumberFormat="0" applyProtection="0">
      <alignment horizontal="left" vertical="center" indent="1"/>
    </xf>
    <xf numFmtId="0" fontId="3" fillId="87" borderId="29" applyNumberFormat="0" applyProtection="0">
      <alignment horizontal="left" vertical="center" indent="1"/>
    </xf>
    <xf numFmtId="0" fontId="3" fillId="87" borderId="29" applyNumberFormat="0" applyProtection="0">
      <alignment horizontal="left" vertical="center" indent="1"/>
    </xf>
    <xf numFmtId="0" fontId="3" fillId="87" borderId="29" applyNumberFormat="0" applyProtection="0">
      <alignment horizontal="left" vertical="top" indent="1"/>
    </xf>
    <xf numFmtId="0" fontId="3" fillId="87" borderId="29" applyNumberFormat="0" applyProtection="0">
      <alignment horizontal="left" vertical="top" indent="1"/>
    </xf>
    <xf numFmtId="0" fontId="3" fillId="87" borderId="29" applyNumberFormat="0" applyProtection="0">
      <alignment horizontal="left" vertical="top" indent="1"/>
    </xf>
    <xf numFmtId="0" fontId="3" fillId="87" borderId="29" applyNumberFormat="0" applyProtection="0">
      <alignment horizontal="left" vertical="top" indent="1"/>
    </xf>
    <xf numFmtId="0" fontId="3" fillId="87" borderId="29" applyNumberFormat="0" applyProtection="0">
      <alignment horizontal="left" vertical="top" indent="1"/>
    </xf>
    <xf numFmtId="0" fontId="3" fillId="87" borderId="29" applyNumberFormat="0" applyProtection="0">
      <alignment horizontal="left" vertical="top" indent="1"/>
    </xf>
    <xf numFmtId="0" fontId="3" fillId="83" borderId="29" applyNumberFormat="0" applyProtection="0">
      <alignment horizontal="left" vertical="center" indent="1"/>
    </xf>
    <xf numFmtId="0" fontId="3" fillId="83" borderId="29" applyNumberFormat="0" applyProtection="0">
      <alignment horizontal="left" vertical="center" indent="1"/>
    </xf>
    <xf numFmtId="0" fontId="3" fillId="83" borderId="29" applyNumberFormat="0" applyProtection="0">
      <alignment horizontal="left" vertical="center" indent="1"/>
    </xf>
    <xf numFmtId="0" fontId="3" fillId="83" borderId="29" applyNumberFormat="0" applyProtection="0">
      <alignment horizontal="left" vertical="center" indent="1"/>
    </xf>
    <xf numFmtId="0" fontId="3" fillId="83" borderId="29" applyNumberFormat="0" applyProtection="0">
      <alignment horizontal="left" vertical="center" indent="1"/>
    </xf>
    <xf numFmtId="0" fontId="3" fillId="83" borderId="29" applyNumberFormat="0" applyProtection="0">
      <alignment horizontal="left" vertical="center" indent="1"/>
    </xf>
    <xf numFmtId="0" fontId="3" fillId="83" borderId="29" applyNumberFormat="0" applyProtection="0">
      <alignment horizontal="left" vertical="top" indent="1"/>
    </xf>
    <xf numFmtId="0" fontId="3" fillId="83" borderId="29" applyNumberFormat="0" applyProtection="0">
      <alignment horizontal="left" vertical="top" indent="1"/>
    </xf>
    <xf numFmtId="0" fontId="3" fillId="83" borderId="29" applyNumberFormat="0" applyProtection="0">
      <alignment horizontal="left" vertical="top" indent="1"/>
    </xf>
    <xf numFmtId="0" fontId="3" fillId="83" borderId="29" applyNumberFormat="0" applyProtection="0">
      <alignment horizontal="left" vertical="top" indent="1"/>
    </xf>
    <xf numFmtId="0" fontId="3" fillId="83" borderId="29" applyNumberFormat="0" applyProtection="0">
      <alignment horizontal="left" vertical="top" indent="1"/>
    </xf>
    <xf numFmtId="0" fontId="3" fillId="83" borderId="29" applyNumberFormat="0" applyProtection="0">
      <alignment horizontal="left" vertical="top" indent="1"/>
    </xf>
    <xf numFmtId="0" fontId="3" fillId="89" borderId="29" applyNumberFormat="0" applyProtection="0">
      <alignment horizontal="left" vertical="center" indent="1"/>
    </xf>
    <xf numFmtId="0" fontId="3" fillId="89" borderId="29" applyNumberFormat="0" applyProtection="0">
      <alignment horizontal="left" vertical="center" indent="1"/>
    </xf>
    <xf numFmtId="0" fontId="3" fillId="89" borderId="29" applyNumberFormat="0" applyProtection="0">
      <alignment horizontal="left" vertical="center" indent="1"/>
    </xf>
    <xf numFmtId="0" fontId="3" fillId="89" borderId="29" applyNumberFormat="0" applyProtection="0">
      <alignment horizontal="left" vertical="center" indent="1"/>
    </xf>
    <xf numFmtId="0" fontId="3" fillId="89" borderId="29" applyNumberFormat="0" applyProtection="0">
      <alignment horizontal="left" vertical="center" indent="1"/>
    </xf>
    <xf numFmtId="0" fontId="3" fillId="89" borderId="29" applyNumberFormat="0" applyProtection="0">
      <alignment horizontal="left" vertical="center" indent="1"/>
    </xf>
    <xf numFmtId="0" fontId="3" fillId="89" borderId="29" applyNumberFormat="0" applyProtection="0">
      <alignment horizontal="left" vertical="top" indent="1"/>
    </xf>
    <xf numFmtId="0" fontId="3" fillId="89" borderId="29" applyNumberFormat="0" applyProtection="0">
      <alignment horizontal="left" vertical="top" indent="1"/>
    </xf>
    <xf numFmtId="0" fontId="3" fillId="89" borderId="29" applyNumberFormat="0" applyProtection="0">
      <alignment horizontal="left" vertical="top" indent="1"/>
    </xf>
    <xf numFmtId="0" fontId="3" fillId="89" borderId="29" applyNumberFormat="0" applyProtection="0">
      <alignment horizontal="left" vertical="top" indent="1"/>
    </xf>
    <xf numFmtId="0" fontId="3" fillId="89" borderId="29" applyNumberFormat="0" applyProtection="0">
      <alignment horizontal="left" vertical="top" indent="1"/>
    </xf>
    <xf numFmtId="0" fontId="3" fillId="89" borderId="29" applyNumberFormat="0" applyProtection="0">
      <alignment horizontal="left" vertical="top" indent="1"/>
    </xf>
    <xf numFmtId="0" fontId="3" fillId="90" borderId="29" applyNumberFormat="0" applyProtection="0">
      <alignment horizontal="left" vertical="center" indent="1"/>
    </xf>
    <xf numFmtId="0" fontId="3" fillId="90" borderId="29" applyNumberFormat="0" applyProtection="0">
      <alignment horizontal="left" vertical="center" indent="1"/>
    </xf>
    <xf numFmtId="0" fontId="3" fillId="90" borderId="29" applyNumberFormat="0" applyProtection="0">
      <alignment horizontal="left" vertical="center" indent="1"/>
    </xf>
    <xf numFmtId="0" fontId="3" fillId="90" borderId="29" applyNumberFormat="0" applyProtection="0">
      <alignment horizontal="left" vertical="center" indent="1"/>
    </xf>
    <xf numFmtId="0" fontId="3" fillId="90" borderId="29" applyNumberFormat="0" applyProtection="0">
      <alignment horizontal="left" vertical="center" indent="1"/>
    </xf>
    <xf numFmtId="0" fontId="3" fillId="90" borderId="29" applyNumberFormat="0" applyProtection="0">
      <alignment horizontal="left" vertical="center" indent="1"/>
    </xf>
    <xf numFmtId="0" fontId="3" fillId="90" borderId="29" applyNumberFormat="0" applyProtection="0">
      <alignment horizontal="left" vertical="top" indent="1"/>
    </xf>
    <xf numFmtId="0" fontId="3" fillId="90" borderId="29" applyNumberFormat="0" applyProtection="0">
      <alignment horizontal="left" vertical="top" indent="1"/>
    </xf>
    <xf numFmtId="0" fontId="3" fillId="90" borderId="29" applyNumberFormat="0" applyProtection="0">
      <alignment horizontal="left" vertical="top" indent="1"/>
    </xf>
    <xf numFmtId="0" fontId="3" fillId="90" borderId="29" applyNumberFormat="0" applyProtection="0">
      <alignment horizontal="left" vertical="top" indent="1"/>
    </xf>
    <xf numFmtId="0" fontId="3" fillId="90" borderId="29" applyNumberFormat="0" applyProtection="0">
      <alignment horizontal="left" vertical="top" indent="1"/>
    </xf>
    <xf numFmtId="0" fontId="3" fillId="90" borderId="29" applyNumberFormat="0" applyProtection="0">
      <alignment horizontal="left" vertical="top" indent="1"/>
    </xf>
    <xf numFmtId="4" fontId="40" fillId="91" borderId="29" applyNumberFormat="0" applyProtection="0">
      <alignment vertical="center"/>
    </xf>
    <xf numFmtId="4" fontId="40" fillId="91" borderId="29" applyNumberFormat="0" applyProtection="0">
      <alignment vertical="center"/>
    </xf>
    <xf numFmtId="4" fontId="40" fillId="91" borderId="29" applyNumberFormat="0" applyProtection="0">
      <alignment vertical="center"/>
    </xf>
    <xf numFmtId="4" fontId="40" fillId="91" borderId="29" applyNumberFormat="0" applyProtection="0">
      <alignment vertical="center"/>
    </xf>
    <xf numFmtId="4" fontId="40" fillId="91" borderId="29" applyNumberFormat="0" applyProtection="0">
      <alignment vertical="center"/>
    </xf>
    <xf numFmtId="4" fontId="40" fillId="91" borderId="29" applyNumberFormat="0" applyProtection="0">
      <alignment vertical="center"/>
    </xf>
    <xf numFmtId="4" fontId="77" fillId="91" borderId="29" applyNumberFormat="0" applyProtection="0">
      <alignment vertical="center"/>
    </xf>
    <xf numFmtId="4" fontId="77" fillId="91" borderId="29" applyNumberFormat="0" applyProtection="0">
      <alignment vertical="center"/>
    </xf>
    <xf numFmtId="4" fontId="77" fillId="91" borderId="29" applyNumberFormat="0" applyProtection="0">
      <alignment vertical="center"/>
    </xf>
    <xf numFmtId="4" fontId="77" fillId="91" borderId="29" applyNumberFormat="0" applyProtection="0">
      <alignment vertical="center"/>
    </xf>
    <xf numFmtId="4" fontId="77" fillId="91" borderId="29" applyNumberFormat="0" applyProtection="0">
      <alignment vertical="center"/>
    </xf>
    <xf numFmtId="4" fontId="77" fillId="91" borderId="29" applyNumberFormat="0" applyProtection="0">
      <alignment vertical="center"/>
    </xf>
    <xf numFmtId="4" fontId="40" fillId="91" borderId="29" applyNumberFormat="0" applyProtection="0">
      <alignment horizontal="left" vertical="center" indent="1"/>
    </xf>
    <xf numFmtId="4" fontId="40" fillId="91" borderId="29" applyNumberFormat="0" applyProtection="0">
      <alignment horizontal="left" vertical="center" indent="1"/>
    </xf>
    <xf numFmtId="4" fontId="40" fillId="91" borderId="29" applyNumberFormat="0" applyProtection="0">
      <alignment horizontal="left" vertical="center" indent="1"/>
    </xf>
    <xf numFmtId="4" fontId="40" fillId="91" borderId="29" applyNumberFormat="0" applyProtection="0">
      <alignment horizontal="left" vertical="center" indent="1"/>
    </xf>
    <xf numFmtId="4" fontId="40" fillId="91" borderId="29" applyNumberFormat="0" applyProtection="0">
      <alignment horizontal="left" vertical="center" indent="1"/>
    </xf>
    <xf numFmtId="4" fontId="40" fillId="91" borderId="29" applyNumberFormat="0" applyProtection="0">
      <alignment horizontal="left" vertical="center" indent="1"/>
    </xf>
    <xf numFmtId="0" fontId="40" fillId="91" borderId="29" applyNumberFormat="0" applyProtection="0">
      <alignment horizontal="left" vertical="top" indent="1"/>
    </xf>
    <xf numFmtId="0" fontId="40" fillId="91" borderId="29" applyNumberFormat="0" applyProtection="0">
      <alignment horizontal="left" vertical="top" indent="1"/>
    </xf>
    <xf numFmtId="0" fontId="40" fillId="91" borderId="29" applyNumberFormat="0" applyProtection="0">
      <alignment horizontal="left" vertical="top" indent="1"/>
    </xf>
    <xf numFmtId="0" fontId="40" fillId="91" borderId="29" applyNumberFormat="0" applyProtection="0">
      <alignment horizontal="left" vertical="top" indent="1"/>
    </xf>
    <xf numFmtId="0" fontId="40" fillId="91" borderId="29" applyNumberFormat="0" applyProtection="0">
      <alignment horizontal="left" vertical="top" indent="1"/>
    </xf>
    <xf numFmtId="0" fontId="40" fillId="91" borderId="29" applyNumberFormat="0" applyProtection="0">
      <alignment horizontal="left" vertical="top" indent="1"/>
    </xf>
    <xf numFmtId="4" fontId="40" fillId="92" borderId="27" applyNumberFormat="0" applyProtection="0">
      <alignment horizontal="right" vertical="center"/>
    </xf>
    <xf numFmtId="4" fontId="40" fillId="92" borderId="27" applyNumberFormat="0" applyProtection="0">
      <alignment horizontal="right" vertical="center"/>
    </xf>
    <xf numFmtId="4" fontId="40" fillId="92" borderId="27" applyNumberFormat="0" applyProtection="0">
      <alignment horizontal="right" vertical="center"/>
    </xf>
    <xf numFmtId="4" fontId="40" fillId="92" borderId="27" applyNumberFormat="0" applyProtection="0">
      <alignment horizontal="right" vertical="center"/>
    </xf>
    <xf numFmtId="4" fontId="40" fillId="92" borderId="27" applyNumberFormat="0" applyProtection="0">
      <alignment horizontal="right" vertical="center"/>
    </xf>
    <xf numFmtId="4" fontId="40" fillId="92" borderId="27" applyNumberFormat="0" applyProtection="0">
      <alignment horizontal="right" vertical="center"/>
    </xf>
    <xf numFmtId="4" fontId="77" fillId="86" borderId="29" applyNumberFormat="0" applyProtection="0">
      <alignment horizontal="right" vertical="center"/>
    </xf>
    <xf numFmtId="4" fontId="77" fillId="86" borderId="29" applyNumberFormat="0" applyProtection="0">
      <alignment horizontal="right" vertical="center"/>
    </xf>
    <xf numFmtId="4" fontId="77" fillId="86" borderId="29" applyNumberFormat="0" applyProtection="0">
      <alignment horizontal="right" vertical="center"/>
    </xf>
    <xf numFmtId="4" fontId="77" fillId="86" borderId="29" applyNumberFormat="0" applyProtection="0">
      <alignment horizontal="right" vertical="center"/>
    </xf>
    <xf numFmtId="4" fontId="77" fillId="86" borderId="29" applyNumberFormat="0" applyProtection="0">
      <alignment horizontal="right" vertical="center"/>
    </xf>
    <xf numFmtId="4" fontId="77" fillId="86" borderId="29" applyNumberFormat="0" applyProtection="0">
      <alignment horizontal="right" vertical="center"/>
    </xf>
    <xf numFmtId="0" fontId="3" fillId="93" borderId="27" applyNumberFormat="0" applyProtection="0">
      <alignment horizontal="left" vertical="center" indent="1"/>
    </xf>
    <xf numFmtId="0" fontId="3" fillId="93" borderId="27" applyNumberFormat="0" applyProtection="0">
      <alignment horizontal="left" vertical="center" indent="1"/>
    </xf>
    <xf numFmtId="0" fontId="3" fillId="93" borderId="27" applyNumberFormat="0" applyProtection="0">
      <alignment horizontal="left" vertical="center" indent="1"/>
    </xf>
    <xf numFmtId="0" fontId="3" fillId="93" borderId="27" applyNumberFormat="0" applyProtection="0">
      <alignment horizontal="left" vertical="center" indent="1"/>
    </xf>
    <xf numFmtId="0" fontId="3" fillId="93" borderId="27" applyNumberFormat="0" applyProtection="0">
      <alignment horizontal="left" vertical="center" indent="1"/>
    </xf>
    <xf numFmtId="0" fontId="3" fillId="93" borderId="27" applyNumberFormat="0" applyProtection="0">
      <alignment horizontal="left" vertical="center" indent="1"/>
    </xf>
    <xf numFmtId="0" fontId="40" fillId="83" borderId="29" applyNumberFormat="0" applyProtection="0">
      <alignment horizontal="left" vertical="top" indent="1"/>
    </xf>
    <xf numFmtId="0" fontId="40" fillId="83" borderId="29" applyNumberFormat="0" applyProtection="0">
      <alignment horizontal="left" vertical="top" indent="1"/>
    </xf>
    <xf numFmtId="0" fontId="40" fillId="83" borderId="29" applyNumberFormat="0" applyProtection="0">
      <alignment horizontal="left" vertical="top" indent="1"/>
    </xf>
    <xf numFmtId="0" fontId="40" fillId="83" borderId="29" applyNumberFormat="0" applyProtection="0">
      <alignment horizontal="left" vertical="top" indent="1"/>
    </xf>
    <xf numFmtId="0" fontId="40" fillId="83" borderId="29" applyNumberFormat="0" applyProtection="0">
      <alignment horizontal="left" vertical="top" indent="1"/>
    </xf>
    <xf numFmtId="0" fontId="40" fillId="83" borderId="29" applyNumberFormat="0" applyProtection="0">
      <alignment horizontal="left" vertical="top" indent="1"/>
    </xf>
    <xf numFmtId="4" fontId="78" fillId="94" borderId="0" applyNumberFormat="0" applyProtection="0">
      <alignment horizontal="left" vertical="center" indent="1"/>
    </xf>
    <xf numFmtId="4" fontId="79" fillId="86" borderId="29" applyNumberFormat="0" applyProtection="0">
      <alignment horizontal="right" vertical="center"/>
    </xf>
    <xf numFmtId="4" fontId="79" fillId="86" borderId="29" applyNumberFormat="0" applyProtection="0">
      <alignment horizontal="right" vertical="center"/>
    </xf>
    <xf numFmtId="4" fontId="79" fillId="86" borderId="29" applyNumberFormat="0" applyProtection="0">
      <alignment horizontal="right" vertical="center"/>
    </xf>
    <xf numFmtId="4" fontId="79" fillId="86" borderId="29" applyNumberFormat="0" applyProtection="0">
      <alignment horizontal="right" vertical="center"/>
    </xf>
    <xf numFmtId="4" fontId="79" fillId="86" borderId="29" applyNumberFormat="0" applyProtection="0">
      <alignment horizontal="right" vertical="center"/>
    </xf>
    <xf numFmtId="4" fontId="79" fillId="86" borderId="29" applyNumberFormat="0" applyProtection="0">
      <alignment horizontal="right" vertical="center"/>
    </xf>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39" fillId="0" borderId="12"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1"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17" fillId="0" borderId="10"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39" fillId="0" borderId="12"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4" fontId="3" fillId="0" borderId="0" applyFont="0" applyFill="0" applyBorder="0" applyAlignment="0" applyProtection="0"/>
    <xf numFmtId="44" fontId="20" fillId="0" borderId="0" applyFont="0" applyFill="0" applyBorder="0" applyAlignment="0" applyProtection="0"/>
    <xf numFmtId="0" fontId="54" fillId="0" borderId="20" applyNumberForma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3" fillId="0" borderId="0" applyFont="0" applyFill="0" applyBorder="0" applyAlignment="0" applyProtection="0"/>
    <xf numFmtId="0" fontId="73" fillId="0" borderId="57">
      <alignment horizontal="center"/>
    </xf>
    <xf numFmtId="0" fontId="73" fillId="0" borderId="57">
      <alignment horizontal="center"/>
    </xf>
    <xf numFmtId="0" fontId="39" fillId="0" borderId="12" applyNumberFormat="0" applyFill="0" applyAlignment="0" applyProtection="0"/>
    <xf numFmtId="0" fontId="20" fillId="38" borderId="0" applyNumberFormat="0" applyBorder="0" applyAlignment="0" applyProtection="0"/>
    <xf numFmtId="0" fontId="1" fillId="11" borderId="0" applyNumberFormat="0" applyBorder="0" applyAlignment="0" applyProtection="0"/>
    <xf numFmtId="0" fontId="20" fillId="40" borderId="0" applyNumberFormat="0" applyBorder="0" applyAlignment="0" applyProtection="0"/>
    <xf numFmtId="0" fontId="1" fillId="15" borderId="0" applyNumberFormat="0" applyBorder="0" applyAlignment="0" applyProtection="0"/>
    <xf numFmtId="0" fontId="20" fillId="42" borderId="0" applyNumberFormat="0" applyBorder="0" applyAlignment="0" applyProtection="0"/>
    <xf numFmtId="0" fontId="1" fillId="19" borderId="0" applyNumberFormat="0" applyBorder="0" applyAlignment="0" applyProtection="0"/>
    <xf numFmtId="0" fontId="20" fillId="44"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20" fillId="43" borderId="0" applyNumberFormat="0" applyBorder="0" applyAlignment="0" applyProtection="0"/>
    <xf numFmtId="0" fontId="1" fillId="31" borderId="0" applyNumberFormat="0" applyBorder="0" applyAlignment="0" applyProtection="0"/>
    <xf numFmtId="0" fontId="20" fillId="37"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20" fillId="47" borderId="0" applyNumberFormat="0" applyBorder="0" applyAlignment="0" applyProtection="0"/>
    <xf numFmtId="0" fontId="1" fillId="20" borderId="0" applyNumberFormat="0" applyBorder="0" applyAlignment="0" applyProtection="0"/>
    <xf numFmtId="0" fontId="20" fillId="44" borderId="0" applyNumberFormat="0" applyBorder="0" applyAlignment="0" applyProtection="0"/>
    <xf numFmtId="0" fontId="1" fillId="24" borderId="0" applyNumberFormat="0" applyBorder="0" applyAlignment="0" applyProtection="0"/>
    <xf numFmtId="0" fontId="20" fillId="37" borderId="0" applyNumberFormat="0" applyBorder="0" applyAlignment="0" applyProtection="0"/>
    <xf numFmtId="0" fontId="1" fillId="28" borderId="0" applyNumberFormat="0" applyBorder="0" applyAlignment="0" applyProtection="0"/>
    <xf numFmtId="0" fontId="20" fillId="48" borderId="0" applyNumberFormat="0" applyBorder="0" applyAlignment="0" applyProtection="0"/>
    <xf numFmtId="0" fontId="1" fillId="32" borderId="0" applyNumberFormat="0" applyBorder="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7" fillId="72" borderId="69" applyNumberFormat="0" applyAlignment="0" applyProtection="0"/>
    <xf numFmtId="0" fontId="27" fillId="72" borderId="69" applyNumberFormat="0" applyAlignment="0" applyProtection="0"/>
    <xf numFmtId="0" fontId="27" fillId="72" borderId="69" applyNumberFormat="0" applyAlignment="0" applyProtection="0"/>
    <xf numFmtId="0" fontId="27" fillId="72"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8" fillId="73"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0" fontId="29" fillId="74" borderId="69" applyNumberFormat="0" applyAlignment="0" applyProtection="0"/>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9" fontId="32" fillId="0" borderId="70">
      <alignment horizontal="right" wrapText="1"/>
    </xf>
    <xf numFmtId="43"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0" fontId="46" fillId="0" borderId="68">
      <alignment horizontal="left" vertical="center"/>
    </xf>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10" fontId="45" fillId="79" borderId="71" applyNumberFormat="0" applyBorder="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46" borderId="69" applyNumberFormat="0" applyAlignment="0" applyProtection="0"/>
    <xf numFmtId="0" fontId="60" fillId="46" borderId="69" applyNumberFormat="0" applyAlignment="0" applyProtection="0"/>
    <xf numFmtId="0" fontId="60" fillId="46" borderId="69" applyNumberFormat="0" applyAlignment="0" applyProtection="0"/>
    <xf numFmtId="0" fontId="60" fillId="46"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69"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60" fillId="43" borderId="69" applyNumberFormat="0" applyAlignment="0" applyProtection="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40" fillId="0" borderId="0"/>
    <xf numFmtId="0" fontId="1" fillId="0" borderId="0"/>
    <xf numFmtId="0" fontId="1" fillId="0" borderId="0"/>
    <xf numFmtId="0" fontId="3" fillId="0" borderId="0"/>
    <xf numFmtId="0" fontId="19" fillId="0" borderId="0"/>
    <xf numFmtId="0" fontId="19"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9" fillId="0" borderId="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3" fillId="41" borderId="72" applyNumberFormat="0" applyFont="0" applyAlignment="0" applyProtection="0"/>
    <xf numFmtId="0" fontId="33" fillId="41" borderId="72" applyNumberFormat="0" applyFont="0" applyAlignment="0" applyProtection="0"/>
    <xf numFmtId="0" fontId="33" fillId="41" borderId="72" applyNumberFormat="0" applyFont="0" applyAlignment="0" applyProtection="0"/>
    <xf numFmtId="0" fontId="33" fillId="41" borderId="72" applyNumberFormat="0" applyFont="0" applyAlignment="0" applyProtection="0"/>
    <xf numFmtId="0" fontId="33" fillId="41"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39" fillId="59"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20" fillId="41" borderId="72" applyNumberFormat="0" applyFont="0" applyAlignment="0" applyProtection="0"/>
    <xf numFmtId="0" fontId="40" fillId="0" borderId="0"/>
    <xf numFmtId="43" fontId="40" fillId="0" borderId="0" applyFont="0" applyFill="0" applyBorder="0" applyAlignment="0" applyProtection="0"/>
    <xf numFmtId="0" fontId="40" fillId="0" borderId="0"/>
  </cellStyleXfs>
  <cellXfs count="343">
    <xf numFmtId="0" fontId="0" fillId="0" borderId="0" xfId="0"/>
    <xf numFmtId="164" fontId="2" fillId="2" borderId="1" xfId="1" applyNumberFormat="1" applyFont="1" applyFill="1" applyBorder="1" applyAlignment="1">
      <alignment horizontal="center" vertical="top" wrapText="1"/>
    </xf>
    <xf numFmtId="0" fontId="0" fillId="0" borderId="0" xfId="0" applyAlignment="1">
      <alignment horizontal="center"/>
    </xf>
    <xf numFmtId="0" fontId="0" fillId="0" borderId="0" xfId="0" applyAlignment="1" applyProtection="1">
      <alignment horizontal="center"/>
      <protection locked="0"/>
    </xf>
    <xf numFmtId="0" fontId="0" fillId="0" borderId="0" xfId="0" applyNumberFormat="1" applyAlignment="1">
      <alignment horizontal="center"/>
    </xf>
    <xf numFmtId="165" fontId="0" fillId="0" borderId="0" xfId="0" applyNumberFormat="1"/>
    <xf numFmtId="0" fontId="0" fillId="0" borderId="0" xfId="0"/>
    <xf numFmtId="0" fontId="83" fillId="0" borderId="0" xfId="0" applyFont="1"/>
    <xf numFmtId="168" fontId="0" fillId="0" borderId="0" xfId="0" applyNumberFormat="1"/>
    <xf numFmtId="0" fontId="17" fillId="0" borderId="38" xfId="0" applyFont="1" applyBorder="1" applyAlignment="1">
      <alignment horizontal="center"/>
    </xf>
    <xf numFmtId="0" fontId="0" fillId="0" borderId="39" xfId="0" applyBorder="1"/>
    <xf numFmtId="0" fontId="17" fillId="0" borderId="40" xfId="0" applyFont="1" applyBorder="1" applyAlignment="1">
      <alignment horizontal="center"/>
    </xf>
    <xf numFmtId="0" fontId="17" fillId="0" borderId="41" xfId="0" applyFont="1" applyBorder="1"/>
    <xf numFmtId="168" fontId="17" fillId="0" borderId="42" xfId="0" applyNumberFormat="1" applyFont="1" applyBorder="1" applyAlignment="1">
      <alignment horizontal="center"/>
    </xf>
    <xf numFmtId="168" fontId="17" fillId="0" borderId="43" xfId="0" applyNumberFormat="1" applyFont="1" applyBorder="1" applyAlignment="1">
      <alignment horizontal="center"/>
    </xf>
    <xf numFmtId="0" fontId="0" fillId="0" borderId="1" xfId="0" applyNumberFormat="1" applyFont="1" applyBorder="1" applyAlignment="1">
      <alignment horizontal="center"/>
    </xf>
    <xf numFmtId="0" fontId="85" fillId="0" borderId="1" xfId="26418" applyNumberFormat="1" applyFont="1" applyBorder="1" applyAlignment="1">
      <alignment horizontal="center"/>
    </xf>
    <xf numFmtId="0" fontId="85" fillId="0" borderId="44" xfId="26418" applyNumberFormat="1" applyFont="1" applyBorder="1" applyAlignment="1">
      <alignment horizontal="center"/>
    </xf>
    <xf numFmtId="169" fontId="2" fillId="0" borderId="45" xfId="40193" applyNumberFormat="1" applyFont="1" applyBorder="1"/>
    <xf numFmtId="0" fontId="0" fillId="0" borderId="35" xfId="0" applyBorder="1"/>
    <xf numFmtId="0" fontId="0" fillId="0" borderId="36" xfId="0" applyBorder="1"/>
    <xf numFmtId="0" fontId="0" fillId="0" borderId="37" xfId="0" applyBorder="1"/>
    <xf numFmtId="0" fontId="0" fillId="0" borderId="46" xfId="0" applyBorder="1"/>
    <xf numFmtId="0" fontId="0" fillId="0" borderId="0" xfId="0" applyBorder="1"/>
    <xf numFmtId="168" fontId="17" fillId="0" borderId="45" xfId="0" applyNumberFormat="1" applyFont="1" applyBorder="1"/>
    <xf numFmtId="168" fontId="17" fillId="34" borderId="45" xfId="0" applyNumberFormat="1" applyFont="1" applyFill="1" applyBorder="1"/>
    <xf numFmtId="0" fontId="0" fillId="0" borderId="47" xfId="0" applyBorder="1"/>
    <xf numFmtId="0" fontId="0" fillId="0" borderId="28" xfId="0" applyBorder="1"/>
    <xf numFmtId="168" fontId="17" fillId="0" borderId="48" xfId="0" applyNumberFormat="1" applyFont="1" applyBorder="1"/>
    <xf numFmtId="168" fontId="17" fillId="0" borderId="49" xfId="0" applyNumberFormat="1" applyFont="1" applyBorder="1"/>
    <xf numFmtId="0" fontId="0" fillId="0" borderId="50" xfId="0" applyBorder="1"/>
    <xf numFmtId="168" fontId="0" fillId="34" borderId="51" xfId="0" applyNumberFormat="1" applyFill="1" applyBorder="1"/>
    <xf numFmtId="0" fontId="0" fillId="0" borderId="52" xfId="0" applyBorder="1"/>
    <xf numFmtId="168" fontId="0" fillId="34" borderId="53" xfId="0" applyNumberFormat="1" applyFill="1" applyBorder="1"/>
    <xf numFmtId="168" fontId="0" fillId="34" borderId="43" xfId="0" applyNumberFormat="1" applyFill="1" applyBorder="1"/>
    <xf numFmtId="164" fontId="2" fillId="2" borderId="23" xfId="1" applyNumberFormat="1" applyFont="1" applyFill="1" applyBorder="1" applyAlignment="1">
      <alignment horizontal="center" vertical="top" wrapText="1"/>
    </xf>
    <xf numFmtId="49" fontId="0" fillId="0" borderId="23" xfId="0" applyNumberFormat="1" applyBorder="1" applyProtection="1">
      <protection locked="0"/>
    </xf>
    <xf numFmtId="0" fontId="0" fillId="0" borderId="23" xfId="0" applyBorder="1" applyProtection="1">
      <protection locked="0"/>
    </xf>
    <xf numFmtId="0" fontId="0" fillId="0" borderId="23" xfId="0" applyBorder="1"/>
    <xf numFmtId="0" fontId="0" fillId="0" borderId="23" xfId="0" applyBorder="1" applyAlignment="1">
      <alignment horizontal="center"/>
    </xf>
    <xf numFmtId="0" fontId="0" fillId="35" borderId="23" xfId="0" applyFill="1" applyBorder="1" applyAlignment="1">
      <alignment horizontal="center"/>
    </xf>
    <xf numFmtId="0" fontId="0" fillId="0" borderId="23" xfId="0" applyBorder="1" applyAlignment="1">
      <alignment horizontal="left"/>
    </xf>
    <xf numFmtId="165" fontId="0" fillId="0" borderId="23" xfId="0" applyNumberFormat="1" applyBorder="1"/>
    <xf numFmtId="165" fontId="2" fillId="2" borderId="23" xfId="1" applyNumberFormat="1" applyFont="1" applyFill="1" applyBorder="1" applyAlignment="1">
      <alignment horizontal="center" vertical="top" wrapText="1"/>
    </xf>
    <xf numFmtId="168" fontId="0" fillId="0" borderId="23" xfId="0" applyNumberFormat="1" applyBorder="1"/>
    <xf numFmtId="0" fontId="0" fillId="96" borderId="23" xfId="0" applyFill="1" applyBorder="1"/>
    <xf numFmtId="168" fontId="0" fillId="96" borderId="23" xfId="0" applyNumberFormat="1" applyFill="1" applyBorder="1"/>
    <xf numFmtId="169" fontId="0" fillId="0" borderId="23" xfId="44392" applyNumberFormat="1" applyFont="1" applyBorder="1"/>
    <xf numFmtId="168" fontId="0" fillId="99" borderId="23" xfId="0" applyNumberFormat="1" applyFill="1" applyBorder="1"/>
    <xf numFmtId="168" fontId="0" fillId="101" borderId="23" xfId="0" applyNumberFormat="1" applyFill="1" applyBorder="1"/>
    <xf numFmtId="0" fontId="0" fillId="0" borderId="23" xfId="0" applyBorder="1" applyAlignment="1">
      <alignment horizontal="left" wrapText="1"/>
    </xf>
    <xf numFmtId="0" fontId="0" fillId="0" borderId="23" xfId="0" applyBorder="1" applyAlignment="1">
      <alignment horizontal="center" wrapText="1"/>
    </xf>
    <xf numFmtId="0" fontId="0" fillId="99" borderId="23" xfId="0" applyFill="1" applyBorder="1" applyAlignment="1">
      <alignment horizontal="center" wrapText="1"/>
    </xf>
    <xf numFmtId="0" fontId="0" fillId="101" borderId="23" xfId="0" applyFill="1" applyBorder="1" applyAlignment="1">
      <alignment horizontal="center" wrapText="1"/>
    </xf>
    <xf numFmtId="0" fontId="0" fillId="35" borderId="23" xfId="0" applyFill="1" applyBorder="1" applyAlignment="1">
      <alignment horizontal="left" indent="2"/>
    </xf>
    <xf numFmtId="168" fontId="0" fillId="35" borderId="23" xfId="0" applyNumberFormat="1" applyFill="1" applyBorder="1"/>
    <xf numFmtId="168" fontId="3" fillId="35" borderId="23" xfId="26418" applyNumberFormat="1" applyFont="1" applyFill="1" applyBorder="1"/>
    <xf numFmtId="169" fontId="0" fillId="35" borderId="23" xfId="44392" applyNumberFormat="1" applyFont="1" applyFill="1" applyBorder="1"/>
    <xf numFmtId="0" fontId="17" fillId="0" borderId="23" xfId="0" applyFont="1" applyBorder="1" applyAlignment="1">
      <alignment horizontal="left"/>
    </xf>
    <xf numFmtId="168" fontId="2" fillId="0" borderId="23" xfId="26418" applyNumberFormat="1" applyFont="1" applyBorder="1"/>
    <xf numFmtId="169" fontId="2" fillId="0" borderId="23" xfId="44392" applyNumberFormat="1" applyFont="1" applyBorder="1"/>
    <xf numFmtId="168" fontId="2" fillId="0" borderId="23" xfId="44392" applyNumberFormat="1" applyFont="1" applyBorder="1"/>
    <xf numFmtId="168" fontId="0" fillId="102" borderId="23" xfId="0" applyNumberFormat="1" applyFill="1" applyBorder="1"/>
    <xf numFmtId="168" fontId="0" fillId="0" borderId="23" xfId="0" applyNumberFormat="1" applyBorder="1" applyAlignment="1" applyProtection="1">
      <alignment horizontal="center"/>
      <protection locked="0"/>
    </xf>
    <xf numFmtId="168" fontId="0" fillId="0" borderId="23" xfId="0" applyNumberFormat="1" applyBorder="1" applyAlignment="1">
      <alignment horizontal="center"/>
    </xf>
    <xf numFmtId="168" fontId="0" fillId="0" borderId="23" xfId="0" applyNumberFormat="1" applyBorder="1" applyAlignment="1">
      <alignment horizontal="right"/>
    </xf>
    <xf numFmtId="0" fontId="0" fillId="0" borderId="54" xfId="0" applyBorder="1"/>
    <xf numFmtId="168" fontId="0" fillId="0" borderId="54" xfId="0" applyNumberFormat="1" applyBorder="1"/>
    <xf numFmtId="164" fontId="2" fillId="101" borderId="23" xfId="1" applyNumberFormat="1" applyFont="1" applyFill="1" applyBorder="1" applyAlignment="1">
      <alignment horizontal="center" vertical="top" wrapText="1"/>
    </xf>
    <xf numFmtId="170" fontId="0" fillId="0" borderId="0" xfId="44393" applyNumberFormat="1" applyFont="1"/>
    <xf numFmtId="43" fontId="0" fillId="0" borderId="0" xfId="44393" applyFont="1" applyAlignment="1">
      <alignment horizontal="center"/>
    </xf>
    <xf numFmtId="168" fontId="0" fillId="0" borderId="0" xfId="0" applyNumberFormat="1" applyAlignment="1">
      <alignment horizontal="center"/>
    </xf>
    <xf numFmtId="43" fontId="0" fillId="0" borderId="0" xfId="44393" applyNumberFormat="1" applyFont="1" applyAlignment="1">
      <alignment horizontal="center"/>
    </xf>
    <xf numFmtId="171" fontId="0" fillId="0" borderId="23" xfId="44392" applyNumberFormat="1" applyFont="1" applyBorder="1"/>
    <xf numFmtId="0" fontId="3" fillId="0" borderId="0" xfId="26418"/>
    <xf numFmtId="0" fontId="3" fillId="0" borderId="0" xfId="26418" quotePrefix="1" applyFill="1"/>
    <xf numFmtId="8" fontId="0" fillId="0" borderId="0" xfId="0" applyNumberFormat="1" applyAlignment="1">
      <alignment horizontal="center"/>
    </xf>
    <xf numFmtId="0" fontId="85" fillId="0" borderId="23" xfId="26418" applyNumberFormat="1" applyFont="1" applyFill="1" applyBorder="1" applyAlignment="1">
      <alignment horizontal="center"/>
    </xf>
    <xf numFmtId="0" fontId="0" fillId="0" borderId="0" xfId="0" applyAlignment="1">
      <alignment wrapText="1"/>
    </xf>
    <xf numFmtId="0" fontId="0" fillId="0" borderId="23" xfId="0" applyBorder="1" applyAlignment="1">
      <alignment wrapText="1"/>
    </xf>
    <xf numFmtId="10" fontId="0" fillId="0" borderId="0" xfId="44392" applyNumberFormat="1" applyFont="1"/>
    <xf numFmtId="40" fontId="0" fillId="0" borderId="0" xfId="0" applyNumberFormat="1"/>
    <xf numFmtId="164" fontId="2" fillId="101" borderId="55" xfId="1" applyNumberFormat="1" applyFont="1" applyFill="1" applyBorder="1" applyAlignment="1">
      <alignment horizontal="center" vertical="top" wrapText="1"/>
    </xf>
    <xf numFmtId="164" fontId="2" fillId="101" borderId="56" xfId="1" applyNumberFormat="1" applyFont="1" applyFill="1" applyBorder="1" applyAlignment="1">
      <alignment horizontal="center" vertical="top" wrapText="1"/>
    </xf>
    <xf numFmtId="165" fontId="0" fillId="0" borderId="0" xfId="0" applyNumberFormat="1" applyAlignment="1">
      <alignment horizontal="center"/>
    </xf>
    <xf numFmtId="170" fontId="0" fillId="0" borderId="0" xfId="44393" applyNumberFormat="1" applyFont="1" applyAlignment="1">
      <alignment horizontal="center"/>
    </xf>
    <xf numFmtId="6" fontId="2" fillId="2" borderId="23" xfId="1" applyNumberFormat="1" applyFont="1" applyFill="1" applyBorder="1" applyAlignment="1">
      <alignment horizontal="center" vertical="top" wrapText="1"/>
    </xf>
    <xf numFmtId="6" fontId="0" fillId="0" borderId="23" xfId="0" applyNumberFormat="1" applyBorder="1" applyAlignment="1" applyProtection="1">
      <alignment horizontal="center"/>
      <protection locked="0"/>
    </xf>
    <xf numFmtId="6" fontId="0" fillId="0" borderId="0" xfId="0" applyNumberFormat="1" applyAlignment="1">
      <alignment horizontal="center"/>
    </xf>
    <xf numFmtId="165" fontId="2" fillId="2" borderId="0" xfId="1" applyNumberFormat="1" applyFont="1" applyFill="1" applyBorder="1" applyAlignment="1">
      <alignment horizontal="center" vertical="top" wrapText="1"/>
    </xf>
    <xf numFmtId="168" fontId="0" fillId="0" borderId="38" xfId="0" applyNumberFormat="1" applyBorder="1"/>
    <xf numFmtId="165" fontId="0" fillId="0" borderId="0" xfId="0" applyNumberFormat="1" applyBorder="1" applyAlignment="1">
      <alignment horizontal="center"/>
    </xf>
    <xf numFmtId="8" fontId="0" fillId="0" borderId="23" xfId="0" applyNumberFormat="1" applyBorder="1" applyProtection="1">
      <protection locked="0"/>
    </xf>
    <xf numFmtId="8" fontId="0" fillId="0" borderId="0" xfId="0" applyNumberFormat="1"/>
    <xf numFmtId="8" fontId="17" fillId="0" borderId="0" xfId="0" applyNumberFormat="1" applyFont="1"/>
    <xf numFmtId="0" fontId="0" fillId="0" borderId="59" xfId="0" applyBorder="1"/>
    <xf numFmtId="165" fontId="0" fillId="0" borderId="59" xfId="0" applyNumberFormat="1" applyBorder="1"/>
    <xf numFmtId="0" fontId="0" fillId="0" borderId="59" xfId="0" applyBorder="1" applyAlignment="1">
      <alignment wrapText="1"/>
    </xf>
    <xf numFmtId="49" fontId="0" fillId="0" borderId="59" xfId="0" applyNumberFormat="1" applyBorder="1" applyProtection="1">
      <protection locked="0"/>
    </xf>
    <xf numFmtId="0" fontId="0" fillId="0" borderId="59" xfId="0" applyNumberFormat="1" applyFont="1" applyBorder="1" applyAlignment="1">
      <alignment horizontal="center"/>
    </xf>
    <xf numFmtId="0" fontId="0" fillId="0" borderId="59" xfId="0" applyBorder="1" applyProtection="1">
      <protection locked="0"/>
    </xf>
    <xf numFmtId="0" fontId="0" fillId="0" borderId="59" xfId="0" applyBorder="1" applyAlignment="1" applyProtection="1">
      <alignment horizontal="center"/>
      <protection locked="0"/>
    </xf>
    <xf numFmtId="168" fontId="0" fillId="0" borderId="59" xfId="0" applyNumberFormat="1" applyBorder="1" applyAlignment="1" applyProtection="1">
      <alignment horizontal="center"/>
      <protection locked="0"/>
    </xf>
    <xf numFmtId="168" fontId="0" fillId="0" borderId="59" xfId="0" applyNumberFormat="1" applyBorder="1"/>
    <xf numFmtId="168" fontId="0" fillId="0" borderId="59" xfId="0" applyNumberFormat="1" applyBorder="1" applyAlignment="1">
      <alignment horizontal="center"/>
    </xf>
    <xf numFmtId="164" fontId="2" fillId="2" borderId="59" xfId="1" applyNumberFormat="1" applyFont="1" applyFill="1" applyBorder="1" applyAlignment="1">
      <alignment vertical="top" wrapText="1"/>
    </xf>
    <xf numFmtId="164" fontId="2" fillId="2" borderId="59" xfId="1" applyNumberFormat="1" applyFont="1" applyFill="1" applyBorder="1" applyAlignment="1">
      <alignment horizontal="center" vertical="top" wrapText="1"/>
    </xf>
    <xf numFmtId="0" fontId="2" fillId="2" borderId="59" xfId="1" applyNumberFormat="1" applyFont="1" applyFill="1" applyBorder="1" applyAlignment="1">
      <alignment horizontal="center" vertical="top" wrapText="1"/>
    </xf>
    <xf numFmtId="0" fontId="0" fillId="0" borderId="59" xfId="0" applyNumberFormat="1" applyBorder="1" applyAlignment="1">
      <alignment horizontal="center"/>
    </xf>
    <xf numFmtId="0" fontId="0" fillId="0" borderId="59" xfId="0" applyBorder="1" applyAlignment="1">
      <alignment horizontal="center"/>
    </xf>
    <xf numFmtId="0" fontId="0" fillId="0" borderId="59" xfId="0" applyBorder="1" applyAlignment="1">
      <alignment horizontal="left"/>
    </xf>
    <xf numFmtId="168" fontId="0" fillId="0" borderId="59" xfId="0" applyNumberFormat="1" applyFill="1" applyBorder="1" applyAlignment="1" applyProtection="1">
      <alignment horizontal="center"/>
      <protection locked="0"/>
    </xf>
    <xf numFmtId="168" fontId="0" fillId="35" borderId="59" xfId="0" applyNumberFormat="1" applyFill="1" applyBorder="1" applyAlignment="1">
      <alignment horizontal="center"/>
    </xf>
    <xf numFmtId="165" fontId="0" fillId="0" borderId="59" xfId="0" applyNumberFormat="1" applyBorder="1" applyAlignment="1">
      <alignment horizontal="center"/>
    </xf>
    <xf numFmtId="6" fontId="0" fillId="0" borderId="59" xfId="0" applyNumberFormat="1" applyBorder="1" applyAlignment="1">
      <alignment horizontal="center"/>
    </xf>
    <xf numFmtId="10" fontId="3" fillId="0" borderId="61" xfId="40193" applyNumberFormat="1" applyFont="1" applyFill="1" applyBorder="1" applyAlignment="1">
      <alignment vertical="top"/>
    </xf>
    <xf numFmtId="10" fontId="3" fillId="0" borderId="61" xfId="40193" applyNumberFormat="1" applyFont="1" applyFill="1" applyBorder="1" applyAlignment="1">
      <alignment horizontal="right" vertical="top"/>
    </xf>
    <xf numFmtId="10" fontId="1" fillId="0" borderId="0" xfId="40193" applyNumberFormat="1" applyFont="1" applyAlignment="1">
      <alignment vertical="top"/>
    </xf>
    <xf numFmtId="9" fontId="1" fillId="0" borderId="61" xfId="40193" applyFont="1" applyBorder="1" applyAlignment="1">
      <alignment horizontal="center" vertical="top"/>
    </xf>
    <xf numFmtId="9" fontId="89" fillId="34" borderId="61" xfId="40193" applyNumberFormat="1" applyFont="1" applyFill="1" applyBorder="1" applyAlignment="1">
      <alignment horizontal="center" vertical="top"/>
    </xf>
    <xf numFmtId="9" fontId="1" fillId="0" borderId="62" xfId="40193" applyFont="1" applyBorder="1" applyAlignment="1">
      <alignment horizontal="center" vertical="top"/>
    </xf>
    <xf numFmtId="9" fontId="89" fillId="34" borderId="62" xfId="40193" applyNumberFormat="1" applyFont="1" applyFill="1" applyBorder="1" applyAlignment="1">
      <alignment horizontal="center" vertical="top"/>
    </xf>
    <xf numFmtId="9" fontId="1" fillId="0" borderId="63" xfId="40193" applyFont="1" applyBorder="1" applyAlignment="1">
      <alignment horizontal="center" vertical="top"/>
    </xf>
    <xf numFmtId="9" fontId="89" fillId="34" borderId="63" xfId="40193" applyNumberFormat="1" applyFont="1" applyFill="1" applyBorder="1" applyAlignment="1">
      <alignment horizontal="center" vertical="top"/>
    </xf>
    <xf numFmtId="164" fontId="2" fillId="101" borderId="60" xfId="1" applyNumberFormat="1" applyFont="1" applyFill="1" applyBorder="1" applyAlignment="1">
      <alignment horizontal="center" vertical="top" wrapText="1"/>
    </xf>
    <xf numFmtId="0" fontId="0" fillId="0" borderId="73" xfId="0" applyBorder="1" applyAlignment="1" applyProtection="1">
      <alignment horizontal="center"/>
      <protection locked="0"/>
    </xf>
    <xf numFmtId="0" fontId="0" fillId="0" borderId="0" xfId="0" applyAlignment="1">
      <alignment horizontal="center" wrapText="1"/>
    </xf>
    <xf numFmtId="10" fontId="0" fillId="0" borderId="38" xfId="44392" applyNumberFormat="1" applyFont="1" applyBorder="1"/>
    <xf numFmtId="0" fontId="0" fillId="0" borderId="73" xfId="0" applyBorder="1"/>
    <xf numFmtId="0" fontId="0" fillId="0" borderId="73" xfId="0" applyBorder="1" applyAlignment="1">
      <alignment horizontal="center"/>
    </xf>
    <xf numFmtId="49" fontId="0" fillId="0" borderId="73" xfId="0" applyNumberFormat="1" applyBorder="1" applyProtection="1">
      <protection locked="0"/>
    </xf>
    <xf numFmtId="0" fontId="0" fillId="0" borderId="0" xfId="0" applyBorder="1" applyAlignment="1">
      <alignment horizontal="center"/>
    </xf>
    <xf numFmtId="168" fontId="0" fillId="0" borderId="0" xfId="0" applyNumberFormat="1" applyBorder="1" applyAlignment="1" applyProtection="1">
      <alignment horizontal="center" wrapText="1"/>
      <protection locked="0"/>
    </xf>
    <xf numFmtId="8" fontId="0" fillId="0" borderId="73" xfId="0" applyNumberFormat="1" applyBorder="1" applyProtection="1">
      <protection locked="0"/>
    </xf>
    <xf numFmtId="8" fontId="0" fillId="0" borderId="73" xfId="0" applyNumberFormat="1" applyBorder="1" applyAlignment="1" applyProtection="1">
      <alignment wrapText="1"/>
      <protection locked="0"/>
    </xf>
    <xf numFmtId="0" fontId="0" fillId="0" borderId="73" xfId="0" applyNumberFormat="1" applyFont="1" applyBorder="1" applyAlignment="1">
      <alignment horizontal="center"/>
    </xf>
    <xf numFmtId="44" fontId="0" fillId="0" borderId="73" xfId="1" applyFont="1" applyBorder="1" applyProtection="1">
      <protection locked="0"/>
    </xf>
    <xf numFmtId="10" fontId="91" fillId="105" borderId="73" xfId="40193" applyNumberFormat="1" applyFont="1" applyFill="1" applyBorder="1"/>
    <xf numFmtId="164" fontId="91" fillId="105" borderId="73" xfId="9700" applyNumberFormat="1" applyFont="1" applyFill="1" applyBorder="1"/>
    <xf numFmtId="164" fontId="91" fillId="0" borderId="0" xfId="9700" applyNumberFormat="1" applyFont="1"/>
    <xf numFmtId="10" fontId="3" fillId="0" borderId="0" xfId="40193" applyNumberFormat="1" applyFont="1" applyFill="1" applyBorder="1" applyAlignment="1">
      <alignment horizontal="right" vertical="top"/>
    </xf>
    <xf numFmtId="5" fontId="1" fillId="0" borderId="0" xfId="9700" applyNumberFormat="1" applyFont="1" applyAlignment="1">
      <alignment vertical="top"/>
    </xf>
    <xf numFmtId="9" fontId="1" fillId="107" borderId="61" xfId="40193" applyFont="1" applyFill="1" applyBorder="1" applyAlignment="1">
      <alignment horizontal="center" vertical="top"/>
    </xf>
    <xf numFmtId="9" fontId="1" fillId="107" borderId="62" xfId="40193" applyFont="1" applyFill="1" applyBorder="1" applyAlignment="1">
      <alignment horizontal="center" vertical="top"/>
    </xf>
    <xf numFmtId="9" fontId="1" fillId="107" borderId="63" xfId="40193" applyFont="1" applyFill="1" applyBorder="1" applyAlignment="1">
      <alignment horizontal="center" vertical="top"/>
    </xf>
    <xf numFmtId="0" fontId="3" fillId="0" borderId="0" xfId="2" applyFont="1"/>
    <xf numFmtId="165" fontId="0" fillId="35" borderId="38" xfId="0" applyNumberFormat="1" applyFill="1" applyBorder="1" applyAlignment="1" applyProtection="1">
      <alignment horizontal="center"/>
      <protection locked="0"/>
    </xf>
    <xf numFmtId="164" fontId="2" fillId="2" borderId="73" xfId="1" applyNumberFormat="1" applyFont="1" applyFill="1" applyBorder="1" applyAlignment="1">
      <alignment horizontal="center" vertical="top" wrapText="1"/>
    </xf>
    <xf numFmtId="44" fontId="0" fillId="0" borderId="0" xfId="1" applyFont="1" applyProtection="1">
      <protection locked="0"/>
    </xf>
    <xf numFmtId="9" fontId="2" fillId="101" borderId="73" xfId="44392" applyFont="1" applyFill="1" applyBorder="1" applyAlignment="1">
      <alignment horizontal="center" vertical="top" wrapText="1"/>
    </xf>
    <xf numFmtId="9" fontId="0" fillId="0" borderId="0" xfId="44392" applyFont="1" applyAlignment="1">
      <alignment horizontal="center"/>
    </xf>
    <xf numFmtId="9" fontId="0" fillId="0" borderId="73" xfId="44392" applyFont="1" applyBorder="1" applyAlignment="1" applyProtection="1">
      <alignment horizontal="center"/>
      <protection locked="0"/>
    </xf>
    <xf numFmtId="44" fontId="0" fillId="0" borderId="0" xfId="1" applyFont="1"/>
    <xf numFmtId="44" fontId="0" fillId="0" borderId="0" xfId="0" applyNumberFormat="1"/>
    <xf numFmtId="44" fontId="2" fillId="104" borderId="73" xfId="1" applyFont="1" applyFill="1" applyBorder="1" applyAlignment="1">
      <alignment horizontal="center" vertical="top" wrapText="1"/>
    </xf>
    <xf numFmtId="49" fontId="92" fillId="0" borderId="58" xfId="0" applyNumberFormat="1" applyFont="1" applyBorder="1"/>
    <xf numFmtId="0" fontId="92" fillId="0" borderId="58" xfId="0" applyFont="1" applyBorder="1"/>
    <xf numFmtId="0" fontId="92" fillId="0" borderId="58" xfId="0" applyFont="1" applyBorder="1" applyAlignment="1">
      <alignment horizontal="left"/>
    </xf>
    <xf numFmtId="164" fontId="93" fillId="2" borderId="58" xfId="1" applyNumberFormat="1" applyFont="1" applyFill="1" applyBorder="1" applyAlignment="1">
      <alignment horizontal="center" vertical="top" wrapText="1"/>
    </xf>
    <xf numFmtId="165" fontId="93" fillId="34" borderId="58" xfId="1" applyNumberFormat="1" applyFont="1" applyFill="1" applyBorder="1" applyAlignment="1">
      <alignment horizontal="center" vertical="top" wrapText="1"/>
    </xf>
    <xf numFmtId="44" fontId="92" fillId="108" borderId="78" xfId="1" applyFont="1" applyFill="1" applyBorder="1" applyAlignment="1">
      <alignment wrapText="1"/>
    </xf>
    <xf numFmtId="0" fontId="94" fillId="0" borderId="0" xfId="0" applyFont="1"/>
    <xf numFmtId="0" fontId="94" fillId="0" borderId="73" xfId="0" applyFont="1" applyFill="1" applyBorder="1"/>
    <xf numFmtId="0" fontId="94" fillId="0" borderId="0" xfId="0" applyFont="1" applyFill="1"/>
    <xf numFmtId="49" fontId="94" fillId="0" borderId="73" xfId="0" applyNumberFormat="1" applyFont="1" applyFill="1" applyBorder="1" applyProtection="1">
      <protection locked="0"/>
    </xf>
    <xf numFmtId="44" fontId="94" fillId="0" borderId="73" xfId="1" applyFont="1" applyFill="1" applyBorder="1"/>
    <xf numFmtId="0" fontId="85" fillId="0" borderId="73" xfId="26422" applyFont="1" applyFill="1" applyBorder="1" applyAlignment="1">
      <alignment horizontal="left"/>
    </xf>
    <xf numFmtId="44" fontId="95" fillId="0" borderId="73" xfId="1" applyFont="1" applyFill="1" applyBorder="1"/>
    <xf numFmtId="10" fontId="94" fillId="0" borderId="0" xfId="44392" applyNumberFormat="1" applyFont="1"/>
    <xf numFmtId="44" fontId="94" fillId="109" borderId="73" xfId="1" applyFont="1" applyFill="1" applyBorder="1"/>
    <xf numFmtId="8" fontId="94" fillId="0" borderId="73" xfId="1" applyNumberFormat="1" applyFont="1" applyFill="1" applyBorder="1"/>
    <xf numFmtId="49" fontId="94" fillId="0" borderId="0" xfId="0" applyNumberFormat="1" applyFont="1"/>
    <xf numFmtId="0" fontId="94" fillId="0" borderId="0" xfId="0" applyFont="1" applyAlignment="1">
      <alignment horizontal="left"/>
    </xf>
    <xf numFmtId="44" fontId="94" fillId="0" borderId="0" xfId="1" applyFont="1"/>
    <xf numFmtId="8" fontId="0" fillId="0" borderId="23" xfId="0" applyNumberFormat="1" applyFill="1" applyBorder="1" applyProtection="1">
      <protection locked="0"/>
    </xf>
    <xf numFmtId="44" fontId="92" fillId="108" borderId="79" xfId="1" applyFont="1" applyFill="1" applyBorder="1" applyAlignment="1">
      <alignment wrapText="1"/>
    </xf>
    <xf numFmtId="44" fontId="94" fillId="0" borderId="73" xfId="0" applyNumberFormat="1" applyFont="1" applyBorder="1"/>
    <xf numFmtId="10" fontId="92" fillId="108" borderId="79" xfId="44392" applyNumberFormat="1" applyFont="1" applyFill="1" applyBorder="1" applyAlignment="1">
      <alignment wrapText="1"/>
    </xf>
    <xf numFmtId="10" fontId="94" fillId="0" borderId="73" xfId="44392" applyNumberFormat="1" applyFont="1" applyBorder="1"/>
    <xf numFmtId="0" fontId="14" fillId="103" borderId="0" xfId="44399" applyFont="1" applyFill="1" applyAlignment="1">
      <alignment horizontal="centerContinuous" vertical="top" wrapText="1"/>
    </xf>
    <xf numFmtId="0" fontId="18" fillId="103" borderId="0" xfId="44399" applyFont="1" applyFill="1" applyAlignment="1">
      <alignment horizontal="centerContinuous" vertical="top" wrapText="1"/>
    </xf>
    <xf numFmtId="0" fontId="1" fillId="0" borderId="0" xfId="44399" applyFont="1" applyAlignment="1">
      <alignment vertical="top"/>
    </xf>
    <xf numFmtId="168" fontId="1" fillId="0" borderId="0" xfId="44399" applyNumberFormat="1" applyFont="1" applyAlignment="1">
      <alignment vertical="top"/>
    </xf>
    <xf numFmtId="168" fontId="17" fillId="0" borderId="0" xfId="44399" applyNumberFormat="1" applyFont="1" applyAlignment="1">
      <alignment vertical="top"/>
    </xf>
    <xf numFmtId="0" fontId="18" fillId="0" borderId="0" xfId="44399" applyFont="1" applyFill="1" applyAlignment="1">
      <alignment horizontal="centerContinuous" vertical="top" wrapText="1"/>
    </xf>
    <xf numFmtId="168" fontId="1" fillId="105" borderId="0" xfId="44399" applyNumberFormat="1" applyFont="1" applyFill="1" applyAlignment="1">
      <alignment vertical="top"/>
    </xf>
    <xf numFmtId="168" fontId="1" fillId="106" borderId="0" xfId="44399" applyNumberFormat="1" applyFont="1" applyFill="1" applyAlignment="1">
      <alignment vertical="top"/>
    </xf>
    <xf numFmtId="0" fontId="3" fillId="0" borderId="0" xfId="44399" applyFont="1" applyFill="1" applyAlignment="1">
      <alignment horizontal="left" vertical="top" wrapText="1"/>
    </xf>
    <xf numFmtId="168" fontId="1" fillId="107" borderId="0" xfId="44399" applyNumberFormat="1" applyFont="1" applyFill="1" applyAlignment="1">
      <alignment vertical="top"/>
    </xf>
    <xf numFmtId="0" fontId="14" fillId="0" borderId="0" xfId="44399" applyFont="1" applyFill="1" applyAlignment="1">
      <alignment horizontal="centerContinuous" vertical="top" wrapText="1"/>
    </xf>
    <xf numFmtId="0" fontId="91" fillId="0" borderId="0" xfId="44399" applyFont="1"/>
    <xf numFmtId="44" fontId="1" fillId="0" borderId="0" xfId="9700" applyFont="1" applyAlignment="1">
      <alignment vertical="top"/>
    </xf>
    <xf numFmtId="0" fontId="91" fillId="0" borderId="73" xfId="44399" applyFont="1" applyBorder="1" applyAlignment="1">
      <alignment horizontal="right" wrapText="1"/>
    </xf>
    <xf numFmtId="0" fontId="91" fillId="105" borderId="73" xfId="44399" applyFont="1" applyFill="1" applyBorder="1"/>
    <xf numFmtId="168" fontId="1" fillId="0" borderId="0" xfId="44399" applyNumberFormat="1" applyFont="1" applyAlignment="1">
      <alignment vertical="top" wrapText="1"/>
    </xf>
    <xf numFmtId="168" fontId="1" fillId="34" borderId="0" xfId="44399" applyNumberFormat="1" applyFont="1" applyFill="1" applyAlignment="1">
      <alignment vertical="top"/>
    </xf>
    <xf numFmtId="168" fontId="17" fillId="0" borderId="0" xfId="44399" applyNumberFormat="1" applyFont="1" applyAlignment="1">
      <alignment horizontal="left" vertical="top"/>
    </xf>
    <xf numFmtId="0" fontId="1" fillId="0" borderId="0" xfId="44399" applyFont="1" applyAlignment="1">
      <alignment horizontal="right" vertical="top"/>
    </xf>
    <xf numFmtId="0" fontId="17" fillId="0" borderId="0" xfId="44399" applyFont="1" applyAlignment="1">
      <alignment horizontal="center" vertical="top"/>
    </xf>
    <xf numFmtId="0" fontId="1" fillId="0" borderId="61" xfId="44399" applyFont="1" applyBorder="1" applyAlignment="1">
      <alignment vertical="top"/>
    </xf>
    <xf numFmtId="0" fontId="1" fillId="0" borderId="62" xfId="44399" applyFont="1" applyBorder="1" applyAlignment="1">
      <alignment vertical="top"/>
    </xf>
    <xf numFmtId="168" fontId="3" fillId="0" borderId="62" xfId="44399" applyNumberFormat="1" applyFont="1" applyFill="1" applyBorder="1" applyAlignment="1">
      <alignment vertical="top"/>
    </xf>
    <xf numFmtId="168" fontId="3" fillId="0" borderId="62" xfId="44399" applyNumberFormat="1" applyFont="1" applyFill="1" applyBorder="1" applyAlignment="1">
      <alignment horizontal="right" vertical="top"/>
    </xf>
    <xf numFmtId="164" fontId="1" fillId="0" borderId="0" xfId="44399" applyNumberFormat="1" applyFont="1" applyAlignment="1">
      <alignment vertical="top"/>
    </xf>
    <xf numFmtId="168" fontId="1" fillId="0" borderId="62" xfId="44399" applyNumberFormat="1" applyFont="1" applyBorder="1" applyAlignment="1">
      <alignment vertical="top"/>
    </xf>
    <xf numFmtId="0" fontId="1" fillId="0" borderId="62" xfId="44399" applyFont="1" applyBorder="1" applyAlignment="1">
      <alignment horizontal="right" vertical="top"/>
    </xf>
    <xf numFmtId="168" fontId="1" fillId="106" borderId="62" xfId="44399" applyNumberFormat="1" applyFont="1" applyFill="1" applyBorder="1" applyAlignment="1">
      <alignment vertical="top"/>
    </xf>
    <xf numFmtId="168" fontId="1" fillId="0" borderId="62" xfId="44399" applyNumberFormat="1" applyFont="1" applyBorder="1" applyAlignment="1">
      <alignment horizontal="right" vertical="top"/>
    </xf>
    <xf numFmtId="168" fontId="1" fillId="106" borderId="62" xfId="44399" applyNumberFormat="1" applyFont="1" applyFill="1" applyBorder="1" applyAlignment="1">
      <alignment horizontal="right" vertical="top"/>
    </xf>
    <xf numFmtId="168" fontId="88" fillId="106" borderId="62" xfId="44399" applyNumberFormat="1" applyFont="1" applyFill="1" applyBorder="1" applyAlignment="1">
      <alignment vertical="top"/>
    </xf>
    <xf numFmtId="168" fontId="88" fillId="0" borderId="62" xfId="44399" applyNumberFormat="1" applyFont="1" applyBorder="1" applyAlignment="1">
      <alignment horizontal="right" vertical="top"/>
    </xf>
    <xf numFmtId="168" fontId="88" fillId="106" borderId="62" xfId="44399" applyNumberFormat="1" applyFont="1" applyFill="1" applyBorder="1" applyAlignment="1">
      <alignment horizontal="right" vertical="top"/>
    </xf>
    <xf numFmtId="168" fontId="88" fillId="0" borderId="62" xfId="44399" applyNumberFormat="1" applyFont="1" applyBorder="1" applyAlignment="1">
      <alignment vertical="top"/>
    </xf>
    <xf numFmtId="0" fontId="17" fillId="0" borderId="62" xfId="44399" applyFont="1" applyBorder="1" applyAlignment="1">
      <alignment vertical="top" wrapText="1"/>
    </xf>
    <xf numFmtId="168" fontId="17" fillId="0" borderId="62" xfId="44399" applyNumberFormat="1" applyFont="1" applyBorder="1" applyAlignment="1">
      <alignment vertical="top"/>
    </xf>
    <xf numFmtId="168" fontId="90" fillId="0" borderId="62" xfId="44399" applyNumberFormat="1" applyFont="1" applyFill="1" applyBorder="1" applyAlignment="1">
      <alignment horizontal="right" vertical="top"/>
    </xf>
    <xf numFmtId="168" fontId="17" fillId="0" borderId="73" xfId="44399" applyNumberFormat="1" applyFont="1" applyBorder="1" applyAlignment="1">
      <alignment vertical="top"/>
    </xf>
    <xf numFmtId="168" fontId="1" fillId="0" borderId="73" xfId="44399" applyNumberFormat="1" applyFont="1" applyBorder="1" applyAlignment="1">
      <alignment vertical="top" wrapText="1"/>
    </xf>
    <xf numFmtId="10" fontId="1" fillId="0" borderId="73" xfId="40193" applyNumberFormat="1" applyFont="1" applyBorder="1" applyAlignment="1">
      <alignment vertical="top"/>
    </xf>
    <xf numFmtId="0" fontId="17" fillId="0" borderId="63" xfId="44399" applyFont="1" applyBorder="1" applyAlignment="1">
      <alignment vertical="top"/>
    </xf>
    <xf numFmtId="168" fontId="17" fillId="0" borderId="63" xfId="44399" applyNumberFormat="1" applyFont="1" applyBorder="1" applyAlignment="1">
      <alignment vertical="top"/>
    </xf>
    <xf numFmtId="0" fontId="17" fillId="0" borderId="73" xfId="44399" applyFont="1" applyBorder="1" applyAlignment="1">
      <alignment vertical="top"/>
    </xf>
    <xf numFmtId="9" fontId="1" fillId="0" borderId="0" xfId="40193" applyFont="1" applyAlignment="1">
      <alignment vertical="top"/>
    </xf>
    <xf numFmtId="0" fontId="17" fillId="0" borderId="0" xfId="44399" applyFont="1" applyAlignment="1">
      <alignment vertical="top"/>
    </xf>
    <xf numFmtId="0" fontId="1" fillId="0" borderId="75" xfId="44399" applyFont="1" applyBorder="1" applyAlignment="1">
      <alignment vertical="top"/>
    </xf>
    <xf numFmtId="168" fontId="1" fillId="0" borderId="76" xfId="44399" applyNumberFormat="1" applyFont="1" applyBorder="1" applyAlignment="1">
      <alignment vertical="top"/>
    </xf>
    <xf numFmtId="0" fontId="1" fillId="0" borderId="64" xfId="44399" applyFont="1" applyBorder="1" applyAlignment="1">
      <alignment vertical="top"/>
    </xf>
    <xf numFmtId="168" fontId="1" fillId="0" borderId="65" xfId="44399" applyNumberFormat="1" applyFont="1" applyBorder="1" applyAlignment="1">
      <alignment vertical="top"/>
    </xf>
    <xf numFmtId="0" fontId="17" fillId="0" borderId="66" xfId="44399" applyFont="1" applyBorder="1" applyAlignment="1">
      <alignment vertical="top"/>
    </xf>
    <xf numFmtId="168" fontId="89" fillId="107" borderId="76" xfId="44399" applyNumberFormat="1" applyFont="1" applyFill="1" applyBorder="1" applyAlignment="1">
      <alignment vertical="top"/>
    </xf>
    <xf numFmtId="168" fontId="89" fillId="107" borderId="65" xfId="44399" applyNumberFormat="1" applyFont="1" applyFill="1" applyBorder="1" applyAlignment="1">
      <alignment vertical="top"/>
    </xf>
    <xf numFmtId="168" fontId="1" fillId="0" borderId="73" xfId="44399" applyNumberFormat="1" applyFont="1" applyBorder="1" applyAlignment="1">
      <alignment vertical="top"/>
    </xf>
    <xf numFmtId="0" fontId="1" fillId="0" borderId="66" xfId="44399" applyFont="1" applyBorder="1" applyAlignment="1">
      <alignment vertical="top"/>
    </xf>
    <xf numFmtId="168" fontId="1" fillId="0" borderId="67" xfId="44399" applyNumberFormat="1" applyFont="1" applyBorder="1" applyAlignment="1">
      <alignment vertical="top"/>
    </xf>
    <xf numFmtId="0" fontId="1" fillId="0" borderId="70" xfId="44399" applyFont="1" applyBorder="1" applyAlignment="1">
      <alignment vertical="top"/>
    </xf>
    <xf numFmtId="9" fontId="89" fillId="0" borderId="77" xfId="44399" applyNumberFormat="1" applyFont="1" applyFill="1" applyBorder="1" applyAlignment="1">
      <alignment vertical="top"/>
    </xf>
    <xf numFmtId="172" fontId="89" fillId="0" borderId="77" xfId="44399" applyNumberFormat="1" applyFont="1" applyFill="1" applyBorder="1" applyAlignment="1">
      <alignment vertical="top"/>
    </xf>
    <xf numFmtId="165" fontId="1" fillId="0" borderId="0" xfId="44399" applyNumberFormat="1" applyFont="1" applyAlignment="1">
      <alignment vertical="top"/>
    </xf>
    <xf numFmtId="168" fontId="17" fillId="0" borderId="0" xfId="44399" applyNumberFormat="1" applyFont="1" applyAlignment="1">
      <alignment vertical="top" wrapText="1"/>
    </xf>
    <xf numFmtId="168" fontId="89" fillId="34" borderId="0" xfId="44399" applyNumberFormat="1" applyFont="1" applyFill="1" applyAlignment="1">
      <alignment horizontal="center" vertical="top"/>
    </xf>
    <xf numFmtId="165" fontId="17" fillId="0" borderId="0" xfId="44399" applyNumberFormat="1" applyFont="1" applyFill="1" applyAlignment="1">
      <alignment vertical="top"/>
    </xf>
    <xf numFmtId="0" fontId="17" fillId="0" borderId="73" xfId="44399" applyFont="1" applyBorder="1" applyAlignment="1">
      <alignment horizontal="center" vertical="top"/>
    </xf>
    <xf numFmtId="0" fontId="1" fillId="0" borderId="63" xfId="44399" applyFont="1" applyBorder="1" applyAlignment="1">
      <alignment vertical="top"/>
    </xf>
    <xf numFmtId="9" fontId="1" fillId="0" borderId="0" xfId="44399" applyNumberFormat="1" applyFont="1" applyAlignment="1">
      <alignment horizontal="center" vertical="top"/>
    </xf>
    <xf numFmtId="0" fontId="96" fillId="0" borderId="80" xfId="0" applyFont="1" applyFill="1" applyBorder="1" applyAlignment="1" applyProtection="1">
      <alignment vertical="top"/>
    </xf>
    <xf numFmtId="0" fontId="2" fillId="2" borderId="73" xfId="1" applyNumberFormat="1" applyFont="1" applyFill="1" applyBorder="1" applyAlignment="1">
      <alignment vertical="top" wrapText="1"/>
    </xf>
    <xf numFmtId="0" fontId="0" fillId="0" borderId="73" xfId="0" applyNumberFormat="1" applyBorder="1" applyProtection="1">
      <protection locked="0"/>
    </xf>
    <xf numFmtId="0" fontId="0" fillId="0" borderId="0" xfId="0" applyNumberFormat="1"/>
    <xf numFmtId="0" fontId="97" fillId="0" borderId="73" xfId="0" applyFont="1" applyFill="1" applyBorder="1" applyAlignment="1">
      <alignment horizontal="left"/>
    </xf>
    <xf numFmtId="0" fontId="0" fillId="0" borderId="73" xfId="0" applyNumberFormat="1" applyBorder="1" applyAlignment="1" applyProtection="1">
      <alignment wrapText="1"/>
      <protection locked="0"/>
    </xf>
    <xf numFmtId="0" fontId="2" fillId="2" borderId="59" xfId="1" applyNumberFormat="1" applyFont="1" applyFill="1" applyBorder="1" applyAlignment="1">
      <alignment vertical="top" wrapText="1"/>
    </xf>
    <xf numFmtId="0" fontId="0" fillId="0" borderId="59" xfId="0" applyNumberFormat="1" applyBorder="1"/>
    <xf numFmtId="44" fontId="0" fillId="0" borderId="0" xfId="0" applyNumberFormat="1" applyAlignment="1">
      <alignment horizontal="center"/>
    </xf>
    <xf numFmtId="0" fontId="98" fillId="0" borderId="34" xfId="0" applyFont="1" applyBorder="1" applyAlignment="1">
      <alignment horizontal="center" vertical="center"/>
    </xf>
    <xf numFmtId="0" fontId="98" fillId="0" borderId="34" xfId="0" applyFont="1" applyBorder="1" applyAlignment="1">
      <alignment horizontal="center" vertical="center" wrapText="1"/>
    </xf>
    <xf numFmtId="0" fontId="98" fillId="34" borderId="34" xfId="0" applyFont="1" applyFill="1" applyBorder="1" applyAlignment="1">
      <alignment horizontal="center" vertical="center" wrapText="1"/>
    </xf>
    <xf numFmtId="0" fontId="99" fillId="0" borderId="48" xfId="0" applyFont="1" applyBorder="1" applyAlignment="1">
      <alignment horizontal="center" vertical="center"/>
    </xf>
    <xf numFmtId="0" fontId="99" fillId="0" borderId="48" xfId="0" applyFont="1" applyBorder="1" applyAlignment="1">
      <alignment vertical="center"/>
    </xf>
    <xf numFmtId="8" fontId="99" fillId="0" borderId="48" xfId="0" applyNumberFormat="1" applyFont="1" applyBorder="1" applyAlignment="1">
      <alignment horizontal="right" vertical="center"/>
    </xf>
    <xf numFmtId="8" fontId="15" fillId="0" borderId="48" xfId="0" applyNumberFormat="1" applyFont="1" applyBorder="1" applyAlignment="1">
      <alignment horizontal="right" vertical="center"/>
    </xf>
    <xf numFmtId="8" fontId="98" fillId="0" borderId="48" xfId="0" applyNumberFormat="1" applyFont="1" applyBorder="1" applyAlignment="1">
      <alignment horizontal="right" vertical="center"/>
    </xf>
    <xf numFmtId="0" fontId="99" fillId="0" borderId="48" xfId="0" quotePrefix="1" applyFont="1" applyBorder="1" applyAlignment="1">
      <alignment horizontal="center" vertical="center"/>
    </xf>
    <xf numFmtId="8" fontId="100" fillId="0" borderId="48" xfId="0" applyNumberFormat="1" applyFont="1" applyBorder="1" applyAlignment="1">
      <alignment horizontal="right" vertical="center"/>
    </xf>
    <xf numFmtId="10" fontId="0" fillId="0" borderId="0" xfId="0" applyNumberFormat="1"/>
    <xf numFmtId="49" fontId="0" fillId="34" borderId="73" xfId="0" applyNumberFormat="1" applyFill="1" applyBorder="1" applyProtection="1">
      <protection locked="0"/>
    </xf>
    <xf numFmtId="0" fontId="17" fillId="97" borderId="33" xfId="0" applyFont="1" applyFill="1" applyBorder="1" applyAlignment="1"/>
    <xf numFmtId="0" fontId="17" fillId="97" borderId="34" xfId="0" applyFont="1" applyFill="1" applyBorder="1" applyAlignment="1"/>
    <xf numFmtId="49" fontId="0" fillId="110" borderId="73" xfId="0" applyNumberFormat="1" applyFill="1" applyBorder="1" applyProtection="1">
      <protection locked="0"/>
    </xf>
    <xf numFmtId="164" fontId="2" fillId="2" borderId="73" xfId="1" applyNumberFormat="1" applyFont="1" applyFill="1" applyBorder="1" applyAlignment="1">
      <alignment vertical="top" wrapText="1"/>
    </xf>
    <xf numFmtId="168" fontId="0" fillId="0" borderId="73" xfId="0" applyNumberFormat="1" applyBorder="1" applyAlignment="1" applyProtection="1">
      <alignment horizontal="center"/>
      <protection locked="0"/>
    </xf>
    <xf numFmtId="165" fontId="0" fillId="0" borderId="73" xfId="0" applyNumberFormat="1" applyBorder="1" applyAlignment="1" applyProtection="1">
      <alignment horizontal="center"/>
      <protection locked="0"/>
    </xf>
    <xf numFmtId="49" fontId="94" fillId="0" borderId="73" xfId="0" applyNumberFormat="1" applyFont="1" applyBorder="1" applyProtection="1">
      <protection locked="0"/>
    </xf>
    <xf numFmtId="0" fontId="94" fillId="0" borderId="73" xfId="0" applyFont="1" applyBorder="1"/>
    <xf numFmtId="0" fontId="95" fillId="0" borderId="73" xfId="0" applyFont="1" applyBorder="1" applyAlignment="1">
      <alignment horizontal="left"/>
    </xf>
    <xf numFmtId="44" fontId="94" fillId="0" borderId="38" xfId="1" applyFont="1" applyBorder="1"/>
    <xf numFmtId="44" fontId="94" fillId="0" borderId="73" xfId="1" applyFont="1" applyBorder="1"/>
    <xf numFmtId="0" fontId="95" fillId="0" borderId="73" xfId="0" applyFont="1" applyFill="1" applyBorder="1" applyAlignment="1">
      <alignment horizontal="left"/>
    </xf>
    <xf numFmtId="0" fontId="85" fillId="0" borderId="73" xfId="0" applyFont="1" applyBorder="1" applyAlignment="1">
      <alignment horizontal="left"/>
    </xf>
    <xf numFmtId="0" fontId="97" fillId="0" borderId="73" xfId="0" applyFont="1" applyBorder="1" applyAlignment="1"/>
    <xf numFmtId="6" fontId="94" fillId="0" borderId="73" xfId="1" applyNumberFormat="1" applyFont="1" applyBorder="1"/>
    <xf numFmtId="49" fontId="0" fillId="0" borderId="73" xfId="0" applyNumberFormat="1" applyFont="1" applyBorder="1" applyAlignment="1">
      <alignment horizontal="left"/>
    </xf>
    <xf numFmtId="49" fontId="70" fillId="0" borderId="73" xfId="0" applyNumberFormat="1" applyFont="1" applyBorder="1"/>
    <xf numFmtId="0" fontId="95" fillId="109" borderId="73" xfId="0" applyFont="1" applyFill="1" applyBorder="1" applyAlignment="1">
      <alignment horizontal="left"/>
    </xf>
    <xf numFmtId="8" fontId="94" fillId="0" borderId="73" xfId="1" applyNumberFormat="1" applyFont="1" applyBorder="1"/>
    <xf numFmtId="0" fontId="95" fillId="0" borderId="73" xfId="0" applyFont="1" applyBorder="1" applyAlignment="1"/>
    <xf numFmtId="0" fontId="85" fillId="0" borderId="73" xfId="0" applyFont="1" applyBorder="1" applyAlignment="1">
      <alignment horizontal="center" vertical="center"/>
    </xf>
    <xf numFmtId="49" fontId="94" fillId="0" borderId="73" xfId="26422" applyNumberFormat="1" applyFont="1" applyBorder="1" applyAlignment="1">
      <alignment wrapText="1"/>
    </xf>
    <xf numFmtId="0" fontId="70" fillId="0" borderId="82" xfId="0" applyFont="1" applyBorder="1" applyAlignment="1">
      <alignment horizontal="left"/>
    </xf>
    <xf numFmtId="0" fontId="95" fillId="0" borderId="0" xfId="0" applyFont="1" applyFill="1" applyBorder="1" applyAlignment="1">
      <alignment horizontal="left"/>
    </xf>
    <xf numFmtId="49" fontId="95" fillId="109" borderId="73" xfId="0" applyNumberFormat="1" applyFont="1" applyFill="1" applyBorder="1" applyAlignment="1">
      <alignment horizontal="left" wrapText="1"/>
    </xf>
    <xf numFmtId="0" fontId="0" fillId="0" borderId="73" xfId="26716" applyNumberFormat="1" applyFont="1" applyBorder="1" applyAlignment="1">
      <alignment horizontal="left"/>
    </xf>
    <xf numFmtId="0" fontId="85" fillId="0" borderId="73" xfId="26422" applyFont="1" applyFill="1" applyBorder="1" applyAlignment="1"/>
    <xf numFmtId="49" fontId="94" fillId="107" borderId="73" xfId="0" applyNumberFormat="1" applyFont="1" applyFill="1" applyBorder="1" applyProtection="1">
      <protection locked="0"/>
    </xf>
    <xf numFmtId="0" fontId="85" fillId="0" borderId="73" xfId="0" applyFont="1" applyBorder="1" applyAlignment="1"/>
    <xf numFmtId="8" fontId="2" fillId="100" borderId="58" xfId="1" applyNumberFormat="1" applyFont="1" applyFill="1" applyBorder="1" applyAlignment="1">
      <alignment horizontal="center" vertical="center" wrapText="1"/>
    </xf>
    <xf numFmtId="164" fontId="2" fillId="2" borderId="59" xfId="1" applyNumberFormat="1" applyFont="1" applyFill="1" applyBorder="1" applyAlignment="1">
      <alignment horizontal="center" vertical="center" wrapText="1"/>
    </xf>
    <xf numFmtId="0" fontId="0" fillId="0" borderId="73" xfId="0" quotePrefix="1" applyNumberFormat="1" applyBorder="1" applyProtection="1">
      <protection locked="0"/>
    </xf>
    <xf numFmtId="0" fontId="17" fillId="0" borderId="73" xfId="0" applyFont="1" applyBorder="1"/>
    <xf numFmtId="0" fontId="17" fillId="0" borderId="73" xfId="0" applyFont="1" applyBorder="1" applyAlignment="1">
      <alignment wrapText="1"/>
    </xf>
    <xf numFmtId="164" fontId="1" fillId="0" borderId="73" xfId="1" applyNumberFormat="1" applyFont="1" applyBorder="1"/>
    <xf numFmtId="164" fontId="0" fillId="0" borderId="73" xfId="0" applyNumberFormat="1" applyFont="1" applyBorder="1"/>
    <xf numFmtId="6" fontId="0" fillId="0" borderId="0" xfId="0" applyNumberFormat="1"/>
    <xf numFmtId="6" fontId="0" fillId="0" borderId="0" xfId="0" applyNumberFormat="1" applyAlignment="1">
      <alignment wrapText="1"/>
    </xf>
    <xf numFmtId="6" fontId="0" fillId="0" borderId="0" xfId="0" applyNumberFormat="1" applyAlignment="1">
      <alignment horizontal="center" wrapText="1"/>
    </xf>
    <xf numFmtId="6" fontId="2" fillId="104" borderId="23" xfId="1" applyNumberFormat="1" applyFont="1" applyFill="1" applyBorder="1" applyAlignment="1">
      <alignment horizontal="center" vertical="top" wrapText="1"/>
    </xf>
    <xf numFmtId="6" fontId="2" fillId="34" borderId="23" xfId="1" applyNumberFormat="1" applyFont="1" applyFill="1" applyBorder="1" applyAlignment="1">
      <alignment horizontal="center" vertical="top" wrapText="1"/>
    </xf>
    <xf numFmtId="6" fontId="2" fillId="111" borderId="73" xfId="1" applyNumberFormat="1" applyFont="1" applyFill="1" applyBorder="1" applyAlignment="1">
      <alignment horizontal="center" vertical="top" wrapText="1"/>
    </xf>
    <xf numFmtId="6" fontId="2" fillId="101" borderId="23" xfId="1" applyNumberFormat="1" applyFont="1" applyFill="1" applyBorder="1" applyAlignment="1">
      <alignment horizontal="center" vertical="top" wrapText="1"/>
    </xf>
    <xf numFmtId="6" fontId="2" fillId="100" borderId="73" xfId="1" applyNumberFormat="1" applyFont="1" applyFill="1" applyBorder="1" applyAlignment="1">
      <alignment horizontal="center" vertical="top" wrapText="1"/>
    </xf>
    <xf numFmtId="6" fontId="2" fillId="111" borderId="0" xfId="1" applyNumberFormat="1" applyFont="1" applyFill="1" applyBorder="1" applyAlignment="1">
      <alignment horizontal="center" vertical="top" wrapText="1"/>
    </xf>
    <xf numFmtId="6" fontId="0" fillId="0" borderId="73" xfId="1" applyNumberFormat="1" applyFont="1" applyBorder="1" applyProtection="1">
      <protection locked="0"/>
    </xf>
    <xf numFmtId="6" fontId="0" fillId="0" borderId="23" xfId="0" applyNumberFormat="1" applyBorder="1" applyProtection="1">
      <protection locked="0"/>
    </xf>
    <xf numFmtId="6" fontId="0" fillId="0" borderId="73" xfId="0" applyNumberFormat="1" applyBorder="1" applyProtection="1">
      <protection locked="0"/>
    </xf>
    <xf numFmtId="6" fontId="0" fillId="0" borderId="73" xfId="0" applyNumberFormat="1" applyBorder="1" applyAlignment="1" applyProtection="1">
      <alignment horizontal="center"/>
      <protection locked="0"/>
    </xf>
    <xf numFmtId="6" fontId="0" fillId="0" borderId="59" xfId="0" applyNumberFormat="1" applyBorder="1"/>
    <xf numFmtId="6" fontId="0" fillId="0" borderId="59" xfId="0" applyNumberFormat="1" applyBorder="1" applyProtection="1">
      <protection locked="0"/>
    </xf>
    <xf numFmtId="6" fontId="0" fillId="0" borderId="59" xfId="0" applyNumberFormat="1" applyFill="1" applyBorder="1" applyProtection="1">
      <protection locked="0"/>
    </xf>
    <xf numFmtId="6" fontId="0" fillId="0" borderId="59" xfId="0" applyNumberFormat="1" applyBorder="1" applyAlignment="1">
      <alignment horizontal="right"/>
    </xf>
    <xf numFmtId="6" fontId="0" fillId="0" borderId="0" xfId="44392" applyNumberFormat="1" applyFont="1"/>
    <xf numFmtId="6" fontId="0" fillId="0" borderId="0" xfId="44392" applyNumberFormat="1" applyFont="1" applyFill="1"/>
    <xf numFmtId="6" fontId="0" fillId="0" borderId="0" xfId="0" applyNumberFormat="1" applyFill="1"/>
    <xf numFmtId="6" fontId="0" fillId="0" borderId="0" xfId="0" applyNumberFormat="1" applyFill="1" applyAlignment="1">
      <alignment horizontal="center"/>
    </xf>
    <xf numFmtId="168" fontId="0" fillId="99" borderId="73" xfId="0" applyNumberFormat="1" applyFill="1" applyBorder="1"/>
    <xf numFmtId="0" fontId="2" fillId="2" borderId="73" xfId="1" applyNumberFormat="1" applyFont="1" applyFill="1" applyBorder="1" applyAlignment="1">
      <alignment horizontal="center" vertical="top" wrapText="1"/>
    </xf>
    <xf numFmtId="164" fontId="2" fillId="101" borderId="73" xfId="1" applyNumberFormat="1" applyFont="1" applyFill="1" applyBorder="1" applyAlignment="1">
      <alignment horizontal="center" vertical="top" wrapText="1"/>
    </xf>
    <xf numFmtId="164" fontId="2" fillId="101" borderId="83" xfId="1" applyNumberFormat="1" applyFont="1" applyFill="1" applyBorder="1" applyAlignment="1">
      <alignment horizontal="center" vertical="top" wrapText="1"/>
    </xf>
    <xf numFmtId="164" fontId="2" fillId="101" borderId="84" xfId="1" applyNumberFormat="1" applyFont="1" applyFill="1" applyBorder="1" applyAlignment="1">
      <alignment horizontal="center" vertical="top" wrapText="1"/>
    </xf>
    <xf numFmtId="6" fontId="2" fillId="2" borderId="73" xfId="1" applyNumberFormat="1" applyFont="1" applyFill="1" applyBorder="1" applyAlignment="1">
      <alignment horizontal="center" vertical="top" wrapText="1"/>
    </xf>
    <xf numFmtId="168" fontId="0" fillId="0" borderId="73" xfId="0" applyNumberFormat="1" applyBorder="1"/>
    <xf numFmtId="168" fontId="0" fillId="0" borderId="73" xfId="0" applyNumberFormat="1" applyBorder="1" applyAlignment="1">
      <alignment horizontal="center"/>
    </xf>
    <xf numFmtId="165" fontId="0" fillId="0" borderId="73" xfId="0" applyNumberFormat="1" applyBorder="1"/>
    <xf numFmtId="0" fontId="0" fillId="0" borderId="73" xfId="0" applyBorder="1" applyAlignment="1">
      <alignment wrapText="1"/>
    </xf>
    <xf numFmtId="0" fontId="17" fillId="97" borderId="33" xfId="0" applyFont="1" applyFill="1" applyBorder="1" applyAlignment="1">
      <alignment horizontal="center"/>
    </xf>
    <xf numFmtId="0" fontId="17" fillId="97" borderId="34" xfId="0" applyFont="1" applyFill="1" applyBorder="1" applyAlignment="1">
      <alignment horizontal="center"/>
    </xf>
    <xf numFmtId="0" fontId="17" fillId="99" borderId="33" xfId="0" applyFont="1" applyFill="1" applyBorder="1" applyAlignment="1">
      <alignment horizontal="center"/>
    </xf>
    <xf numFmtId="0" fontId="17" fillId="99" borderId="16" xfId="0" applyFont="1" applyFill="1" applyBorder="1" applyAlignment="1">
      <alignment horizontal="center"/>
    </xf>
    <xf numFmtId="0" fontId="17" fillId="99" borderId="34" xfId="0" applyFont="1" applyFill="1" applyBorder="1" applyAlignment="1">
      <alignment horizontal="center"/>
    </xf>
    <xf numFmtId="0" fontId="17" fillId="98" borderId="35" xfId="0" applyFont="1" applyFill="1" applyBorder="1" applyAlignment="1">
      <alignment horizontal="center"/>
    </xf>
    <xf numFmtId="0" fontId="17" fillId="98" borderId="37" xfId="0" applyFont="1" applyFill="1" applyBorder="1" applyAlignment="1">
      <alignment horizontal="center"/>
    </xf>
    <xf numFmtId="0" fontId="14" fillId="95" borderId="0" xfId="0" applyFont="1" applyFill="1" applyAlignment="1">
      <alignment horizontal="left" wrapText="1"/>
    </xf>
    <xf numFmtId="0" fontId="17" fillId="0" borderId="74" xfId="44399" applyFont="1" applyBorder="1" applyAlignment="1">
      <alignment horizontal="left" vertical="top"/>
    </xf>
    <xf numFmtId="0" fontId="98" fillId="0" borderId="16" xfId="0" applyFont="1" applyBorder="1" applyAlignment="1">
      <alignment horizontal="right" vertical="center"/>
    </xf>
    <xf numFmtId="0" fontId="98" fillId="0" borderId="81" xfId="0" applyFont="1" applyBorder="1" applyAlignment="1">
      <alignment horizontal="right" vertical="center"/>
    </xf>
  </cellXfs>
  <cellStyles count="64901">
    <cellStyle name="20% - Accent1 2" xfId="11"/>
    <cellStyle name="20% - Accent1 2 2" xfId="12"/>
    <cellStyle name="20% - Accent1 2 2 2" xfId="13"/>
    <cellStyle name="20% - Accent1 2 2 3" xfId="14"/>
    <cellStyle name="20% - Accent1 2 2 4" xfId="15"/>
    <cellStyle name="20% - Accent1 2 2 5" xfId="16"/>
    <cellStyle name="20% - Accent1 2 2 6" xfId="17"/>
    <cellStyle name="20% - Accent1 2 2 7" xfId="44648"/>
    <cellStyle name="20% - Accent1 2 3" xfId="18"/>
    <cellStyle name="20% - Accent1 2 3 2" xfId="19"/>
    <cellStyle name="20% - Accent1 2 3 3" xfId="20"/>
    <cellStyle name="20% - Accent1 2 3 4" xfId="21"/>
    <cellStyle name="20% - Accent1 2 4" xfId="22"/>
    <cellStyle name="20% - Accent1 2 5" xfId="23"/>
    <cellStyle name="20% - Accent1 2 6" xfId="24"/>
    <cellStyle name="20% - Accent1 3" xfId="25"/>
    <cellStyle name="20% - Accent1 3 2" xfId="26"/>
    <cellStyle name="20% - Accent1 3 2 2" xfId="27"/>
    <cellStyle name="20% - Accent1 3 2 2 2" xfId="28"/>
    <cellStyle name="20% - Accent1 3 2 2 2 2" xfId="29"/>
    <cellStyle name="20% - Accent1 3 2 2 3" xfId="30"/>
    <cellStyle name="20% - Accent1 3 2 2 3 2" xfId="31"/>
    <cellStyle name="20% - Accent1 3 2 2 4" xfId="32"/>
    <cellStyle name="20% - Accent1 3 2 3" xfId="33"/>
    <cellStyle name="20% - Accent1 3 2 4" xfId="34"/>
    <cellStyle name="20% - Accent1 3 2 4 2" xfId="35"/>
    <cellStyle name="20% - Accent1 3 2 5" xfId="36"/>
    <cellStyle name="20% - Accent1 3 2 6" xfId="37"/>
    <cellStyle name="20% - Accent1 3 2 7" xfId="38"/>
    <cellStyle name="20% - Accent1 3 3" xfId="39"/>
    <cellStyle name="20% - Accent1 3 3 2" xfId="40"/>
    <cellStyle name="20% - Accent1 3 3 2 2" xfId="41"/>
    <cellStyle name="20% - Accent1 3 3 2 2 2" xfId="42"/>
    <cellStyle name="20% - Accent1 3 3 2 3" xfId="43"/>
    <cellStyle name="20% - Accent1 3 3 3" xfId="44"/>
    <cellStyle name="20% - Accent1 3 3 3 2" xfId="45"/>
    <cellStyle name="20% - Accent1 3 3 4" xfId="46"/>
    <cellStyle name="20% - Accent1 3 3 4 2" xfId="47"/>
    <cellStyle name="20% - Accent1 3 3 5" xfId="48"/>
    <cellStyle name="20% - Accent1 3 4" xfId="49"/>
    <cellStyle name="20% - Accent1 3 4 2" xfId="50"/>
    <cellStyle name="20% - Accent1 3 4 2 2" xfId="51"/>
    <cellStyle name="20% - Accent1 3 4 3" xfId="52"/>
    <cellStyle name="20% - Accent1 3 4 3 2" xfId="53"/>
    <cellStyle name="20% - Accent1 3 4 4" xfId="54"/>
    <cellStyle name="20% - Accent1 3 5" xfId="55"/>
    <cellStyle name="20% - Accent1 3 5 2" xfId="56"/>
    <cellStyle name="20% - Accent1 3 5 2 2" xfId="57"/>
    <cellStyle name="20% - Accent1 3 5 3" xfId="58"/>
    <cellStyle name="20% - Accent1 3 5 4" xfId="59"/>
    <cellStyle name="20% - Accent1 3 6" xfId="60"/>
    <cellStyle name="20% - Accent1 3 6 2" xfId="61"/>
    <cellStyle name="20% - Accent1 3 7" xfId="62"/>
    <cellStyle name="20% - Accent1 3 8" xfId="63"/>
    <cellStyle name="20% - Accent1 3 8 2" xfId="64"/>
    <cellStyle name="20% - Accent1 3 9" xfId="65"/>
    <cellStyle name="20% - Accent1 4" xfId="66"/>
    <cellStyle name="20% - Accent1 4 2" xfId="67"/>
    <cellStyle name="20% - Accent1 5" xfId="68"/>
    <cellStyle name="20% - Accent1 6" xfId="69"/>
    <cellStyle name="20% - Accent1 7" xfId="70"/>
    <cellStyle name="20% - Accent1 8" xfId="44649"/>
    <cellStyle name="20% - Accent2 2" xfId="71"/>
    <cellStyle name="20% - Accent2 2 2" xfId="72"/>
    <cellStyle name="20% - Accent2 2 2 2" xfId="73"/>
    <cellStyle name="20% - Accent2 2 2 3" xfId="74"/>
    <cellStyle name="20% - Accent2 2 2 4" xfId="75"/>
    <cellStyle name="20% - Accent2 2 2 5" xfId="76"/>
    <cellStyle name="20% - Accent2 2 2 6" xfId="77"/>
    <cellStyle name="20% - Accent2 2 2 7" xfId="44650"/>
    <cellStyle name="20% - Accent2 2 3" xfId="78"/>
    <cellStyle name="20% - Accent2 2 3 2" xfId="79"/>
    <cellStyle name="20% - Accent2 2 3 3" xfId="80"/>
    <cellStyle name="20% - Accent2 2 3 4" xfId="81"/>
    <cellStyle name="20% - Accent2 2 4" xfId="82"/>
    <cellStyle name="20% - Accent2 2 5" xfId="83"/>
    <cellStyle name="20% - Accent2 2 6" xfId="84"/>
    <cellStyle name="20% - Accent2 3" xfId="85"/>
    <cellStyle name="20% - Accent2 3 2" xfId="86"/>
    <cellStyle name="20% - Accent2 3 2 2" xfId="87"/>
    <cellStyle name="20% - Accent2 3 2 2 2" xfId="88"/>
    <cellStyle name="20% - Accent2 3 2 2 2 2" xfId="89"/>
    <cellStyle name="20% - Accent2 3 2 2 3" xfId="90"/>
    <cellStyle name="20% - Accent2 3 2 2 3 2" xfId="91"/>
    <cellStyle name="20% - Accent2 3 2 2 4" xfId="92"/>
    <cellStyle name="20% - Accent2 3 2 3" xfId="93"/>
    <cellStyle name="20% - Accent2 3 2 4" xfId="94"/>
    <cellStyle name="20% - Accent2 3 2 4 2" xfId="95"/>
    <cellStyle name="20% - Accent2 3 2 5" xfId="96"/>
    <cellStyle name="20% - Accent2 3 2 6" xfId="97"/>
    <cellStyle name="20% - Accent2 3 2 7" xfId="98"/>
    <cellStyle name="20% - Accent2 3 3" xfId="99"/>
    <cellStyle name="20% - Accent2 3 3 2" xfId="100"/>
    <cellStyle name="20% - Accent2 3 3 2 2" xfId="101"/>
    <cellStyle name="20% - Accent2 3 3 2 2 2" xfId="102"/>
    <cellStyle name="20% - Accent2 3 3 2 3" xfId="103"/>
    <cellStyle name="20% - Accent2 3 3 3" xfId="104"/>
    <cellStyle name="20% - Accent2 3 3 3 2" xfId="105"/>
    <cellStyle name="20% - Accent2 3 3 4" xfId="106"/>
    <cellStyle name="20% - Accent2 3 3 4 2" xfId="107"/>
    <cellStyle name="20% - Accent2 3 3 5" xfId="108"/>
    <cellStyle name="20% - Accent2 3 4" xfId="109"/>
    <cellStyle name="20% - Accent2 3 4 2" xfId="110"/>
    <cellStyle name="20% - Accent2 3 4 2 2" xfId="111"/>
    <cellStyle name="20% - Accent2 3 4 3" xfId="112"/>
    <cellStyle name="20% - Accent2 3 4 3 2" xfId="113"/>
    <cellStyle name="20% - Accent2 3 4 4" xfId="114"/>
    <cellStyle name="20% - Accent2 3 5" xfId="115"/>
    <cellStyle name="20% - Accent2 3 5 2" xfId="116"/>
    <cellStyle name="20% - Accent2 3 5 2 2" xfId="117"/>
    <cellStyle name="20% - Accent2 3 5 3" xfId="118"/>
    <cellStyle name="20% - Accent2 3 5 4" xfId="119"/>
    <cellStyle name="20% - Accent2 3 6" xfId="120"/>
    <cellStyle name="20% - Accent2 3 6 2" xfId="121"/>
    <cellStyle name="20% - Accent2 3 7" xfId="122"/>
    <cellStyle name="20% - Accent2 3 8" xfId="123"/>
    <cellStyle name="20% - Accent2 3 8 2" xfId="124"/>
    <cellStyle name="20% - Accent2 3 9" xfId="125"/>
    <cellStyle name="20% - Accent2 4" xfId="126"/>
    <cellStyle name="20% - Accent2 4 2" xfId="127"/>
    <cellStyle name="20% - Accent2 5" xfId="128"/>
    <cellStyle name="20% - Accent2 6" xfId="129"/>
    <cellStyle name="20% - Accent2 7" xfId="44651"/>
    <cellStyle name="20% - Accent3 2" xfId="130"/>
    <cellStyle name="20% - Accent3 2 2" xfId="131"/>
    <cellStyle name="20% - Accent3 2 2 2" xfId="132"/>
    <cellStyle name="20% - Accent3 2 2 3" xfId="133"/>
    <cellStyle name="20% - Accent3 2 2 4" xfId="134"/>
    <cellStyle name="20% - Accent3 2 2 5" xfId="135"/>
    <cellStyle name="20% - Accent3 2 2 6" xfId="136"/>
    <cellStyle name="20% - Accent3 2 2 7" xfId="44652"/>
    <cellStyle name="20% - Accent3 2 3" xfId="137"/>
    <cellStyle name="20% - Accent3 2 3 2" xfId="138"/>
    <cellStyle name="20% - Accent3 2 3 3" xfId="139"/>
    <cellStyle name="20% - Accent3 2 3 4" xfId="140"/>
    <cellStyle name="20% - Accent3 2 4" xfId="141"/>
    <cellStyle name="20% - Accent3 2 5" xfId="142"/>
    <cellStyle name="20% - Accent3 2 6" xfId="143"/>
    <cellStyle name="20% - Accent3 3" xfId="144"/>
    <cellStyle name="20% - Accent3 3 2" xfId="145"/>
    <cellStyle name="20% - Accent3 3 2 2" xfId="146"/>
    <cellStyle name="20% - Accent3 3 2 2 2" xfId="147"/>
    <cellStyle name="20% - Accent3 3 2 2 2 2" xfId="148"/>
    <cellStyle name="20% - Accent3 3 2 2 3" xfId="149"/>
    <cellStyle name="20% - Accent3 3 2 2 3 2" xfId="150"/>
    <cellStyle name="20% - Accent3 3 2 2 4" xfId="151"/>
    <cellStyle name="20% - Accent3 3 2 3" xfId="152"/>
    <cellStyle name="20% - Accent3 3 2 4" xfId="153"/>
    <cellStyle name="20% - Accent3 3 2 4 2" xfId="154"/>
    <cellStyle name="20% - Accent3 3 2 5" xfId="155"/>
    <cellStyle name="20% - Accent3 3 2 6" xfId="156"/>
    <cellStyle name="20% - Accent3 3 2 7" xfId="157"/>
    <cellStyle name="20% - Accent3 3 3" xfId="158"/>
    <cellStyle name="20% - Accent3 3 3 2" xfId="159"/>
    <cellStyle name="20% - Accent3 3 3 2 2" xfId="160"/>
    <cellStyle name="20% - Accent3 3 3 2 2 2" xfId="161"/>
    <cellStyle name="20% - Accent3 3 3 2 3" xfId="162"/>
    <cellStyle name="20% - Accent3 3 3 3" xfId="163"/>
    <cellStyle name="20% - Accent3 3 3 3 2" xfId="164"/>
    <cellStyle name="20% - Accent3 3 3 4" xfId="165"/>
    <cellStyle name="20% - Accent3 3 3 4 2" xfId="166"/>
    <cellStyle name="20% - Accent3 3 3 5" xfId="167"/>
    <cellStyle name="20% - Accent3 3 4" xfId="168"/>
    <cellStyle name="20% - Accent3 3 4 2" xfId="169"/>
    <cellStyle name="20% - Accent3 3 4 2 2" xfId="170"/>
    <cellStyle name="20% - Accent3 3 4 3" xfId="171"/>
    <cellStyle name="20% - Accent3 3 4 3 2" xfId="172"/>
    <cellStyle name="20% - Accent3 3 4 4" xfId="173"/>
    <cellStyle name="20% - Accent3 3 5" xfId="174"/>
    <cellStyle name="20% - Accent3 3 5 2" xfId="175"/>
    <cellStyle name="20% - Accent3 3 5 2 2" xfId="176"/>
    <cellStyle name="20% - Accent3 3 5 3" xfId="177"/>
    <cellStyle name="20% - Accent3 3 5 4" xfId="178"/>
    <cellStyle name="20% - Accent3 3 6" xfId="179"/>
    <cellStyle name="20% - Accent3 3 6 2" xfId="180"/>
    <cellStyle name="20% - Accent3 3 7" xfId="181"/>
    <cellStyle name="20% - Accent3 3 8" xfId="182"/>
    <cellStyle name="20% - Accent3 3 8 2" xfId="183"/>
    <cellStyle name="20% - Accent3 3 9" xfId="184"/>
    <cellStyle name="20% - Accent3 4" xfId="185"/>
    <cellStyle name="20% - Accent3 4 2" xfId="186"/>
    <cellStyle name="20% - Accent3 5" xfId="187"/>
    <cellStyle name="20% - Accent3 6" xfId="188"/>
    <cellStyle name="20% - Accent3 7" xfId="44653"/>
    <cellStyle name="20% - Accent4 2" xfId="189"/>
    <cellStyle name="20% - Accent4 2 2" xfId="190"/>
    <cellStyle name="20% - Accent4 2 2 2" xfId="191"/>
    <cellStyle name="20% - Accent4 2 2 3" xfId="192"/>
    <cellStyle name="20% - Accent4 2 2 4" xfId="193"/>
    <cellStyle name="20% - Accent4 2 2 5" xfId="194"/>
    <cellStyle name="20% - Accent4 2 2 6" xfId="195"/>
    <cellStyle name="20% - Accent4 2 2 7" xfId="44654"/>
    <cellStyle name="20% - Accent4 2 3" xfId="196"/>
    <cellStyle name="20% - Accent4 2 3 2" xfId="197"/>
    <cellStyle name="20% - Accent4 2 3 3" xfId="198"/>
    <cellStyle name="20% - Accent4 2 3 4" xfId="199"/>
    <cellStyle name="20% - Accent4 2 4" xfId="200"/>
    <cellStyle name="20% - Accent4 2 5" xfId="201"/>
    <cellStyle name="20% - Accent4 2 6" xfId="202"/>
    <cellStyle name="20% - Accent4 3" xfId="203"/>
    <cellStyle name="20% - Accent4 3 2" xfId="204"/>
    <cellStyle name="20% - Accent4 3 2 2" xfId="205"/>
    <cellStyle name="20% - Accent4 3 2 2 2" xfId="206"/>
    <cellStyle name="20% - Accent4 3 2 2 2 2" xfId="207"/>
    <cellStyle name="20% - Accent4 3 2 2 3" xfId="208"/>
    <cellStyle name="20% - Accent4 3 2 2 3 2" xfId="209"/>
    <cellStyle name="20% - Accent4 3 2 2 4" xfId="210"/>
    <cellStyle name="20% - Accent4 3 2 3" xfId="211"/>
    <cellStyle name="20% - Accent4 3 2 4" xfId="212"/>
    <cellStyle name="20% - Accent4 3 2 4 2" xfId="213"/>
    <cellStyle name="20% - Accent4 3 2 5" xfId="214"/>
    <cellStyle name="20% - Accent4 3 2 6" xfId="215"/>
    <cellStyle name="20% - Accent4 3 2 7" xfId="216"/>
    <cellStyle name="20% - Accent4 3 3" xfId="217"/>
    <cellStyle name="20% - Accent4 3 3 2" xfId="218"/>
    <cellStyle name="20% - Accent4 3 3 2 2" xfId="219"/>
    <cellStyle name="20% - Accent4 3 3 2 2 2" xfId="220"/>
    <cellStyle name="20% - Accent4 3 3 2 3" xfId="221"/>
    <cellStyle name="20% - Accent4 3 3 3" xfId="222"/>
    <cellStyle name="20% - Accent4 3 3 3 2" xfId="223"/>
    <cellStyle name="20% - Accent4 3 3 4" xfId="224"/>
    <cellStyle name="20% - Accent4 3 3 4 2" xfId="225"/>
    <cellStyle name="20% - Accent4 3 3 5" xfId="226"/>
    <cellStyle name="20% - Accent4 3 4" xfId="227"/>
    <cellStyle name="20% - Accent4 3 4 2" xfId="228"/>
    <cellStyle name="20% - Accent4 3 4 2 2" xfId="229"/>
    <cellStyle name="20% - Accent4 3 4 3" xfId="230"/>
    <cellStyle name="20% - Accent4 3 4 3 2" xfId="231"/>
    <cellStyle name="20% - Accent4 3 4 4" xfId="232"/>
    <cellStyle name="20% - Accent4 3 5" xfId="233"/>
    <cellStyle name="20% - Accent4 3 5 2" xfId="234"/>
    <cellStyle name="20% - Accent4 3 5 2 2" xfId="235"/>
    <cellStyle name="20% - Accent4 3 5 3" xfId="236"/>
    <cellStyle name="20% - Accent4 3 5 4" xfId="237"/>
    <cellStyle name="20% - Accent4 3 6" xfId="238"/>
    <cellStyle name="20% - Accent4 3 6 2" xfId="239"/>
    <cellStyle name="20% - Accent4 3 7" xfId="240"/>
    <cellStyle name="20% - Accent4 3 8" xfId="241"/>
    <cellStyle name="20% - Accent4 3 8 2" xfId="242"/>
    <cellStyle name="20% - Accent4 3 9" xfId="243"/>
    <cellStyle name="20% - Accent4 4" xfId="244"/>
    <cellStyle name="20% - Accent4 4 2" xfId="245"/>
    <cellStyle name="20% - Accent4 5" xfId="246"/>
    <cellStyle name="20% - Accent4 6" xfId="247"/>
    <cellStyle name="20% - Accent4 7" xfId="44655"/>
    <cellStyle name="20% - Accent5 2" xfId="248"/>
    <cellStyle name="20% - Accent5 2 2" xfId="249"/>
    <cellStyle name="20% - Accent5 2 2 2" xfId="250"/>
    <cellStyle name="20% - Accent5 2 3" xfId="251"/>
    <cellStyle name="20% - Accent5 2 4" xfId="252"/>
    <cellStyle name="20% - Accent5 2 5" xfId="253"/>
    <cellStyle name="20% - Accent5 2 6" xfId="254"/>
    <cellStyle name="20% - Accent5 3" xfId="255"/>
    <cellStyle name="20% - Accent5 3 2" xfId="256"/>
    <cellStyle name="20% - Accent5 3 2 2" xfId="257"/>
    <cellStyle name="20% - Accent5 3 2 2 2" xfId="258"/>
    <cellStyle name="20% - Accent5 3 2 2 2 2" xfId="259"/>
    <cellStyle name="20% - Accent5 3 2 2 3" xfId="260"/>
    <cellStyle name="20% - Accent5 3 2 2 3 2" xfId="261"/>
    <cellStyle name="20% - Accent5 3 2 2 4" xfId="262"/>
    <cellStyle name="20% - Accent5 3 2 3" xfId="263"/>
    <cellStyle name="20% - Accent5 3 2 4" xfId="264"/>
    <cellStyle name="20% - Accent5 3 2 4 2" xfId="265"/>
    <cellStyle name="20% - Accent5 3 2 5" xfId="266"/>
    <cellStyle name="20% - Accent5 3 2 6" xfId="267"/>
    <cellStyle name="20% - Accent5 3 2 7" xfId="268"/>
    <cellStyle name="20% - Accent5 3 3" xfId="269"/>
    <cellStyle name="20% - Accent5 3 3 2" xfId="270"/>
    <cellStyle name="20% - Accent5 3 3 2 2" xfId="271"/>
    <cellStyle name="20% - Accent5 3 3 2 2 2" xfId="272"/>
    <cellStyle name="20% - Accent5 3 3 2 3" xfId="273"/>
    <cellStyle name="20% - Accent5 3 3 3" xfId="274"/>
    <cellStyle name="20% - Accent5 3 3 3 2" xfId="275"/>
    <cellStyle name="20% - Accent5 3 3 4" xfId="276"/>
    <cellStyle name="20% - Accent5 3 3 4 2" xfId="277"/>
    <cellStyle name="20% - Accent5 3 3 5" xfId="278"/>
    <cellStyle name="20% - Accent5 3 4" xfId="279"/>
    <cellStyle name="20% - Accent5 3 4 2" xfId="280"/>
    <cellStyle name="20% - Accent5 3 4 2 2" xfId="281"/>
    <cellStyle name="20% - Accent5 3 4 3" xfId="282"/>
    <cellStyle name="20% - Accent5 3 4 3 2" xfId="283"/>
    <cellStyle name="20% - Accent5 3 4 4" xfId="284"/>
    <cellStyle name="20% - Accent5 3 5" xfId="285"/>
    <cellStyle name="20% - Accent5 3 5 2" xfId="286"/>
    <cellStyle name="20% - Accent5 3 5 2 2" xfId="287"/>
    <cellStyle name="20% - Accent5 3 5 3" xfId="288"/>
    <cellStyle name="20% - Accent5 3 5 4" xfId="289"/>
    <cellStyle name="20% - Accent5 3 6" xfId="290"/>
    <cellStyle name="20% - Accent5 3 6 2" xfId="291"/>
    <cellStyle name="20% - Accent5 3 7" xfId="292"/>
    <cellStyle name="20% - Accent5 3 8" xfId="293"/>
    <cellStyle name="20% - Accent5 3 8 2" xfId="294"/>
    <cellStyle name="20% - Accent5 3 9" xfId="295"/>
    <cellStyle name="20% - Accent5 4" xfId="296"/>
    <cellStyle name="20% - Accent5 4 2" xfId="297"/>
    <cellStyle name="20% - Accent5 5" xfId="44656"/>
    <cellStyle name="20% - Accent6 2" xfId="298"/>
    <cellStyle name="20% - Accent6 2 2" xfId="299"/>
    <cellStyle name="20% - Accent6 2 2 2" xfId="300"/>
    <cellStyle name="20% - Accent6 2 2 3" xfId="301"/>
    <cellStyle name="20% - Accent6 2 2 4" xfId="44657"/>
    <cellStyle name="20% - Accent6 2 3" xfId="302"/>
    <cellStyle name="20% - Accent6 2 4" xfId="303"/>
    <cellStyle name="20% - Accent6 2 5" xfId="304"/>
    <cellStyle name="20% - Accent6 2 6" xfId="305"/>
    <cellStyle name="20% - Accent6 3" xfId="306"/>
    <cellStyle name="20% - Accent6 3 2" xfId="307"/>
    <cellStyle name="20% - Accent6 3 2 2" xfId="308"/>
    <cellStyle name="20% - Accent6 3 2 2 2" xfId="309"/>
    <cellStyle name="20% - Accent6 3 2 2 2 2" xfId="310"/>
    <cellStyle name="20% - Accent6 3 2 2 3" xfId="311"/>
    <cellStyle name="20% - Accent6 3 2 2 3 2" xfId="312"/>
    <cellStyle name="20% - Accent6 3 2 2 4" xfId="313"/>
    <cellStyle name="20% - Accent6 3 2 3" xfId="314"/>
    <cellStyle name="20% - Accent6 3 2 4" xfId="315"/>
    <cellStyle name="20% - Accent6 3 2 4 2" xfId="316"/>
    <cellStyle name="20% - Accent6 3 2 5" xfId="317"/>
    <cellStyle name="20% - Accent6 3 2 6" xfId="318"/>
    <cellStyle name="20% - Accent6 3 2 7" xfId="319"/>
    <cellStyle name="20% - Accent6 3 3" xfId="320"/>
    <cellStyle name="20% - Accent6 3 3 2" xfId="321"/>
    <cellStyle name="20% - Accent6 3 3 2 2" xfId="322"/>
    <cellStyle name="20% - Accent6 3 3 2 2 2" xfId="323"/>
    <cellStyle name="20% - Accent6 3 3 2 3" xfId="324"/>
    <cellStyle name="20% - Accent6 3 3 3" xfId="325"/>
    <cellStyle name="20% - Accent6 3 3 3 2" xfId="326"/>
    <cellStyle name="20% - Accent6 3 3 4" xfId="327"/>
    <cellStyle name="20% - Accent6 3 3 4 2" xfId="328"/>
    <cellStyle name="20% - Accent6 3 3 5" xfId="329"/>
    <cellStyle name="20% - Accent6 3 4" xfId="330"/>
    <cellStyle name="20% - Accent6 3 4 2" xfId="331"/>
    <cellStyle name="20% - Accent6 3 4 2 2" xfId="332"/>
    <cellStyle name="20% - Accent6 3 4 3" xfId="333"/>
    <cellStyle name="20% - Accent6 3 4 3 2" xfId="334"/>
    <cellStyle name="20% - Accent6 3 4 4" xfId="335"/>
    <cellStyle name="20% - Accent6 3 5" xfId="336"/>
    <cellStyle name="20% - Accent6 3 5 2" xfId="337"/>
    <cellStyle name="20% - Accent6 3 5 2 2" xfId="338"/>
    <cellStyle name="20% - Accent6 3 5 3" xfId="339"/>
    <cellStyle name="20% - Accent6 3 5 4" xfId="340"/>
    <cellStyle name="20% - Accent6 3 6" xfId="341"/>
    <cellStyle name="20% - Accent6 3 6 2" xfId="342"/>
    <cellStyle name="20% - Accent6 3 7" xfId="343"/>
    <cellStyle name="20% - Accent6 3 8" xfId="344"/>
    <cellStyle name="20% - Accent6 3 8 2" xfId="345"/>
    <cellStyle name="20% - Accent6 3 9" xfId="346"/>
    <cellStyle name="20% - Accent6 4" xfId="347"/>
    <cellStyle name="20% - Accent6 4 2" xfId="348"/>
    <cellStyle name="20% - Accent6 5" xfId="44658"/>
    <cellStyle name="40% - Accent1 2" xfId="349"/>
    <cellStyle name="40% - Accent1 2 2" xfId="350"/>
    <cellStyle name="40% - Accent1 2 2 2" xfId="351"/>
    <cellStyle name="40% - Accent1 2 2 3" xfId="352"/>
    <cellStyle name="40% - Accent1 2 2 4" xfId="44659"/>
    <cellStyle name="40% - Accent1 2 3" xfId="353"/>
    <cellStyle name="40% - Accent1 2 4" xfId="354"/>
    <cellStyle name="40% - Accent1 2 5" xfId="355"/>
    <cellStyle name="40% - Accent1 2 6" xfId="356"/>
    <cellStyle name="40% - Accent1 3" xfId="357"/>
    <cellStyle name="40% - Accent1 3 2" xfId="358"/>
    <cellStyle name="40% - Accent1 3 2 2" xfId="359"/>
    <cellStyle name="40% - Accent1 3 2 2 2" xfId="360"/>
    <cellStyle name="40% - Accent1 3 2 2 2 2" xfId="361"/>
    <cellStyle name="40% - Accent1 3 2 2 3" xfId="362"/>
    <cellStyle name="40% - Accent1 3 2 2 3 2" xfId="363"/>
    <cellStyle name="40% - Accent1 3 2 2 4" xfId="364"/>
    <cellStyle name="40% - Accent1 3 2 3" xfId="365"/>
    <cellStyle name="40% - Accent1 3 2 4" xfId="366"/>
    <cellStyle name="40% - Accent1 3 2 4 2" xfId="367"/>
    <cellStyle name="40% - Accent1 3 2 5" xfId="368"/>
    <cellStyle name="40% - Accent1 3 2 6" xfId="369"/>
    <cellStyle name="40% - Accent1 3 2 7" xfId="370"/>
    <cellStyle name="40% - Accent1 3 3" xfId="371"/>
    <cellStyle name="40% - Accent1 3 3 2" xfId="372"/>
    <cellStyle name="40% - Accent1 3 3 2 2" xfId="373"/>
    <cellStyle name="40% - Accent1 3 3 2 2 2" xfId="374"/>
    <cellStyle name="40% - Accent1 3 3 2 3" xfId="375"/>
    <cellStyle name="40% - Accent1 3 3 3" xfId="376"/>
    <cellStyle name="40% - Accent1 3 3 3 2" xfId="377"/>
    <cellStyle name="40% - Accent1 3 3 4" xfId="378"/>
    <cellStyle name="40% - Accent1 3 3 4 2" xfId="379"/>
    <cellStyle name="40% - Accent1 3 3 5" xfId="380"/>
    <cellStyle name="40% - Accent1 3 4" xfId="381"/>
    <cellStyle name="40% - Accent1 3 4 2" xfId="382"/>
    <cellStyle name="40% - Accent1 3 4 2 2" xfId="383"/>
    <cellStyle name="40% - Accent1 3 4 3" xfId="384"/>
    <cellStyle name="40% - Accent1 3 4 3 2" xfId="385"/>
    <cellStyle name="40% - Accent1 3 4 4" xfId="386"/>
    <cellStyle name="40% - Accent1 3 5" xfId="387"/>
    <cellStyle name="40% - Accent1 3 5 2" xfId="388"/>
    <cellStyle name="40% - Accent1 3 5 2 2" xfId="389"/>
    <cellStyle name="40% - Accent1 3 5 3" xfId="390"/>
    <cellStyle name="40% - Accent1 3 5 4" xfId="391"/>
    <cellStyle name="40% - Accent1 3 6" xfId="392"/>
    <cellStyle name="40% - Accent1 3 6 2" xfId="393"/>
    <cellStyle name="40% - Accent1 3 7" xfId="394"/>
    <cellStyle name="40% - Accent1 3 8" xfId="395"/>
    <cellStyle name="40% - Accent1 3 8 2" xfId="396"/>
    <cellStyle name="40% - Accent1 3 9" xfId="397"/>
    <cellStyle name="40% - Accent1 4" xfId="398"/>
    <cellStyle name="40% - Accent1 4 2" xfId="399"/>
    <cellStyle name="40% - Accent1 5" xfId="44660"/>
    <cellStyle name="40% - Accent2 2" xfId="400"/>
    <cellStyle name="40% - Accent2 2 2" xfId="401"/>
    <cellStyle name="40% - Accent2 2 2 2" xfId="402"/>
    <cellStyle name="40% - Accent2 2 3" xfId="403"/>
    <cellStyle name="40% - Accent2 2 4" xfId="404"/>
    <cellStyle name="40% - Accent2 2 5" xfId="405"/>
    <cellStyle name="40% - Accent2 2 6" xfId="406"/>
    <cellStyle name="40% - Accent2 3" xfId="407"/>
    <cellStyle name="40% - Accent2 3 2" xfId="408"/>
    <cellStyle name="40% - Accent2 3 2 2" xfId="409"/>
    <cellStyle name="40% - Accent2 3 2 2 2" xfId="410"/>
    <cellStyle name="40% - Accent2 3 2 2 2 2" xfId="411"/>
    <cellStyle name="40% - Accent2 3 2 2 3" xfId="412"/>
    <cellStyle name="40% - Accent2 3 2 2 3 2" xfId="413"/>
    <cellStyle name="40% - Accent2 3 2 2 4" xfId="414"/>
    <cellStyle name="40% - Accent2 3 2 3" xfId="415"/>
    <cellStyle name="40% - Accent2 3 2 4" xfId="416"/>
    <cellStyle name="40% - Accent2 3 2 4 2" xfId="417"/>
    <cellStyle name="40% - Accent2 3 2 5" xfId="418"/>
    <cellStyle name="40% - Accent2 3 2 6" xfId="419"/>
    <cellStyle name="40% - Accent2 3 2 7" xfId="420"/>
    <cellStyle name="40% - Accent2 3 3" xfId="421"/>
    <cellStyle name="40% - Accent2 3 3 2" xfId="422"/>
    <cellStyle name="40% - Accent2 3 3 2 2" xfId="423"/>
    <cellStyle name="40% - Accent2 3 3 2 2 2" xfId="424"/>
    <cellStyle name="40% - Accent2 3 3 2 3" xfId="425"/>
    <cellStyle name="40% - Accent2 3 3 3" xfId="426"/>
    <cellStyle name="40% - Accent2 3 3 3 2" xfId="427"/>
    <cellStyle name="40% - Accent2 3 3 4" xfId="428"/>
    <cellStyle name="40% - Accent2 3 3 4 2" xfId="429"/>
    <cellStyle name="40% - Accent2 3 3 5" xfId="430"/>
    <cellStyle name="40% - Accent2 3 4" xfId="431"/>
    <cellStyle name="40% - Accent2 3 4 2" xfId="432"/>
    <cellStyle name="40% - Accent2 3 4 2 2" xfId="433"/>
    <cellStyle name="40% - Accent2 3 4 3" xfId="434"/>
    <cellStyle name="40% - Accent2 3 4 3 2" xfId="435"/>
    <cellStyle name="40% - Accent2 3 4 4" xfId="436"/>
    <cellStyle name="40% - Accent2 3 5" xfId="437"/>
    <cellStyle name="40% - Accent2 3 5 2" xfId="438"/>
    <cellStyle name="40% - Accent2 3 5 2 2" xfId="439"/>
    <cellStyle name="40% - Accent2 3 5 3" xfId="440"/>
    <cellStyle name="40% - Accent2 3 5 4" xfId="441"/>
    <cellStyle name="40% - Accent2 3 6" xfId="442"/>
    <cellStyle name="40% - Accent2 3 6 2" xfId="443"/>
    <cellStyle name="40% - Accent2 3 7" xfId="444"/>
    <cellStyle name="40% - Accent2 3 8" xfId="445"/>
    <cellStyle name="40% - Accent2 3 8 2" xfId="446"/>
    <cellStyle name="40% - Accent2 3 9" xfId="447"/>
    <cellStyle name="40% - Accent2 4" xfId="448"/>
    <cellStyle name="40% - Accent2 4 2" xfId="449"/>
    <cellStyle name="40% - Accent2 5" xfId="44661"/>
    <cellStyle name="40% - Accent3 2" xfId="450"/>
    <cellStyle name="40% - Accent3 2 2" xfId="451"/>
    <cellStyle name="40% - Accent3 2 2 2" xfId="452"/>
    <cellStyle name="40% - Accent3 2 2 3" xfId="453"/>
    <cellStyle name="40% - Accent3 2 2 4" xfId="454"/>
    <cellStyle name="40% - Accent3 2 2 5" xfId="455"/>
    <cellStyle name="40% - Accent3 2 2 6" xfId="456"/>
    <cellStyle name="40% - Accent3 2 2 7" xfId="44662"/>
    <cellStyle name="40% - Accent3 2 3" xfId="457"/>
    <cellStyle name="40% - Accent3 2 3 2" xfId="458"/>
    <cellStyle name="40% - Accent3 2 3 3" xfId="459"/>
    <cellStyle name="40% - Accent3 2 3 4" xfId="460"/>
    <cellStyle name="40% - Accent3 2 4" xfId="461"/>
    <cellStyle name="40% - Accent3 2 5" xfId="462"/>
    <cellStyle name="40% - Accent3 2 6" xfId="463"/>
    <cellStyle name="40% - Accent3 3" xfId="464"/>
    <cellStyle name="40% - Accent3 3 2" xfId="465"/>
    <cellStyle name="40% - Accent3 3 2 2" xfId="466"/>
    <cellStyle name="40% - Accent3 3 2 2 2" xfId="467"/>
    <cellStyle name="40% - Accent3 3 2 2 2 2" xfId="468"/>
    <cellStyle name="40% - Accent3 3 2 2 3" xfId="469"/>
    <cellStyle name="40% - Accent3 3 2 2 3 2" xfId="470"/>
    <cellStyle name="40% - Accent3 3 2 2 4" xfId="471"/>
    <cellStyle name="40% - Accent3 3 2 3" xfId="472"/>
    <cellStyle name="40% - Accent3 3 2 4" xfId="473"/>
    <cellStyle name="40% - Accent3 3 2 4 2" xfId="474"/>
    <cellStyle name="40% - Accent3 3 2 5" xfId="475"/>
    <cellStyle name="40% - Accent3 3 2 6" xfId="476"/>
    <cellStyle name="40% - Accent3 3 2 7" xfId="477"/>
    <cellStyle name="40% - Accent3 3 3" xfId="478"/>
    <cellStyle name="40% - Accent3 3 3 2" xfId="479"/>
    <cellStyle name="40% - Accent3 3 3 2 2" xfId="480"/>
    <cellStyle name="40% - Accent3 3 3 2 2 2" xfId="481"/>
    <cellStyle name="40% - Accent3 3 3 2 3" xfId="482"/>
    <cellStyle name="40% - Accent3 3 3 3" xfId="483"/>
    <cellStyle name="40% - Accent3 3 3 3 2" xfId="484"/>
    <cellStyle name="40% - Accent3 3 3 4" xfId="485"/>
    <cellStyle name="40% - Accent3 3 3 4 2" xfId="486"/>
    <cellStyle name="40% - Accent3 3 3 5" xfId="487"/>
    <cellStyle name="40% - Accent3 3 4" xfId="488"/>
    <cellStyle name="40% - Accent3 3 4 2" xfId="489"/>
    <cellStyle name="40% - Accent3 3 4 2 2" xfId="490"/>
    <cellStyle name="40% - Accent3 3 4 3" xfId="491"/>
    <cellStyle name="40% - Accent3 3 4 3 2" xfId="492"/>
    <cellStyle name="40% - Accent3 3 4 4" xfId="493"/>
    <cellStyle name="40% - Accent3 3 5" xfId="494"/>
    <cellStyle name="40% - Accent3 3 5 2" xfId="495"/>
    <cellStyle name="40% - Accent3 3 5 2 2" xfId="496"/>
    <cellStyle name="40% - Accent3 3 5 3" xfId="497"/>
    <cellStyle name="40% - Accent3 3 5 4" xfId="498"/>
    <cellStyle name="40% - Accent3 3 6" xfId="499"/>
    <cellStyle name="40% - Accent3 3 6 2" xfId="500"/>
    <cellStyle name="40% - Accent3 3 7" xfId="501"/>
    <cellStyle name="40% - Accent3 3 8" xfId="502"/>
    <cellStyle name="40% - Accent3 3 8 2" xfId="503"/>
    <cellStyle name="40% - Accent3 3 9" xfId="504"/>
    <cellStyle name="40% - Accent3 4" xfId="505"/>
    <cellStyle name="40% - Accent3 4 2" xfId="506"/>
    <cellStyle name="40% - Accent3 5" xfId="507"/>
    <cellStyle name="40% - Accent3 6" xfId="508"/>
    <cellStyle name="40% - Accent3 7" xfId="44663"/>
    <cellStyle name="40% - Accent4 2" xfId="509"/>
    <cellStyle name="40% - Accent4 2 2" xfId="510"/>
    <cellStyle name="40% - Accent4 2 2 2" xfId="511"/>
    <cellStyle name="40% - Accent4 2 2 3" xfId="512"/>
    <cellStyle name="40% - Accent4 2 2 4" xfId="44664"/>
    <cellStyle name="40% - Accent4 2 3" xfId="513"/>
    <cellStyle name="40% - Accent4 2 4" xfId="514"/>
    <cellStyle name="40% - Accent4 2 5" xfId="515"/>
    <cellStyle name="40% - Accent4 2 6" xfId="516"/>
    <cellStyle name="40% - Accent4 3" xfId="517"/>
    <cellStyle name="40% - Accent4 3 2" xfId="518"/>
    <cellStyle name="40% - Accent4 3 2 2" xfId="519"/>
    <cellStyle name="40% - Accent4 3 2 2 2" xfId="520"/>
    <cellStyle name="40% - Accent4 3 2 2 2 2" xfId="521"/>
    <cellStyle name="40% - Accent4 3 2 2 3" xfId="522"/>
    <cellStyle name="40% - Accent4 3 2 2 3 2" xfId="523"/>
    <cellStyle name="40% - Accent4 3 2 2 4" xfId="524"/>
    <cellStyle name="40% - Accent4 3 2 3" xfId="525"/>
    <cellStyle name="40% - Accent4 3 2 4" xfId="526"/>
    <cellStyle name="40% - Accent4 3 2 4 2" xfId="527"/>
    <cellStyle name="40% - Accent4 3 2 5" xfId="528"/>
    <cellStyle name="40% - Accent4 3 2 6" xfId="529"/>
    <cellStyle name="40% - Accent4 3 2 7" xfId="530"/>
    <cellStyle name="40% - Accent4 3 3" xfId="531"/>
    <cellStyle name="40% - Accent4 3 3 2" xfId="532"/>
    <cellStyle name="40% - Accent4 3 3 2 2" xfId="533"/>
    <cellStyle name="40% - Accent4 3 3 2 2 2" xfId="534"/>
    <cellStyle name="40% - Accent4 3 3 2 3" xfId="535"/>
    <cellStyle name="40% - Accent4 3 3 3" xfId="536"/>
    <cellStyle name="40% - Accent4 3 3 3 2" xfId="537"/>
    <cellStyle name="40% - Accent4 3 3 4" xfId="538"/>
    <cellStyle name="40% - Accent4 3 3 4 2" xfId="539"/>
    <cellStyle name="40% - Accent4 3 3 5" xfId="540"/>
    <cellStyle name="40% - Accent4 3 4" xfId="541"/>
    <cellStyle name="40% - Accent4 3 4 2" xfId="542"/>
    <cellStyle name="40% - Accent4 3 4 2 2" xfId="543"/>
    <cellStyle name="40% - Accent4 3 4 3" xfId="544"/>
    <cellStyle name="40% - Accent4 3 4 3 2" xfId="545"/>
    <cellStyle name="40% - Accent4 3 4 4" xfId="546"/>
    <cellStyle name="40% - Accent4 3 5" xfId="547"/>
    <cellStyle name="40% - Accent4 3 5 2" xfId="548"/>
    <cellStyle name="40% - Accent4 3 5 2 2" xfId="549"/>
    <cellStyle name="40% - Accent4 3 5 3" xfId="550"/>
    <cellStyle name="40% - Accent4 3 5 4" xfId="551"/>
    <cellStyle name="40% - Accent4 3 6" xfId="552"/>
    <cellStyle name="40% - Accent4 3 6 2" xfId="553"/>
    <cellStyle name="40% - Accent4 3 7" xfId="554"/>
    <cellStyle name="40% - Accent4 3 8" xfId="555"/>
    <cellStyle name="40% - Accent4 3 8 2" xfId="556"/>
    <cellStyle name="40% - Accent4 3 9" xfId="557"/>
    <cellStyle name="40% - Accent4 4" xfId="558"/>
    <cellStyle name="40% - Accent4 4 2" xfId="559"/>
    <cellStyle name="40% - Accent4 5" xfId="44665"/>
    <cellStyle name="40% - Accent5 2" xfId="560"/>
    <cellStyle name="40% - Accent5 2 2" xfId="561"/>
    <cellStyle name="40% - Accent5 2 2 2" xfId="562"/>
    <cellStyle name="40% - Accent5 2 2 3" xfId="563"/>
    <cellStyle name="40% - Accent5 2 2 4" xfId="44666"/>
    <cellStyle name="40% - Accent5 2 3" xfId="564"/>
    <cellStyle name="40% - Accent5 2 4" xfId="565"/>
    <cellStyle name="40% - Accent5 2 5" xfId="566"/>
    <cellStyle name="40% - Accent5 2 6" xfId="567"/>
    <cellStyle name="40% - Accent5 3" xfId="568"/>
    <cellStyle name="40% - Accent5 3 2" xfId="569"/>
    <cellStyle name="40% - Accent5 3 2 2" xfId="570"/>
    <cellStyle name="40% - Accent5 3 2 2 2" xfId="571"/>
    <cellStyle name="40% - Accent5 3 2 2 2 2" xfId="572"/>
    <cellStyle name="40% - Accent5 3 2 2 3" xfId="573"/>
    <cellStyle name="40% - Accent5 3 2 2 3 2" xfId="574"/>
    <cellStyle name="40% - Accent5 3 2 2 4" xfId="575"/>
    <cellStyle name="40% - Accent5 3 2 3" xfId="576"/>
    <cellStyle name="40% - Accent5 3 2 4" xfId="577"/>
    <cellStyle name="40% - Accent5 3 2 4 2" xfId="578"/>
    <cellStyle name="40% - Accent5 3 2 5" xfId="579"/>
    <cellStyle name="40% - Accent5 3 2 6" xfId="580"/>
    <cellStyle name="40% - Accent5 3 2 7" xfId="581"/>
    <cellStyle name="40% - Accent5 3 3" xfId="582"/>
    <cellStyle name="40% - Accent5 3 3 2" xfId="583"/>
    <cellStyle name="40% - Accent5 3 3 2 2" xfId="584"/>
    <cellStyle name="40% - Accent5 3 3 2 2 2" xfId="585"/>
    <cellStyle name="40% - Accent5 3 3 2 3" xfId="586"/>
    <cellStyle name="40% - Accent5 3 3 3" xfId="587"/>
    <cellStyle name="40% - Accent5 3 3 3 2" xfId="588"/>
    <cellStyle name="40% - Accent5 3 3 4" xfId="589"/>
    <cellStyle name="40% - Accent5 3 3 4 2" xfId="590"/>
    <cellStyle name="40% - Accent5 3 3 5" xfId="591"/>
    <cellStyle name="40% - Accent5 3 4" xfId="592"/>
    <cellStyle name="40% - Accent5 3 4 2" xfId="593"/>
    <cellStyle name="40% - Accent5 3 4 2 2" xfId="594"/>
    <cellStyle name="40% - Accent5 3 4 3" xfId="595"/>
    <cellStyle name="40% - Accent5 3 4 3 2" xfId="596"/>
    <cellStyle name="40% - Accent5 3 4 4" xfId="597"/>
    <cellStyle name="40% - Accent5 3 5" xfId="598"/>
    <cellStyle name="40% - Accent5 3 5 2" xfId="599"/>
    <cellStyle name="40% - Accent5 3 5 2 2" xfId="600"/>
    <cellStyle name="40% - Accent5 3 5 3" xfId="601"/>
    <cellStyle name="40% - Accent5 3 5 4" xfId="602"/>
    <cellStyle name="40% - Accent5 3 6" xfId="603"/>
    <cellStyle name="40% - Accent5 3 6 2" xfId="604"/>
    <cellStyle name="40% - Accent5 3 7" xfId="605"/>
    <cellStyle name="40% - Accent5 3 8" xfId="606"/>
    <cellStyle name="40% - Accent5 3 8 2" xfId="607"/>
    <cellStyle name="40% - Accent5 3 9" xfId="608"/>
    <cellStyle name="40% - Accent5 4" xfId="609"/>
    <cellStyle name="40% - Accent5 4 2" xfId="610"/>
    <cellStyle name="40% - Accent5 5" xfId="44667"/>
    <cellStyle name="40% - Accent6 2" xfId="611"/>
    <cellStyle name="40% - Accent6 2 2" xfId="612"/>
    <cellStyle name="40% - Accent6 2 2 2" xfId="613"/>
    <cellStyle name="40% - Accent6 2 2 3" xfId="614"/>
    <cellStyle name="40% - Accent6 2 2 4" xfId="44668"/>
    <cellStyle name="40% - Accent6 2 3" xfId="615"/>
    <cellStyle name="40% - Accent6 2 4" xfId="616"/>
    <cellStyle name="40% - Accent6 2 5" xfId="617"/>
    <cellStyle name="40% - Accent6 2 6" xfId="618"/>
    <cellStyle name="40% - Accent6 3" xfId="619"/>
    <cellStyle name="40% - Accent6 3 2" xfId="620"/>
    <cellStyle name="40% - Accent6 3 2 2" xfId="621"/>
    <cellStyle name="40% - Accent6 3 2 2 2" xfId="622"/>
    <cellStyle name="40% - Accent6 3 2 2 2 2" xfId="623"/>
    <cellStyle name="40% - Accent6 3 2 2 3" xfId="624"/>
    <cellStyle name="40% - Accent6 3 2 2 3 2" xfId="625"/>
    <cellStyle name="40% - Accent6 3 2 2 4" xfId="626"/>
    <cellStyle name="40% - Accent6 3 2 3" xfId="627"/>
    <cellStyle name="40% - Accent6 3 2 4" xfId="628"/>
    <cellStyle name="40% - Accent6 3 2 4 2" xfId="629"/>
    <cellStyle name="40% - Accent6 3 2 5" xfId="630"/>
    <cellStyle name="40% - Accent6 3 2 6" xfId="631"/>
    <cellStyle name="40% - Accent6 3 2 7" xfId="632"/>
    <cellStyle name="40% - Accent6 3 3" xfId="633"/>
    <cellStyle name="40% - Accent6 3 3 2" xfId="634"/>
    <cellStyle name="40% - Accent6 3 3 2 2" xfId="635"/>
    <cellStyle name="40% - Accent6 3 3 2 2 2" xfId="636"/>
    <cellStyle name="40% - Accent6 3 3 2 3" xfId="637"/>
    <cellStyle name="40% - Accent6 3 3 3" xfId="638"/>
    <cellStyle name="40% - Accent6 3 3 3 2" xfId="639"/>
    <cellStyle name="40% - Accent6 3 3 4" xfId="640"/>
    <cellStyle name="40% - Accent6 3 3 4 2" xfId="641"/>
    <cellStyle name="40% - Accent6 3 3 5" xfId="642"/>
    <cellStyle name="40% - Accent6 3 4" xfId="643"/>
    <cellStyle name="40% - Accent6 3 4 2" xfId="644"/>
    <cellStyle name="40% - Accent6 3 4 2 2" xfId="645"/>
    <cellStyle name="40% - Accent6 3 4 3" xfId="646"/>
    <cellStyle name="40% - Accent6 3 4 3 2" xfId="647"/>
    <cellStyle name="40% - Accent6 3 4 4" xfId="648"/>
    <cellStyle name="40% - Accent6 3 5" xfId="649"/>
    <cellStyle name="40% - Accent6 3 5 2" xfId="650"/>
    <cellStyle name="40% - Accent6 3 5 2 2" xfId="651"/>
    <cellStyle name="40% - Accent6 3 5 3" xfId="652"/>
    <cellStyle name="40% - Accent6 3 5 4" xfId="653"/>
    <cellStyle name="40% - Accent6 3 6" xfId="654"/>
    <cellStyle name="40% - Accent6 3 6 2" xfId="655"/>
    <cellStyle name="40% - Accent6 3 7" xfId="656"/>
    <cellStyle name="40% - Accent6 3 8" xfId="657"/>
    <cellStyle name="40% - Accent6 3 8 2" xfId="658"/>
    <cellStyle name="40% - Accent6 3 9" xfId="659"/>
    <cellStyle name="40% - Accent6 4" xfId="660"/>
    <cellStyle name="40% - Accent6 4 2" xfId="661"/>
    <cellStyle name="40% - Accent6 5" xfId="44669"/>
    <cellStyle name="60% - Accent1 2" xfId="662"/>
    <cellStyle name="60% - Accent1 2 2" xfId="663"/>
    <cellStyle name="60% - Accent1 2 2 2" xfId="664"/>
    <cellStyle name="60% - Accent1 2 3" xfId="665"/>
    <cellStyle name="60% - Accent1 2 4" xfId="666"/>
    <cellStyle name="60% - Accent1 3" xfId="667"/>
    <cellStyle name="60% - Accent1 3 2" xfId="668"/>
    <cellStyle name="60% - Accent1 3 3" xfId="669"/>
    <cellStyle name="60% - Accent1 3 4" xfId="670"/>
    <cellStyle name="60% - Accent2 2" xfId="671"/>
    <cellStyle name="60% - Accent2 2 2" xfId="672"/>
    <cellStyle name="60% - Accent2 2 2 2" xfId="673"/>
    <cellStyle name="60% - Accent2 2 3" xfId="674"/>
    <cellStyle name="60% - Accent2 2 4" xfId="675"/>
    <cellStyle name="60% - Accent2 3" xfId="676"/>
    <cellStyle name="60% - Accent2 3 2" xfId="677"/>
    <cellStyle name="60% - Accent2 3 3" xfId="678"/>
    <cellStyle name="60% - Accent2 3 4" xfId="679"/>
    <cellStyle name="60% - Accent3 2" xfId="680"/>
    <cellStyle name="60% - Accent3 2 2" xfId="681"/>
    <cellStyle name="60% - Accent3 2 2 2" xfId="682"/>
    <cellStyle name="60% - Accent3 2 3" xfId="683"/>
    <cellStyle name="60% - Accent3 2 4" xfId="684"/>
    <cellStyle name="60% - Accent3 2 5" xfId="685"/>
    <cellStyle name="60% - Accent3 2 6" xfId="686"/>
    <cellStyle name="60% - Accent3 3" xfId="687"/>
    <cellStyle name="60% - Accent3 3 2" xfId="688"/>
    <cellStyle name="60% - Accent3 3 3" xfId="689"/>
    <cellStyle name="60% - Accent3 3 4" xfId="690"/>
    <cellStyle name="60% - Accent3 4" xfId="691"/>
    <cellStyle name="60% - Accent3 5" xfId="692"/>
    <cellStyle name="60% - Accent3 6" xfId="693"/>
    <cellStyle name="60% - Accent4 2" xfId="694"/>
    <cellStyle name="60% - Accent4 2 2" xfId="695"/>
    <cellStyle name="60% - Accent4 2 2 2" xfId="696"/>
    <cellStyle name="60% - Accent4 2 3" xfId="697"/>
    <cellStyle name="60% - Accent4 2 4" xfId="698"/>
    <cellStyle name="60% - Accent4 2 5" xfId="699"/>
    <cellStyle name="60% - Accent4 2 6" xfId="700"/>
    <cellStyle name="60% - Accent4 3" xfId="701"/>
    <cellStyle name="60% - Accent4 3 2" xfId="702"/>
    <cellStyle name="60% - Accent4 3 3" xfId="703"/>
    <cellStyle name="60% - Accent4 3 4" xfId="704"/>
    <cellStyle name="60% - Accent4 4" xfId="705"/>
    <cellStyle name="60% - Accent4 5" xfId="706"/>
    <cellStyle name="60% - Accent4 6" xfId="707"/>
    <cellStyle name="60% - Accent5 2" xfId="708"/>
    <cellStyle name="60% - Accent5 2 2" xfId="709"/>
    <cellStyle name="60% - Accent5 2 2 2" xfId="710"/>
    <cellStyle name="60% - Accent5 2 3" xfId="711"/>
    <cellStyle name="60% - Accent5 2 4" xfId="712"/>
    <cellStyle name="60% - Accent5 3" xfId="713"/>
    <cellStyle name="60% - Accent5 3 2" xfId="714"/>
    <cellStyle name="60% - Accent5 3 3" xfId="715"/>
    <cellStyle name="60% - Accent5 3 4" xfId="716"/>
    <cellStyle name="60% - Accent6 2" xfId="717"/>
    <cellStyle name="60% - Accent6 2 2" xfId="718"/>
    <cellStyle name="60% - Accent6 2 2 2" xfId="719"/>
    <cellStyle name="60% - Accent6 2 3" xfId="720"/>
    <cellStyle name="60% - Accent6 2 4" xfId="721"/>
    <cellStyle name="60% - Accent6 2 5" xfId="722"/>
    <cellStyle name="60% - Accent6 2 6" xfId="723"/>
    <cellStyle name="60% - Accent6 3" xfId="724"/>
    <cellStyle name="60% - Accent6 3 2" xfId="725"/>
    <cellStyle name="60% - Accent6 3 3" xfId="726"/>
    <cellStyle name="60% - Accent6 3 4" xfId="727"/>
    <cellStyle name="60% - Accent6 4" xfId="728"/>
    <cellStyle name="60% - Accent6 5" xfId="729"/>
    <cellStyle name="60% - Accent6 6" xfId="730"/>
    <cellStyle name="Accent1 - 20%" xfId="731"/>
    <cellStyle name="Accent1 - 20% 2" xfId="732"/>
    <cellStyle name="Accent1 - 40%" xfId="733"/>
    <cellStyle name="Accent1 - 40% 2" xfId="734"/>
    <cellStyle name="Accent1 - 60%" xfId="735"/>
    <cellStyle name="Accent1 2" xfId="736"/>
    <cellStyle name="Accent1 2 2" xfId="737"/>
    <cellStyle name="Accent1 2 2 2" xfId="738"/>
    <cellStyle name="Accent1 2 3" xfId="739"/>
    <cellStyle name="Accent1 2 4" xfId="740"/>
    <cellStyle name="Accent1 3" xfId="741"/>
    <cellStyle name="Accent1 3 2" xfId="742"/>
    <cellStyle name="Accent1 3 3" xfId="743"/>
    <cellStyle name="Accent1 3 4" xfId="744"/>
    <cellStyle name="Accent1 3 5" xfId="745"/>
    <cellStyle name="Accent1 4" xfId="746"/>
    <cellStyle name="Accent1 5" xfId="747"/>
    <cellStyle name="Accent2 - 20%" xfId="748"/>
    <cellStyle name="Accent2 - 20% 2" xfId="749"/>
    <cellStyle name="Accent2 - 40%" xfId="750"/>
    <cellStyle name="Accent2 - 40% 2" xfId="751"/>
    <cellStyle name="Accent2 - 60%" xfId="752"/>
    <cellStyle name="Accent2 2" xfId="753"/>
    <cellStyle name="Accent2 2 2" xfId="754"/>
    <cellStyle name="Accent2 2 2 2" xfId="755"/>
    <cellStyle name="Accent2 2 3" xfId="756"/>
    <cellStyle name="Accent2 2 4" xfId="757"/>
    <cellStyle name="Accent2 3" xfId="758"/>
    <cellStyle name="Accent2 3 2" xfId="759"/>
    <cellStyle name="Accent2 3 3" xfId="760"/>
    <cellStyle name="Accent2 3 4" xfId="761"/>
    <cellStyle name="Accent2 3 5" xfId="762"/>
    <cellStyle name="Accent2 4" xfId="763"/>
    <cellStyle name="Accent2 5" xfId="764"/>
    <cellStyle name="Accent3 - 20%" xfId="765"/>
    <cellStyle name="Accent3 - 20% 2" xfId="766"/>
    <cellStyle name="Accent3 - 40%" xfId="767"/>
    <cellStyle name="Accent3 - 40% 2" xfId="768"/>
    <cellStyle name="Accent3 - 60%" xfId="769"/>
    <cellStyle name="Accent3 2" xfId="770"/>
    <cellStyle name="Accent3 2 2" xfId="771"/>
    <cellStyle name="Accent3 2 2 2" xfId="772"/>
    <cellStyle name="Accent3 2 3" xfId="773"/>
    <cellStyle name="Accent3 2 4" xfId="774"/>
    <cellStyle name="Accent3 3" xfId="775"/>
    <cellStyle name="Accent3 3 2" xfId="776"/>
    <cellStyle name="Accent3 3 3" xfId="777"/>
    <cellStyle name="Accent3 3 4" xfId="778"/>
    <cellStyle name="Accent3 3 5" xfId="779"/>
    <cellStyle name="Accent3 4" xfId="780"/>
    <cellStyle name="Accent3 5" xfId="781"/>
    <cellStyle name="Accent4 - 20%" xfId="782"/>
    <cellStyle name="Accent4 - 20% 2" xfId="783"/>
    <cellStyle name="Accent4 - 40%" xfId="784"/>
    <cellStyle name="Accent4 - 40% 2" xfId="785"/>
    <cellStyle name="Accent4 - 60%" xfId="786"/>
    <cellStyle name="Accent4 2" xfId="787"/>
    <cellStyle name="Accent4 2 2" xfId="788"/>
    <cellStyle name="Accent4 2 2 2" xfId="789"/>
    <cellStyle name="Accent4 2 3" xfId="790"/>
    <cellStyle name="Accent4 2 4" xfId="791"/>
    <cellStyle name="Accent4 3" xfId="792"/>
    <cellStyle name="Accent4 3 2" xfId="793"/>
    <cellStyle name="Accent4 3 3" xfId="794"/>
    <cellStyle name="Accent4 3 4" xfId="795"/>
    <cellStyle name="Accent4 3 5" xfId="796"/>
    <cellStyle name="Accent4 4" xfId="797"/>
    <cellStyle name="Accent4 5" xfId="798"/>
    <cellStyle name="Accent5 - 20%" xfId="799"/>
    <cellStyle name="Accent5 - 20% 2" xfId="800"/>
    <cellStyle name="Accent5 - 40%" xfId="801"/>
    <cellStyle name="Accent5 - 40% 2" xfId="802"/>
    <cellStyle name="Accent5 - 60%" xfId="803"/>
    <cellStyle name="Accent5 2" xfId="804"/>
    <cellStyle name="Accent5 2 2" xfId="805"/>
    <cellStyle name="Accent5 2 2 2" xfId="806"/>
    <cellStyle name="Accent5 2 3" xfId="807"/>
    <cellStyle name="Accent5 2 4" xfId="808"/>
    <cellStyle name="Accent5 3" xfId="809"/>
    <cellStyle name="Accent5 3 2" xfId="810"/>
    <cellStyle name="Accent5 3 3" xfId="811"/>
    <cellStyle name="Accent5 3 4" xfId="812"/>
    <cellStyle name="Accent5 3 5" xfId="813"/>
    <cellStyle name="Accent5 4" xfId="814"/>
    <cellStyle name="Accent5 5" xfId="815"/>
    <cellStyle name="Accent6 - 20%" xfId="816"/>
    <cellStyle name="Accent6 - 20% 2" xfId="817"/>
    <cellStyle name="Accent6 - 40%" xfId="818"/>
    <cellStyle name="Accent6 - 40% 2" xfId="819"/>
    <cellStyle name="Accent6 - 60%" xfId="820"/>
    <cellStyle name="Accent6 2" xfId="821"/>
    <cellStyle name="Accent6 2 2" xfId="822"/>
    <cellStyle name="Accent6 2 2 2" xfId="823"/>
    <cellStyle name="Accent6 2 3" xfId="824"/>
    <cellStyle name="Accent6 2 4" xfId="825"/>
    <cellStyle name="Accent6 3" xfId="826"/>
    <cellStyle name="Accent6 3 2" xfId="827"/>
    <cellStyle name="Accent6 3 3" xfId="828"/>
    <cellStyle name="Accent6 3 4" xfId="829"/>
    <cellStyle name="Accent6 3 5" xfId="830"/>
    <cellStyle name="Accent6 4" xfId="831"/>
    <cellStyle name="Accent6 5" xfId="832"/>
    <cellStyle name="Bad 2" xfId="833"/>
    <cellStyle name="Bad 2 2" xfId="834"/>
    <cellStyle name="Bad 2 2 2" xfId="835"/>
    <cellStyle name="Bad 2 3" xfId="836"/>
    <cellStyle name="Bad 2 4" xfId="837"/>
    <cellStyle name="Bad 3" xfId="838"/>
    <cellStyle name="Bad 3 2" xfId="839"/>
    <cellStyle name="Bad 3 3" xfId="840"/>
    <cellStyle name="Bad 3 4" xfId="841"/>
    <cellStyle name="Bad 3 5" xfId="842"/>
    <cellStyle name="Bad 4" xfId="843"/>
    <cellStyle name="Calculation 2" xfId="844"/>
    <cellStyle name="Calculation 2 10" xfId="845"/>
    <cellStyle name="Calculation 2 10 2" xfId="846"/>
    <cellStyle name="Calculation 2 10 2 2" xfId="847"/>
    <cellStyle name="Calculation 2 10 2 3" xfId="848"/>
    <cellStyle name="Calculation 2 10 2 4" xfId="849"/>
    <cellStyle name="Calculation 2 10 2 5" xfId="850"/>
    <cellStyle name="Calculation 2 10 2 6" xfId="851"/>
    <cellStyle name="Calculation 2 10 3" xfId="852"/>
    <cellStyle name="Calculation 2 10 3 2" xfId="44670"/>
    <cellStyle name="Calculation 2 10 3 3" xfId="44671"/>
    <cellStyle name="Calculation 2 10 4" xfId="853"/>
    <cellStyle name="Calculation 2 10 4 2" xfId="44672"/>
    <cellStyle name="Calculation 2 10 4 3" xfId="44673"/>
    <cellStyle name="Calculation 2 10 5" xfId="854"/>
    <cellStyle name="Calculation 2 10 5 2" xfId="44674"/>
    <cellStyle name="Calculation 2 10 5 3" xfId="44675"/>
    <cellStyle name="Calculation 2 10 6" xfId="855"/>
    <cellStyle name="Calculation 2 10 6 2" xfId="44676"/>
    <cellStyle name="Calculation 2 10 6 3" xfId="44677"/>
    <cellStyle name="Calculation 2 10 7" xfId="856"/>
    <cellStyle name="Calculation 2 10 8" xfId="44678"/>
    <cellStyle name="Calculation 2 11" xfId="857"/>
    <cellStyle name="Calculation 2 11 2" xfId="858"/>
    <cellStyle name="Calculation 2 11 2 2" xfId="859"/>
    <cellStyle name="Calculation 2 11 2 3" xfId="860"/>
    <cellStyle name="Calculation 2 11 2 4" xfId="861"/>
    <cellStyle name="Calculation 2 11 2 5" xfId="862"/>
    <cellStyle name="Calculation 2 11 2 6" xfId="863"/>
    <cellStyle name="Calculation 2 11 3" xfId="864"/>
    <cellStyle name="Calculation 2 11 3 2" xfId="44679"/>
    <cellStyle name="Calculation 2 11 3 3" xfId="44680"/>
    <cellStyle name="Calculation 2 11 4" xfId="865"/>
    <cellStyle name="Calculation 2 11 4 2" xfId="44681"/>
    <cellStyle name="Calculation 2 11 4 3" xfId="44682"/>
    <cellStyle name="Calculation 2 11 5" xfId="866"/>
    <cellStyle name="Calculation 2 11 5 2" xfId="44683"/>
    <cellStyle name="Calculation 2 11 5 3" xfId="44684"/>
    <cellStyle name="Calculation 2 11 6" xfId="867"/>
    <cellStyle name="Calculation 2 11 6 2" xfId="44685"/>
    <cellStyle name="Calculation 2 11 6 3" xfId="44686"/>
    <cellStyle name="Calculation 2 11 7" xfId="868"/>
    <cellStyle name="Calculation 2 11 8" xfId="44687"/>
    <cellStyle name="Calculation 2 12" xfId="869"/>
    <cellStyle name="Calculation 2 12 2" xfId="870"/>
    <cellStyle name="Calculation 2 12 2 2" xfId="871"/>
    <cellStyle name="Calculation 2 12 2 3" xfId="872"/>
    <cellStyle name="Calculation 2 12 2 4" xfId="873"/>
    <cellStyle name="Calculation 2 12 2 5" xfId="874"/>
    <cellStyle name="Calculation 2 12 2 6" xfId="875"/>
    <cellStyle name="Calculation 2 12 3" xfId="876"/>
    <cellStyle name="Calculation 2 12 3 2" xfId="44688"/>
    <cellStyle name="Calculation 2 12 3 3" xfId="44689"/>
    <cellStyle name="Calculation 2 12 4" xfId="877"/>
    <cellStyle name="Calculation 2 12 4 2" xfId="44690"/>
    <cellStyle name="Calculation 2 12 4 3" xfId="44691"/>
    <cellStyle name="Calculation 2 12 5" xfId="878"/>
    <cellStyle name="Calculation 2 12 5 2" xfId="44692"/>
    <cellStyle name="Calculation 2 12 5 3" xfId="44693"/>
    <cellStyle name="Calculation 2 12 6" xfId="879"/>
    <cellStyle name="Calculation 2 12 6 2" xfId="44694"/>
    <cellStyle name="Calculation 2 12 6 3" xfId="44695"/>
    <cellStyle name="Calculation 2 12 7" xfId="880"/>
    <cellStyle name="Calculation 2 12 8" xfId="44696"/>
    <cellStyle name="Calculation 2 13" xfId="881"/>
    <cellStyle name="Calculation 2 13 2" xfId="882"/>
    <cellStyle name="Calculation 2 13 2 2" xfId="883"/>
    <cellStyle name="Calculation 2 13 2 3" xfId="884"/>
    <cellStyle name="Calculation 2 13 2 4" xfId="885"/>
    <cellStyle name="Calculation 2 13 2 5" xfId="886"/>
    <cellStyle name="Calculation 2 13 2 6" xfId="887"/>
    <cellStyle name="Calculation 2 13 3" xfId="888"/>
    <cellStyle name="Calculation 2 13 3 2" xfId="44697"/>
    <cellStyle name="Calculation 2 13 3 3" xfId="44698"/>
    <cellStyle name="Calculation 2 13 4" xfId="889"/>
    <cellStyle name="Calculation 2 13 4 2" xfId="44699"/>
    <cellStyle name="Calculation 2 13 4 3" xfId="44700"/>
    <cellStyle name="Calculation 2 13 5" xfId="890"/>
    <cellStyle name="Calculation 2 13 5 2" xfId="44701"/>
    <cellStyle name="Calculation 2 13 5 3" xfId="44702"/>
    <cellStyle name="Calculation 2 13 6" xfId="891"/>
    <cellStyle name="Calculation 2 13 6 2" xfId="44703"/>
    <cellStyle name="Calculation 2 13 6 3" xfId="44704"/>
    <cellStyle name="Calculation 2 13 7" xfId="892"/>
    <cellStyle name="Calculation 2 13 8" xfId="44705"/>
    <cellStyle name="Calculation 2 14" xfId="893"/>
    <cellStyle name="Calculation 2 14 2" xfId="894"/>
    <cellStyle name="Calculation 2 14 2 2" xfId="895"/>
    <cellStyle name="Calculation 2 14 2 3" xfId="896"/>
    <cellStyle name="Calculation 2 14 2 4" xfId="897"/>
    <cellStyle name="Calculation 2 14 2 5" xfId="898"/>
    <cellStyle name="Calculation 2 14 2 6" xfId="899"/>
    <cellStyle name="Calculation 2 14 3" xfId="900"/>
    <cellStyle name="Calculation 2 14 3 2" xfId="44706"/>
    <cellStyle name="Calculation 2 14 3 3" xfId="44707"/>
    <cellStyle name="Calculation 2 14 4" xfId="901"/>
    <cellStyle name="Calculation 2 14 4 2" xfId="44708"/>
    <cellStyle name="Calculation 2 14 4 3" xfId="44709"/>
    <cellStyle name="Calculation 2 14 5" xfId="902"/>
    <cellStyle name="Calculation 2 14 5 2" xfId="44710"/>
    <cellStyle name="Calculation 2 14 5 3" xfId="44711"/>
    <cellStyle name="Calculation 2 14 6" xfId="903"/>
    <cellStyle name="Calculation 2 14 6 2" xfId="44712"/>
    <cellStyle name="Calculation 2 14 6 3" xfId="44713"/>
    <cellStyle name="Calculation 2 14 7" xfId="904"/>
    <cellStyle name="Calculation 2 14 8" xfId="44714"/>
    <cellStyle name="Calculation 2 15" xfId="905"/>
    <cellStyle name="Calculation 2 15 2" xfId="906"/>
    <cellStyle name="Calculation 2 15 2 2" xfId="907"/>
    <cellStyle name="Calculation 2 15 2 3" xfId="908"/>
    <cellStyle name="Calculation 2 15 2 4" xfId="909"/>
    <cellStyle name="Calculation 2 15 2 5" xfId="910"/>
    <cellStyle name="Calculation 2 15 2 6" xfId="911"/>
    <cellStyle name="Calculation 2 15 3" xfId="912"/>
    <cellStyle name="Calculation 2 15 3 2" xfId="44715"/>
    <cellStyle name="Calculation 2 15 3 3" xfId="44716"/>
    <cellStyle name="Calculation 2 15 4" xfId="913"/>
    <cellStyle name="Calculation 2 15 4 2" xfId="44717"/>
    <cellStyle name="Calculation 2 15 4 3" xfId="44718"/>
    <cellStyle name="Calculation 2 15 5" xfId="914"/>
    <cellStyle name="Calculation 2 15 5 2" xfId="44719"/>
    <cellStyle name="Calculation 2 15 5 3" xfId="44720"/>
    <cellStyle name="Calculation 2 15 6" xfId="915"/>
    <cellStyle name="Calculation 2 15 6 2" xfId="44721"/>
    <cellStyle name="Calculation 2 15 6 3" xfId="44722"/>
    <cellStyle name="Calculation 2 15 7" xfId="916"/>
    <cellStyle name="Calculation 2 15 8" xfId="44723"/>
    <cellStyle name="Calculation 2 16" xfId="917"/>
    <cellStyle name="Calculation 2 16 2" xfId="918"/>
    <cellStyle name="Calculation 2 16 2 2" xfId="919"/>
    <cellStyle name="Calculation 2 16 2 3" xfId="920"/>
    <cellStyle name="Calculation 2 16 2 4" xfId="921"/>
    <cellStyle name="Calculation 2 16 2 5" xfId="922"/>
    <cellStyle name="Calculation 2 16 2 6" xfId="923"/>
    <cellStyle name="Calculation 2 16 3" xfId="924"/>
    <cellStyle name="Calculation 2 16 3 2" xfId="44724"/>
    <cellStyle name="Calculation 2 16 3 3" xfId="44725"/>
    <cellStyle name="Calculation 2 16 4" xfId="925"/>
    <cellStyle name="Calculation 2 16 4 2" xfId="44726"/>
    <cellStyle name="Calculation 2 16 4 3" xfId="44727"/>
    <cellStyle name="Calculation 2 16 5" xfId="926"/>
    <cellStyle name="Calculation 2 16 5 2" xfId="44728"/>
    <cellStyle name="Calculation 2 16 5 3" xfId="44729"/>
    <cellStyle name="Calculation 2 16 6" xfId="927"/>
    <cellStyle name="Calculation 2 16 6 2" xfId="44730"/>
    <cellStyle name="Calculation 2 16 6 3" xfId="44731"/>
    <cellStyle name="Calculation 2 16 7" xfId="928"/>
    <cellStyle name="Calculation 2 16 8" xfId="44732"/>
    <cellStyle name="Calculation 2 17" xfId="929"/>
    <cellStyle name="Calculation 2 17 2" xfId="930"/>
    <cellStyle name="Calculation 2 17 2 2" xfId="931"/>
    <cellStyle name="Calculation 2 17 2 3" xfId="932"/>
    <cellStyle name="Calculation 2 17 2 4" xfId="933"/>
    <cellStyle name="Calculation 2 17 2 5" xfId="934"/>
    <cellStyle name="Calculation 2 17 2 6" xfId="935"/>
    <cellStyle name="Calculation 2 17 3" xfId="936"/>
    <cellStyle name="Calculation 2 17 3 2" xfId="44733"/>
    <cellStyle name="Calculation 2 17 3 3" xfId="44734"/>
    <cellStyle name="Calculation 2 17 4" xfId="937"/>
    <cellStyle name="Calculation 2 17 4 2" xfId="44735"/>
    <cellStyle name="Calculation 2 17 4 3" xfId="44736"/>
    <cellStyle name="Calculation 2 17 5" xfId="938"/>
    <cellStyle name="Calculation 2 17 5 2" xfId="44737"/>
    <cellStyle name="Calculation 2 17 5 3" xfId="44738"/>
    <cellStyle name="Calculation 2 17 6" xfId="939"/>
    <cellStyle name="Calculation 2 17 6 2" xfId="44739"/>
    <cellStyle name="Calculation 2 17 6 3" xfId="44740"/>
    <cellStyle name="Calculation 2 17 7" xfId="940"/>
    <cellStyle name="Calculation 2 17 8" xfId="44741"/>
    <cellStyle name="Calculation 2 18" xfId="941"/>
    <cellStyle name="Calculation 2 18 2" xfId="942"/>
    <cellStyle name="Calculation 2 18 2 2" xfId="943"/>
    <cellStyle name="Calculation 2 18 2 3" xfId="944"/>
    <cellStyle name="Calculation 2 18 2 4" xfId="945"/>
    <cellStyle name="Calculation 2 18 2 5" xfId="946"/>
    <cellStyle name="Calculation 2 18 2 6" xfId="947"/>
    <cellStyle name="Calculation 2 18 3" xfId="948"/>
    <cellStyle name="Calculation 2 18 3 2" xfId="44742"/>
    <cellStyle name="Calculation 2 18 3 3" xfId="44743"/>
    <cellStyle name="Calculation 2 18 4" xfId="949"/>
    <cellStyle name="Calculation 2 18 4 2" xfId="44744"/>
    <cellStyle name="Calculation 2 18 4 3" xfId="44745"/>
    <cellStyle name="Calculation 2 18 5" xfId="950"/>
    <cellStyle name="Calculation 2 18 5 2" xfId="44746"/>
    <cellStyle name="Calculation 2 18 5 3" xfId="44747"/>
    <cellStyle name="Calculation 2 18 6" xfId="951"/>
    <cellStyle name="Calculation 2 18 6 2" xfId="44748"/>
    <cellStyle name="Calculation 2 18 6 3" xfId="44749"/>
    <cellStyle name="Calculation 2 18 7" xfId="952"/>
    <cellStyle name="Calculation 2 18 8" xfId="44750"/>
    <cellStyle name="Calculation 2 19" xfId="953"/>
    <cellStyle name="Calculation 2 19 2" xfId="954"/>
    <cellStyle name="Calculation 2 19 2 2" xfId="955"/>
    <cellStyle name="Calculation 2 19 2 3" xfId="956"/>
    <cellStyle name="Calculation 2 19 2 4" xfId="957"/>
    <cellStyle name="Calculation 2 19 2 5" xfId="958"/>
    <cellStyle name="Calculation 2 19 2 6" xfId="959"/>
    <cellStyle name="Calculation 2 19 3" xfId="960"/>
    <cellStyle name="Calculation 2 19 3 2" xfId="44751"/>
    <cellStyle name="Calculation 2 19 3 3" xfId="44752"/>
    <cellStyle name="Calculation 2 19 4" xfId="961"/>
    <cellStyle name="Calculation 2 19 4 2" xfId="44753"/>
    <cellStyle name="Calculation 2 19 4 3" xfId="44754"/>
    <cellStyle name="Calculation 2 19 5" xfId="962"/>
    <cellStyle name="Calculation 2 19 5 2" xfId="44755"/>
    <cellStyle name="Calculation 2 19 5 3" xfId="44756"/>
    <cellStyle name="Calculation 2 19 6" xfId="963"/>
    <cellStyle name="Calculation 2 19 6 2" xfId="44757"/>
    <cellStyle name="Calculation 2 19 6 3" xfId="44758"/>
    <cellStyle name="Calculation 2 19 7" xfId="964"/>
    <cellStyle name="Calculation 2 19 8" xfId="44759"/>
    <cellStyle name="Calculation 2 2" xfId="965"/>
    <cellStyle name="Calculation 2 2 10" xfId="966"/>
    <cellStyle name="Calculation 2 2 10 2" xfId="967"/>
    <cellStyle name="Calculation 2 2 10 2 2" xfId="968"/>
    <cellStyle name="Calculation 2 2 10 2 3" xfId="969"/>
    <cellStyle name="Calculation 2 2 10 2 4" xfId="970"/>
    <cellStyle name="Calculation 2 2 10 2 5" xfId="971"/>
    <cellStyle name="Calculation 2 2 10 2 6" xfId="972"/>
    <cellStyle name="Calculation 2 2 10 3" xfId="973"/>
    <cellStyle name="Calculation 2 2 10 3 2" xfId="44760"/>
    <cellStyle name="Calculation 2 2 10 3 3" xfId="44761"/>
    <cellStyle name="Calculation 2 2 10 4" xfId="974"/>
    <cellStyle name="Calculation 2 2 10 4 2" xfId="44762"/>
    <cellStyle name="Calculation 2 2 10 4 3" xfId="44763"/>
    <cellStyle name="Calculation 2 2 10 5" xfId="975"/>
    <cellStyle name="Calculation 2 2 10 5 2" xfId="44764"/>
    <cellStyle name="Calculation 2 2 10 5 3" xfId="44765"/>
    <cellStyle name="Calculation 2 2 10 6" xfId="976"/>
    <cellStyle name="Calculation 2 2 10 6 2" xfId="44766"/>
    <cellStyle name="Calculation 2 2 10 6 3" xfId="44767"/>
    <cellStyle name="Calculation 2 2 10 7" xfId="977"/>
    <cellStyle name="Calculation 2 2 10 8" xfId="44768"/>
    <cellStyle name="Calculation 2 2 11" xfId="978"/>
    <cellStyle name="Calculation 2 2 11 2" xfId="979"/>
    <cellStyle name="Calculation 2 2 11 2 2" xfId="980"/>
    <cellStyle name="Calculation 2 2 11 2 3" xfId="981"/>
    <cellStyle name="Calculation 2 2 11 2 4" xfId="982"/>
    <cellStyle name="Calculation 2 2 11 2 5" xfId="983"/>
    <cellStyle name="Calculation 2 2 11 2 6" xfId="984"/>
    <cellStyle name="Calculation 2 2 11 3" xfId="985"/>
    <cellStyle name="Calculation 2 2 11 3 2" xfId="44769"/>
    <cellStyle name="Calculation 2 2 11 3 3" xfId="44770"/>
    <cellStyle name="Calculation 2 2 11 4" xfId="986"/>
    <cellStyle name="Calculation 2 2 11 4 2" xfId="44771"/>
    <cellStyle name="Calculation 2 2 11 4 3" xfId="44772"/>
    <cellStyle name="Calculation 2 2 11 5" xfId="987"/>
    <cellStyle name="Calculation 2 2 11 5 2" xfId="44773"/>
    <cellStyle name="Calculation 2 2 11 5 3" xfId="44774"/>
    <cellStyle name="Calculation 2 2 11 6" xfId="988"/>
    <cellStyle name="Calculation 2 2 11 6 2" xfId="44775"/>
    <cellStyle name="Calculation 2 2 11 6 3" xfId="44776"/>
    <cellStyle name="Calculation 2 2 11 7" xfId="989"/>
    <cellStyle name="Calculation 2 2 11 8" xfId="44777"/>
    <cellStyle name="Calculation 2 2 12" xfId="990"/>
    <cellStyle name="Calculation 2 2 12 2" xfId="991"/>
    <cellStyle name="Calculation 2 2 12 2 2" xfId="992"/>
    <cellStyle name="Calculation 2 2 12 2 3" xfId="993"/>
    <cellStyle name="Calculation 2 2 12 2 4" xfId="994"/>
    <cellStyle name="Calculation 2 2 12 2 5" xfId="995"/>
    <cellStyle name="Calculation 2 2 12 2 6" xfId="996"/>
    <cellStyle name="Calculation 2 2 12 3" xfId="997"/>
    <cellStyle name="Calculation 2 2 12 3 2" xfId="44778"/>
    <cellStyle name="Calculation 2 2 12 3 3" xfId="44779"/>
    <cellStyle name="Calculation 2 2 12 4" xfId="998"/>
    <cellStyle name="Calculation 2 2 12 4 2" xfId="44780"/>
    <cellStyle name="Calculation 2 2 12 4 3" xfId="44781"/>
    <cellStyle name="Calculation 2 2 12 5" xfId="999"/>
    <cellStyle name="Calculation 2 2 12 5 2" xfId="44782"/>
    <cellStyle name="Calculation 2 2 12 5 3" xfId="44783"/>
    <cellStyle name="Calculation 2 2 12 6" xfId="1000"/>
    <cellStyle name="Calculation 2 2 12 6 2" xfId="44784"/>
    <cellStyle name="Calculation 2 2 12 6 3" xfId="44785"/>
    <cellStyle name="Calculation 2 2 12 7" xfId="1001"/>
    <cellStyle name="Calculation 2 2 12 8" xfId="44786"/>
    <cellStyle name="Calculation 2 2 13" xfId="1002"/>
    <cellStyle name="Calculation 2 2 13 2" xfId="1003"/>
    <cellStyle name="Calculation 2 2 13 2 2" xfId="1004"/>
    <cellStyle name="Calculation 2 2 13 2 3" xfId="1005"/>
    <cellStyle name="Calculation 2 2 13 2 4" xfId="1006"/>
    <cellStyle name="Calculation 2 2 13 2 5" xfId="1007"/>
    <cellStyle name="Calculation 2 2 13 2 6" xfId="1008"/>
    <cellStyle name="Calculation 2 2 13 3" xfId="1009"/>
    <cellStyle name="Calculation 2 2 13 3 2" xfId="44787"/>
    <cellStyle name="Calculation 2 2 13 3 3" xfId="44788"/>
    <cellStyle name="Calculation 2 2 13 4" xfId="1010"/>
    <cellStyle name="Calculation 2 2 13 4 2" xfId="44789"/>
    <cellStyle name="Calculation 2 2 13 4 3" xfId="44790"/>
    <cellStyle name="Calculation 2 2 13 5" xfId="1011"/>
    <cellStyle name="Calculation 2 2 13 5 2" xfId="44791"/>
    <cellStyle name="Calculation 2 2 13 5 3" xfId="44792"/>
    <cellStyle name="Calculation 2 2 13 6" xfId="1012"/>
    <cellStyle name="Calculation 2 2 13 6 2" xfId="44793"/>
    <cellStyle name="Calculation 2 2 13 6 3" xfId="44794"/>
    <cellStyle name="Calculation 2 2 13 7" xfId="1013"/>
    <cellStyle name="Calculation 2 2 13 8" xfId="44795"/>
    <cellStyle name="Calculation 2 2 14" xfId="1014"/>
    <cellStyle name="Calculation 2 2 14 2" xfId="1015"/>
    <cellStyle name="Calculation 2 2 14 2 2" xfId="1016"/>
    <cellStyle name="Calculation 2 2 14 2 3" xfId="1017"/>
    <cellStyle name="Calculation 2 2 14 2 4" xfId="1018"/>
    <cellStyle name="Calculation 2 2 14 2 5" xfId="1019"/>
    <cellStyle name="Calculation 2 2 14 2 6" xfId="1020"/>
    <cellStyle name="Calculation 2 2 14 3" xfId="1021"/>
    <cellStyle name="Calculation 2 2 14 3 2" xfId="44796"/>
    <cellStyle name="Calculation 2 2 14 3 3" xfId="44797"/>
    <cellStyle name="Calculation 2 2 14 4" xfId="1022"/>
    <cellStyle name="Calculation 2 2 14 4 2" xfId="44798"/>
    <cellStyle name="Calculation 2 2 14 4 3" xfId="44799"/>
    <cellStyle name="Calculation 2 2 14 5" xfId="1023"/>
    <cellStyle name="Calculation 2 2 14 5 2" xfId="44800"/>
    <cellStyle name="Calculation 2 2 14 5 3" xfId="44801"/>
    <cellStyle name="Calculation 2 2 14 6" xfId="1024"/>
    <cellStyle name="Calculation 2 2 14 6 2" xfId="44802"/>
    <cellStyle name="Calculation 2 2 14 6 3" xfId="44803"/>
    <cellStyle name="Calculation 2 2 14 7" xfId="1025"/>
    <cellStyle name="Calculation 2 2 14 8" xfId="44804"/>
    <cellStyle name="Calculation 2 2 15" xfId="1026"/>
    <cellStyle name="Calculation 2 2 15 2" xfId="1027"/>
    <cellStyle name="Calculation 2 2 15 2 2" xfId="1028"/>
    <cellStyle name="Calculation 2 2 15 2 3" xfId="1029"/>
    <cellStyle name="Calculation 2 2 15 2 4" xfId="1030"/>
    <cellStyle name="Calculation 2 2 15 2 5" xfId="1031"/>
    <cellStyle name="Calculation 2 2 15 2 6" xfId="1032"/>
    <cellStyle name="Calculation 2 2 15 3" xfId="1033"/>
    <cellStyle name="Calculation 2 2 15 3 2" xfId="44805"/>
    <cellStyle name="Calculation 2 2 15 3 3" xfId="44806"/>
    <cellStyle name="Calculation 2 2 15 4" xfId="1034"/>
    <cellStyle name="Calculation 2 2 15 4 2" xfId="44807"/>
    <cellStyle name="Calculation 2 2 15 4 3" xfId="44808"/>
    <cellStyle name="Calculation 2 2 15 5" xfId="1035"/>
    <cellStyle name="Calculation 2 2 15 5 2" xfId="44809"/>
    <cellStyle name="Calculation 2 2 15 5 3" xfId="44810"/>
    <cellStyle name="Calculation 2 2 15 6" xfId="1036"/>
    <cellStyle name="Calculation 2 2 15 6 2" xfId="44811"/>
    <cellStyle name="Calculation 2 2 15 6 3" xfId="44812"/>
    <cellStyle name="Calculation 2 2 15 7" xfId="1037"/>
    <cellStyle name="Calculation 2 2 15 8" xfId="44813"/>
    <cellStyle name="Calculation 2 2 16" xfId="1038"/>
    <cellStyle name="Calculation 2 2 16 2" xfId="1039"/>
    <cellStyle name="Calculation 2 2 16 2 2" xfId="1040"/>
    <cellStyle name="Calculation 2 2 16 2 3" xfId="1041"/>
    <cellStyle name="Calculation 2 2 16 2 4" xfId="1042"/>
    <cellStyle name="Calculation 2 2 16 2 5" xfId="1043"/>
    <cellStyle name="Calculation 2 2 16 2 6" xfId="1044"/>
    <cellStyle name="Calculation 2 2 16 3" xfId="1045"/>
    <cellStyle name="Calculation 2 2 16 3 2" xfId="44814"/>
    <cellStyle name="Calculation 2 2 16 3 3" xfId="44815"/>
    <cellStyle name="Calculation 2 2 16 4" xfId="1046"/>
    <cellStyle name="Calculation 2 2 16 4 2" xfId="44816"/>
    <cellStyle name="Calculation 2 2 16 4 3" xfId="44817"/>
    <cellStyle name="Calculation 2 2 16 5" xfId="1047"/>
    <cellStyle name="Calculation 2 2 16 5 2" xfId="44818"/>
    <cellStyle name="Calculation 2 2 16 5 3" xfId="44819"/>
    <cellStyle name="Calculation 2 2 16 6" xfId="1048"/>
    <cellStyle name="Calculation 2 2 16 6 2" xfId="44820"/>
    <cellStyle name="Calculation 2 2 16 6 3" xfId="44821"/>
    <cellStyle name="Calculation 2 2 16 7" xfId="1049"/>
    <cellStyle name="Calculation 2 2 16 8" xfId="44822"/>
    <cellStyle name="Calculation 2 2 17" xfId="1050"/>
    <cellStyle name="Calculation 2 2 17 2" xfId="1051"/>
    <cellStyle name="Calculation 2 2 17 2 2" xfId="1052"/>
    <cellStyle name="Calculation 2 2 17 2 3" xfId="1053"/>
    <cellStyle name="Calculation 2 2 17 2 4" xfId="1054"/>
    <cellStyle name="Calculation 2 2 17 2 5" xfId="1055"/>
    <cellStyle name="Calculation 2 2 17 2 6" xfId="1056"/>
    <cellStyle name="Calculation 2 2 17 3" xfId="1057"/>
    <cellStyle name="Calculation 2 2 17 3 2" xfId="44823"/>
    <cellStyle name="Calculation 2 2 17 3 3" xfId="44824"/>
    <cellStyle name="Calculation 2 2 17 4" xfId="1058"/>
    <cellStyle name="Calculation 2 2 17 4 2" xfId="44825"/>
    <cellStyle name="Calculation 2 2 17 4 3" xfId="44826"/>
    <cellStyle name="Calculation 2 2 17 5" xfId="1059"/>
    <cellStyle name="Calculation 2 2 17 5 2" xfId="44827"/>
    <cellStyle name="Calculation 2 2 17 5 3" xfId="44828"/>
    <cellStyle name="Calculation 2 2 17 6" xfId="1060"/>
    <cellStyle name="Calculation 2 2 17 6 2" xfId="44829"/>
    <cellStyle name="Calculation 2 2 17 6 3" xfId="44830"/>
    <cellStyle name="Calculation 2 2 17 7" xfId="1061"/>
    <cellStyle name="Calculation 2 2 17 8" xfId="44831"/>
    <cellStyle name="Calculation 2 2 18" xfId="1062"/>
    <cellStyle name="Calculation 2 2 18 2" xfId="1063"/>
    <cellStyle name="Calculation 2 2 18 2 2" xfId="1064"/>
    <cellStyle name="Calculation 2 2 18 2 3" xfId="1065"/>
    <cellStyle name="Calculation 2 2 18 2 4" xfId="1066"/>
    <cellStyle name="Calculation 2 2 18 2 5" xfId="1067"/>
    <cellStyle name="Calculation 2 2 18 2 6" xfId="1068"/>
    <cellStyle name="Calculation 2 2 18 3" xfId="1069"/>
    <cellStyle name="Calculation 2 2 18 3 2" xfId="44832"/>
    <cellStyle name="Calculation 2 2 18 3 3" xfId="44833"/>
    <cellStyle name="Calculation 2 2 18 4" xfId="1070"/>
    <cellStyle name="Calculation 2 2 18 4 2" xfId="44834"/>
    <cellStyle name="Calculation 2 2 18 4 3" xfId="44835"/>
    <cellStyle name="Calculation 2 2 18 5" xfId="1071"/>
    <cellStyle name="Calculation 2 2 18 5 2" xfId="44836"/>
    <cellStyle name="Calculation 2 2 18 5 3" xfId="44837"/>
    <cellStyle name="Calculation 2 2 18 6" xfId="1072"/>
    <cellStyle name="Calculation 2 2 18 6 2" xfId="44838"/>
    <cellStyle name="Calculation 2 2 18 6 3" xfId="44839"/>
    <cellStyle name="Calculation 2 2 18 7" xfId="1073"/>
    <cellStyle name="Calculation 2 2 18 8" xfId="44840"/>
    <cellStyle name="Calculation 2 2 19" xfId="1074"/>
    <cellStyle name="Calculation 2 2 19 2" xfId="1075"/>
    <cellStyle name="Calculation 2 2 19 2 2" xfId="1076"/>
    <cellStyle name="Calculation 2 2 19 2 3" xfId="1077"/>
    <cellStyle name="Calculation 2 2 19 2 4" xfId="1078"/>
    <cellStyle name="Calculation 2 2 19 2 5" xfId="1079"/>
    <cellStyle name="Calculation 2 2 19 2 6" xfId="1080"/>
    <cellStyle name="Calculation 2 2 19 3" xfId="1081"/>
    <cellStyle name="Calculation 2 2 19 3 2" xfId="44841"/>
    <cellStyle name="Calculation 2 2 19 3 3" xfId="44842"/>
    <cellStyle name="Calculation 2 2 19 4" xfId="1082"/>
    <cellStyle name="Calculation 2 2 19 4 2" xfId="44843"/>
    <cellStyle name="Calculation 2 2 19 4 3" xfId="44844"/>
    <cellStyle name="Calculation 2 2 19 5" xfId="1083"/>
    <cellStyle name="Calculation 2 2 19 5 2" xfId="44845"/>
    <cellStyle name="Calculation 2 2 19 5 3" xfId="44846"/>
    <cellStyle name="Calculation 2 2 19 6" xfId="1084"/>
    <cellStyle name="Calculation 2 2 19 6 2" xfId="44847"/>
    <cellStyle name="Calculation 2 2 19 6 3" xfId="44848"/>
    <cellStyle name="Calculation 2 2 19 7" xfId="1085"/>
    <cellStyle name="Calculation 2 2 19 8" xfId="44849"/>
    <cellStyle name="Calculation 2 2 2" xfId="1086"/>
    <cellStyle name="Calculation 2 2 2 10" xfId="1087"/>
    <cellStyle name="Calculation 2 2 2 10 2" xfId="1088"/>
    <cellStyle name="Calculation 2 2 2 10 2 2" xfId="1089"/>
    <cellStyle name="Calculation 2 2 2 10 2 3" xfId="1090"/>
    <cellStyle name="Calculation 2 2 2 10 2 4" xfId="1091"/>
    <cellStyle name="Calculation 2 2 2 10 2 5" xfId="1092"/>
    <cellStyle name="Calculation 2 2 2 10 2 6" xfId="1093"/>
    <cellStyle name="Calculation 2 2 2 10 3" xfId="1094"/>
    <cellStyle name="Calculation 2 2 2 10 3 2" xfId="44850"/>
    <cellStyle name="Calculation 2 2 2 10 3 3" xfId="44851"/>
    <cellStyle name="Calculation 2 2 2 10 4" xfId="1095"/>
    <cellStyle name="Calculation 2 2 2 10 4 2" xfId="44852"/>
    <cellStyle name="Calculation 2 2 2 10 4 3" xfId="44853"/>
    <cellStyle name="Calculation 2 2 2 10 5" xfId="1096"/>
    <cellStyle name="Calculation 2 2 2 10 5 2" xfId="44854"/>
    <cellStyle name="Calculation 2 2 2 10 5 3" xfId="44855"/>
    <cellStyle name="Calculation 2 2 2 10 6" xfId="1097"/>
    <cellStyle name="Calculation 2 2 2 10 6 2" xfId="44856"/>
    <cellStyle name="Calculation 2 2 2 10 6 3" xfId="44857"/>
    <cellStyle name="Calculation 2 2 2 10 7" xfId="1098"/>
    <cellStyle name="Calculation 2 2 2 10 8" xfId="44858"/>
    <cellStyle name="Calculation 2 2 2 11" xfId="1099"/>
    <cellStyle name="Calculation 2 2 2 11 2" xfId="1100"/>
    <cellStyle name="Calculation 2 2 2 11 2 2" xfId="1101"/>
    <cellStyle name="Calculation 2 2 2 11 2 3" xfId="1102"/>
    <cellStyle name="Calculation 2 2 2 11 2 4" xfId="1103"/>
    <cellStyle name="Calculation 2 2 2 11 2 5" xfId="1104"/>
    <cellStyle name="Calculation 2 2 2 11 2 6" xfId="1105"/>
    <cellStyle name="Calculation 2 2 2 11 3" xfId="1106"/>
    <cellStyle name="Calculation 2 2 2 11 3 2" xfId="44859"/>
    <cellStyle name="Calculation 2 2 2 11 3 3" xfId="44860"/>
    <cellStyle name="Calculation 2 2 2 11 4" xfId="1107"/>
    <cellStyle name="Calculation 2 2 2 11 4 2" xfId="44861"/>
    <cellStyle name="Calculation 2 2 2 11 4 3" xfId="44862"/>
    <cellStyle name="Calculation 2 2 2 11 5" xfId="1108"/>
    <cellStyle name="Calculation 2 2 2 11 5 2" xfId="44863"/>
    <cellStyle name="Calculation 2 2 2 11 5 3" xfId="44864"/>
    <cellStyle name="Calculation 2 2 2 11 6" xfId="1109"/>
    <cellStyle name="Calculation 2 2 2 11 6 2" xfId="44865"/>
    <cellStyle name="Calculation 2 2 2 11 6 3" xfId="44866"/>
    <cellStyle name="Calculation 2 2 2 11 7" xfId="1110"/>
    <cellStyle name="Calculation 2 2 2 11 8" xfId="44867"/>
    <cellStyle name="Calculation 2 2 2 12" xfId="1111"/>
    <cellStyle name="Calculation 2 2 2 12 2" xfId="1112"/>
    <cellStyle name="Calculation 2 2 2 12 2 2" xfId="1113"/>
    <cellStyle name="Calculation 2 2 2 12 2 3" xfId="1114"/>
    <cellStyle name="Calculation 2 2 2 12 2 4" xfId="1115"/>
    <cellStyle name="Calculation 2 2 2 12 2 5" xfId="1116"/>
    <cellStyle name="Calculation 2 2 2 12 2 6" xfId="1117"/>
    <cellStyle name="Calculation 2 2 2 12 3" xfId="1118"/>
    <cellStyle name="Calculation 2 2 2 12 3 2" xfId="44868"/>
    <cellStyle name="Calculation 2 2 2 12 3 3" xfId="44869"/>
    <cellStyle name="Calculation 2 2 2 12 4" xfId="1119"/>
    <cellStyle name="Calculation 2 2 2 12 4 2" xfId="44870"/>
    <cellStyle name="Calculation 2 2 2 12 4 3" xfId="44871"/>
    <cellStyle name="Calculation 2 2 2 12 5" xfId="1120"/>
    <cellStyle name="Calculation 2 2 2 12 5 2" xfId="44872"/>
    <cellStyle name="Calculation 2 2 2 12 5 3" xfId="44873"/>
    <cellStyle name="Calculation 2 2 2 12 6" xfId="1121"/>
    <cellStyle name="Calculation 2 2 2 12 6 2" xfId="44874"/>
    <cellStyle name="Calculation 2 2 2 12 6 3" xfId="44875"/>
    <cellStyle name="Calculation 2 2 2 12 7" xfId="1122"/>
    <cellStyle name="Calculation 2 2 2 12 8" xfId="44876"/>
    <cellStyle name="Calculation 2 2 2 13" xfId="1123"/>
    <cellStyle name="Calculation 2 2 2 13 2" xfId="1124"/>
    <cellStyle name="Calculation 2 2 2 13 2 2" xfId="1125"/>
    <cellStyle name="Calculation 2 2 2 13 2 3" xfId="1126"/>
    <cellStyle name="Calculation 2 2 2 13 2 4" xfId="1127"/>
    <cellStyle name="Calculation 2 2 2 13 2 5" xfId="1128"/>
    <cellStyle name="Calculation 2 2 2 13 2 6" xfId="1129"/>
    <cellStyle name="Calculation 2 2 2 13 3" xfId="1130"/>
    <cellStyle name="Calculation 2 2 2 13 3 2" xfId="44877"/>
    <cellStyle name="Calculation 2 2 2 13 3 3" xfId="44878"/>
    <cellStyle name="Calculation 2 2 2 13 4" xfId="1131"/>
    <cellStyle name="Calculation 2 2 2 13 4 2" xfId="44879"/>
    <cellStyle name="Calculation 2 2 2 13 4 3" xfId="44880"/>
    <cellStyle name="Calculation 2 2 2 13 5" xfId="1132"/>
    <cellStyle name="Calculation 2 2 2 13 5 2" xfId="44881"/>
    <cellStyle name="Calculation 2 2 2 13 5 3" xfId="44882"/>
    <cellStyle name="Calculation 2 2 2 13 6" xfId="1133"/>
    <cellStyle name="Calculation 2 2 2 13 6 2" xfId="44883"/>
    <cellStyle name="Calculation 2 2 2 13 6 3" xfId="44884"/>
    <cellStyle name="Calculation 2 2 2 13 7" xfId="1134"/>
    <cellStyle name="Calculation 2 2 2 13 8" xfId="44885"/>
    <cellStyle name="Calculation 2 2 2 14" xfId="1135"/>
    <cellStyle name="Calculation 2 2 2 14 2" xfId="1136"/>
    <cellStyle name="Calculation 2 2 2 14 2 2" xfId="1137"/>
    <cellStyle name="Calculation 2 2 2 14 2 3" xfId="1138"/>
    <cellStyle name="Calculation 2 2 2 14 2 4" xfId="1139"/>
    <cellStyle name="Calculation 2 2 2 14 2 5" xfId="1140"/>
    <cellStyle name="Calculation 2 2 2 14 2 6" xfId="1141"/>
    <cellStyle name="Calculation 2 2 2 14 3" xfId="1142"/>
    <cellStyle name="Calculation 2 2 2 14 3 2" xfId="44886"/>
    <cellStyle name="Calculation 2 2 2 14 3 3" xfId="44887"/>
    <cellStyle name="Calculation 2 2 2 14 4" xfId="1143"/>
    <cellStyle name="Calculation 2 2 2 14 4 2" xfId="44888"/>
    <cellStyle name="Calculation 2 2 2 14 4 3" xfId="44889"/>
    <cellStyle name="Calculation 2 2 2 14 5" xfId="1144"/>
    <cellStyle name="Calculation 2 2 2 14 5 2" xfId="44890"/>
    <cellStyle name="Calculation 2 2 2 14 5 3" xfId="44891"/>
    <cellStyle name="Calculation 2 2 2 14 6" xfId="1145"/>
    <cellStyle name="Calculation 2 2 2 14 6 2" xfId="44892"/>
    <cellStyle name="Calculation 2 2 2 14 6 3" xfId="44893"/>
    <cellStyle name="Calculation 2 2 2 14 7" xfId="1146"/>
    <cellStyle name="Calculation 2 2 2 14 8" xfId="44894"/>
    <cellStyle name="Calculation 2 2 2 15" xfId="1147"/>
    <cellStyle name="Calculation 2 2 2 15 2" xfId="1148"/>
    <cellStyle name="Calculation 2 2 2 15 2 2" xfId="1149"/>
    <cellStyle name="Calculation 2 2 2 15 2 3" xfId="1150"/>
    <cellStyle name="Calculation 2 2 2 15 2 4" xfId="1151"/>
    <cellStyle name="Calculation 2 2 2 15 2 5" xfId="1152"/>
    <cellStyle name="Calculation 2 2 2 15 2 6" xfId="1153"/>
    <cellStyle name="Calculation 2 2 2 15 3" xfId="1154"/>
    <cellStyle name="Calculation 2 2 2 15 3 2" xfId="44895"/>
    <cellStyle name="Calculation 2 2 2 15 3 3" xfId="44896"/>
    <cellStyle name="Calculation 2 2 2 15 4" xfId="1155"/>
    <cellStyle name="Calculation 2 2 2 15 4 2" xfId="44897"/>
    <cellStyle name="Calculation 2 2 2 15 4 3" xfId="44898"/>
    <cellStyle name="Calculation 2 2 2 15 5" xfId="1156"/>
    <cellStyle name="Calculation 2 2 2 15 5 2" xfId="44899"/>
    <cellStyle name="Calculation 2 2 2 15 5 3" xfId="44900"/>
    <cellStyle name="Calculation 2 2 2 15 6" xfId="1157"/>
    <cellStyle name="Calculation 2 2 2 15 6 2" xfId="44901"/>
    <cellStyle name="Calculation 2 2 2 15 6 3" xfId="44902"/>
    <cellStyle name="Calculation 2 2 2 15 7" xfId="1158"/>
    <cellStyle name="Calculation 2 2 2 15 8" xfId="44903"/>
    <cellStyle name="Calculation 2 2 2 16" xfId="1159"/>
    <cellStyle name="Calculation 2 2 2 16 2" xfId="1160"/>
    <cellStyle name="Calculation 2 2 2 16 2 2" xfId="1161"/>
    <cellStyle name="Calculation 2 2 2 16 2 3" xfId="1162"/>
    <cellStyle name="Calculation 2 2 2 16 2 4" xfId="1163"/>
    <cellStyle name="Calculation 2 2 2 16 2 5" xfId="1164"/>
    <cellStyle name="Calculation 2 2 2 16 2 6" xfId="1165"/>
    <cellStyle name="Calculation 2 2 2 16 3" xfId="1166"/>
    <cellStyle name="Calculation 2 2 2 16 3 2" xfId="44904"/>
    <cellStyle name="Calculation 2 2 2 16 3 3" xfId="44905"/>
    <cellStyle name="Calculation 2 2 2 16 4" xfId="1167"/>
    <cellStyle name="Calculation 2 2 2 16 4 2" xfId="44906"/>
    <cellStyle name="Calculation 2 2 2 16 4 3" xfId="44907"/>
    <cellStyle name="Calculation 2 2 2 16 5" xfId="1168"/>
    <cellStyle name="Calculation 2 2 2 16 5 2" xfId="44908"/>
    <cellStyle name="Calculation 2 2 2 16 5 3" xfId="44909"/>
    <cellStyle name="Calculation 2 2 2 16 6" xfId="1169"/>
    <cellStyle name="Calculation 2 2 2 16 6 2" xfId="44910"/>
    <cellStyle name="Calculation 2 2 2 16 6 3" xfId="44911"/>
    <cellStyle name="Calculation 2 2 2 16 7" xfId="1170"/>
    <cellStyle name="Calculation 2 2 2 16 8" xfId="44912"/>
    <cellStyle name="Calculation 2 2 2 17" xfId="1171"/>
    <cellStyle name="Calculation 2 2 2 17 2" xfId="1172"/>
    <cellStyle name="Calculation 2 2 2 17 2 2" xfId="1173"/>
    <cellStyle name="Calculation 2 2 2 17 2 3" xfId="1174"/>
    <cellStyle name="Calculation 2 2 2 17 2 4" xfId="1175"/>
    <cellStyle name="Calculation 2 2 2 17 2 5" xfId="1176"/>
    <cellStyle name="Calculation 2 2 2 17 2 6" xfId="1177"/>
    <cellStyle name="Calculation 2 2 2 17 3" xfId="1178"/>
    <cellStyle name="Calculation 2 2 2 17 3 2" xfId="44913"/>
    <cellStyle name="Calculation 2 2 2 17 3 3" xfId="44914"/>
    <cellStyle name="Calculation 2 2 2 17 4" xfId="1179"/>
    <cellStyle name="Calculation 2 2 2 17 4 2" xfId="44915"/>
    <cellStyle name="Calculation 2 2 2 17 4 3" xfId="44916"/>
    <cellStyle name="Calculation 2 2 2 17 5" xfId="1180"/>
    <cellStyle name="Calculation 2 2 2 17 5 2" xfId="44917"/>
    <cellStyle name="Calculation 2 2 2 17 5 3" xfId="44918"/>
    <cellStyle name="Calculation 2 2 2 17 6" xfId="1181"/>
    <cellStyle name="Calculation 2 2 2 17 6 2" xfId="44919"/>
    <cellStyle name="Calculation 2 2 2 17 6 3" xfId="44920"/>
    <cellStyle name="Calculation 2 2 2 17 7" xfId="1182"/>
    <cellStyle name="Calculation 2 2 2 17 8" xfId="44921"/>
    <cellStyle name="Calculation 2 2 2 18" xfId="1183"/>
    <cellStyle name="Calculation 2 2 2 18 2" xfId="1184"/>
    <cellStyle name="Calculation 2 2 2 18 2 2" xfId="1185"/>
    <cellStyle name="Calculation 2 2 2 18 2 3" xfId="1186"/>
    <cellStyle name="Calculation 2 2 2 18 2 4" xfId="1187"/>
    <cellStyle name="Calculation 2 2 2 18 2 5" xfId="1188"/>
    <cellStyle name="Calculation 2 2 2 18 2 6" xfId="1189"/>
    <cellStyle name="Calculation 2 2 2 18 3" xfId="1190"/>
    <cellStyle name="Calculation 2 2 2 18 3 2" xfId="44922"/>
    <cellStyle name="Calculation 2 2 2 18 3 3" xfId="44923"/>
    <cellStyle name="Calculation 2 2 2 18 4" xfId="1191"/>
    <cellStyle name="Calculation 2 2 2 18 4 2" xfId="44924"/>
    <cellStyle name="Calculation 2 2 2 18 4 3" xfId="44925"/>
    <cellStyle name="Calculation 2 2 2 18 5" xfId="1192"/>
    <cellStyle name="Calculation 2 2 2 18 5 2" xfId="44926"/>
    <cellStyle name="Calculation 2 2 2 18 5 3" xfId="44927"/>
    <cellStyle name="Calculation 2 2 2 18 6" xfId="1193"/>
    <cellStyle name="Calculation 2 2 2 18 6 2" xfId="44928"/>
    <cellStyle name="Calculation 2 2 2 18 6 3" xfId="44929"/>
    <cellStyle name="Calculation 2 2 2 18 7" xfId="1194"/>
    <cellStyle name="Calculation 2 2 2 18 8" xfId="44930"/>
    <cellStyle name="Calculation 2 2 2 19" xfId="1195"/>
    <cellStyle name="Calculation 2 2 2 19 2" xfId="1196"/>
    <cellStyle name="Calculation 2 2 2 19 2 2" xfId="1197"/>
    <cellStyle name="Calculation 2 2 2 19 2 3" xfId="1198"/>
    <cellStyle name="Calculation 2 2 2 19 2 4" xfId="1199"/>
    <cellStyle name="Calculation 2 2 2 19 2 5" xfId="1200"/>
    <cellStyle name="Calculation 2 2 2 19 2 6" xfId="1201"/>
    <cellStyle name="Calculation 2 2 2 19 3" xfId="1202"/>
    <cellStyle name="Calculation 2 2 2 19 3 2" xfId="44931"/>
    <cellStyle name="Calculation 2 2 2 19 3 3" xfId="44932"/>
    <cellStyle name="Calculation 2 2 2 19 4" xfId="1203"/>
    <cellStyle name="Calculation 2 2 2 19 4 2" xfId="44933"/>
    <cellStyle name="Calculation 2 2 2 19 4 3" xfId="44934"/>
    <cellStyle name="Calculation 2 2 2 19 5" xfId="1204"/>
    <cellStyle name="Calculation 2 2 2 19 5 2" xfId="44935"/>
    <cellStyle name="Calculation 2 2 2 19 5 3" xfId="44936"/>
    <cellStyle name="Calculation 2 2 2 19 6" xfId="1205"/>
    <cellStyle name="Calculation 2 2 2 19 6 2" xfId="44937"/>
    <cellStyle name="Calculation 2 2 2 19 6 3" xfId="44938"/>
    <cellStyle name="Calculation 2 2 2 19 7" xfId="1206"/>
    <cellStyle name="Calculation 2 2 2 19 8" xfId="44939"/>
    <cellStyle name="Calculation 2 2 2 2" xfId="1207"/>
    <cellStyle name="Calculation 2 2 2 2 2" xfId="1208"/>
    <cellStyle name="Calculation 2 2 2 2 2 2" xfId="1209"/>
    <cellStyle name="Calculation 2 2 2 2 2 3" xfId="1210"/>
    <cellStyle name="Calculation 2 2 2 2 2 4" xfId="1211"/>
    <cellStyle name="Calculation 2 2 2 2 2 5" xfId="1212"/>
    <cellStyle name="Calculation 2 2 2 2 2 6" xfId="1213"/>
    <cellStyle name="Calculation 2 2 2 2 3" xfId="1214"/>
    <cellStyle name="Calculation 2 2 2 2 3 2" xfId="44940"/>
    <cellStyle name="Calculation 2 2 2 2 3 3" xfId="44941"/>
    <cellStyle name="Calculation 2 2 2 2 4" xfId="1215"/>
    <cellStyle name="Calculation 2 2 2 2 4 2" xfId="44942"/>
    <cellStyle name="Calculation 2 2 2 2 4 3" xfId="44943"/>
    <cellStyle name="Calculation 2 2 2 2 5" xfId="1216"/>
    <cellStyle name="Calculation 2 2 2 2 5 2" xfId="44944"/>
    <cellStyle name="Calculation 2 2 2 2 5 3" xfId="44945"/>
    <cellStyle name="Calculation 2 2 2 2 6" xfId="1217"/>
    <cellStyle name="Calculation 2 2 2 2 6 2" xfId="44946"/>
    <cellStyle name="Calculation 2 2 2 2 6 3" xfId="44947"/>
    <cellStyle name="Calculation 2 2 2 2 7" xfId="1218"/>
    <cellStyle name="Calculation 2 2 2 2 8" xfId="44948"/>
    <cellStyle name="Calculation 2 2 2 20" xfId="1219"/>
    <cellStyle name="Calculation 2 2 2 20 2" xfId="1220"/>
    <cellStyle name="Calculation 2 2 2 20 2 2" xfId="1221"/>
    <cellStyle name="Calculation 2 2 2 20 2 3" xfId="1222"/>
    <cellStyle name="Calculation 2 2 2 20 2 4" xfId="1223"/>
    <cellStyle name="Calculation 2 2 2 20 2 5" xfId="1224"/>
    <cellStyle name="Calculation 2 2 2 20 2 6" xfId="1225"/>
    <cellStyle name="Calculation 2 2 2 20 3" xfId="1226"/>
    <cellStyle name="Calculation 2 2 2 20 3 2" xfId="44949"/>
    <cellStyle name="Calculation 2 2 2 20 3 3" xfId="44950"/>
    <cellStyle name="Calculation 2 2 2 20 4" xfId="1227"/>
    <cellStyle name="Calculation 2 2 2 20 4 2" xfId="44951"/>
    <cellStyle name="Calculation 2 2 2 20 4 3" xfId="44952"/>
    <cellStyle name="Calculation 2 2 2 20 5" xfId="1228"/>
    <cellStyle name="Calculation 2 2 2 20 5 2" xfId="44953"/>
    <cellStyle name="Calculation 2 2 2 20 5 3" xfId="44954"/>
    <cellStyle name="Calculation 2 2 2 20 6" xfId="1229"/>
    <cellStyle name="Calculation 2 2 2 20 6 2" xfId="44955"/>
    <cellStyle name="Calculation 2 2 2 20 6 3" xfId="44956"/>
    <cellStyle name="Calculation 2 2 2 20 7" xfId="1230"/>
    <cellStyle name="Calculation 2 2 2 20 8" xfId="44957"/>
    <cellStyle name="Calculation 2 2 2 21" xfId="1231"/>
    <cellStyle name="Calculation 2 2 2 21 2" xfId="1232"/>
    <cellStyle name="Calculation 2 2 2 21 2 2" xfId="1233"/>
    <cellStyle name="Calculation 2 2 2 21 2 3" xfId="1234"/>
    <cellStyle name="Calculation 2 2 2 21 2 4" xfId="1235"/>
    <cellStyle name="Calculation 2 2 2 21 2 5" xfId="1236"/>
    <cellStyle name="Calculation 2 2 2 21 2 6" xfId="1237"/>
    <cellStyle name="Calculation 2 2 2 21 3" xfId="1238"/>
    <cellStyle name="Calculation 2 2 2 21 3 2" xfId="44958"/>
    <cellStyle name="Calculation 2 2 2 21 3 3" xfId="44959"/>
    <cellStyle name="Calculation 2 2 2 21 4" xfId="1239"/>
    <cellStyle name="Calculation 2 2 2 21 4 2" xfId="44960"/>
    <cellStyle name="Calculation 2 2 2 21 4 3" xfId="44961"/>
    <cellStyle name="Calculation 2 2 2 21 5" xfId="1240"/>
    <cellStyle name="Calculation 2 2 2 21 5 2" xfId="44962"/>
    <cellStyle name="Calculation 2 2 2 21 5 3" xfId="44963"/>
    <cellStyle name="Calculation 2 2 2 21 6" xfId="1241"/>
    <cellStyle name="Calculation 2 2 2 21 6 2" xfId="44964"/>
    <cellStyle name="Calculation 2 2 2 21 6 3" xfId="44965"/>
    <cellStyle name="Calculation 2 2 2 21 7" xfId="1242"/>
    <cellStyle name="Calculation 2 2 2 21 8" xfId="44966"/>
    <cellStyle name="Calculation 2 2 2 22" xfId="1243"/>
    <cellStyle name="Calculation 2 2 2 22 2" xfId="1244"/>
    <cellStyle name="Calculation 2 2 2 22 2 2" xfId="1245"/>
    <cellStyle name="Calculation 2 2 2 22 2 3" xfId="1246"/>
    <cellStyle name="Calculation 2 2 2 22 2 4" xfId="1247"/>
    <cellStyle name="Calculation 2 2 2 22 2 5" xfId="1248"/>
    <cellStyle name="Calculation 2 2 2 22 2 6" xfId="1249"/>
    <cellStyle name="Calculation 2 2 2 22 3" xfId="1250"/>
    <cellStyle name="Calculation 2 2 2 22 3 2" xfId="44967"/>
    <cellStyle name="Calculation 2 2 2 22 3 3" xfId="44968"/>
    <cellStyle name="Calculation 2 2 2 22 4" xfId="1251"/>
    <cellStyle name="Calculation 2 2 2 22 4 2" xfId="44969"/>
    <cellStyle name="Calculation 2 2 2 22 4 3" xfId="44970"/>
    <cellStyle name="Calculation 2 2 2 22 5" xfId="1252"/>
    <cellStyle name="Calculation 2 2 2 22 5 2" xfId="44971"/>
    <cellStyle name="Calculation 2 2 2 22 5 3" xfId="44972"/>
    <cellStyle name="Calculation 2 2 2 22 6" xfId="1253"/>
    <cellStyle name="Calculation 2 2 2 22 6 2" xfId="44973"/>
    <cellStyle name="Calculation 2 2 2 22 6 3" xfId="44974"/>
    <cellStyle name="Calculation 2 2 2 22 7" xfId="1254"/>
    <cellStyle name="Calculation 2 2 2 22 8" xfId="44975"/>
    <cellStyle name="Calculation 2 2 2 23" xfId="1255"/>
    <cellStyle name="Calculation 2 2 2 23 2" xfId="1256"/>
    <cellStyle name="Calculation 2 2 2 23 2 2" xfId="1257"/>
    <cellStyle name="Calculation 2 2 2 23 2 3" xfId="1258"/>
    <cellStyle name="Calculation 2 2 2 23 2 4" xfId="1259"/>
    <cellStyle name="Calculation 2 2 2 23 2 5" xfId="1260"/>
    <cellStyle name="Calculation 2 2 2 23 2 6" xfId="1261"/>
    <cellStyle name="Calculation 2 2 2 23 3" xfId="1262"/>
    <cellStyle name="Calculation 2 2 2 23 3 2" xfId="44976"/>
    <cellStyle name="Calculation 2 2 2 23 3 3" xfId="44977"/>
    <cellStyle name="Calculation 2 2 2 23 4" xfId="1263"/>
    <cellStyle name="Calculation 2 2 2 23 4 2" xfId="44978"/>
    <cellStyle name="Calculation 2 2 2 23 4 3" xfId="44979"/>
    <cellStyle name="Calculation 2 2 2 23 5" xfId="1264"/>
    <cellStyle name="Calculation 2 2 2 23 5 2" xfId="44980"/>
    <cellStyle name="Calculation 2 2 2 23 5 3" xfId="44981"/>
    <cellStyle name="Calculation 2 2 2 23 6" xfId="1265"/>
    <cellStyle name="Calculation 2 2 2 23 6 2" xfId="44982"/>
    <cellStyle name="Calculation 2 2 2 23 6 3" xfId="44983"/>
    <cellStyle name="Calculation 2 2 2 23 7" xfId="1266"/>
    <cellStyle name="Calculation 2 2 2 23 8" xfId="44984"/>
    <cellStyle name="Calculation 2 2 2 24" xfId="1267"/>
    <cellStyle name="Calculation 2 2 2 24 2" xfId="1268"/>
    <cellStyle name="Calculation 2 2 2 24 2 2" xfId="1269"/>
    <cellStyle name="Calculation 2 2 2 24 2 3" xfId="1270"/>
    <cellStyle name="Calculation 2 2 2 24 2 4" xfId="1271"/>
    <cellStyle name="Calculation 2 2 2 24 2 5" xfId="1272"/>
    <cellStyle name="Calculation 2 2 2 24 2 6" xfId="1273"/>
    <cellStyle name="Calculation 2 2 2 24 3" xfId="1274"/>
    <cellStyle name="Calculation 2 2 2 24 3 2" xfId="44985"/>
    <cellStyle name="Calculation 2 2 2 24 3 3" xfId="44986"/>
    <cellStyle name="Calculation 2 2 2 24 4" xfId="1275"/>
    <cellStyle name="Calculation 2 2 2 24 4 2" xfId="44987"/>
    <cellStyle name="Calculation 2 2 2 24 4 3" xfId="44988"/>
    <cellStyle name="Calculation 2 2 2 24 5" xfId="1276"/>
    <cellStyle name="Calculation 2 2 2 24 5 2" xfId="44989"/>
    <cellStyle name="Calculation 2 2 2 24 5 3" xfId="44990"/>
    <cellStyle name="Calculation 2 2 2 24 6" xfId="1277"/>
    <cellStyle name="Calculation 2 2 2 24 6 2" xfId="44991"/>
    <cellStyle name="Calculation 2 2 2 24 6 3" xfId="44992"/>
    <cellStyle name="Calculation 2 2 2 24 7" xfId="1278"/>
    <cellStyle name="Calculation 2 2 2 24 8" xfId="44993"/>
    <cellStyle name="Calculation 2 2 2 25" xfId="1279"/>
    <cellStyle name="Calculation 2 2 2 25 2" xfId="1280"/>
    <cellStyle name="Calculation 2 2 2 25 2 2" xfId="1281"/>
    <cellStyle name="Calculation 2 2 2 25 2 3" xfId="1282"/>
    <cellStyle name="Calculation 2 2 2 25 2 4" xfId="1283"/>
    <cellStyle name="Calculation 2 2 2 25 2 5" xfId="1284"/>
    <cellStyle name="Calculation 2 2 2 25 2 6" xfId="1285"/>
    <cellStyle name="Calculation 2 2 2 25 3" xfId="1286"/>
    <cellStyle name="Calculation 2 2 2 25 3 2" xfId="44994"/>
    <cellStyle name="Calculation 2 2 2 25 3 3" xfId="44995"/>
    <cellStyle name="Calculation 2 2 2 25 4" xfId="1287"/>
    <cellStyle name="Calculation 2 2 2 25 4 2" xfId="44996"/>
    <cellStyle name="Calculation 2 2 2 25 4 3" xfId="44997"/>
    <cellStyle name="Calculation 2 2 2 25 5" xfId="1288"/>
    <cellStyle name="Calculation 2 2 2 25 5 2" xfId="44998"/>
    <cellStyle name="Calculation 2 2 2 25 5 3" xfId="44999"/>
    <cellStyle name="Calculation 2 2 2 25 6" xfId="1289"/>
    <cellStyle name="Calculation 2 2 2 25 6 2" xfId="45000"/>
    <cellStyle name="Calculation 2 2 2 25 6 3" xfId="45001"/>
    <cellStyle name="Calculation 2 2 2 25 7" xfId="1290"/>
    <cellStyle name="Calculation 2 2 2 25 8" xfId="45002"/>
    <cellStyle name="Calculation 2 2 2 26" xfId="1291"/>
    <cellStyle name="Calculation 2 2 2 26 2" xfId="1292"/>
    <cellStyle name="Calculation 2 2 2 26 2 2" xfId="1293"/>
    <cellStyle name="Calculation 2 2 2 26 2 3" xfId="1294"/>
    <cellStyle name="Calculation 2 2 2 26 2 4" xfId="1295"/>
    <cellStyle name="Calculation 2 2 2 26 2 5" xfId="1296"/>
    <cellStyle name="Calculation 2 2 2 26 2 6" xfId="1297"/>
    <cellStyle name="Calculation 2 2 2 26 3" xfId="1298"/>
    <cellStyle name="Calculation 2 2 2 26 3 2" xfId="45003"/>
    <cellStyle name="Calculation 2 2 2 26 3 3" xfId="45004"/>
    <cellStyle name="Calculation 2 2 2 26 4" xfId="1299"/>
    <cellStyle name="Calculation 2 2 2 26 4 2" xfId="45005"/>
    <cellStyle name="Calculation 2 2 2 26 4 3" xfId="45006"/>
    <cellStyle name="Calculation 2 2 2 26 5" xfId="1300"/>
    <cellStyle name="Calculation 2 2 2 26 5 2" xfId="45007"/>
    <cellStyle name="Calculation 2 2 2 26 5 3" xfId="45008"/>
    <cellStyle name="Calculation 2 2 2 26 6" xfId="1301"/>
    <cellStyle name="Calculation 2 2 2 26 6 2" xfId="45009"/>
    <cellStyle name="Calculation 2 2 2 26 6 3" xfId="45010"/>
    <cellStyle name="Calculation 2 2 2 26 7" xfId="1302"/>
    <cellStyle name="Calculation 2 2 2 26 8" xfId="45011"/>
    <cellStyle name="Calculation 2 2 2 27" xfId="1303"/>
    <cellStyle name="Calculation 2 2 2 27 2" xfId="1304"/>
    <cellStyle name="Calculation 2 2 2 27 2 2" xfId="1305"/>
    <cellStyle name="Calculation 2 2 2 27 2 3" xfId="1306"/>
    <cellStyle name="Calculation 2 2 2 27 2 4" xfId="1307"/>
    <cellStyle name="Calculation 2 2 2 27 2 5" xfId="1308"/>
    <cellStyle name="Calculation 2 2 2 27 2 6" xfId="1309"/>
    <cellStyle name="Calculation 2 2 2 27 3" xfId="1310"/>
    <cellStyle name="Calculation 2 2 2 27 3 2" xfId="45012"/>
    <cellStyle name="Calculation 2 2 2 27 3 3" xfId="45013"/>
    <cellStyle name="Calculation 2 2 2 27 4" xfId="1311"/>
    <cellStyle name="Calculation 2 2 2 27 4 2" xfId="45014"/>
    <cellStyle name="Calculation 2 2 2 27 4 3" xfId="45015"/>
    <cellStyle name="Calculation 2 2 2 27 5" xfId="1312"/>
    <cellStyle name="Calculation 2 2 2 27 5 2" xfId="45016"/>
    <cellStyle name="Calculation 2 2 2 27 5 3" xfId="45017"/>
    <cellStyle name="Calculation 2 2 2 27 6" xfId="1313"/>
    <cellStyle name="Calculation 2 2 2 27 6 2" xfId="45018"/>
    <cellStyle name="Calculation 2 2 2 27 6 3" xfId="45019"/>
    <cellStyle name="Calculation 2 2 2 27 7" xfId="1314"/>
    <cellStyle name="Calculation 2 2 2 27 8" xfId="45020"/>
    <cellStyle name="Calculation 2 2 2 28" xfId="1315"/>
    <cellStyle name="Calculation 2 2 2 28 2" xfId="1316"/>
    <cellStyle name="Calculation 2 2 2 28 2 2" xfId="1317"/>
    <cellStyle name="Calculation 2 2 2 28 2 3" xfId="1318"/>
    <cellStyle name="Calculation 2 2 2 28 2 4" xfId="1319"/>
    <cellStyle name="Calculation 2 2 2 28 2 5" xfId="1320"/>
    <cellStyle name="Calculation 2 2 2 28 2 6" xfId="1321"/>
    <cellStyle name="Calculation 2 2 2 28 3" xfId="1322"/>
    <cellStyle name="Calculation 2 2 2 28 3 2" xfId="45021"/>
    <cellStyle name="Calculation 2 2 2 28 3 3" xfId="45022"/>
    <cellStyle name="Calculation 2 2 2 28 4" xfId="1323"/>
    <cellStyle name="Calculation 2 2 2 28 4 2" xfId="45023"/>
    <cellStyle name="Calculation 2 2 2 28 4 3" xfId="45024"/>
    <cellStyle name="Calculation 2 2 2 28 5" xfId="1324"/>
    <cellStyle name="Calculation 2 2 2 28 5 2" xfId="45025"/>
    <cellStyle name="Calculation 2 2 2 28 5 3" xfId="45026"/>
    <cellStyle name="Calculation 2 2 2 28 6" xfId="1325"/>
    <cellStyle name="Calculation 2 2 2 28 6 2" xfId="45027"/>
    <cellStyle name="Calculation 2 2 2 28 6 3" xfId="45028"/>
    <cellStyle name="Calculation 2 2 2 28 7" xfId="1326"/>
    <cellStyle name="Calculation 2 2 2 28 8" xfId="45029"/>
    <cellStyle name="Calculation 2 2 2 29" xfId="1327"/>
    <cellStyle name="Calculation 2 2 2 29 2" xfId="1328"/>
    <cellStyle name="Calculation 2 2 2 29 2 2" xfId="1329"/>
    <cellStyle name="Calculation 2 2 2 29 2 3" xfId="1330"/>
    <cellStyle name="Calculation 2 2 2 29 2 4" xfId="1331"/>
    <cellStyle name="Calculation 2 2 2 29 2 5" xfId="1332"/>
    <cellStyle name="Calculation 2 2 2 29 2 6" xfId="1333"/>
    <cellStyle name="Calculation 2 2 2 29 3" xfId="1334"/>
    <cellStyle name="Calculation 2 2 2 29 3 2" xfId="45030"/>
    <cellStyle name="Calculation 2 2 2 29 3 3" xfId="45031"/>
    <cellStyle name="Calculation 2 2 2 29 4" xfId="1335"/>
    <cellStyle name="Calculation 2 2 2 29 4 2" xfId="45032"/>
    <cellStyle name="Calculation 2 2 2 29 4 3" xfId="45033"/>
    <cellStyle name="Calculation 2 2 2 29 5" xfId="1336"/>
    <cellStyle name="Calculation 2 2 2 29 5 2" xfId="45034"/>
    <cellStyle name="Calculation 2 2 2 29 5 3" xfId="45035"/>
    <cellStyle name="Calculation 2 2 2 29 6" xfId="1337"/>
    <cellStyle name="Calculation 2 2 2 29 6 2" xfId="45036"/>
    <cellStyle name="Calculation 2 2 2 29 6 3" xfId="45037"/>
    <cellStyle name="Calculation 2 2 2 29 7" xfId="1338"/>
    <cellStyle name="Calculation 2 2 2 29 8" xfId="45038"/>
    <cellStyle name="Calculation 2 2 2 3" xfId="1339"/>
    <cellStyle name="Calculation 2 2 2 3 2" xfId="1340"/>
    <cellStyle name="Calculation 2 2 2 3 2 2" xfId="1341"/>
    <cellStyle name="Calculation 2 2 2 3 2 3" xfId="1342"/>
    <cellStyle name="Calculation 2 2 2 3 2 4" xfId="1343"/>
    <cellStyle name="Calculation 2 2 2 3 2 5" xfId="1344"/>
    <cellStyle name="Calculation 2 2 2 3 2 6" xfId="1345"/>
    <cellStyle name="Calculation 2 2 2 3 3" xfId="1346"/>
    <cellStyle name="Calculation 2 2 2 3 3 2" xfId="45039"/>
    <cellStyle name="Calculation 2 2 2 3 3 3" xfId="45040"/>
    <cellStyle name="Calculation 2 2 2 3 4" xfId="1347"/>
    <cellStyle name="Calculation 2 2 2 3 4 2" xfId="45041"/>
    <cellStyle name="Calculation 2 2 2 3 4 3" xfId="45042"/>
    <cellStyle name="Calculation 2 2 2 3 5" xfId="1348"/>
    <cellStyle name="Calculation 2 2 2 3 5 2" xfId="45043"/>
    <cellStyle name="Calculation 2 2 2 3 5 3" xfId="45044"/>
    <cellStyle name="Calculation 2 2 2 3 6" xfId="1349"/>
    <cellStyle name="Calculation 2 2 2 3 6 2" xfId="45045"/>
    <cellStyle name="Calculation 2 2 2 3 6 3" xfId="45046"/>
    <cellStyle name="Calculation 2 2 2 3 7" xfId="1350"/>
    <cellStyle name="Calculation 2 2 2 3 8" xfId="45047"/>
    <cellStyle name="Calculation 2 2 2 30" xfId="1351"/>
    <cellStyle name="Calculation 2 2 2 30 2" xfId="1352"/>
    <cellStyle name="Calculation 2 2 2 30 2 2" xfId="1353"/>
    <cellStyle name="Calculation 2 2 2 30 2 3" xfId="1354"/>
    <cellStyle name="Calculation 2 2 2 30 2 4" xfId="1355"/>
    <cellStyle name="Calculation 2 2 2 30 2 5" xfId="1356"/>
    <cellStyle name="Calculation 2 2 2 30 2 6" xfId="1357"/>
    <cellStyle name="Calculation 2 2 2 30 3" xfId="1358"/>
    <cellStyle name="Calculation 2 2 2 30 3 2" xfId="45048"/>
    <cellStyle name="Calculation 2 2 2 30 3 3" xfId="45049"/>
    <cellStyle name="Calculation 2 2 2 30 4" xfId="1359"/>
    <cellStyle name="Calculation 2 2 2 30 4 2" xfId="45050"/>
    <cellStyle name="Calculation 2 2 2 30 4 3" xfId="45051"/>
    <cellStyle name="Calculation 2 2 2 30 5" xfId="1360"/>
    <cellStyle name="Calculation 2 2 2 30 5 2" xfId="45052"/>
    <cellStyle name="Calculation 2 2 2 30 5 3" xfId="45053"/>
    <cellStyle name="Calculation 2 2 2 30 6" xfId="1361"/>
    <cellStyle name="Calculation 2 2 2 30 6 2" xfId="45054"/>
    <cellStyle name="Calculation 2 2 2 30 6 3" xfId="45055"/>
    <cellStyle name="Calculation 2 2 2 30 7" xfId="1362"/>
    <cellStyle name="Calculation 2 2 2 30 8" xfId="45056"/>
    <cellStyle name="Calculation 2 2 2 31" xfId="1363"/>
    <cellStyle name="Calculation 2 2 2 31 2" xfId="1364"/>
    <cellStyle name="Calculation 2 2 2 31 2 2" xfId="1365"/>
    <cellStyle name="Calculation 2 2 2 31 2 3" xfId="1366"/>
    <cellStyle name="Calculation 2 2 2 31 2 4" xfId="1367"/>
    <cellStyle name="Calculation 2 2 2 31 2 5" xfId="1368"/>
    <cellStyle name="Calculation 2 2 2 31 2 6" xfId="1369"/>
    <cellStyle name="Calculation 2 2 2 31 3" xfId="1370"/>
    <cellStyle name="Calculation 2 2 2 31 3 2" xfId="45057"/>
    <cellStyle name="Calculation 2 2 2 31 3 3" xfId="45058"/>
    <cellStyle name="Calculation 2 2 2 31 4" xfId="1371"/>
    <cellStyle name="Calculation 2 2 2 31 4 2" xfId="45059"/>
    <cellStyle name="Calculation 2 2 2 31 4 3" xfId="45060"/>
    <cellStyle name="Calculation 2 2 2 31 5" xfId="1372"/>
    <cellStyle name="Calculation 2 2 2 31 5 2" xfId="45061"/>
    <cellStyle name="Calculation 2 2 2 31 5 3" xfId="45062"/>
    <cellStyle name="Calculation 2 2 2 31 6" xfId="1373"/>
    <cellStyle name="Calculation 2 2 2 31 6 2" xfId="45063"/>
    <cellStyle name="Calculation 2 2 2 31 6 3" xfId="45064"/>
    <cellStyle name="Calculation 2 2 2 31 7" xfId="1374"/>
    <cellStyle name="Calculation 2 2 2 31 8" xfId="45065"/>
    <cellStyle name="Calculation 2 2 2 32" xfId="1375"/>
    <cellStyle name="Calculation 2 2 2 32 2" xfId="1376"/>
    <cellStyle name="Calculation 2 2 2 32 2 2" xfId="1377"/>
    <cellStyle name="Calculation 2 2 2 32 2 3" xfId="1378"/>
    <cellStyle name="Calculation 2 2 2 32 2 4" xfId="1379"/>
    <cellStyle name="Calculation 2 2 2 32 2 5" xfId="1380"/>
    <cellStyle name="Calculation 2 2 2 32 2 6" xfId="1381"/>
    <cellStyle name="Calculation 2 2 2 32 3" xfId="1382"/>
    <cellStyle name="Calculation 2 2 2 32 3 2" xfId="45066"/>
    <cellStyle name="Calculation 2 2 2 32 3 3" xfId="45067"/>
    <cellStyle name="Calculation 2 2 2 32 4" xfId="1383"/>
    <cellStyle name="Calculation 2 2 2 32 4 2" xfId="45068"/>
    <cellStyle name="Calculation 2 2 2 32 4 3" xfId="45069"/>
    <cellStyle name="Calculation 2 2 2 32 5" xfId="1384"/>
    <cellStyle name="Calculation 2 2 2 32 5 2" xfId="45070"/>
    <cellStyle name="Calculation 2 2 2 32 5 3" xfId="45071"/>
    <cellStyle name="Calculation 2 2 2 32 6" xfId="1385"/>
    <cellStyle name="Calculation 2 2 2 32 6 2" xfId="45072"/>
    <cellStyle name="Calculation 2 2 2 32 6 3" xfId="45073"/>
    <cellStyle name="Calculation 2 2 2 32 7" xfId="1386"/>
    <cellStyle name="Calculation 2 2 2 32 8" xfId="45074"/>
    <cellStyle name="Calculation 2 2 2 33" xfId="1387"/>
    <cellStyle name="Calculation 2 2 2 33 2" xfId="1388"/>
    <cellStyle name="Calculation 2 2 2 33 2 2" xfId="1389"/>
    <cellStyle name="Calculation 2 2 2 33 2 3" xfId="1390"/>
    <cellStyle name="Calculation 2 2 2 33 2 4" xfId="1391"/>
    <cellStyle name="Calculation 2 2 2 33 2 5" xfId="1392"/>
    <cellStyle name="Calculation 2 2 2 33 2 6" xfId="1393"/>
    <cellStyle name="Calculation 2 2 2 33 3" xfId="1394"/>
    <cellStyle name="Calculation 2 2 2 33 3 2" xfId="45075"/>
    <cellStyle name="Calculation 2 2 2 33 3 3" xfId="45076"/>
    <cellStyle name="Calculation 2 2 2 33 4" xfId="1395"/>
    <cellStyle name="Calculation 2 2 2 33 4 2" xfId="45077"/>
    <cellStyle name="Calculation 2 2 2 33 4 3" xfId="45078"/>
    <cellStyle name="Calculation 2 2 2 33 5" xfId="1396"/>
    <cellStyle name="Calculation 2 2 2 33 5 2" xfId="45079"/>
    <cellStyle name="Calculation 2 2 2 33 5 3" xfId="45080"/>
    <cellStyle name="Calculation 2 2 2 33 6" xfId="1397"/>
    <cellStyle name="Calculation 2 2 2 33 6 2" xfId="45081"/>
    <cellStyle name="Calculation 2 2 2 33 6 3" xfId="45082"/>
    <cellStyle name="Calculation 2 2 2 33 7" xfId="1398"/>
    <cellStyle name="Calculation 2 2 2 33 8" xfId="45083"/>
    <cellStyle name="Calculation 2 2 2 34" xfId="1399"/>
    <cellStyle name="Calculation 2 2 2 34 2" xfId="1400"/>
    <cellStyle name="Calculation 2 2 2 34 2 2" xfId="1401"/>
    <cellStyle name="Calculation 2 2 2 34 2 3" xfId="1402"/>
    <cellStyle name="Calculation 2 2 2 34 2 4" xfId="1403"/>
    <cellStyle name="Calculation 2 2 2 34 2 5" xfId="1404"/>
    <cellStyle name="Calculation 2 2 2 34 2 6" xfId="1405"/>
    <cellStyle name="Calculation 2 2 2 34 3" xfId="1406"/>
    <cellStyle name="Calculation 2 2 2 34 3 2" xfId="45084"/>
    <cellStyle name="Calculation 2 2 2 34 3 3" xfId="45085"/>
    <cellStyle name="Calculation 2 2 2 34 4" xfId="1407"/>
    <cellStyle name="Calculation 2 2 2 34 4 2" xfId="45086"/>
    <cellStyle name="Calculation 2 2 2 34 4 3" xfId="45087"/>
    <cellStyle name="Calculation 2 2 2 34 5" xfId="1408"/>
    <cellStyle name="Calculation 2 2 2 34 5 2" xfId="45088"/>
    <cellStyle name="Calculation 2 2 2 34 5 3" xfId="45089"/>
    <cellStyle name="Calculation 2 2 2 34 6" xfId="1409"/>
    <cellStyle name="Calculation 2 2 2 34 6 2" xfId="45090"/>
    <cellStyle name="Calculation 2 2 2 34 6 3" xfId="45091"/>
    <cellStyle name="Calculation 2 2 2 34 7" xfId="1410"/>
    <cellStyle name="Calculation 2 2 2 34 8" xfId="45092"/>
    <cellStyle name="Calculation 2 2 2 35" xfId="1411"/>
    <cellStyle name="Calculation 2 2 2 35 2" xfId="1412"/>
    <cellStyle name="Calculation 2 2 2 35 3" xfId="1413"/>
    <cellStyle name="Calculation 2 2 2 35 4" xfId="1414"/>
    <cellStyle name="Calculation 2 2 2 35 5" xfId="1415"/>
    <cellStyle name="Calculation 2 2 2 35 6" xfId="1416"/>
    <cellStyle name="Calculation 2 2 2 36" xfId="1417"/>
    <cellStyle name="Calculation 2 2 2 36 2" xfId="45093"/>
    <cellStyle name="Calculation 2 2 2 36 3" xfId="45094"/>
    <cellStyle name="Calculation 2 2 2 37" xfId="1418"/>
    <cellStyle name="Calculation 2 2 2 37 2" xfId="45095"/>
    <cellStyle name="Calculation 2 2 2 37 3" xfId="45096"/>
    <cellStyle name="Calculation 2 2 2 38" xfId="1419"/>
    <cellStyle name="Calculation 2 2 2 38 2" xfId="45097"/>
    <cellStyle name="Calculation 2 2 2 38 3" xfId="45098"/>
    <cellStyle name="Calculation 2 2 2 39" xfId="1420"/>
    <cellStyle name="Calculation 2 2 2 39 2" xfId="45099"/>
    <cellStyle name="Calculation 2 2 2 39 3" xfId="45100"/>
    <cellStyle name="Calculation 2 2 2 4" xfId="1421"/>
    <cellStyle name="Calculation 2 2 2 4 2" xfId="1422"/>
    <cellStyle name="Calculation 2 2 2 4 2 2" xfId="1423"/>
    <cellStyle name="Calculation 2 2 2 4 2 3" xfId="1424"/>
    <cellStyle name="Calculation 2 2 2 4 2 4" xfId="1425"/>
    <cellStyle name="Calculation 2 2 2 4 2 5" xfId="1426"/>
    <cellStyle name="Calculation 2 2 2 4 2 6" xfId="1427"/>
    <cellStyle name="Calculation 2 2 2 4 3" xfId="1428"/>
    <cellStyle name="Calculation 2 2 2 4 3 2" xfId="45101"/>
    <cellStyle name="Calculation 2 2 2 4 3 3" xfId="45102"/>
    <cellStyle name="Calculation 2 2 2 4 4" xfId="1429"/>
    <cellStyle name="Calculation 2 2 2 4 4 2" xfId="45103"/>
    <cellStyle name="Calculation 2 2 2 4 4 3" xfId="45104"/>
    <cellStyle name="Calculation 2 2 2 4 5" xfId="1430"/>
    <cellStyle name="Calculation 2 2 2 4 5 2" xfId="45105"/>
    <cellStyle name="Calculation 2 2 2 4 5 3" xfId="45106"/>
    <cellStyle name="Calculation 2 2 2 4 6" xfId="1431"/>
    <cellStyle name="Calculation 2 2 2 4 6 2" xfId="45107"/>
    <cellStyle name="Calculation 2 2 2 4 6 3" xfId="45108"/>
    <cellStyle name="Calculation 2 2 2 4 7" xfId="1432"/>
    <cellStyle name="Calculation 2 2 2 4 8" xfId="45109"/>
    <cellStyle name="Calculation 2 2 2 40" xfId="1433"/>
    <cellStyle name="Calculation 2 2 2 41" xfId="45110"/>
    <cellStyle name="Calculation 2 2 2 5" xfId="1434"/>
    <cellStyle name="Calculation 2 2 2 5 2" xfId="1435"/>
    <cellStyle name="Calculation 2 2 2 5 2 2" xfId="1436"/>
    <cellStyle name="Calculation 2 2 2 5 2 3" xfId="1437"/>
    <cellStyle name="Calculation 2 2 2 5 2 4" xfId="1438"/>
    <cellStyle name="Calculation 2 2 2 5 2 5" xfId="1439"/>
    <cellStyle name="Calculation 2 2 2 5 2 6" xfId="1440"/>
    <cellStyle name="Calculation 2 2 2 5 3" xfId="1441"/>
    <cellStyle name="Calculation 2 2 2 5 3 2" xfId="45111"/>
    <cellStyle name="Calculation 2 2 2 5 3 3" xfId="45112"/>
    <cellStyle name="Calculation 2 2 2 5 4" xfId="1442"/>
    <cellStyle name="Calculation 2 2 2 5 4 2" xfId="45113"/>
    <cellStyle name="Calculation 2 2 2 5 4 3" xfId="45114"/>
    <cellStyle name="Calculation 2 2 2 5 5" xfId="1443"/>
    <cellStyle name="Calculation 2 2 2 5 5 2" xfId="45115"/>
    <cellStyle name="Calculation 2 2 2 5 5 3" xfId="45116"/>
    <cellStyle name="Calculation 2 2 2 5 6" xfId="1444"/>
    <cellStyle name="Calculation 2 2 2 5 6 2" xfId="45117"/>
    <cellStyle name="Calculation 2 2 2 5 6 3" xfId="45118"/>
    <cellStyle name="Calculation 2 2 2 5 7" xfId="1445"/>
    <cellStyle name="Calculation 2 2 2 5 8" xfId="45119"/>
    <cellStyle name="Calculation 2 2 2 6" xfId="1446"/>
    <cellStyle name="Calculation 2 2 2 6 2" xfId="1447"/>
    <cellStyle name="Calculation 2 2 2 6 2 2" xfId="1448"/>
    <cellStyle name="Calculation 2 2 2 6 2 3" xfId="1449"/>
    <cellStyle name="Calculation 2 2 2 6 2 4" xfId="1450"/>
    <cellStyle name="Calculation 2 2 2 6 2 5" xfId="1451"/>
    <cellStyle name="Calculation 2 2 2 6 2 6" xfId="1452"/>
    <cellStyle name="Calculation 2 2 2 6 3" xfId="1453"/>
    <cellStyle name="Calculation 2 2 2 6 3 2" xfId="45120"/>
    <cellStyle name="Calculation 2 2 2 6 3 3" xfId="45121"/>
    <cellStyle name="Calculation 2 2 2 6 4" xfId="1454"/>
    <cellStyle name="Calculation 2 2 2 6 4 2" xfId="45122"/>
    <cellStyle name="Calculation 2 2 2 6 4 3" xfId="45123"/>
    <cellStyle name="Calculation 2 2 2 6 5" xfId="1455"/>
    <cellStyle name="Calculation 2 2 2 6 5 2" xfId="45124"/>
    <cellStyle name="Calculation 2 2 2 6 5 3" xfId="45125"/>
    <cellStyle name="Calculation 2 2 2 6 6" xfId="1456"/>
    <cellStyle name="Calculation 2 2 2 6 6 2" xfId="45126"/>
    <cellStyle name="Calculation 2 2 2 6 6 3" xfId="45127"/>
    <cellStyle name="Calculation 2 2 2 6 7" xfId="1457"/>
    <cellStyle name="Calculation 2 2 2 6 8" xfId="45128"/>
    <cellStyle name="Calculation 2 2 2 7" xfId="1458"/>
    <cellStyle name="Calculation 2 2 2 7 2" xfId="1459"/>
    <cellStyle name="Calculation 2 2 2 7 2 2" xfId="1460"/>
    <cellStyle name="Calculation 2 2 2 7 2 3" xfId="1461"/>
    <cellStyle name="Calculation 2 2 2 7 2 4" xfId="1462"/>
    <cellStyle name="Calculation 2 2 2 7 2 5" xfId="1463"/>
    <cellStyle name="Calculation 2 2 2 7 2 6" xfId="1464"/>
    <cellStyle name="Calculation 2 2 2 7 3" xfId="1465"/>
    <cellStyle name="Calculation 2 2 2 7 3 2" xfId="45129"/>
    <cellStyle name="Calculation 2 2 2 7 3 3" xfId="45130"/>
    <cellStyle name="Calculation 2 2 2 7 4" xfId="1466"/>
    <cellStyle name="Calculation 2 2 2 7 4 2" xfId="45131"/>
    <cellStyle name="Calculation 2 2 2 7 4 3" xfId="45132"/>
    <cellStyle name="Calculation 2 2 2 7 5" xfId="1467"/>
    <cellStyle name="Calculation 2 2 2 7 5 2" xfId="45133"/>
    <cellStyle name="Calculation 2 2 2 7 5 3" xfId="45134"/>
    <cellStyle name="Calculation 2 2 2 7 6" xfId="1468"/>
    <cellStyle name="Calculation 2 2 2 7 6 2" xfId="45135"/>
    <cellStyle name="Calculation 2 2 2 7 6 3" xfId="45136"/>
    <cellStyle name="Calculation 2 2 2 7 7" xfId="1469"/>
    <cellStyle name="Calculation 2 2 2 7 8" xfId="45137"/>
    <cellStyle name="Calculation 2 2 2 8" xfId="1470"/>
    <cellStyle name="Calculation 2 2 2 8 2" xfId="1471"/>
    <cellStyle name="Calculation 2 2 2 8 2 2" xfId="1472"/>
    <cellStyle name="Calculation 2 2 2 8 2 3" xfId="1473"/>
    <cellStyle name="Calculation 2 2 2 8 2 4" xfId="1474"/>
    <cellStyle name="Calculation 2 2 2 8 2 5" xfId="1475"/>
    <cellStyle name="Calculation 2 2 2 8 2 6" xfId="1476"/>
    <cellStyle name="Calculation 2 2 2 8 3" xfId="1477"/>
    <cellStyle name="Calculation 2 2 2 8 3 2" xfId="45138"/>
    <cellStyle name="Calculation 2 2 2 8 3 3" xfId="45139"/>
    <cellStyle name="Calculation 2 2 2 8 4" xfId="1478"/>
    <cellStyle name="Calculation 2 2 2 8 4 2" xfId="45140"/>
    <cellStyle name="Calculation 2 2 2 8 4 3" xfId="45141"/>
    <cellStyle name="Calculation 2 2 2 8 5" xfId="1479"/>
    <cellStyle name="Calculation 2 2 2 8 5 2" xfId="45142"/>
    <cellStyle name="Calculation 2 2 2 8 5 3" xfId="45143"/>
    <cellStyle name="Calculation 2 2 2 8 6" xfId="1480"/>
    <cellStyle name="Calculation 2 2 2 8 6 2" xfId="45144"/>
    <cellStyle name="Calculation 2 2 2 8 6 3" xfId="45145"/>
    <cellStyle name="Calculation 2 2 2 8 7" xfId="1481"/>
    <cellStyle name="Calculation 2 2 2 8 8" xfId="45146"/>
    <cellStyle name="Calculation 2 2 2 9" xfId="1482"/>
    <cellStyle name="Calculation 2 2 2 9 2" xfId="1483"/>
    <cellStyle name="Calculation 2 2 2 9 2 2" xfId="1484"/>
    <cellStyle name="Calculation 2 2 2 9 2 3" xfId="1485"/>
    <cellStyle name="Calculation 2 2 2 9 2 4" xfId="1486"/>
    <cellStyle name="Calculation 2 2 2 9 2 5" xfId="1487"/>
    <cellStyle name="Calculation 2 2 2 9 2 6" xfId="1488"/>
    <cellStyle name="Calculation 2 2 2 9 3" xfId="1489"/>
    <cellStyle name="Calculation 2 2 2 9 3 2" xfId="45147"/>
    <cellStyle name="Calculation 2 2 2 9 3 3" xfId="45148"/>
    <cellStyle name="Calculation 2 2 2 9 4" xfId="1490"/>
    <cellStyle name="Calculation 2 2 2 9 4 2" xfId="45149"/>
    <cellStyle name="Calculation 2 2 2 9 4 3" xfId="45150"/>
    <cellStyle name="Calculation 2 2 2 9 5" xfId="1491"/>
    <cellStyle name="Calculation 2 2 2 9 5 2" xfId="45151"/>
    <cellStyle name="Calculation 2 2 2 9 5 3" xfId="45152"/>
    <cellStyle name="Calculation 2 2 2 9 6" xfId="1492"/>
    <cellStyle name="Calculation 2 2 2 9 6 2" xfId="45153"/>
    <cellStyle name="Calculation 2 2 2 9 6 3" xfId="45154"/>
    <cellStyle name="Calculation 2 2 2 9 7" xfId="1493"/>
    <cellStyle name="Calculation 2 2 2 9 8" xfId="45155"/>
    <cellStyle name="Calculation 2 2 20" xfId="1494"/>
    <cellStyle name="Calculation 2 2 20 2" xfId="1495"/>
    <cellStyle name="Calculation 2 2 20 2 2" xfId="1496"/>
    <cellStyle name="Calculation 2 2 20 2 3" xfId="1497"/>
    <cellStyle name="Calculation 2 2 20 2 4" xfId="1498"/>
    <cellStyle name="Calculation 2 2 20 2 5" xfId="1499"/>
    <cellStyle name="Calculation 2 2 20 2 6" xfId="1500"/>
    <cellStyle name="Calculation 2 2 20 3" xfId="1501"/>
    <cellStyle name="Calculation 2 2 20 3 2" xfId="45156"/>
    <cellStyle name="Calculation 2 2 20 3 3" xfId="45157"/>
    <cellStyle name="Calculation 2 2 20 4" xfId="1502"/>
    <cellStyle name="Calculation 2 2 20 4 2" xfId="45158"/>
    <cellStyle name="Calculation 2 2 20 4 3" xfId="45159"/>
    <cellStyle name="Calculation 2 2 20 5" xfId="1503"/>
    <cellStyle name="Calculation 2 2 20 5 2" xfId="45160"/>
    <cellStyle name="Calculation 2 2 20 5 3" xfId="45161"/>
    <cellStyle name="Calculation 2 2 20 6" xfId="1504"/>
    <cellStyle name="Calculation 2 2 20 6 2" xfId="45162"/>
    <cellStyle name="Calculation 2 2 20 6 3" xfId="45163"/>
    <cellStyle name="Calculation 2 2 20 7" xfId="1505"/>
    <cellStyle name="Calculation 2 2 20 8" xfId="45164"/>
    <cellStyle name="Calculation 2 2 21" xfId="1506"/>
    <cellStyle name="Calculation 2 2 21 2" xfId="1507"/>
    <cellStyle name="Calculation 2 2 21 2 2" xfId="1508"/>
    <cellStyle name="Calculation 2 2 21 2 3" xfId="1509"/>
    <cellStyle name="Calculation 2 2 21 2 4" xfId="1510"/>
    <cellStyle name="Calculation 2 2 21 2 5" xfId="1511"/>
    <cellStyle name="Calculation 2 2 21 2 6" xfId="1512"/>
    <cellStyle name="Calculation 2 2 21 3" xfId="1513"/>
    <cellStyle name="Calculation 2 2 21 3 2" xfId="45165"/>
    <cellStyle name="Calculation 2 2 21 3 3" xfId="45166"/>
    <cellStyle name="Calculation 2 2 21 4" xfId="1514"/>
    <cellStyle name="Calculation 2 2 21 4 2" xfId="45167"/>
    <cellStyle name="Calculation 2 2 21 4 3" xfId="45168"/>
    <cellStyle name="Calculation 2 2 21 5" xfId="1515"/>
    <cellStyle name="Calculation 2 2 21 5 2" xfId="45169"/>
    <cellStyle name="Calculation 2 2 21 5 3" xfId="45170"/>
    <cellStyle name="Calculation 2 2 21 6" xfId="1516"/>
    <cellStyle name="Calculation 2 2 21 6 2" xfId="45171"/>
    <cellStyle name="Calculation 2 2 21 6 3" xfId="45172"/>
    <cellStyle name="Calculation 2 2 21 7" xfId="1517"/>
    <cellStyle name="Calculation 2 2 21 8" xfId="45173"/>
    <cellStyle name="Calculation 2 2 22" xfId="1518"/>
    <cellStyle name="Calculation 2 2 22 2" xfId="1519"/>
    <cellStyle name="Calculation 2 2 22 2 2" xfId="1520"/>
    <cellStyle name="Calculation 2 2 22 2 3" xfId="1521"/>
    <cellStyle name="Calculation 2 2 22 2 4" xfId="1522"/>
    <cellStyle name="Calculation 2 2 22 2 5" xfId="1523"/>
    <cellStyle name="Calculation 2 2 22 2 6" xfId="1524"/>
    <cellStyle name="Calculation 2 2 22 3" xfId="1525"/>
    <cellStyle name="Calculation 2 2 22 3 2" xfId="45174"/>
    <cellStyle name="Calculation 2 2 22 3 3" xfId="45175"/>
    <cellStyle name="Calculation 2 2 22 4" xfId="1526"/>
    <cellStyle name="Calculation 2 2 22 4 2" xfId="45176"/>
    <cellStyle name="Calculation 2 2 22 4 3" xfId="45177"/>
    <cellStyle name="Calculation 2 2 22 5" xfId="1527"/>
    <cellStyle name="Calculation 2 2 22 5 2" xfId="45178"/>
    <cellStyle name="Calculation 2 2 22 5 3" xfId="45179"/>
    <cellStyle name="Calculation 2 2 22 6" xfId="1528"/>
    <cellStyle name="Calculation 2 2 22 6 2" xfId="45180"/>
    <cellStyle name="Calculation 2 2 22 6 3" xfId="45181"/>
    <cellStyle name="Calculation 2 2 22 7" xfId="1529"/>
    <cellStyle name="Calculation 2 2 22 8" xfId="45182"/>
    <cellStyle name="Calculation 2 2 23" xfId="1530"/>
    <cellStyle name="Calculation 2 2 23 2" xfId="1531"/>
    <cellStyle name="Calculation 2 2 23 2 2" xfId="1532"/>
    <cellStyle name="Calculation 2 2 23 2 3" xfId="1533"/>
    <cellStyle name="Calculation 2 2 23 2 4" xfId="1534"/>
    <cellStyle name="Calculation 2 2 23 2 5" xfId="1535"/>
    <cellStyle name="Calculation 2 2 23 2 6" xfId="1536"/>
    <cellStyle name="Calculation 2 2 23 3" xfId="1537"/>
    <cellStyle name="Calculation 2 2 23 3 2" xfId="45183"/>
    <cellStyle name="Calculation 2 2 23 3 3" xfId="45184"/>
    <cellStyle name="Calculation 2 2 23 4" xfId="1538"/>
    <cellStyle name="Calculation 2 2 23 4 2" xfId="45185"/>
    <cellStyle name="Calculation 2 2 23 4 3" xfId="45186"/>
    <cellStyle name="Calculation 2 2 23 5" xfId="1539"/>
    <cellStyle name="Calculation 2 2 23 5 2" xfId="45187"/>
    <cellStyle name="Calculation 2 2 23 5 3" xfId="45188"/>
    <cellStyle name="Calculation 2 2 23 6" xfId="1540"/>
    <cellStyle name="Calculation 2 2 23 6 2" xfId="45189"/>
    <cellStyle name="Calculation 2 2 23 6 3" xfId="45190"/>
    <cellStyle name="Calculation 2 2 23 7" xfId="1541"/>
    <cellStyle name="Calculation 2 2 23 8" xfId="45191"/>
    <cellStyle name="Calculation 2 2 24" xfId="1542"/>
    <cellStyle name="Calculation 2 2 24 2" xfId="1543"/>
    <cellStyle name="Calculation 2 2 24 2 2" xfId="1544"/>
    <cellStyle name="Calculation 2 2 24 2 3" xfId="1545"/>
    <cellStyle name="Calculation 2 2 24 2 4" xfId="1546"/>
    <cellStyle name="Calculation 2 2 24 2 5" xfId="1547"/>
    <cellStyle name="Calculation 2 2 24 2 6" xfId="1548"/>
    <cellStyle name="Calculation 2 2 24 3" xfId="1549"/>
    <cellStyle name="Calculation 2 2 24 3 2" xfId="45192"/>
    <cellStyle name="Calculation 2 2 24 3 3" xfId="45193"/>
    <cellStyle name="Calculation 2 2 24 4" xfId="1550"/>
    <cellStyle name="Calculation 2 2 24 4 2" xfId="45194"/>
    <cellStyle name="Calculation 2 2 24 4 3" xfId="45195"/>
    <cellStyle name="Calculation 2 2 24 5" xfId="1551"/>
    <cellStyle name="Calculation 2 2 24 5 2" xfId="45196"/>
    <cellStyle name="Calculation 2 2 24 5 3" xfId="45197"/>
    <cellStyle name="Calculation 2 2 24 6" xfId="1552"/>
    <cellStyle name="Calculation 2 2 24 6 2" xfId="45198"/>
    <cellStyle name="Calculation 2 2 24 6 3" xfId="45199"/>
    <cellStyle name="Calculation 2 2 24 7" xfId="1553"/>
    <cellStyle name="Calculation 2 2 24 8" xfId="45200"/>
    <cellStyle name="Calculation 2 2 25" xfId="1554"/>
    <cellStyle name="Calculation 2 2 25 2" xfId="1555"/>
    <cellStyle name="Calculation 2 2 25 2 2" xfId="1556"/>
    <cellStyle name="Calculation 2 2 25 2 3" xfId="1557"/>
    <cellStyle name="Calculation 2 2 25 2 4" xfId="1558"/>
    <cellStyle name="Calculation 2 2 25 2 5" xfId="1559"/>
    <cellStyle name="Calculation 2 2 25 2 6" xfId="1560"/>
    <cellStyle name="Calculation 2 2 25 3" xfId="1561"/>
    <cellStyle name="Calculation 2 2 25 3 2" xfId="45201"/>
    <cellStyle name="Calculation 2 2 25 3 3" xfId="45202"/>
    <cellStyle name="Calculation 2 2 25 4" xfId="1562"/>
    <cellStyle name="Calculation 2 2 25 4 2" xfId="45203"/>
    <cellStyle name="Calculation 2 2 25 4 3" xfId="45204"/>
    <cellStyle name="Calculation 2 2 25 5" xfId="1563"/>
    <cellStyle name="Calculation 2 2 25 5 2" xfId="45205"/>
    <cellStyle name="Calculation 2 2 25 5 3" xfId="45206"/>
    <cellStyle name="Calculation 2 2 25 6" xfId="1564"/>
    <cellStyle name="Calculation 2 2 25 6 2" xfId="45207"/>
    <cellStyle name="Calculation 2 2 25 6 3" xfId="45208"/>
    <cellStyle name="Calculation 2 2 25 7" xfId="1565"/>
    <cellStyle name="Calculation 2 2 25 8" xfId="45209"/>
    <cellStyle name="Calculation 2 2 26" xfId="1566"/>
    <cellStyle name="Calculation 2 2 26 2" xfId="1567"/>
    <cellStyle name="Calculation 2 2 26 2 2" xfId="1568"/>
    <cellStyle name="Calculation 2 2 26 2 3" xfId="1569"/>
    <cellStyle name="Calculation 2 2 26 2 4" xfId="1570"/>
    <cellStyle name="Calculation 2 2 26 2 5" xfId="1571"/>
    <cellStyle name="Calculation 2 2 26 2 6" xfId="1572"/>
    <cellStyle name="Calculation 2 2 26 3" xfId="1573"/>
    <cellStyle name="Calculation 2 2 26 3 2" xfId="45210"/>
    <cellStyle name="Calculation 2 2 26 3 3" xfId="45211"/>
    <cellStyle name="Calculation 2 2 26 4" xfId="1574"/>
    <cellStyle name="Calculation 2 2 26 4 2" xfId="45212"/>
    <cellStyle name="Calculation 2 2 26 4 3" xfId="45213"/>
    <cellStyle name="Calculation 2 2 26 5" xfId="1575"/>
    <cellStyle name="Calculation 2 2 26 5 2" xfId="45214"/>
    <cellStyle name="Calculation 2 2 26 5 3" xfId="45215"/>
    <cellStyle name="Calculation 2 2 26 6" xfId="1576"/>
    <cellStyle name="Calculation 2 2 26 6 2" xfId="45216"/>
    <cellStyle name="Calculation 2 2 26 6 3" xfId="45217"/>
    <cellStyle name="Calculation 2 2 26 7" xfId="1577"/>
    <cellStyle name="Calculation 2 2 26 8" xfId="45218"/>
    <cellStyle name="Calculation 2 2 27" xfId="1578"/>
    <cellStyle name="Calculation 2 2 27 2" xfId="1579"/>
    <cellStyle name="Calculation 2 2 27 2 2" xfId="1580"/>
    <cellStyle name="Calculation 2 2 27 2 3" xfId="1581"/>
    <cellStyle name="Calculation 2 2 27 2 4" xfId="1582"/>
    <cellStyle name="Calculation 2 2 27 2 5" xfId="1583"/>
    <cellStyle name="Calculation 2 2 27 2 6" xfId="1584"/>
    <cellStyle name="Calculation 2 2 27 3" xfId="1585"/>
    <cellStyle name="Calculation 2 2 27 3 2" xfId="45219"/>
    <cellStyle name="Calculation 2 2 27 3 3" xfId="45220"/>
    <cellStyle name="Calculation 2 2 27 4" xfId="1586"/>
    <cellStyle name="Calculation 2 2 27 4 2" xfId="45221"/>
    <cellStyle name="Calculation 2 2 27 4 3" xfId="45222"/>
    <cellStyle name="Calculation 2 2 27 5" xfId="1587"/>
    <cellStyle name="Calculation 2 2 27 5 2" xfId="45223"/>
    <cellStyle name="Calculation 2 2 27 5 3" xfId="45224"/>
    <cellStyle name="Calculation 2 2 27 6" xfId="1588"/>
    <cellStyle name="Calculation 2 2 27 6 2" xfId="45225"/>
    <cellStyle name="Calculation 2 2 27 6 3" xfId="45226"/>
    <cellStyle name="Calculation 2 2 27 7" xfId="1589"/>
    <cellStyle name="Calculation 2 2 27 8" xfId="45227"/>
    <cellStyle name="Calculation 2 2 28" xfId="1590"/>
    <cellStyle name="Calculation 2 2 28 2" xfId="1591"/>
    <cellStyle name="Calculation 2 2 28 2 2" xfId="1592"/>
    <cellStyle name="Calculation 2 2 28 2 3" xfId="1593"/>
    <cellStyle name="Calculation 2 2 28 2 4" xfId="1594"/>
    <cellStyle name="Calculation 2 2 28 2 5" xfId="1595"/>
    <cellStyle name="Calculation 2 2 28 2 6" xfId="1596"/>
    <cellStyle name="Calculation 2 2 28 3" xfId="1597"/>
    <cellStyle name="Calculation 2 2 28 3 2" xfId="45228"/>
    <cellStyle name="Calculation 2 2 28 3 3" xfId="45229"/>
    <cellStyle name="Calculation 2 2 28 4" xfId="1598"/>
    <cellStyle name="Calculation 2 2 28 4 2" xfId="45230"/>
    <cellStyle name="Calculation 2 2 28 4 3" xfId="45231"/>
    <cellStyle name="Calculation 2 2 28 5" xfId="1599"/>
    <cellStyle name="Calculation 2 2 28 5 2" xfId="45232"/>
    <cellStyle name="Calculation 2 2 28 5 3" xfId="45233"/>
    <cellStyle name="Calculation 2 2 28 6" xfId="1600"/>
    <cellStyle name="Calculation 2 2 28 6 2" xfId="45234"/>
    <cellStyle name="Calculation 2 2 28 6 3" xfId="45235"/>
    <cellStyle name="Calculation 2 2 28 7" xfId="1601"/>
    <cellStyle name="Calculation 2 2 28 8" xfId="45236"/>
    <cellStyle name="Calculation 2 2 29" xfId="1602"/>
    <cellStyle name="Calculation 2 2 29 2" xfId="1603"/>
    <cellStyle name="Calculation 2 2 29 2 2" xfId="1604"/>
    <cellStyle name="Calculation 2 2 29 2 3" xfId="1605"/>
    <cellStyle name="Calculation 2 2 29 2 4" xfId="1606"/>
    <cellStyle name="Calculation 2 2 29 2 5" xfId="1607"/>
    <cellStyle name="Calculation 2 2 29 2 6" xfId="1608"/>
    <cellStyle name="Calculation 2 2 29 3" xfId="1609"/>
    <cellStyle name="Calculation 2 2 29 3 2" xfId="45237"/>
    <cellStyle name="Calculation 2 2 29 3 3" xfId="45238"/>
    <cellStyle name="Calculation 2 2 29 4" xfId="1610"/>
    <cellStyle name="Calculation 2 2 29 4 2" xfId="45239"/>
    <cellStyle name="Calculation 2 2 29 4 3" xfId="45240"/>
    <cellStyle name="Calculation 2 2 29 5" xfId="1611"/>
    <cellStyle name="Calculation 2 2 29 5 2" xfId="45241"/>
    <cellStyle name="Calculation 2 2 29 5 3" xfId="45242"/>
    <cellStyle name="Calculation 2 2 29 6" xfId="1612"/>
    <cellStyle name="Calculation 2 2 29 6 2" xfId="45243"/>
    <cellStyle name="Calculation 2 2 29 6 3" xfId="45244"/>
    <cellStyle name="Calculation 2 2 29 7" xfId="1613"/>
    <cellStyle name="Calculation 2 2 29 8" xfId="45245"/>
    <cellStyle name="Calculation 2 2 3" xfId="1614"/>
    <cellStyle name="Calculation 2 2 3 2" xfId="1615"/>
    <cellStyle name="Calculation 2 2 3 2 2" xfId="1616"/>
    <cellStyle name="Calculation 2 2 3 2 3" xfId="1617"/>
    <cellStyle name="Calculation 2 2 3 2 4" xfId="1618"/>
    <cellStyle name="Calculation 2 2 3 2 5" xfId="1619"/>
    <cellStyle name="Calculation 2 2 3 2 6" xfId="1620"/>
    <cellStyle name="Calculation 2 2 3 3" xfId="1621"/>
    <cellStyle name="Calculation 2 2 3 3 2" xfId="45246"/>
    <cellStyle name="Calculation 2 2 3 3 3" xfId="45247"/>
    <cellStyle name="Calculation 2 2 3 4" xfId="1622"/>
    <cellStyle name="Calculation 2 2 3 4 2" xfId="45248"/>
    <cellStyle name="Calculation 2 2 3 4 3" xfId="45249"/>
    <cellStyle name="Calculation 2 2 3 5" xfId="1623"/>
    <cellStyle name="Calculation 2 2 3 5 2" xfId="45250"/>
    <cellStyle name="Calculation 2 2 3 5 3" xfId="45251"/>
    <cellStyle name="Calculation 2 2 3 6" xfId="1624"/>
    <cellStyle name="Calculation 2 2 3 6 2" xfId="45252"/>
    <cellStyle name="Calculation 2 2 3 6 3" xfId="45253"/>
    <cellStyle name="Calculation 2 2 3 7" xfId="1625"/>
    <cellStyle name="Calculation 2 2 3 8" xfId="45254"/>
    <cellStyle name="Calculation 2 2 30" xfId="1626"/>
    <cellStyle name="Calculation 2 2 30 2" xfId="1627"/>
    <cellStyle name="Calculation 2 2 30 2 2" xfId="1628"/>
    <cellStyle name="Calculation 2 2 30 2 3" xfId="1629"/>
    <cellStyle name="Calculation 2 2 30 2 4" xfId="1630"/>
    <cellStyle name="Calculation 2 2 30 2 5" xfId="1631"/>
    <cellStyle name="Calculation 2 2 30 2 6" xfId="1632"/>
    <cellStyle name="Calculation 2 2 30 3" xfId="1633"/>
    <cellStyle name="Calculation 2 2 30 3 2" xfId="45255"/>
    <cellStyle name="Calculation 2 2 30 3 3" xfId="45256"/>
    <cellStyle name="Calculation 2 2 30 4" xfId="1634"/>
    <cellStyle name="Calculation 2 2 30 4 2" xfId="45257"/>
    <cellStyle name="Calculation 2 2 30 4 3" xfId="45258"/>
    <cellStyle name="Calculation 2 2 30 5" xfId="1635"/>
    <cellStyle name="Calculation 2 2 30 5 2" xfId="45259"/>
    <cellStyle name="Calculation 2 2 30 5 3" xfId="45260"/>
    <cellStyle name="Calculation 2 2 30 6" xfId="1636"/>
    <cellStyle name="Calculation 2 2 30 6 2" xfId="45261"/>
    <cellStyle name="Calculation 2 2 30 6 3" xfId="45262"/>
    <cellStyle name="Calculation 2 2 30 7" xfId="1637"/>
    <cellStyle name="Calculation 2 2 30 8" xfId="45263"/>
    <cellStyle name="Calculation 2 2 31" xfId="1638"/>
    <cellStyle name="Calculation 2 2 31 2" xfId="1639"/>
    <cellStyle name="Calculation 2 2 31 2 2" xfId="1640"/>
    <cellStyle name="Calculation 2 2 31 2 3" xfId="1641"/>
    <cellStyle name="Calculation 2 2 31 2 4" xfId="1642"/>
    <cellStyle name="Calculation 2 2 31 2 5" xfId="1643"/>
    <cellStyle name="Calculation 2 2 31 2 6" xfId="1644"/>
    <cellStyle name="Calculation 2 2 31 3" xfId="1645"/>
    <cellStyle name="Calculation 2 2 31 3 2" xfId="45264"/>
    <cellStyle name="Calculation 2 2 31 3 3" xfId="45265"/>
    <cellStyle name="Calculation 2 2 31 4" xfId="1646"/>
    <cellStyle name="Calculation 2 2 31 4 2" xfId="45266"/>
    <cellStyle name="Calculation 2 2 31 4 3" xfId="45267"/>
    <cellStyle name="Calculation 2 2 31 5" xfId="1647"/>
    <cellStyle name="Calculation 2 2 31 5 2" xfId="45268"/>
    <cellStyle name="Calculation 2 2 31 5 3" xfId="45269"/>
    <cellStyle name="Calculation 2 2 31 6" xfId="1648"/>
    <cellStyle name="Calculation 2 2 31 6 2" xfId="45270"/>
    <cellStyle name="Calculation 2 2 31 6 3" xfId="45271"/>
    <cellStyle name="Calculation 2 2 31 7" xfId="1649"/>
    <cellStyle name="Calculation 2 2 31 8" xfId="45272"/>
    <cellStyle name="Calculation 2 2 32" xfId="1650"/>
    <cellStyle name="Calculation 2 2 32 2" xfId="1651"/>
    <cellStyle name="Calculation 2 2 32 2 2" xfId="1652"/>
    <cellStyle name="Calculation 2 2 32 2 3" xfId="1653"/>
    <cellStyle name="Calculation 2 2 32 2 4" xfId="1654"/>
    <cellStyle name="Calculation 2 2 32 2 5" xfId="1655"/>
    <cellStyle name="Calculation 2 2 32 2 6" xfId="1656"/>
    <cellStyle name="Calculation 2 2 32 3" xfId="1657"/>
    <cellStyle name="Calculation 2 2 32 3 2" xfId="45273"/>
    <cellStyle name="Calculation 2 2 32 3 3" xfId="45274"/>
    <cellStyle name="Calculation 2 2 32 4" xfId="1658"/>
    <cellStyle name="Calculation 2 2 32 4 2" xfId="45275"/>
    <cellStyle name="Calculation 2 2 32 4 3" xfId="45276"/>
    <cellStyle name="Calculation 2 2 32 5" xfId="1659"/>
    <cellStyle name="Calculation 2 2 32 5 2" xfId="45277"/>
    <cellStyle name="Calculation 2 2 32 5 3" xfId="45278"/>
    <cellStyle name="Calculation 2 2 32 6" xfId="1660"/>
    <cellStyle name="Calculation 2 2 32 6 2" xfId="45279"/>
    <cellStyle name="Calculation 2 2 32 6 3" xfId="45280"/>
    <cellStyle name="Calculation 2 2 32 7" xfId="1661"/>
    <cellStyle name="Calculation 2 2 32 8" xfId="45281"/>
    <cellStyle name="Calculation 2 2 33" xfId="1662"/>
    <cellStyle name="Calculation 2 2 33 2" xfId="1663"/>
    <cellStyle name="Calculation 2 2 33 2 2" xfId="1664"/>
    <cellStyle name="Calculation 2 2 33 2 3" xfId="1665"/>
    <cellStyle name="Calculation 2 2 33 2 4" xfId="1666"/>
    <cellStyle name="Calculation 2 2 33 2 5" xfId="1667"/>
    <cellStyle name="Calculation 2 2 33 2 6" xfId="1668"/>
    <cellStyle name="Calculation 2 2 33 3" xfId="1669"/>
    <cellStyle name="Calculation 2 2 33 3 2" xfId="45282"/>
    <cellStyle name="Calculation 2 2 33 3 3" xfId="45283"/>
    <cellStyle name="Calculation 2 2 33 4" xfId="1670"/>
    <cellStyle name="Calculation 2 2 33 4 2" xfId="45284"/>
    <cellStyle name="Calculation 2 2 33 4 3" xfId="45285"/>
    <cellStyle name="Calculation 2 2 33 5" xfId="1671"/>
    <cellStyle name="Calculation 2 2 33 5 2" xfId="45286"/>
    <cellStyle name="Calculation 2 2 33 5 3" xfId="45287"/>
    <cellStyle name="Calculation 2 2 33 6" xfId="1672"/>
    <cellStyle name="Calculation 2 2 33 6 2" xfId="45288"/>
    <cellStyle name="Calculation 2 2 33 6 3" xfId="45289"/>
    <cellStyle name="Calculation 2 2 33 7" xfId="1673"/>
    <cellStyle name="Calculation 2 2 33 8" xfId="45290"/>
    <cellStyle name="Calculation 2 2 34" xfId="1674"/>
    <cellStyle name="Calculation 2 2 34 2" xfId="1675"/>
    <cellStyle name="Calculation 2 2 34 2 2" xfId="1676"/>
    <cellStyle name="Calculation 2 2 34 2 3" xfId="1677"/>
    <cellStyle name="Calculation 2 2 34 2 4" xfId="1678"/>
    <cellStyle name="Calculation 2 2 34 2 5" xfId="1679"/>
    <cellStyle name="Calculation 2 2 34 2 6" xfId="1680"/>
    <cellStyle name="Calculation 2 2 34 3" xfId="1681"/>
    <cellStyle name="Calculation 2 2 34 3 2" xfId="45291"/>
    <cellStyle name="Calculation 2 2 34 3 3" xfId="45292"/>
    <cellStyle name="Calculation 2 2 34 4" xfId="1682"/>
    <cellStyle name="Calculation 2 2 34 4 2" xfId="45293"/>
    <cellStyle name="Calculation 2 2 34 4 3" xfId="45294"/>
    <cellStyle name="Calculation 2 2 34 5" xfId="1683"/>
    <cellStyle name="Calculation 2 2 34 5 2" xfId="45295"/>
    <cellStyle name="Calculation 2 2 34 5 3" xfId="45296"/>
    <cellStyle name="Calculation 2 2 34 6" xfId="1684"/>
    <cellStyle name="Calculation 2 2 34 6 2" xfId="45297"/>
    <cellStyle name="Calculation 2 2 34 6 3" xfId="45298"/>
    <cellStyle name="Calculation 2 2 34 7" xfId="1685"/>
    <cellStyle name="Calculation 2 2 34 8" xfId="45299"/>
    <cellStyle name="Calculation 2 2 35" xfId="1686"/>
    <cellStyle name="Calculation 2 2 35 2" xfId="1687"/>
    <cellStyle name="Calculation 2 2 35 2 2" xfId="1688"/>
    <cellStyle name="Calculation 2 2 35 2 3" xfId="1689"/>
    <cellStyle name="Calculation 2 2 35 2 4" xfId="1690"/>
    <cellStyle name="Calculation 2 2 35 2 5" xfId="1691"/>
    <cellStyle name="Calculation 2 2 35 2 6" xfId="1692"/>
    <cellStyle name="Calculation 2 2 35 3" xfId="1693"/>
    <cellStyle name="Calculation 2 2 35 3 2" xfId="45300"/>
    <cellStyle name="Calculation 2 2 35 3 3" xfId="45301"/>
    <cellStyle name="Calculation 2 2 35 4" xfId="1694"/>
    <cellStyle name="Calculation 2 2 35 4 2" xfId="45302"/>
    <cellStyle name="Calculation 2 2 35 4 3" xfId="45303"/>
    <cellStyle name="Calculation 2 2 35 5" xfId="1695"/>
    <cellStyle name="Calculation 2 2 35 5 2" xfId="45304"/>
    <cellStyle name="Calculation 2 2 35 5 3" xfId="45305"/>
    <cellStyle name="Calculation 2 2 35 6" xfId="1696"/>
    <cellStyle name="Calculation 2 2 35 6 2" xfId="45306"/>
    <cellStyle name="Calculation 2 2 35 6 3" xfId="45307"/>
    <cellStyle name="Calculation 2 2 35 7" xfId="1697"/>
    <cellStyle name="Calculation 2 2 35 8" xfId="45308"/>
    <cellStyle name="Calculation 2 2 36" xfId="1698"/>
    <cellStyle name="Calculation 2 2 36 2" xfId="1699"/>
    <cellStyle name="Calculation 2 2 36 3" xfId="1700"/>
    <cellStyle name="Calculation 2 2 36 4" xfId="1701"/>
    <cellStyle name="Calculation 2 2 36 5" xfId="1702"/>
    <cellStyle name="Calculation 2 2 36 6" xfId="1703"/>
    <cellStyle name="Calculation 2 2 37" xfId="1704"/>
    <cellStyle name="Calculation 2 2 37 2" xfId="1705"/>
    <cellStyle name="Calculation 2 2 37 3" xfId="1706"/>
    <cellStyle name="Calculation 2 2 37 4" xfId="1707"/>
    <cellStyle name="Calculation 2 2 37 5" xfId="1708"/>
    <cellStyle name="Calculation 2 2 37 6" xfId="1709"/>
    <cellStyle name="Calculation 2 2 38" xfId="1710"/>
    <cellStyle name="Calculation 2 2 38 2" xfId="45309"/>
    <cellStyle name="Calculation 2 2 38 3" xfId="45310"/>
    <cellStyle name="Calculation 2 2 39" xfId="1711"/>
    <cellStyle name="Calculation 2 2 39 2" xfId="45311"/>
    <cellStyle name="Calculation 2 2 39 3" xfId="45312"/>
    <cellStyle name="Calculation 2 2 4" xfId="1712"/>
    <cellStyle name="Calculation 2 2 4 2" xfId="1713"/>
    <cellStyle name="Calculation 2 2 4 2 2" xfId="1714"/>
    <cellStyle name="Calculation 2 2 4 2 3" xfId="1715"/>
    <cellStyle name="Calculation 2 2 4 2 4" xfId="1716"/>
    <cellStyle name="Calculation 2 2 4 2 5" xfId="1717"/>
    <cellStyle name="Calculation 2 2 4 2 6" xfId="1718"/>
    <cellStyle name="Calculation 2 2 4 3" xfId="1719"/>
    <cellStyle name="Calculation 2 2 4 3 2" xfId="45313"/>
    <cellStyle name="Calculation 2 2 4 3 3" xfId="45314"/>
    <cellStyle name="Calculation 2 2 4 4" xfId="1720"/>
    <cellStyle name="Calculation 2 2 4 4 2" xfId="45315"/>
    <cellStyle name="Calculation 2 2 4 4 3" xfId="45316"/>
    <cellStyle name="Calculation 2 2 4 5" xfId="1721"/>
    <cellStyle name="Calculation 2 2 4 5 2" xfId="45317"/>
    <cellStyle name="Calculation 2 2 4 5 3" xfId="45318"/>
    <cellStyle name="Calculation 2 2 4 6" xfId="1722"/>
    <cellStyle name="Calculation 2 2 4 6 2" xfId="45319"/>
    <cellStyle name="Calculation 2 2 4 6 3" xfId="45320"/>
    <cellStyle name="Calculation 2 2 4 7" xfId="1723"/>
    <cellStyle name="Calculation 2 2 4 8" xfId="45321"/>
    <cellStyle name="Calculation 2 2 40" xfId="1724"/>
    <cellStyle name="Calculation 2 2 40 2" xfId="45322"/>
    <cellStyle name="Calculation 2 2 40 3" xfId="45323"/>
    <cellStyle name="Calculation 2 2 41" xfId="1725"/>
    <cellStyle name="Calculation 2 2 42" xfId="1726"/>
    <cellStyle name="Calculation 2 2 43" xfId="1727"/>
    <cellStyle name="Calculation 2 2 5" xfId="1728"/>
    <cellStyle name="Calculation 2 2 5 2" xfId="1729"/>
    <cellStyle name="Calculation 2 2 5 2 2" xfId="1730"/>
    <cellStyle name="Calculation 2 2 5 2 3" xfId="1731"/>
    <cellStyle name="Calculation 2 2 5 2 4" xfId="1732"/>
    <cellStyle name="Calculation 2 2 5 2 5" xfId="1733"/>
    <cellStyle name="Calculation 2 2 5 2 6" xfId="1734"/>
    <cellStyle name="Calculation 2 2 5 3" xfId="1735"/>
    <cellStyle name="Calculation 2 2 5 3 2" xfId="45324"/>
    <cellStyle name="Calculation 2 2 5 3 3" xfId="45325"/>
    <cellStyle name="Calculation 2 2 5 4" xfId="1736"/>
    <cellStyle name="Calculation 2 2 5 4 2" xfId="45326"/>
    <cellStyle name="Calculation 2 2 5 4 3" xfId="45327"/>
    <cellStyle name="Calculation 2 2 5 5" xfId="1737"/>
    <cellStyle name="Calculation 2 2 5 5 2" xfId="45328"/>
    <cellStyle name="Calculation 2 2 5 5 3" xfId="45329"/>
    <cellStyle name="Calculation 2 2 5 6" xfId="1738"/>
    <cellStyle name="Calculation 2 2 5 6 2" xfId="45330"/>
    <cellStyle name="Calculation 2 2 5 6 3" xfId="45331"/>
    <cellStyle name="Calculation 2 2 5 7" xfId="1739"/>
    <cellStyle name="Calculation 2 2 5 8" xfId="45332"/>
    <cellStyle name="Calculation 2 2 6" xfId="1740"/>
    <cellStyle name="Calculation 2 2 6 2" xfId="1741"/>
    <cellStyle name="Calculation 2 2 6 2 2" xfId="1742"/>
    <cellStyle name="Calculation 2 2 6 2 3" xfId="1743"/>
    <cellStyle name="Calculation 2 2 6 2 4" xfId="1744"/>
    <cellStyle name="Calculation 2 2 6 2 5" xfId="1745"/>
    <cellStyle name="Calculation 2 2 6 2 6" xfId="1746"/>
    <cellStyle name="Calculation 2 2 6 3" xfId="1747"/>
    <cellStyle name="Calculation 2 2 6 3 2" xfId="45333"/>
    <cellStyle name="Calculation 2 2 6 3 3" xfId="45334"/>
    <cellStyle name="Calculation 2 2 6 4" xfId="1748"/>
    <cellStyle name="Calculation 2 2 6 4 2" xfId="45335"/>
    <cellStyle name="Calculation 2 2 6 4 3" xfId="45336"/>
    <cellStyle name="Calculation 2 2 6 5" xfId="1749"/>
    <cellStyle name="Calculation 2 2 6 5 2" xfId="45337"/>
    <cellStyle name="Calculation 2 2 6 5 3" xfId="45338"/>
    <cellStyle name="Calculation 2 2 6 6" xfId="1750"/>
    <cellStyle name="Calculation 2 2 6 6 2" xfId="45339"/>
    <cellStyle name="Calculation 2 2 6 6 3" xfId="45340"/>
    <cellStyle name="Calculation 2 2 6 7" xfId="1751"/>
    <cellStyle name="Calculation 2 2 6 8" xfId="45341"/>
    <cellStyle name="Calculation 2 2 7" xfId="1752"/>
    <cellStyle name="Calculation 2 2 7 2" xfId="1753"/>
    <cellStyle name="Calculation 2 2 7 2 2" xfId="1754"/>
    <cellStyle name="Calculation 2 2 7 2 3" xfId="1755"/>
    <cellStyle name="Calculation 2 2 7 2 4" xfId="1756"/>
    <cellStyle name="Calculation 2 2 7 2 5" xfId="1757"/>
    <cellStyle name="Calculation 2 2 7 2 6" xfId="1758"/>
    <cellStyle name="Calculation 2 2 7 3" xfId="1759"/>
    <cellStyle name="Calculation 2 2 7 3 2" xfId="45342"/>
    <cellStyle name="Calculation 2 2 7 3 3" xfId="45343"/>
    <cellStyle name="Calculation 2 2 7 4" xfId="1760"/>
    <cellStyle name="Calculation 2 2 7 4 2" xfId="45344"/>
    <cellStyle name="Calculation 2 2 7 4 3" xfId="45345"/>
    <cellStyle name="Calculation 2 2 7 5" xfId="1761"/>
    <cellStyle name="Calculation 2 2 7 5 2" xfId="45346"/>
    <cellStyle name="Calculation 2 2 7 5 3" xfId="45347"/>
    <cellStyle name="Calculation 2 2 7 6" xfId="1762"/>
    <cellStyle name="Calculation 2 2 7 6 2" xfId="45348"/>
    <cellStyle name="Calculation 2 2 7 6 3" xfId="45349"/>
    <cellStyle name="Calculation 2 2 7 7" xfId="1763"/>
    <cellStyle name="Calculation 2 2 7 8" xfId="45350"/>
    <cellStyle name="Calculation 2 2 8" xfId="1764"/>
    <cellStyle name="Calculation 2 2 8 2" xfId="1765"/>
    <cellStyle name="Calculation 2 2 8 2 2" xfId="1766"/>
    <cellStyle name="Calculation 2 2 8 2 3" xfId="1767"/>
    <cellStyle name="Calculation 2 2 8 2 4" xfId="1768"/>
    <cellStyle name="Calculation 2 2 8 2 5" xfId="1769"/>
    <cellStyle name="Calculation 2 2 8 2 6" xfId="1770"/>
    <cellStyle name="Calculation 2 2 8 3" xfId="1771"/>
    <cellStyle name="Calculation 2 2 8 3 2" xfId="45351"/>
    <cellStyle name="Calculation 2 2 8 3 3" xfId="45352"/>
    <cellStyle name="Calculation 2 2 8 4" xfId="1772"/>
    <cellStyle name="Calculation 2 2 8 4 2" xfId="45353"/>
    <cellStyle name="Calculation 2 2 8 4 3" xfId="45354"/>
    <cellStyle name="Calculation 2 2 8 5" xfId="1773"/>
    <cellStyle name="Calculation 2 2 8 5 2" xfId="45355"/>
    <cellStyle name="Calculation 2 2 8 5 3" xfId="45356"/>
    <cellStyle name="Calculation 2 2 8 6" xfId="1774"/>
    <cellStyle name="Calculation 2 2 8 6 2" xfId="45357"/>
    <cellStyle name="Calculation 2 2 8 6 3" xfId="45358"/>
    <cellStyle name="Calculation 2 2 8 7" xfId="1775"/>
    <cellStyle name="Calculation 2 2 8 8" xfId="45359"/>
    <cellStyle name="Calculation 2 2 9" xfId="1776"/>
    <cellStyle name="Calculation 2 2 9 2" xfId="1777"/>
    <cellStyle name="Calculation 2 2 9 2 2" xfId="1778"/>
    <cellStyle name="Calculation 2 2 9 2 3" xfId="1779"/>
    <cellStyle name="Calculation 2 2 9 2 4" xfId="1780"/>
    <cellStyle name="Calculation 2 2 9 2 5" xfId="1781"/>
    <cellStyle name="Calculation 2 2 9 2 6" xfId="1782"/>
    <cellStyle name="Calculation 2 2 9 3" xfId="1783"/>
    <cellStyle name="Calculation 2 2 9 3 2" xfId="45360"/>
    <cellStyle name="Calculation 2 2 9 3 3" xfId="45361"/>
    <cellStyle name="Calculation 2 2 9 4" xfId="1784"/>
    <cellStyle name="Calculation 2 2 9 4 2" xfId="45362"/>
    <cellStyle name="Calculation 2 2 9 4 3" xfId="45363"/>
    <cellStyle name="Calculation 2 2 9 5" xfId="1785"/>
    <cellStyle name="Calculation 2 2 9 5 2" xfId="45364"/>
    <cellStyle name="Calculation 2 2 9 5 3" xfId="45365"/>
    <cellStyle name="Calculation 2 2 9 6" xfId="1786"/>
    <cellStyle name="Calculation 2 2 9 6 2" xfId="45366"/>
    <cellStyle name="Calculation 2 2 9 6 3" xfId="45367"/>
    <cellStyle name="Calculation 2 2 9 7" xfId="1787"/>
    <cellStyle name="Calculation 2 2 9 8" xfId="45368"/>
    <cellStyle name="Calculation 2 20" xfId="1788"/>
    <cellStyle name="Calculation 2 20 2" xfId="1789"/>
    <cellStyle name="Calculation 2 20 2 2" xfId="1790"/>
    <cellStyle name="Calculation 2 20 2 3" xfId="1791"/>
    <cellStyle name="Calculation 2 20 2 4" xfId="1792"/>
    <cellStyle name="Calculation 2 20 2 5" xfId="1793"/>
    <cellStyle name="Calculation 2 20 2 6" xfId="1794"/>
    <cellStyle name="Calculation 2 20 3" xfId="1795"/>
    <cellStyle name="Calculation 2 20 3 2" xfId="45369"/>
    <cellStyle name="Calculation 2 20 3 3" xfId="45370"/>
    <cellStyle name="Calculation 2 20 4" xfId="1796"/>
    <cellStyle name="Calculation 2 20 4 2" xfId="45371"/>
    <cellStyle name="Calculation 2 20 4 3" xfId="45372"/>
    <cellStyle name="Calculation 2 20 5" xfId="1797"/>
    <cellStyle name="Calculation 2 20 5 2" xfId="45373"/>
    <cellStyle name="Calculation 2 20 5 3" xfId="45374"/>
    <cellStyle name="Calculation 2 20 6" xfId="1798"/>
    <cellStyle name="Calculation 2 20 6 2" xfId="45375"/>
    <cellStyle name="Calculation 2 20 6 3" xfId="45376"/>
    <cellStyle name="Calculation 2 20 7" xfId="1799"/>
    <cellStyle name="Calculation 2 20 8" xfId="45377"/>
    <cellStyle name="Calculation 2 21" xfId="1800"/>
    <cellStyle name="Calculation 2 21 2" xfId="1801"/>
    <cellStyle name="Calculation 2 21 2 2" xfId="1802"/>
    <cellStyle name="Calculation 2 21 2 3" xfId="1803"/>
    <cellStyle name="Calculation 2 21 2 4" xfId="1804"/>
    <cellStyle name="Calculation 2 21 2 5" xfId="1805"/>
    <cellStyle name="Calculation 2 21 2 6" xfId="1806"/>
    <cellStyle name="Calculation 2 21 3" xfId="1807"/>
    <cellStyle name="Calculation 2 21 3 2" xfId="45378"/>
    <cellStyle name="Calculation 2 21 3 3" xfId="45379"/>
    <cellStyle name="Calculation 2 21 4" xfId="1808"/>
    <cellStyle name="Calculation 2 21 4 2" xfId="45380"/>
    <cellStyle name="Calculation 2 21 4 3" xfId="45381"/>
    <cellStyle name="Calculation 2 21 5" xfId="1809"/>
    <cellStyle name="Calculation 2 21 5 2" xfId="45382"/>
    <cellStyle name="Calculation 2 21 5 3" xfId="45383"/>
    <cellStyle name="Calculation 2 21 6" xfId="1810"/>
    <cellStyle name="Calculation 2 21 6 2" xfId="45384"/>
    <cellStyle name="Calculation 2 21 6 3" xfId="45385"/>
    <cellStyle name="Calculation 2 21 7" xfId="1811"/>
    <cellStyle name="Calculation 2 21 8" xfId="45386"/>
    <cellStyle name="Calculation 2 22" xfId="1812"/>
    <cellStyle name="Calculation 2 22 2" xfId="1813"/>
    <cellStyle name="Calculation 2 22 2 2" xfId="1814"/>
    <cellStyle name="Calculation 2 22 2 3" xfId="1815"/>
    <cellStyle name="Calculation 2 22 2 4" xfId="1816"/>
    <cellStyle name="Calculation 2 22 2 5" xfId="1817"/>
    <cellStyle name="Calculation 2 22 2 6" xfId="1818"/>
    <cellStyle name="Calculation 2 22 3" xfId="1819"/>
    <cellStyle name="Calculation 2 22 3 2" xfId="45387"/>
    <cellStyle name="Calculation 2 22 3 3" xfId="45388"/>
    <cellStyle name="Calculation 2 22 4" xfId="1820"/>
    <cellStyle name="Calculation 2 22 4 2" xfId="45389"/>
    <cellStyle name="Calculation 2 22 4 3" xfId="45390"/>
    <cellStyle name="Calculation 2 22 5" xfId="1821"/>
    <cellStyle name="Calculation 2 22 5 2" xfId="45391"/>
    <cellStyle name="Calculation 2 22 5 3" xfId="45392"/>
    <cellStyle name="Calculation 2 22 6" xfId="1822"/>
    <cellStyle name="Calculation 2 22 6 2" xfId="45393"/>
    <cellStyle name="Calculation 2 22 6 3" xfId="45394"/>
    <cellStyle name="Calculation 2 22 7" xfId="1823"/>
    <cellStyle name="Calculation 2 22 8" xfId="45395"/>
    <cellStyle name="Calculation 2 23" xfId="1824"/>
    <cellStyle name="Calculation 2 23 2" xfId="1825"/>
    <cellStyle name="Calculation 2 23 2 2" xfId="1826"/>
    <cellStyle name="Calculation 2 23 2 3" xfId="1827"/>
    <cellStyle name="Calculation 2 23 2 4" xfId="1828"/>
    <cellStyle name="Calculation 2 23 2 5" xfId="1829"/>
    <cellStyle name="Calculation 2 23 2 6" xfId="1830"/>
    <cellStyle name="Calculation 2 23 3" xfId="1831"/>
    <cellStyle name="Calculation 2 23 3 2" xfId="45396"/>
    <cellStyle name="Calculation 2 23 3 3" xfId="45397"/>
    <cellStyle name="Calculation 2 23 4" xfId="1832"/>
    <cellStyle name="Calculation 2 23 4 2" xfId="45398"/>
    <cellStyle name="Calculation 2 23 4 3" xfId="45399"/>
    <cellStyle name="Calculation 2 23 5" xfId="1833"/>
    <cellStyle name="Calculation 2 23 5 2" xfId="45400"/>
    <cellStyle name="Calculation 2 23 5 3" xfId="45401"/>
    <cellStyle name="Calculation 2 23 6" xfId="1834"/>
    <cellStyle name="Calculation 2 23 6 2" xfId="45402"/>
    <cellStyle name="Calculation 2 23 6 3" xfId="45403"/>
    <cellStyle name="Calculation 2 23 7" xfId="1835"/>
    <cellStyle name="Calculation 2 23 8" xfId="45404"/>
    <cellStyle name="Calculation 2 24" xfId="1836"/>
    <cellStyle name="Calculation 2 24 2" xfId="1837"/>
    <cellStyle name="Calculation 2 24 2 2" xfId="1838"/>
    <cellStyle name="Calculation 2 24 2 3" xfId="1839"/>
    <cellStyle name="Calculation 2 24 2 4" xfId="1840"/>
    <cellStyle name="Calculation 2 24 2 5" xfId="1841"/>
    <cellStyle name="Calculation 2 24 2 6" xfId="1842"/>
    <cellStyle name="Calculation 2 24 3" xfId="1843"/>
    <cellStyle name="Calculation 2 24 3 2" xfId="45405"/>
    <cellStyle name="Calculation 2 24 3 3" xfId="45406"/>
    <cellStyle name="Calculation 2 24 4" xfId="1844"/>
    <cellStyle name="Calculation 2 24 4 2" xfId="45407"/>
    <cellStyle name="Calculation 2 24 4 3" xfId="45408"/>
    <cellStyle name="Calculation 2 24 5" xfId="1845"/>
    <cellStyle name="Calculation 2 24 5 2" xfId="45409"/>
    <cellStyle name="Calculation 2 24 5 3" xfId="45410"/>
    <cellStyle name="Calculation 2 24 6" xfId="1846"/>
    <cellStyle name="Calculation 2 24 6 2" xfId="45411"/>
    <cellStyle name="Calculation 2 24 6 3" xfId="45412"/>
    <cellStyle name="Calculation 2 24 7" xfId="1847"/>
    <cellStyle name="Calculation 2 24 8" xfId="45413"/>
    <cellStyle name="Calculation 2 25" xfId="1848"/>
    <cellStyle name="Calculation 2 25 2" xfId="1849"/>
    <cellStyle name="Calculation 2 25 2 2" xfId="1850"/>
    <cellStyle name="Calculation 2 25 2 3" xfId="1851"/>
    <cellStyle name="Calculation 2 25 2 4" xfId="1852"/>
    <cellStyle name="Calculation 2 25 2 5" xfId="1853"/>
    <cellStyle name="Calculation 2 25 2 6" xfId="1854"/>
    <cellStyle name="Calculation 2 25 3" xfId="1855"/>
    <cellStyle name="Calculation 2 25 3 2" xfId="45414"/>
    <cellStyle name="Calculation 2 25 3 3" xfId="45415"/>
    <cellStyle name="Calculation 2 25 4" xfId="1856"/>
    <cellStyle name="Calculation 2 25 4 2" xfId="45416"/>
    <cellStyle name="Calculation 2 25 4 3" xfId="45417"/>
    <cellStyle name="Calculation 2 25 5" xfId="1857"/>
    <cellStyle name="Calculation 2 25 5 2" xfId="45418"/>
    <cellStyle name="Calculation 2 25 5 3" xfId="45419"/>
    <cellStyle name="Calculation 2 25 6" xfId="1858"/>
    <cellStyle name="Calculation 2 25 6 2" xfId="45420"/>
    <cellStyle name="Calculation 2 25 6 3" xfId="45421"/>
    <cellStyle name="Calculation 2 25 7" xfId="1859"/>
    <cellStyle name="Calculation 2 25 8" xfId="45422"/>
    <cellStyle name="Calculation 2 26" xfId="1860"/>
    <cellStyle name="Calculation 2 26 2" xfId="1861"/>
    <cellStyle name="Calculation 2 26 2 2" xfId="1862"/>
    <cellStyle name="Calculation 2 26 2 3" xfId="1863"/>
    <cellStyle name="Calculation 2 26 2 4" xfId="1864"/>
    <cellStyle name="Calculation 2 26 2 5" xfId="1865"/>
    <cellStyle name="Calculation 2 26 2 6" xfId="1866"/>
    <cellStyle name="Calculation 2 26 3" xfId="1867"/>
    <cellStyle name="Calculation 2 26 3 2" xfId="45423"/>
    <cellStyle name="Calculation 2 26 3 3" xfId="45424"/>
    <cellStyle name="Calculation 2 26 4" xfId="1868"/>
    <cellStyle name="Calculation 2 26 4 2" xfId="45425"/>
    <cellStyle name="Calculation 2 26 4 3" xfId="45426"/>
    <cellStyle name="Calculation 2 26 5" xfId="1869"/>
    <cellStyle name="Calculation 2 26 5 2" xfId="45427"/>
    <cellStyle name="Calculation 2 26 5 3" xfId="45428"/>
    <cellStyle name="Calculation 2 26 6" xfId="1870"/>
    <cellStyle name="Calculation 2 26 6 2" xfId="45429"/>
    <cellStyle name="Calculation 2 26 6 3" xfId="45430"/>
    <cellStyle name="Calculation 2 26 7" xfId="1871"/>
    <cellStyle name="Calculation 2 26 8" xfId="45431"/>
    <cellStyle name="Calculation 2 27" xfId="1872"/>
    <cellStyle name="Calculation 2 27 2" xfId="1873"/>
    <cellStyle name="Calculation 2 27 2 2" xfId="1874"/>
    <cellStyle name="Calculation 2 27 2 3" xfId="1875"/>
    <cellStyle name="Calculation 2 27 2 4" xfId="1876"/>
    <cellStyle name="Calculation 2 27 2 5" xfId="1877"/>
    <cellStyle name="Calculation 2 27 2 6" xfId="1878"/>
    <cellStyle name="Calculation 2 27 3" xfId="1879"/>
    <cellStyle name="Calculation 2 27 3 2" xfId="45432"/>
    <cellStyle name="Calculation 2 27 3 3" xfId="45433"/>
    <cellStyle name="Calculation 2 27 4" xfId="1880"/>
    <cellStyle name="Calculation 2 27 4 2" xfId="45434"/>
    <cellStyle name="Calculation 2 27 4 3" xfId="45435"/>
    <cellStyle name="Calculation 2 27 5" xfId="1881"/>
    <cellStyle name="Calculation 2 27 5 2" xfId="45436"/>
    <cellStyle name="Calculation 2 27 5 3" xfId="45437"/>
    <cellStyle name="Calculation 2 27 6" xfId="1882"/>
    <cellStyle name="Calculation 2 27 6 2" xfId="45438"/>
    <cellStyle name="Calculation 2 27 6 3" xfId="45439"/>
    <cellStyle name="Calculation 2 27 7" xfId="1883"/>
    <cellStyle name="Calculation 2 27 8" xfId="45440"/>
    <cellStyle name="Calculation 2 28" xfId="1884"/>
    <cellStyle name="Calculation 2 28 2" xfId="1885"/>
    <cellStyle name="Calculation 2 28 2 2" xfId="1886"/>
    <cellStyle name="Calculation 2 28 2 3" xfId="1887"/>
    <cellStyle name="Calculation 2 28 2 4" xfId="1888"/>
    <cellStyle name="Calculation 2 28 2 5" xfId="1889"/>
    <cellStyle name="Calculation 2 28 2 6" xfId="1890"/>
    <cellStyle name="Calculation 2 28 3" xfId="1891"/>
    <cellStyle name="Calculation 2 28 3 2" xfId="45441"/>
    <cellStyle name="Calculation 2 28 3 3" xfId="45442"/>
    <cellStyle name="Calculation 2 28 4" xfId="1892"/>
    <cellStyle name="Calculation 2 28 4 2" xfId="45443"/>
    <cellStyle name="Calculation 2 28 4 3" xfId="45444"/>
    <cellStyle name="Calculation 2 28 5" xfId="1893"/>
    <cellStyle name="Calculation 2 28 5 2" xfId="45445"/>
    <cellStyle name="Calculation 2 28 5 3" xfId="45446"/>
    <cellStyle name="Calculation 2 28 6" xfId="1894"/>
    <cellStyle name="Calculation 2 28 6 2" xfId="45447"/>
    <cellStyle name="Calculation 2 28 6 3" xfId="45448"/>
    <cellStyle name="Calculation 2 28 7" xfId="1895"/>
    <cellStyle name="Calculation 2 28 8" xfId="45449"/>
    <cellStyle name="Calculation 2 29" xfId="1896"/>
    <cellStyle name="Calculation 2 29 2" xfId="1897"/>
    <cellStyle name="Calculation 2 29 2 2" xfId="1898"/>
    <cellStyle name="Calculation 2 29 2 3" xfId="1899"/>
    <cellStyle name="Calculation 2 29 2 4" xfId="1900"/>
    <cellStyle name="Calculation 2 29 2 5" xfId="1901"/>
    <cellStyle name="Calculation 2 29 2 6" xfId="1902"/>
    <cellStyle name="Calculation 2 29 3" xfId="1903"/>
    <cellStyle name="Calculation 2 29 3 2" xfId="45450"/>
    <cellStyle name="Calculation 2 29 3 3" xfId="45451"/>
    <cellStyle name="Calculation 2 29 4" xfId="1904"/>
    <cellStyle name="Calculation 2 29 4 2" xfId="45452"/>
    <cellStyle name="Calculation 2 29 4 3" xfId="45453"/>
    <cellStyle name="Calculation 2 29 5" xfId="1905"/>
    <cellStyle name="Calculation 2 29 5 2" xfId="45454"/>
    <cellStyle name="Calculation 2 29 5 3" xfId="45455"/>
    <cellStyle name="Calculation 2 29 6" xfId="1906"/>
    <cellStyle name="Calculation 2 29 6 2" xfId="45456"/>
    <cellStyle name="Calculation 2 29 6 3" xfId="45457"/>
    <cellStyle name="Calculation 2 29 7" xfId="1907"/>
    <cellStyle name="Calculation 2 29 8" xfId="45458"/>
    <cellStyle name="Calculation 2 3" xfId="1908"/>
    <cellStyle name="Calculation 2 3 10" xfId="1909"/>
    <cellStyle name="Calculation 2 3 10 2" xfId="1910"/>
    <cellStyle name="Calculation 2 3 10 2 2" xfId="1911"/>
    <cellStyle name="Calculation 2 3 10 2 3" xfId="1912"/>
    <cellStyle name="Calculation 2 3 10 2 4" xfId="1913"/>
    <cellStyle name="Calculation 2 3 10 2 5" xfId="1914"/>
    <cellStyle name="Calculation 2 3 10 2 6" xfId="1915"/>
    <cellStyle name="Calculation 2 3 10 3" xfId="1916"/>
    <cellStyle name="Calculation 2 3 10 3 2" xfId="45459"/>
    <cellStyle name="Calculation 2 3 10 3 3" xfId="45460"/>
    <cellStyle name="Calculation 2 3 10 4" xfId="1917"/>
    <cellStyle name="Calculation 2 3 10 4 2" xfId="45461"/>
    <cellStyle name="Calculation 2 3 10 4 3" xfId="45462"/>
    <cellStyle name="Calculation 2 3 10 5" xfId="1918"/>
    <cellStyle name="Calculation 2 3 10 5 2" xfId="45463"/>
    <cellStyle name="Calculation 2 3 10 5 3" xfId="45464"/>
    <cellStyle name="Calculation 2 3 10 6" xfId="1919"/>
    <cellStyle name="Calculation 2 3 10 6 2" xfId="45465"/>
    <cellStyle name="Calculation 2 3 10 6 3" xfId="45466"/>
    <cellStyle name="Calculation 2 3 10 7" xfId="1920"/>
    <cellStyle name="Calculation 2 3 10 8" xfId="45467"/>
    <cellStyle name="Calculation 2 3 11" xfId="1921"/>
    <cellStyle name="Calculation 2 3 11 2" xfId="1922"/>
    <cellStyle name="Calculation 2 3 11 2 2" xfId="1923"/>
    <cellStyle name="Calculation 2 3 11 2 3" xfId="1924"/>
    <cellStyle name="Calculation 2 3 11 2 4" xfId="1925"/>
    <cellStyle name="Calculation 2 3 11 2 5" xfId="1926"/>
    <cellStyle name="Calculation 2 3 11 2 6" xfId="1927"/>
    <cellStyle name="Calculation 2 3 11 3" xfId="1928"/>
    <cellStyle name="Calculation 2 3 11 3 2" xfId="45468"/>
    <cellStyle name="Calculation 2 3 11 3 3" xfId="45469"/>
    <cellStyle name="Calculation 2 3 11 4" xfId="1929"/>
    <cellStyle name="Calculation 2 3 11 4 2" xfId="45470"/>
    <cellStyle name="Calculation 2 3 11 4 3" xfId="45471"/>
    <cellStyle name="Calculation 2 3 11 5" xfId="1930"/>
    <cellStyle name="Calculation 2 3 11 5 2" xfId="45472"/>
    <cellStyle name="Calculation 2 3 11 5 3" xfId="45473"/>
    <cellStyle name="Calculation 2 3 11 6" xfId="1931"/>
    <cellStyle name="Calculation 2 3 11 6 2" xfId="45474"/>
    <cellStyle name="Calculation 2 3 11 6 3" xfId="45475"/>
    <cellStyle name="Calculation 2 3 11 7" xfId="1932"/>
    <cellStyle name="Calculation 2 3 11 8" xfId="45476"/>
    <cellStyle name="Calculation 2 3 12" xfId="1933"/>
    <cellStyle name="Calculation 2 3 12 2" xfId="1934"/>
    <cellStyle name="Calculation 2 3 12 2 2" xfId="1935"/>
    <cellStyle name="Calculation 2 3 12 2 3" xfId="1936"/>
    <cellStyle name="Calculation 2 3 12 2 4" xfId="1937"/>
    <cellStyle name="Calculation 2 3 12 2 5" xfId="1938"/>
    <cellStyle name="Calculation 2 3 12 2 6" xfId="1939"/>
    <cellStyle name="Calculation 2 3 12 3" xfId="1940"/>
    <cellStyle name="Calculation 2 3 12 3 2" xfId="45477"/>
    <cellStyle name="Calculation 2 3 12 3 3" xfId="45478"/>
    <cellStyle name="Calculation 2 3 12 4" xfId="1941"/>
    <cellStyle name="Calculation 2 3 12 4 2" xfId="45479"/>
    <cellStyle name="Calculation 2 3 12 4 3" xfId="45480"/>
    <cellStyle name="Calculation 2 3 12 5" xfId="1942"/>
    <cellStyle name="Calculation 2 3 12 5 2" xfId="45481"/>
    <cellStyle name="Calculation 2 3 12 5 3" xfId="45482"/>
    <cellStyle name="Calculation 2 3 12 6" xfId="1943"/>
    <cellStyle name="Calculation 2 3 12 6 2" xfId="45483"/>
    <cellStyle name="Calculation 2 3 12 6 3" xfId="45484"/>
    <cellStyle name="Calculation 2 3 12 7" xfId="1944"/>
    <cellStyle name="Calculation 2 3 12 8" xfId="45485"/>
    <cellStyle name="Calculation 2 3 13" xfId="1945"/>
    <cellStyle name="Calculation 2 3 13 2" xfId="1946"/>
    <cellStyle name="Calculation 2 3 13 2 2" xfId="1947"/>
    <cellStyle name="Calculation 2 3 13 2 3" xfId="1948"/>
    <cellStyle name="Calculation 2 3 13 2 4" xfId="1949"/>
    <cellStyle name="Calculation 2 3 13 2 5" xfId="1950"/>
    <cellStyle name="Calculation 2 3 13 2 6" xfId="1951"/>
    <cellStyle name="Calculation 2 3 13 3" xfId="1952"/>
    <cellStyle name="Calculation 2 3 13 3 2" xfId="45486"/>
    <cellStyle name="Calculation 2 3 13 3 3" xfId="45487"/>
    <cellStyle name="Calculation 2 3 13 4" xfId="1953"/>
    <cellStyle name="Calculation 2 3 13 4 2" xfId="45488"/>
    <cellStyle name="Calculation 2 3 13 4 3" xfId="45489"/>
    <cellStyle name="Calculation 2 3 13 5" xfId="1954"/>
    <cellStyle name="Calculation 2 3 13 5 2" xfId="45490"/>
    <cellStyle name="Calculation 2 3 13 5 3" xfId="45491"/>
    <cellStyle name="Calculation 2 3 13 6" xfId="1955"/>
    <cellStyle name="Calculation 2 3 13 6 2" xfId="45492"/>
    <cellStyle name="Calculation 2 3 13 6 3" xfId="45493"/>
    <cellStyle name="Calculation 2 3 13 7" xfId="1956"/>
    <cellStyle name="Calculation 2 3 13 8" xfId="45494"/>
    <cellStyle name="Calculation 2 3 14" xfId="1957"/>
    <cellStyle name="Calculation 2 3 14 2" xfId="1958"/>
    <cellStyle name="Calculation 2 3 14 2 2" xfId="1959"/>
    <cellStyle name="Calculation 2 3 14 2 3" xfId="1960"/>
    <cellStyle name="Calculation 2 3 14 2 4" xfId="1961"/>
    <cellStyle name="Calculation 2 3 14 2 5" xfId="1962"/>
    <cellStyle name="Calculation 2 3 14 2 6" xfId="1963"/>
    <cellStyle name="Calculation 2 3 14 3" xfId="1964"/>
    <cellStyle name="Calculation 2 3 14 3 2" xfId="45495"/>
    <cellStyle name="Calculation 2 3 14 3 3" xfId="45496"/>
    <cellStyle name="Calculation 2 3 14 4" xfId="1965"/>
    <cellStyle name="Calculation 2 3 14 4 2" xfId="45497"/>
    <cellStyle name="Calculation 2 3 14 4 3" xfId="45498"/>
    <cellStyle name="Calculation 2 3 14 5" xfId="1966"/>
    <cellStyle name="Calculation 2 3 14 5 2" xfId="45499"/>
    <cellStyle name="Calculation 2 3 14 5 3" xfId="45500"/>
    <cellStyle name="Calculation 2 3 14 6" xfId="1967"/>
    <cellStyle name="Calculation 2 3 14 6 2" xfId="45501"/>
    <cellStyle name="Calculation 2 3 14 6 3" xfId="45502"/>
    <cellStyle name="Calculation 2 3 14 7" xfId="1968"/>
    <cellStyle name="Calculation 2 3 14 8" xfId="45503"/>
    <cellStyle name="Calculation 2 3 15" xfId="1969"/>
    <cellStyle name="Calculation 2 3 15 2" xfId="1970"/>
    <cellStyle name="Calculation 2 3 15 2 2" xfId="1971"/>
    <cellStyle name="Calculation 2 3 15 2 3" xfId="1972"/>
    <cellStyle name="Calculation 2 3 15 2 4" xfId="1973"/>
    <cellStyle name="Calculation 2 3 15 2 5" xfId="1974"/>
    <cellStyle name="Calculation 2 3 15 2 6" xfId="1975"/>
    <cellStyle name="Calculation 2 3 15 3" xfId="1976"/>
    <cellStyle name="Calculation 2 3 15 3 2" xfId="45504"/>
    <cellStyle name="Calculation 2 3 15 3 3" xfId="45505"/>
    <cellStyle name="Calculation 2 3 15 4" xfId="1977"/>
    <cellStyle name="Calculation 2 3 15 4 2" xfId="45506"/>
    <cellStyle name="Calculation 2 3 15 4 3" xfId="45507"/>
    <cellStyle name="Calculation 2 3 15 5" xfId="1978"/>
    <cellStyle name="Calculation 2 3 15 5 2" xfId="45508"/>
    <cellStyle name="Calculation 2 3 15 5 3" xfId="45509"/>
    <cellStyle name="Calculation 2 3 15 6" xfId="1979"/>
    <cellStyle name="Calculation 2 3 15 6 2" xfId="45510"/>
    <cellStyle name="Calculation 2 3 15 6 3" xfId="45511"/>
    <cellStyle name="Calculation 2 3 15 7" xfId="1980"/>
    <cellStyle name="Calculation 2 3 15 8" xfId="45512"/>
    <cellStyle name="Calculation 2 3 16" xfId="1981"/>
    <cellStyle name="Calculation 2 3 16 2" xfId="1982"/>
    <cellStyle name="Calculation 2 3 16 2 2" xfId="1983"/>
    <cellStyle name="Calculation 2 3 16 2 3" xfId="1984"/>
    <cellStyle name="Calculation 2 3 16 2 4" xfId="1985"/>
    <cellStyle name="Calculation 2 3 16 2 5" xfId="1986"/>
    <cellStyle name="Calculation 2 3 16 2 6" xfId="1987"/>
    <cellStyle name="Calculation 2 3 16 3" xfId="1988"/>
    <cellStyle name="Calculation 2 3 16 3 2" xfId="45513"/>
    <cellStyle name="Calculation 2 3 16 3 3" xfId="45514"/>
    <cellStyle name="Calculation 2 3 16 4" xfId="1989"/>
    <cellStyle name="Calculation 2 3 16 4 2" xfId="45515"/>
    <cellStyle name="Calculation 2 3 16 4 3" xfId="45516"/>
    <cellStyle name="Calculation 2 3 16 5" xfId="1990"/>
    <cellStyle name="Calculation 2 3 16 5 2" xfId="45517"/>
    <cellStyle name="Calculation 2 3 16 5 3" xfId="45518"/>
    <cellStyle name="Calculation 2 3 16 6" xfId="1991"/>
    <cellStyle name="Calculation 2 3 16 6 2" xfId="45519"/>
    <cellStyle name="Calculation 2 3 16 6 3" xfId="45520"/>
    <cellStyle name="Calculation 2 3 16 7" xfId="1992"/>
    <cellStyle name="Calculation 2 3 16 8" xfId="45521"/>
    <cellStyle name="Calculation 2 3 17" xfId="1993"/>
    <cellStyle name="Calculation 2 3 17 2" xfId="1994"/>
    <cellStyle name="Calculation 2 3 17 2 2" xfId="1995"/>
    <cellStyle name="Calculation 2 3 17 2 3" xfId="1996"/>
    <cellStyle name="Calculation 2 3 17 2 4" xfId="1997"/>
    <cellStyle name="Calculation 2 3 17 2 5" xfId="1998"/>
    <cellStyle name="Calculation 2 3 17 2 6" xfId="1999"/>
    <cellStyle name="Calculation 2 3 17 3" xfId="2000"/>
    <cellStyle name="Calculation 2 3 17 3 2" xfId="45522"/>
    <cellStyle name="Calculation 2 3 17 3 3" xfId="45523"/>
    <cellStyle name="Calculation 2 3 17 4" xfId="2001"/>
    <cellStyle name="Calculation 2 3 17 4 2" xfId="45524"/>
    <cellStyle name="Calculation 2 3 17 4 3" xfId="45525"/>
    <cellStyle name="Calculation 2 3 17 5" xfId="2002"/>
    <cellStyle name="Calculation 2 3 17 5 2" xfId="45526"/>
    <cellStyle name="Calculation 2 3 17 5 3" xfId="45527"/>
    <cellStyle name="Calculation 2 3 17 6" xfId="2003"/>
    <cellStyle name="Calculation 2 3 17 6 2" xfId="45528"/>
    <cellStyle name="Calculation 2 3 17 6 3" xfId="45529"/>
    <cellStyle name="Calculation 2 3 17 7" xfId="2004"/>
    <cellStyle name="Calculation 2 3 17 8" xfId="45530"/>
    <cellStyle name="Calculation 2 3 18" xfId="2005"/>
    <cellStyle name="Calculation 2 3 18 2" xfId="2006"/>
    <cellStyle name="Calculation 2 3 18 2 2" xfId="2007"/>
    <cellStyle name="Calculation 2 3 18 2 3" xfId="2008"/>
    <cellStyle name="Calculation 2 3 18 2 4" xfId="2009"/>
    <cellStyle name="Calculation 2 3 18 2 5" xfId="2010"/>
    <cellStyle name="Calculation 2 3 18 2 6" xfId="2011"/>
    <cellStyle name="Calculation 2 3 18 3" xfId="2012"/>
    <cellStyle name="Calculation 2 3 18 3 2" xfId="45531"/>
    <cellStyle name="Calculation 2 3 18 3 3" xfId="45532"/>
    <cellStyle name="Calculation 2 3 18 4" xfId="2013"/>
    <cellStyle name="Calculation 2 3 18 4 2" xfId="45533"/>
    <cellStyle name="Calculation 2 3 18 4 3" xfId="45534"/>
    <cellStyle name="Calculation 2 3 18 5" xfId="2014"/>
    <cellStyle name="Calculation 2 3 18 5 2" xfId="45535"/>
    <cellStyle name="Calculation 2 3 18 5 3" xfId="45536"/>
    <cellStyle name="Calculation 2 3 18 6" xfId="2015"/>
    <cellStyle name="Calculation 2 3 18 6 2" xfId="45537"/>
    <cellStyle name="Calculation 2 3 18 6 3" xfId="45538"/>
    <cellStyle name="Calculation 2 3 18 7" xfId="2016"/>
    <cellStyle name="Calculation 2 3 18 8" xfId="45539"/>
    <cellStyle name="Calculation 2 3 19" xfId="2017"/>
    <cellStyle name="Calculation 2 3 19 2" xfId="2018"/>
    <cellStyle name="Calculation 2 3 19 2 2" xfId="2019"/>
    <cellStyle name="Calculation 2 3 19 2 3" xfId="2020"/>
    <cellStyle name="Calculation 2 3 19 2 4" xfId="2021"/>
    <cellStyle name="Calculation 2 3 19 2 5" xfId="2022"/>
    <cellStyle name="Calculation 2 3 19 2 6" xfId="2023"/>
    <cellStyle name="Calculation 2 3 19 3" xfId="2024"/>
    <cellStyle name="Calculation 2 3 19 3 2" xfId="45540"/>
    <cellStyle name="Calculation 2 3 19 3 3" xfId="45541"/>
    <cellStyle name="Calculation 2 3 19 4" xfId="2025"/>
    <cellStyle name="Calculation 2 3 19 4 2" xfId="45542"/>
    <cellStyle name="Calculation 2 3 19 4 3" xfId="45543"/>
    <cellStyle name="Calculation 2 3 19 5" xfId="2026"/>
    <cellStyle name="Calculation 2 3 19 5 2" xfId="45544"/>
    <cellStyle name="Calculation 2 3 19 5 3" xfId="45545"/>
    <cellStyle name="Calculation 2 3 19 6" xfId="2027"/>
    <cellStyle name="Calculation 2 3 19 6 2" xfId="45546"/>
    <cellStyle name="Calculation 2 3 19 6 3" xfId="45547"/>
    <cellStyle name="Calculation 2 3 19 7" xfId="2028"/>
    <cellStyle name="Calculation 2 3 19 8" xfId="45548"/>
    <cellStyle name="Calculation 2 3 2" xfId="2029"/>
    <cellStyle name="Calculation 2 3 2 10" xfId="2030"/>
    <cellStyle name="Calculation 2 3 2 10 2" xfId="2031"/>
    <cellStyle name="Calculation 2 3 2 10 2 2" xfId="2032"/>
    <cellStyle name="Calculation 2 3 2 10 2 3" xfId="2033"/>
    <cellStyle name="Calculation 2 3 2 10 2 4" xfId="2034"/>
    <cellStyle name="Calculation 2 3 2 10 2 5" xfId="2035"/>
    <cellStyle name="Calculation 2 3 2 10 2 6" xfId="2036"/>
    <cellStyle name="Calculation 2 3 2 10 3" xfId="2037"/>
    <cellStyle name="Calculation 2 3 2 10 3 2" xfId="45549"/>
    <cellStyle name="Calculation 2 3 2 10 3 3" xfId="45550"/>
    <cellStyle name="Calculation 2 3 2 10 4" xfId="2038"/>
    <cellStyle name="Calculation 2 3 2 10 4 2" xfId="45551"/>
    <cellStyle name="Calculation 2 3 2 10 4 3" xfId="45552"/>
    <cellStyle name="Calculation 2 3 2 10 5" xfId="2039"/>
    <cellStyle name="Calculation 2 3 2 10 5 2" xfId="45553"/>
    <cellStyle name="Calculation 2 3 2 10 5 3" xfId="45554"/>
    <cellStyle name="Calculation 2 3 2 10 6" xfId="2040"/>
    <cellStyle name="Calculation 2 3 2 10 6 2" xfId="45555"/>
    <cellStyle name="Calculation 2 3 2 10 6 3" xfId="45556"/>
    <cellStyle name="Calculation 2 3 2 10 7" xfId="2041"/>
    <cellStyle name="Calculation 2 3 2 10 8" xfId="45557"/>
    <cellStyle name="Calculation 2 3 2 11" xfId="2042"/>
    <cellStyle name="Calculation 2 3 2 11 2" xfId="2043"/>
    <cellStyle name="Calculation 2 3 2 11 2 2" xfId="2044"/>
    <cellStyle name="Calculation 2 3 2 11 2 3" xfId="2045"/>
    <cellStyle name="Calculation 2 3 2 11 2 4" xfId="2046"/>
    <cellStyle name="Calculation 2 3 2 11 2 5" xfId="2047"/>
    <cellStyle name="Calculation 2 3 2 11 2 6" xfId="2048"/>
    <cellStyle name="Calculation 2 3 2 11 3" xfId="2049"/>
    <cellStyle name="Calculation 2 3 2 11 3 2" xfId="45558"/>
    <cellStyle name="Calculation 2 3 2 11 3 3" xfId="45559"/>
    <cellStyle name="Calculation 2 3 2 11 4" xfId="2050"/>
    <cellStyle name="Calculation 2 3 2 11 4 2" xfId="45560"/>
    <cellStyle name="Calculation 2 3 2 11 4 3" xfId="45561"/>
    <cellStyle name="Calculation 2 3 2 11 5" xfId="2051"/>
    <cellStyle name="Calculation 2 3 2 11 5 2" xfId="45562"/>
    <cellStyle name="Calculation 2 3 2 11 5 3" xfId="45563"/>
    <cellStyle name="Calculation 2 3 2 11 6" xfId="2052"/>
    <cellStyle name="Calculation 2 3 2 11 6 2" xfId="45564"/>
    <cellStyle name="Calculation 2 3 2 11 6 3" xfId="45565"/>
    <cellStyle name="Calculation 2 3 2 11 7" xfId="2053"/>
    <cellStyle name="Calculation 2 3 2 11 8" xfId="45566"/>
    <cellStyle name="Calculation 2 3 2 12" xfId="2054"/>
    <cellStyle name="Calculation 2 3 2 12 2" xfId="2055"/>
    <cellStyle name="Calculation 2 3 2 12 2 2" xfId="2056"/>
    <cellStyle name="Calculation 2 3 2 12 2 3" xfId="2057"/>
    <cellStyle name="Calculation 2 3 2 12 2 4" xfId="2058"/>
    <cellStyle name="Calculation 2 3 2 12 2 5" xfId="2059"/>
    <cellStyle name="Calculation 2 3 2 12 2 6" xfId="2060"/>
    <cellStyle name="Calculation 2 3 2 12 3" xfId="2061"/>
    <cellStyle name="Calculation 2 3 2 12 3 2" xfId="45567"/>
    <cellStyle name="Calculation 2 3 2 12 3 3" xfId="45568"/>
    <cellStyle name="Calculation 2 3 2 12 4" xfId="2062"/>
    <cellStyle name="Calculation 2 3 2 12 4 2" xfId="45569"/>
    <cellStyle name="Calculation 2 3 2 12 4 3" xfId="45570"/>
    <cellStyle name="Calculation 2 3 2 12 5" xfId="2063"/>
    <cellStyle name="Calculation 2 3 2 12 5 2" xfId="45571"/>
    <cellStyle name="Calculation 2 3 2 12 5 3" xfId="45572"/>
    <cellStyle name="Calculation 2 3 2 12 6" xfId="2064"/>
    <cellStyle name="Calculation 2 3 2 12 6 2" xfId="45573"/>
    <cellStyle name="Calculation 2 3 2 12 6 3" xfId="45574"/>
    <cellStyle name="Calculation 2 3 2 12 7" xfId="2065"/>
    <cellStyle name="Calculation 2 3 2 12 8" xfId="45575"/>
    <cellStyle name="Calculation 2 3 2 13" xfId="2066"/>
    <cellStyle name="Calculation 2 3 2 13 2" xfId="2067"/>
    <cellStyle name="Calculation 2 3 2 13 2 2" xfId="2068"/>
    <cellStyle name="Calculation 2 3 2 13 2 3" xfId="2069"/>
    <cellStyle name="Calculation 2 3 2 13 2 4" xfId="2070"/>
    <cellStyle name="Calculation 2 3 2 13 2 5" xfId="2071"/>
    <cellStyle name="Calculation 2 3 2 13 2 6" xfId="2072"/>
    <cellStyle name="Calculation 2 3 2 13 3" xfId="2073"/>
    <cellStyle name="Calculation 2 3 2 13 3 2" xfId="45576"/>
    <cellStyle name="Calculation 2 3 2 13 3 3" xfId="45577"/>
    <cellStyle name="Calculation 2 3 2 13 4" xfId="2074"/>
    <cellStyle name="Calculation 2 3 2 13 4 2" xfId="45578"/>
    <cellStyle name="Calculation 2 3 2 13 4 3" xfId="45579"/>
    <cellStyle name="Calculation 2 3 2 13 5" xfId="2075"/>
    <cellStyle name="Calculation 2 3 2 13 5 2" xfId="45580"/>
    <cellStyle name="Calculation 2 3 2 13 5 3" xfId="45581"/>
    <cellStyle name="Calculation 2 3 2 13 6" xfId="2076"/>
    <cellStyle name="Calculation 2 3 2 13 6 2" xfId="45582"/>
    <cellStyle name="Calculation 2 3 2 13 6 3" xfId="45583"/>
    <cellStyle name="Calculation 2 3 2 13 7" xfId="2077"/>
    <cellStyle name="Calculation 2 3 2 13 8" xfId="45584"/>
    <cellStyle name="Calculation 2 3 2 14" xfId="2078"/>
    <cellStyle name="Calculation 2 3 2 14 2" xfId="2079"/>
    <cellStyle name="Calculation 2 3 2 14 2 2" xfId="2080"/>
    <cellStyle name="Calculation 2 3 2 14 2 3" xfId="2081"/>
    <cellStyle name="Calculation 2 3 2 14 2 4" xfId="2082"/>
    <cellStyle name="Calculation 2 3 2 14 2 5" xfId="2083"/>
    <cellStyle name="Calculation 2 3 2 14 2 6" xfId="2084"/>
    <cellStyle name="Calculation 2 3 2 14 3" xfId="2085"/>
    <cellStyle name="Calculation 2 3 2 14 3 2" xfId="45585"/>
    <cellStyle name="Calculation 2 3 2 14 3 3" xfId="45586"/>
    <cellStyle name="Calculation 2 3 2 14 4" xfId="2086"/>
    <cellStyle name="Calculation 2 3 2 14 4 2" xfId="45587"/>
    <cellStyle name="Calculation 2 3 2 14 4 3" xfId="45588"/>
    <cellStyle name="Calculation 2 3 2 14 5" xfId="2087"/>
    <cellStyle name="Calculation 2 3 2 14 5 2" xfId="45589"/>
    <cellStyle name="Calculation 2 3 2 14 5 3" xfId="45590"/>
    <cellStyle name="Calculation 2 3 2 14 6" xfId="2088"/>
    <cellStyle name="Calculation 2 3 2 14 6 2" xfId="45591"/>
    <cellStyle name="Calculation 2 3 2 14 6 3" xfId="45592"/>
    <cellStyle name="Calculation 2 3 2 14 7" xfId="2089"/>
    <cellStyle name="Calculation 2 3 2 14 8" xfId="45593"/>
    <cellStyle name="Calculation 2 3 2 15" xfId="2090"/>
    <cellStyle name="Calculation 2 3 2 15 2" xfId="2091"/>
    <cellStyle name="Calculation 2 3 2 15 2 2" xfId="2092"/>
    <cellStyle name="Calculation 2 3 2 15 2 3" xfId="2093"/>
    <cellStyle name="Calculation 2 3 2 15 2 4" xfId="2094"/>
    <cellStyle name="Calculation 2 3 2 15 2 5" xfId="2095"/>
    <cellStyle name="Calculation 2 3 2 15 2 6" xfId="2096"/>
    <cellStyle name="Calculation 2 3 2 15 3" xfId="2097"/>
    <cellStyle name="Calculation 2 3 2 15 3 2" xfId="45594"/>
    <cellStyle name="Calculation 2 3 2 15 3 3" xfId="45595"/>
    <cellStyle name="Calculation 2 3 2 15 4" xfId="2098"/>
    <cellStyle name="Calculation 2 3 2 15 4 2" xfId="45596"/>
    <cellStyle name="Calculation 2 3 2 15 4 3" xfId="45597"/>
    <cellStyle name="Calculation 2 3 2 15 5" xfId="2099"/>
    <cellStyle name="Calculation 2 3 2 15 5 2" xfId="45598"/>
    <cellStyle name="Calculation 2 3 2 15 5 3" xfId="45599"/>
    <cellStyle name="Calculation 2 3 2 15 6" xfId="2100"/>
    <cellStyle name="Calculation 2 3 2 15 6 2" xfId="45600"/>
    <cellStyle name="Calculation 2 3 2 15 6 3" xfId="45601"/>
    <cellStyle name="Calculation 2 3 2 15 7" xfId="2101"/>
    <cellStyle name="Calculation 2 3 2 15 8" xfId="45602"/>
    <cellStyle name="Calculation 2 3 2 16" xfId="2102"/>
    <cellStyle name="Calculation 2 3 2 16 2" xfId="2103"/>
    <cellStyle name="Calculation 2 3 2 16 2 2" xfId="2104"/>
    <cellStyle name="Calculation 2 3 2 16 2 3" xfId="2105"/>
    <cellStyle name="Calculation 2 3 2 16 2 4" xfId="2106"/>
    <cellStyle name="Calculation 2 3 2 16 2 5" xfId="2107"/>
    <cellStyle name="Calculation 2 3 2 16 2 6" xfId="2108"/>
    <cellStyle name="Calculation 2 3 2 16 3" xfId="2109"/>
    <cellStyle name="Calculation 2 3 2 16 3 2" xfId="45603"/>
    <cellStyle name="Calculation 2 3 2 16 3 3" xfId="45604"/>
    <cellStyle name="Calculation 2 3 2 16 4" xfId="2110"/>
    <cellStyle name="Calculation 2 3 2 16 4 2" xfId="45605"/>
    <cellStyle name="Calculation 2 3 2 16 4 3" xfId="45606"/>
    <cellStyle name="Calculation 2 3 2 16 5" xfId="2111"/>
    <cellStyle name="Calculation 2 3 2 16 5 2" xfId="45607"/>
    <cellStyle name="Calculation 2 3 2 16 5 3" xfId="45608"/>
    <cellStyle name="Calculation 2 3 2 16 6" xfId="2112"/>
    <cellStyle name="Calculation 2 3 2 16 6 2" xfId="45609"/>
    <cellStyle name="Calculation 2 3 2 16 6 3" xfId="45610"/>
    <cellStyle name="Calculation 2 3 2 16 7" xfId="2113"/>
    <cellStyle name="Calculation 2 3 2 16 8" xfId="45611"/>
    <cellStyle name="Calculation 2 3 2 17" xfId="2114"/>
    <cellStyle name="Calculation 2 3 2 17 2" xfId="2115"/>
    <cellStyle name="Calculation 2 3 2 17 2 2" xfId="2116"/>
    <cellStyle name="Calculation 2 3 2 17 2 3" xfId="2117"/>
    <cellStyle name="Calculation 2 3 2 17 2 4" xfId="2118"/>
    <cellStyle name="Calculation 2 3 2 17 2 5" xfId="2119"/>
    <cellStyle name="Calculation 2 3 2 17 2 6" xfId="2120"/>
    <cellStyle name="Calculation 2 3 2 17 3" xfId="2121"/>
    <cellStyle name="Calculation 2 3 2 17 3 2" xfId="45612"/>
    <cellStyle name="Calculation 2 3 2 17 3 3" xfId="45613"/>
    <cellStyle name="Calculation 2 3 2 17 4" xfId="2122"/>
    <cellStyle name="Calculation 2 3 2 17 4 2" xfId="45614"/>
    <cellStyle name="Calculation 2 3 2 17 4 3" xfId="45615"/>
    <cellStyle name="Calculation 2 3 2 17 5" xfId="2123"/>
    <cellStyle name="Calculation 2 3 2 17 5 2" xfId="45616"/>
    <cellStyle name="Calculation 2 3 2 17 5 3" xfId="45617"/>
    <cellStyle name="Calculation 2 3 2 17 6" xfId="2124"/>
    <cellStyle name="Calculation 2 3 2 17 6 2" xfId="45618"/>
    <cellStyle name="Calculation 2 3 2 17 6 3" xfId="45619"/>
    <cellStyle name="Calculation 2 3 2 17 7" xfId="2125"/>
    <cellStyle name="Calculation 2 3 2 17 8" xfId="45620"/>
    <cellStyle name="Calculation 2 3 2 18" xfId="2126"/>
    <cellStyle name="Calculation 2 3 2 18 2" xfId="2127"/>
    <cellStyle name="Calculation 2 3 2 18 2 2" xfId="2128"/>
    <cellStyle name="Calculation 2 3 2 18 2 3" xfId="2129"/>
    <cellStyle name="Calculation 2 3 2 18 2 4" xfId="2130"/>
    <cellStyle name="Calculation 2 3 2 18 2 5" xfId="2131"/>
    <cellStyle name="Calculation 2 3 2 18 2 6" xfId="2132"/>
    <cellStyle name="Calculation 2 3 2 18 3" xfId="2133"/>
    <cellStyle name="Calculation 2 3 2 18 3 2" xfId="45621"/>
    <cellStyle name="Calculation 2 3 2 18 3 3" xfId="45622"/>
    <cellStyle name="Calculation 2 3 2 18 4" xfId="2134"/>
    <cellStyle name="Calculation 2 3 2 18 4 2" xfId="45623"/>
    <cellStyle name="Calculation 2 3 2 18 4 3" xfId="45624"/>
    <cellStyle name="Calculation 2 3 2 18 5" xfId="2135"/>
    <cellStyle name="Calculation 2 3 2 18 5 2" xfId="45625"/>
    <cellStyle name="Calculation 2 3 2 18 5 3" xfId="45626"/>
    <cellStyle name="Calculation 2 3 2 18 6" xfId="2136"/>
    <cellStyle name="Calculation 2 3 2 18 6 2" xfId="45627"/>
    <cellStyle name="Calculation 2 3 2 18 6 3" xfId="45628"/>
    <cellStyle name="Calculation 2 3 2 18 7" xfId="2137"/>
    <cellStyle name="Calculation 2 3 2 18 8" xfId="45629"/>
    <cellStyle name="Calculation 2 3 2 19" xfId="2138"/>
    <cellStyle name="Calculation 2 3 2 19 2" xfId="2139"/>
    <cellStyle name="Calculation 2 3 2 19 2 2" xfId="2140"/>
    <cellStyle name="Calculation 2 3 2 19 2 3" xfId="2141"/>
    <cellStyle name="Calculation 2 3 2 19 2 4" xfId="2142"/>
    <cellStyle name="Calculation 2 3 2 19 2 5" xfId="2143"/>
    <cellStyle name="Calculation 2 3 2 19 2 6" xfId="2144"/>
    <cellStyle name="Calculation 2 3 2 19 3" xfId="2145"/>
    <cellStyle name="Calculation 2 3 2 19 3 2" xfId="45630"/>
    <cellStyle name="Calculation 2 3 2 19 3 3" xfId="45631"/>
    <cellStyle name="Calculation 2 3 2 19 4" xfId="2146"/>
    <cellStyle name="Calculation 2 3 2 19 4 2" xfId="45632"/>
    <cellStyle name="Calculation 2 3 2 19 4 3" xfId="45633"/>
    <cellStyle name="Calculation 2 3 2 19 5" xfId="2147"/>
    <cellStyle name="Calculation 2 3 2 19 5 2" xfId="45634"/>
    <cellStyle name="Calculation 2 3 2 19 5 3" xfId="45635"/>
    <cellStyle name="Calculation 2 3 2 19 6" xfId="2148"/>
    <cellStyle name="Calculation 2 3 2 19 6 2" xfId="45636"/>
    <cellStyle name="Calculation 2 3 2 19 6 3" xfId="45637"/>
    <cellStyle name="Calculation 2 3 2 19 7" xfId="2149"/>
    <cellStyle name="Calculation 2 3 2 19 8" xfId="45638"/>
    <cellStyle name="Calculation 2 3 2 2" xfId="2150"/>
    <cellStyle name="Calculation 2 3 2 2 2" xfId="2151"/>
    <cellStyle name="Calculation 2 3 2 2 2 2" xfId="2152"/>
    <cellStyle name="Calculation 2 3 2 2 2 3" xfId="2153"/>
    <cellStyle name="Calculation 2 3 2 2 2 4" xfId="2154"/>
    <cellStyle name="Calculation 2 3 2 2 2 5" xfId="2155"/>
    <cellStyle name="Calculation 2 3 2 2 2 6" xfId="2156"/>
    <cellStyle name="Calculation 2 3 2 2 3" xfId="2157"/>
    <cellStyle name="Calculation 2 3 2 2 3 2" xfId="45639"/>
    <cellStyle name="Calculation 2 3 2 2 3 3" xfId="45640"/>
    <cellStyle name="Calculation 2 3 2 2 4" xfId="2158"/>
    <cellStyle name="Calculation 2 3 2 2 4 2" xfId="45641"/>
    <cellStyle name="Calculation 2 3 2 2 4 3" xfId="45642"/>
    <cellStyle name="Calculation 2 3 2 2 5" xfId="2159"/>
    <cellStyle name="Calculation 2 3 2 2 5 2" xfId="45643"/>
    <cellStyle name="Calculation 2 3 2 2 5 3" xfId="45644"/>
    <cellStyle name="Calculation 2 3 2 2 6" xfId="2160"/>
    <cellStyle name="Calculation 2 3 2 2 6 2" xfId="45645"/>
    <cellStyle name="Calculation 2 3 2 2 6 3" xfId="45646"/>
    <cellStyle name="Calculation 2 3 2 2 7" xfId="2161"/>
    <cellStyle name="Calculation 2 3 2 2 8" xfId="45647"/>
    <cellStyle name="Calculation 2 3 2 20" xfId="2162"/>
    <cellStyle name="Calculation 2 3 2 20 2" xfId="2163"/>
    <cellStyle name="Calculation 2 3 2 20 2 2" xfId="2164"/>
    <cellStyle name="Calculation 2 3 2 20 2 3" xfId="2165"/>
    <cellStyle name="Calculation 2 3 2 20 2 4" xfId="2166"/>
    <cellStyle name="Calculation 2 3 2 20 2 5" xfId="2167"/>
    <cellStyle name="Calculation 2 3 2 20 2 6" xfId="2168"/>
    <cellStyle name="Calculation 2 3 2 20 3" xfId="2169"/>
    <cellStyle name="Calculation 2 3 2 20 3 2" xfId="45648"/>
    <cellStyle name="Calculation 2 3 2 20 3 3" xfId="45649"/>
    <cellStyle name="Calculation 2 3 2 20 4" xfId="2170"/>
    <cellStyle name="Calculation 2 3 2 20 4 2" xfId="45650"/>
    <cellStyle name="Calculation 2 3 2 20 4 3" xfId="45651"/>
    <cellStyle name="Calculation 2 3 2 20 5" xfId="2171"/>
    <cellStyle name="Calculation 2 3 2 20 5 2" xfId="45652"/>
    <cellStyle name="Calculation 2 3 2 20 5 3" xfId="45653"/>
    <cellStyle name="Calculation 2 3 2 20 6" xfId="2172"/>
    <cellStyle name="Calculation 2 3 2 20 6 2" xfId="45654"/>
    <cellStyle name="Calculation 2 3 2 20 6 3" xfId="45655"/>
    <cellStyle name="Calculation 2 3 2 20 7" xfId="2173"/>
    <cellStyle name="Calculation 2 3 2 20 8" xfId="45656"/>
    <cellStyle name="Calculation 2 3 2 21" xfId="2174"/>
    <cellStyle name="Calculation 2 3 2 21 2" xfId="2175"/>
    <cellStyle name="Calculation 2 3 2 21 2 2" xfId="2176"/>
    <cellStyle name="Calculation 2 3 2 21 2 3" xfId="2177"/>
    <cellStyle name="Calculation 2 3 2 21 2 4" xfId="2178"/>
    <cellStyle name="Calculation 2 3 2 21 2 5" xfId="2179"/>
    <cellStyle name="Calculation 2 3 2 21 2 6" xfId="2180"/>
    <cellStyle name="Calculation 2 3 2 21 3" xfId="2181"/>
    <cellStyle name="Calculation 2 3 2 21 3 2" xfId="45657"/>
    <cellStyle name="Calculation 2 3 2 21 3 3" xfId="45658"/>
    <cellStyle name="Calculation 2 3 2 21 4" xfId="2182"/>
    <cellStyle name="Calculation 2 3 2 21 4 2" xfId="45659"/>
    <cellStyle name="Calculation 2 3 2 21 4 3" xfId="45660"/>
    <cellStyle name="Calculation 2 3 2 21 5" xfId="2183"/>
    <cellStyle name="Calculation 2 3 2 21 5 2" xfId="45661"/>
    <cellStyle name="Calculation 2 3 2 21 5 3" xfId="45662"/>
    <cellStyle name="Calculation 2 3 2 21 6" xfId="2184"/>
    <cellStyle name="Calculation 2 3 2 21 6 2" xfId="45663"/>
    <cellStyle name="Calculation 2 3 2 21 6 3" xfId="45664"/>
    <cellStyle name="Calculation 2 3 2 21 7" xfId="2185"/>
    <cellStyle name="Calculation 2 3 2 21 8" xfId="45665"/>
    <cellStyle name="Calculation 2 3 2 22" xfId="2186"/>
    <cellStyle name="Calculation 2 3 2 22 2" xfId="2187"/>
    <cellStyle name="Calculation 2 3 2 22 2 2" xfId="2188"/>
    <cellStyle name="Calculation 2 3 2 22 2 3" xfId="2189"/>
    <cellStyle name="Calculation 2 3 2 22 2 4" xfId="2190"/>
    <cellStyle name="Calculation 2 3 2 22 2 5" xfId="2191"/>
    <cellStyle name="Calculation 2 3 2 22 2 6" xfId="2192"/>
    <cellStyle name="Calculation 2 3 2 22 3" xfId="2193"/>
    <cellStyle name="Calculation 2 3 2 22 3 2" xfId="45666"/>
    <cellStyle name="Calculation 2 3 2 22 3 3" xfId="45667"/>
    <cellStyle name="Calculation 2 3 2 22 4" xfId="2194"/>
    <cellStyle name="Calculation 2 3 2 22 4 2" xfId="45668"/>
    <cellStyle name="Calculation 2 3 2 22 4 3" xfId="45669"/>
    <cellStyle name="Calculation 2 3 2 22 5" xfId="2195"/>
    <cellStyle name="Calculation 2 3 2 22 5 2" xfId="45670"/>
    <cellStyle name="Calculation 2 3 2 22 5 3" xfId="45671"/>
    <cellStyle name="Calculation 2 3 2 22 6" xfId="2196"/>
    <cellStyle name="Calculation 2 3 2 22 6 2" xfId="45672"/>
    <cellStyle name="Calculation 2 3 2 22 6 3" xfId="45673"/>
    <cellStyle name="Calculation 2 3 2 22 7" xfId="2197"/>
    <cellStyle name="Calculation 2 3 2 22 8" xfId="45674"/>
    <cellStyle name="Calculation 2 3 2 23" xfId="2198"/>
    <cellStyle name="Calculation 2 3 2 23 2" xfId="2199"/>
    <cellStyle name="Calculation 2 3 2 23 2 2" xfId="2200"/>
    <cellStyle name="Calculation 2 3 2 23 2 3" xfId="2201"/>
    <cellStyle name="Calculation 2 3 2 23 2 4" xfId="2202"/>
    <cellStyle name="Calculation 2 3 2 23 2 5" xfId="2203"/>
    <cellStyle name="Calculation 2 3 2 23 2 6" xfId="2204"/>
    <cellStyle name="Calculation 2 3 2 23 3" xfId="2205"/>
    <cellStyle name="Calculation 2 3 2 23 3 2" xfId="45675"/>
    <cellStyle name="Calculation 2 3 2 23 3 3" xfId="45676"/>
    <cellStyle name="Calculation 2 3 2 23 4" xfId="2206"/>
    <cellStyle name="Calculation 2 3 2 23 4 2" xfId="45677"/>
    <cellStyle name="Calculation 2 3 2 23 4 3" xfId="45678"/>
    <cellStyle name="Calculation 2 3 2 23 5" xfId="2207"/>
    <cellStyle name="Calculation 2 3 2 23 5 2" xfId="45679"/>
    <cellStyle name="Calculation 2 3 2 23 5 3" xfId="45680"/>
    <cellStyle name="Calculation 2 3 2 23 6" xfId="2208"/>
    <cellStyle name="Calculation 2 3 2 23 6 2" xfId="45681"/>
    <cellStyle name="Calculation 2 3 2 23 6 3" xfId="45682"/>
    <cellStyle name="Calculation 2 3 2 23 7" xfId="2209"/>
    <cellStyle name="Calculation 2 3 2 23 8" xfId="45683"/>
    <cellStyle name="Calculation 2 3 2 24" xfId="2210"/>
    <cellStyle name="Calculation 2 3 2 24 2" xfId="2211"/>
    <cellStyle name="Calculation 2 3 2 24 2 2" xfId="2212"/>
    <cellStyle name="Calculation 2 3 2 24 2 3" xfId="2213"/>
    <cellStyle name="Calculation 2 3 2 24 2 4" xfId="2214"/>
    <cellStyle name="Calculation 2 3 2 24 2 5" xfId="2215"/>
    <cellStyle name="Calculation 2 3 2 24 2 6" xfId="2216"/>
    <cellStyle name="Calculation 2 3 2 24 3" xfId="2217"/>
    <cellStyle name="Calculation 2 3 2 24 3 2" xfId="45684"/>
    <cellStyle name="Calculation 2 3 2 24 3 3" xfId="45685"/>
    <cellStyle name="Calculation 2 3 2 24 4" xfId="2218"/>
    <cellStyle name="Calculation 2 3 2 24 4 2" xfId="45686"/>
    <cellStyle name="Calculation 2 3 2 24 4 3" xfId="45687"/>
    <cellStyle name="Calculation 2 3 2 24 5" xfId="2219"/>
    <cellStyle name="Calculation 2 3 2 24 5 2" xfId="45688"/>
    <cellStyle name="Calculation 2 3 2 24 5 3" xfId="45689"/>
    <cellStyle name="Calculation 2 3 2 24 6" xfId="2220"/>
    <cellStyle name="Calculation 2 3 2 24 6 2" xfId="45690"/>
    <cellStyle name="Calculation 2 3 2 24 6 3" xfId="45691"/>
    <cellStyle name="Calculation 2 3 2 24 7" xfId="2221"/>
    <cellStyle name="Calculation 2 3 2 24 8" xfId="45692"/>
    <cellStyle name="Calculation 2 3 2 25" xfId="2222"/>
    <cellStyle name="Calculation 2 3 2 25 2" xfId="2223"/>
    <cellStyle name="Calculation 2 3 2 25 2 2" xfId="2224"/>
    <cellStyle name="Calculation 2 3 2 25 2 3" xfId="2225"/>
    <cellStyle name="Calculation 2 3 2 25 2 4" xfId="2226"/>
    <cellStyle name="Calculation 2 3 2 25 2 5" xfId="2227"/>
    <cellStyle name="Calculation 2 3 2 25 2 6" xfId="2228"/>
    <cellStyle name="Calculation 2 3 2 25 3" xfId="2229"/>
    <cellStyle name="Calculation 2 3 2 25 3 2" xfId="45693"/>
    <cellStyle name="Calculation 2 3 2 25 3 3" xfId="45694"/>
    <cellStyle name="Calculation 2 3 2 25 4" xfId="2230"/>
    <cellStyle name="Calculation 2 3 2 25 4 2" xfId="45695"/>
    <cellStyle name="Calculation 2 3 2 25 4 3" xfId="45696"/>
    <cellStyle name="Calculation 2 3 2 25 5" xfId="2231"/>
    <cellStyle name="Calculation 2 3 2 25 5 2" xfId="45697"/>
    <cellStyle name="Calculation 2 3 2 25 5 3" xfId="45698"/>
    <cellStyle name="Calculation 2 3 2 25 6" xfId="2232"/>
    <cellStyle name="Calculation 2 3 2 25 6 2" xfId="45699"/>
    <cellStyle name="Calculation 2 3 2 25 6 3" xfId="45700"/>
    <cellStyle name="Calculation 2 3 2 25 7" xfId="2233"/>
    <cellStyle name="Calculation 2 3 2 25 8" xfId="45701"/>
    <cellStyle name="Calculation 2 3 2 26" xfId="2234"/>
    <cellStyle name="Calculation 2 3 2 26 2" xfId="2235"/>
    <cellStyle name="Calculation 2 3 2 26 2 2" xfId="2236"/>
    <cellStyle name="Calculation 2 3 2 26 2 3" xfId="2237"/>
    <cellStyle name="Calculation 2 3 2 26 2 4" xfId="2238"/>
    <cellStyle name="Calculation 2 3 2 26 2 5" xfId="2239"/>
    <cellStyle name="Calculation 2 3 2 26 2 6" xfId="2240"/>
    <cellStyle name="Calculation 2 3 2 26 3" xfId="2241"/>
    <cellStyle name="Calculation 2 3 2 26 3 2" xfId="45702"/>
    <cellStyle name="Calculation 2 3 2 26 3 3" xfId="45703"/>
    <cellStyle name="Calculation 2 3 2 26 4" xfId="2242"/>
    <cellStyle name="Calculation 2 3 2 26 4 2" xfId="45704"/>
    <cellStyle name="Calculation 2 3 2 26 4 3" xfId="45705"/>
    <cellStyle name="Calculation 2 3 2 26 5" xfId="2243"/>
    <cellStyle name="Calculation 2 3 2 26 5 2" xfId="45706"/>
    <cellStyle name="Calculation 2 3 2 26 5 3" xfId="45707"/>
    <cellStyle name="Calculation 2 3 2 26 6" xfId="2244"/>
    <cellStyle name="Calculation 2 3 2 26 6 2" xfId="45708"/>
    <cellStyle name="Calculation 2 3 2 26 6 3" xfId="45709"/>
    <cellStyle name="Calculation 2 3 2 26 7" xfId="2245"/>
    <cellStyle name="Calculation 2 3 2 26 8" xfId="45710"/>
    <cellStyle name="Calculation 2 3 2 27" xfId="2246"/>
    <cellStyle name="Calculation 2 3 2 27 2" xfId="2247"/>
    <cellStyle name="Calculation 2 3 2 27 2 2" xfId="2248"/>
    <cellStyle name="Calculation 2 3 2 27 2 3" xfId="2249"/>
    <cellStyle name="Calculation 2 3 2 27 2 4" xfId="2250"/>
    <cellStyle name="Calculation 2 3 2 27 2 5" xfId="2251"/>
    <cellStyle name="Calculation 2 3 2 27 2 6" xfId="2252"/>
    <cellStyle name="Calculation 2 3 2 27 3" xfId="2253"/>
    <cellStyle name="Calculation 2 3 2 27 3 2" xfId="45711"/>
    <cellStyle name="Calculation 2 3 2 27 3 3" xfId="45712"/>
    <cellStyle name="Calculation 2 3 2 27 4" xfId="2254"/>
    <cellStyle name="Calculation 2 3 2 27 4 2" xfId="45713"/>
    <cellStyle name="Calculation 2 3 2 27 4 3" xfId="45714"/>
    <cellStyle name="Calculation 2 3 2 27 5" xfId="2255"/>
    <cellStyle name="Calculation 2 3 2 27 5 2" xfId="45715"/>
    <cellStyle name="Calculation 2 3 2 27 5 3" xfId="45716"/>
    <cellStyle name="Calculation 2 3 2 27 6" xfId="2256"/>
    <cellStyle name="Calculation 2 3 2 27 6 2" xfId="45717"/>
    <cellStyle name="Calculation 2 3 2 27 6 3" xfId="45718"/>
    <cellStyle name="Calculation 2 3 2 27 7" xfId="2257"/>
    <cellStyle name="Calculation 2 3 2 27 8" xfId="45719"/>
    <cellStyle name="Calculation 2 3 2 28" xfId="2258"/>
    <cellStyle name="Calculation 2 3 2 28 2" xfId="2259"/>
    <cellStyle name="Calculation 2 3 2 28 2 2" xfId="2260"/>
    <cellStyle name="Calculation 2 3 2 28 2 3" xfId="2261"/>
    <cellStyle name="Calculation 2 3 2 28 2 4" xfId="2262"/>
    <cellStyle name="Calculation 2 3 2 28 2 5" xfId="2263"/>
    <cellStyle name="Calculation 2 3 2 28 2 6" xfId="2264"/>
    <cellStyle name="Calculation 2 3 2 28 3" xfId="2265"/>
    <cellStyle name="Calculation 2 3 2 28 3 2" xfId="45720"/>
    <cellStyle name="Calculation 2 3 2 28 3 3" xfId="45721"/>
    <cellStyle name="Calculation 2 3 2 28 4" xfId="2266"/>
    <cellStyle name="Calculation 2 3 2 28 4 2" xfId="45722"/>
    <cellStyle name="Calculation 2 3 2 28 4 3" xfId="45723"/>
    <cellStyle name="Calculation 2 3 2 28 5" xfId="2267"/>
    <cellStyle name="Calculation 2 3 2 28 5 2" xfId="45724"/>
    <cellStyle name="Calculation 2 3 2 28 5 3" xfId="45725"/>
    <cellStyle name="Calculation 2 3 2 28 6" xfId="2268"/>
    <cellStyle name="Calculation 2 3 2 28 6 2" xfId="45726"/>
    <cellStyle name="Calculation 2 3 2 28 6 3" xfId="45727"/>
    <cellStyle name="Calculation 2 3 2 28 7" xfId="2269"/>
    <cellStyle name="Calculation 2 3 2 28 8" xfId="45728"/>
    <cellStyle name="Calculation 2 3 2 29" xfId="2270"/>
    <cellStyle name="Calculation 2 3 2 29 2" xfId="2271"/>
    <cellStyle name="Calculation 2 3 2 29 2 2" xfId="2272"/>
    <cellStyle name="Calculation 2 3 2 29 2 3" xfId="2273"/>
    <cellStyle name="Calculation 2 3 2 29 2 4" xfId="2274"/>
    <cellStyle name="Calculation 2 3 2 29 2 5" xfId="2275"/>
    <cellStyle name="Calculation 2 3 2 29 2 6" xfId="2276"/>
    <cellStyle name="Calculation 2 3 2 29 3" xfId="2277"/>
    <cellStyle name="Calculation 2 3 2 29 3 2" xfId="45729"/>
    <cellStyle name="Calculation 2 3 2 29 3 3" xfId="45730"/>
    <cellStyle name="Calculation 2 3 2 29 4" xfId="2278"/>
    <cellStyle name="Calculation 2 3 2 29 4 2" xfId="45731"/>
    <cellStyle name="Calculation 2 3 2 29 4 3" xfId="45732"/>
    <cellStyle name="Calculation 2 3 2 29 5" xfId="2279"/>
    <cellStyle name="Calculation 2 3 2 29 5 2" xfId="45733"/>
    <cellStyle name="Calculation 2 3 2 29 5 3" xfId="45734"/>
    <cellStyle name="Calculation 2 3 2 29 6" xfId="2280"/>
    <cellStyle name="Calculation 2 3 2 29 6 2" xfId="45735"/>
    <cellStyle name="Calculation 2 3 2 29 6 3" xfId="45736"/>
    <cellStyle name="Calculation 2 3 2 29 7" xfId="2281"/>
    <cellStyle name="Calculation 2 3 2 29 8" xfId="45737"/>
    <cellStyle name="Calculation 2 3 2 3" xfId="2282"/>
    <cellStyle name="Calculation 2 3 2 3 2" xfId="2283"/>
    <cellStyle name="Calculation 2 3 2 3 2 2" xfId="2284"/>
    <cellStyle name="Calculation 2 3 2 3 2 3" xfId="2285"/>
    <cellStyle name="Calculation 2 3 2 3 2 4" xfId="2286"/>
    <cellStyle name="Calculation 2 3 2 3 2 5" xfId="2287"/>
    <cellStyle name="Calculation 2 3 2 3 2 6" xfId="2288"/>
    <cellStyle name="Calculation 2 3 2 3 3" xfId="2289"/>
    <cellStyle name="Calculation 2 3 2 3 3 2" xfId="45738"/>
    <cellStyle name="Calculation 2 3 2 3 3 3" xfId="45739"/>
    <cellStyle name="Calculation 2 3 2 3 4" xfId="2290"/>
    <cellStyle name="Calculation 2 3 2 3 4 2" xfId="45740"/>
    <cellStyle name="Calculation 2 3 2 3 4 3" xfId="45741"/>
    <cellStyle name="Calculation 2 3 2 3 5" xfId="2291"/>
    <cellStyle name="Calculation 2 3 2 3 5 2" xfId="45742"/>
    <cellStyle name="Calculation 2 3 2 3 5 3" xfId="45743"/>
    <cellStyle name="Calculation 2 3 2 3 6" xfId="2292"/>
    <cellStyle name="Calculation 2 3 2 3 6 2" xfId="45744"/>
    <cellStyle name="Calculation 2 3 2 3 6 3" xfId="45745"/>
    <cellStyle name="Calculation 2 3 2 3 7" xfId="2293"/>
    <cellStyle name="Calculation 2 3 2 3 8" xfId="45746"/>
    <cellStyle name="Calculation 2 3 2 30" xfId="2294"/>
    <cellStyle name="Calculation 2 3 2 30 2" xfId="2295"/>
    <cellStyle name="Calculation 2 3 2 30 2 2" xfId="2296"/>
    <cellStyle name="Calculation 2 3 2 30 2 3" xfId="2297"/>
    <cellStyle name="Calculation 2 3 2 30 2 4" xfId="2298"/>
    <cellStyle name="Calculation 2 3 2 30 2 5" xfId="2299"/>
    <cellStyle name="Calculation 2 3 2 30 2 6" xfId="2300"/>
    <cellStyle name="Calculation 2 3 2 30 3" xfId="2301"/>
    <cellStyle name="Calculation 2 3 2 30 3 2" xfId="45747"/>
    <cellStyle name="Calculation 2 3 2 30 3 3" xfId="45748"/>
    <cellStyle name="Calculation 2 3 2 30 4" xfId="2302"/>
    <cellStyle name="Calculation 2 3 2 30 4 2" xfId="45749"/>
    <cellStyle name="Calculation 2 3 2 30 4 3" xfId="45750"/>
    <cellStyle name="Calculation 2 3 2 30 5" xfId="2303"/>
    <cellStyle name="Calculation 2 3 2 30 5 2" xfId="45751"/>
    <cellStyle name="Calculation 2 3 2 30 5 3" xfId="45752"/>
    <cellStyle name="Calculation 2 3 2 30 6" xfId="2304"/>
    <cellStyle name="Calculation 2 3 2 30 6 2" xfId="45753"/>
    <cellStyle name="Calculation 2 3 2 30 6 3" xfId="45754"/>
    <cellStyle name="Calculation 2 3 2 30 7" xfId="2305"/>
    <cellStyle name="Calculation 2 3 2 30 8" xfId="45755"/>
    <cellStyle name="Calculation 2 3 2 31" xfId="2306"/>
    <cellStyle name="Calculation 2 3 2 31 2" xfId="2307"/>
    <cellStyle name="Calculation 2 3 2 31 2 2" xfId="2308"/>
    <cellStyle name="Calculation 2 3 2 31 2 3" xfId="2309"/>
    <cellStyle name="Calculation 2 3 2 31 2 4" xfId="2310"/>
    <cellStyle name="Calculation 2 3 2 31 2 5" xfId="2311"/>
    <cellStyle name="Calculation 2 3 2 31 2 6" xfId="2312"/>
    <cellStyle name="Calculation 2 3 2 31 3" xfId="2313"/>
    <cellStyle name="Calculation 2 3 2 31 3 2" xfId="45756"/>
    <cellStyle name="Calculation 2 3 2 31 3 3" xfId="45757"/>
    <cellStyle name="Calculation 2 3 2 31 4" xfId="2314"/>
    <cellStyle name="Calculation 2 3 2 31 4 2" xfId="45758"/>
    <cellStyle name="Calculation 2 3 2 31 4 3" xfId="45759"/>
    <cellStyle name="Calculation 2 3 2 31 5" xfId="2315"/>
    <cellStyle name="Calculation 2 3 2 31 5 2" xfId="45760"/>
    <cellStyle name="Calculation 2 3 2 31 5 3" xfId="45761"/>
    <cellStyle name="Calculation 2 3 2 31 6" xfId="2316"/>
    <cellStyle name="Calculation 2 3 2 31 6 2" xfId="45762"/>
    <cellStyle name="Calculation 2 3 2 31 6 3" xfId="45763"/>
    <cellStyle name="Calculation 2 3 2 31 7" xfId="2317"/>
    <cellStyle name="Calculation 2 3 2 31 8" xfId="45764"/>
    <cellStyle name="Calculation 2 3 2 32" xfId="2318"/>
    <cellStyle name="Calculation 2 3 2 32 2" xfId="2319"/>
    <cellStyle name="Calculation 2 3 2 32 2 2" xfId="2320"/>
    <cellStyle name="Calculation 2 3 2 32 2 3" xfId="2321"/>
    <cellStyle name="Calculation 2 3 2 32 2 4" xfId="2322"/>
    <cellStyle name="Calculation 2 3 2 32 2 5" xfId="2323"/>
    <cellStyle name="Calculation 2 3 2 32 2 6" xfId="2324"/>
    <cellStyle name="Calculation 2 3 2 32 3" xfId="2325"/>
    <cellStyle name="Calculation 2 3 2 32 3 2" xfId="45765"/>
    <cellStyle name="Calculation 2 3 2 32 3 3" xfId="45766"/>
    <cellStyle name="Calculation 2 3 2 32 4" xfId="2326"/>
    <cellStyle name="Calculation 2 3 2 32 4 2" xfId="45767"/>
    <cellStyle name="Calculation 2 3 2 32 4 3" xfId="45768"/>
    <cellStyle name="Calculation 2 3 2 32 5" xfId="2327"/>
    <cellStyle name="Calculation 2 3 2 32 5 2" xfId="45769"/>
    <cellStyle name="Calculation 2 3 2 32 5 3" xfId="45770"/>
    <cellStyle name="Calculation 2 3 2 32 6" xfId="2328"/>
    <cellStyle name="Calculation 2 3 2 32 6 2" xfId="45771"/>
    <cellStyle name="Calculation 2 3 2 32 6 3" xfId="45772"/>
    <cellStyle name="Calculation 2 3 2 32 7" xfId="2329"/>
    <cellStyle name="Calculation 2 3 2 32 8" xfId="45773"/>
    <cellStyle name="Calculation 2 3 2 33" xfId="2330"/>
    <cellStyle name="Calculation 2 3 2 33 2" xfId="2331"/>
    <cellStyle name="Calculation 2 3 2 33 2 2" xfId="2332"/>
    <cellStyle name="Calculation 2 3 2 33 2 3" xfId="2333"/>
    <cellStyle name="Calculation 2 3 2 33 2 4" xfId="2334"/>
    <cellStyle name="Calculation 2 3 2 33 2 5" xfId="2335"/>
    <cellStyle name="Calculation 2 3 2 33 2 6" xfId="2336"/>
    <cellStyle name="Calculation 2 3 2 33 3" xfId="2337"/>
    <cellStyle name="Calculation 2 3 2 33 3 2" xfId="45774"/>
    <cellStyle name="Calculation 2 3 2 33 3 3" xfId="45775"/>
    <cellStyle name="Calculation 2 3 2 33 4" xfId="2338"/>
    <cellStyle name="Calculation 2 3 2 33 4 2" xfId="45776"/>
    <cellStyle name="Calculation 2 3 2 33 4 3" xfId="45777"/>
    <cellStyle name="Calculation 2 3 2 33 5" xfId="2339"/>
    <cellStyle name="Calculation 2 3 2 33 5 2" xfId="45778"/>
    <cellStyle name="Calculation 2 3 2 33 5 3" xfId="45779"/>
    <cellStyle name="Calculation 2 3 2 33 6" xfId="2340"/>
    <cellStyle name="Calculation 2 3 2 33 6 2" xfId="45780"/>
    <cellStyle name="Calculation 2 3 2 33 6 3" xfId="45781"/>
    <cellStyle name="Calculation 2 3 2 33 7" xfId="2341"/>
    <cellStyle name="Calculation 2 3 2 33 8" xfId="45782"/>
    <cellStyle name="Calculation 2 3 2 34" xfId="2342"/>
    <cellStyle name="Calculation 2 3 2 34 2" xfId="2343"/>
    <cellStyle name="Calculation 2 3 2 34 2 2" xfId="2344"/>
    <cellStyle name="Calculation 2 3 2 34 2 3" xfId="2345"/>
    <cellStyle name="Calculation 2 3 2 34 2 4" xfId="2346"/>
    <cellStyle name="Calculation 2 3 2 34 2 5" xfId="2347"/>
    <cellStyle name="Calculation 2 3 2 34 2 6" xfId="2348"/>
    <cellStyle name="Calculation 2 3 2 34 3" xfId="2349"/>
    <cellStyle name="Calculation 2 3 2 34 3 2" xfId="45783"/>
    <cellStyle name="Calculation 2 3 2 34 3 3" xfId="45784"/>
    <cellStyle name="Calculation 2 3 2 34 4" xfId="2350"/>
    <cellStyle name="Calculation 2 3 2 34 4 2" xfId="45785"/>
    <cellStyle name="Calculation 2 3 2 34 4 3" xfId="45786"/>
    <cellStyle name="Calculation 2 3 2 34 5" xfId="2351"/>
    <cellStyle name="Calculation 2 3 2 34 5 2" xfId="45787"/>
    <cellStyle name="Calculation 2 3 2 34 5 3" xfId="45788"/>
    <cellStyle name="Calculation 2 3 2 34 6" xfId="45789"/>
    <cellStyle name="Calculation 2 3 2 34 6 2" xfId="45790"/>
    <cellStyle name="Calculation 2 3 2 34 6 3" xfId="45791"/>
    <cellStyle name="Calculation 2 3 2 34 7" xfId="45792"/>
    <cellStyle name="Calculation 2 3 2 34 8" xfId="45793"/>
    <cellStyle name="Calculation 2 3 2 35" xfId="2352"/>
    <cellStyle name="Calculation 2 3 2 35 2" xfId="2353"/>
    <cellStyle name="Calculation 2 3 2 35 3" xfId="2354"/>
    <cellStyle name="Calculation 2 3 2 35 4" xfId="2355"/>
    <cellStyle name="Calculation 2 3 2 35 5" xfId="2356"/>
    <cellStyle name="Calculation 2 3 2 35 6" xfId="2357"/>
    <cellStyle name="Calculation 2 3 2 36" xfId="2358"/>
    <cellStyle name="Calculation 2 3 2 36 2" xfId="45794"/>
    <cellStyle name="Calculation 2 3 2 36 3" xfId="45795"/>
    <cellStyle name="Calculation 2 3 2 37" xfId="2359"/>
    <cellStyle name="Calculation 2 3 2 37 2" xfId="45796"/>
    <cellStyle name="Calculation 2 3 2 37 3" xfId="45797"/>
    <cellStyle name="Calculation 2 3 2 38" xfId="2360"/>
    <cellStyle name="Calculation 2 3 2 38 2" xfId="45798"/>
    <cellStyle name="Calculation 2 3 2 38 3" xfId="45799"/>
    <cellStyle name="Calculation 2 3 2 39" xfId="45800"/>
    <cellStyle name="Calculation 2 3 2 39 2" xfId="45801"/>
    <cellStyle name="Calculation 2 3 2 39 3" xfId="45802"/>
    <cellStyle name="Calculation 2 3 2 4" xfId="2361"/>
    <cellStyle name="Calculation 2 3 2 4 2" xfId="2362"/>
    <cellStyle name="Calculation 2 3 2 4 2 2" xfId="2363"/>
    <cellStyle name="Calculation 2 3 2 4 2 3" xfId="2364"/>
    <cellStyle name="Calculation 2 3 2 4 2 4" xfId="2365"/>
    <cellStyle name="Calculation 2 3 2 4 2 5" xfId="2366"/>
    <cellStyle name="Calculation 2 3 2 4 2 6" xfId="2367"/>
    <cellStyle name="Calculation 2 3 2 4 3" xfId="2368"/>
    <cellStyle name="Calculation 2 3 2 4 3 2" xfId="45803"/>
    <cellStyle name="Calculation 2 3 2 4 3 3" xfId="45804"/>
    <cellStyle name="Calculation 2 3 2 4 4" xfId="2369"/>
    <cellStyle name="Calculation 2 3 2 4 4 2" xfId="45805"/>
    <cellStyle name="Calculation 2 3 2 4 4 3" xfId="45806"/>
    <cellStyle name="Calculation 2 3 2 4 5" xfId="2370"/>
    <cellStyle name="Calculation 2 3 2 4 5 2" xfId="45807"/>
    <cellStyle name="Calculation 2 3 2 4 5 3" xfId="45808"/>
    <cellStyle name="Calculation 2 3 2 4 6" xfId="2371"/>
    <cellStyle name="Calculation 2 3 2 4 6 2" xfId="45809"/>
    <cellStyle name="Calculation 2 3 2 4 6 3" xfId="45810"/>
    <cellStyle name="Calculation 2 3 2 4 7" xfId="2372"/>
    <cellStyle name="Calculation 2 3 2 4 8" xfId="45811"/>
    <cellStyle name="Calculation 2 3 2 40" xfId="45812"/>
    <cellStyle name="Calculation 2 3 2 41" xfId="45813"/>
    <cellStyle name="Calculation 2 3 2 5" xfId="2373"/>
    <cellStyle name="Calculation 2 3 2 5 2" xfId="2374"/>
    <cellStyle name="Calculation 2 3 2 5 2 2" xfId="2375"/>
    <cellStyle name="Calculation 2 3 2 5 2 3" xfId="2376"/>
    <cellStyle name="Calculation 2 3 2 5 2 4" xfId="2377"/>
    <cellStyle name="Calculation 2 3 2 5 2 5" xfId="2378"/>
    <cellStyle name="Calculation 2 3 2 5 2 6" xfId="2379"/>
    <cellStyle name="Calculation 2 3 2 5 3" xfId="2380"/>
    <cellStyle name="Calculation 2 3 2 5 3 2" xfId="45814"/>
    <cellStyle name="Calculation 2 3 2 5 3 3" xfId="45815"/>
    <cellStyle name="Calculation 2 3 2 5 4" xfId="2381"/>
    <cellStyle name="Calculation 2 3 2 5 4 2" xfId="45816"/>
    <cellStyle name="Calculation 2 3 2 5 4 3" xfId="45817"/>
    <cellStyle name="Calculation 2 3 2 5 5" xfId="2382"/>
    <cellStyle name="Calculation 2 3 2 5 5 2" xfId="45818"/>
    <cellStyle name="Calculation 2 3 2 5 5 3" xfId="45819"/>
    <cellStyle name="Calculation 2 3 2 5 6" xfId="2383"/>
    <cellStyle name="Calculation 2 3 2 5 6 2" xfId="45820"/>
    <cellStyle name="Calculation 2 3 2 5 6 3" xfId="45821"/>
    <cellStyle name="Calculation 2 3 2 5 7" xfId="2384"/>
    <cellStyle name="Calculation 2 3 2 5 8" xfId="45822"/>
    <cellStyle name="Calculation 2 3 2 6" xfId="2385"/>
    <cellStyle name="Calculation 2 3 2 6 2" xfId="2386"/>
    <cellStyle name="Calculation 2 3 2 6 2 2" xfId="2387"/>
    <cellStyle name="Calculation 2 3 2 6 2 3" xfId="2388"/>
    <cellStyle name="Calculation 2 3 2 6 2 4" xfId="2389"/>
    <cellStyle name="Calculation 2 3 2 6 2 5" xfId="2390"/>
    <cellStyle name="Calculation 2 3 2 6 2 6" xfId="2391"/>
    <cellStyle name="Calculation 2 3 2 6 3" xfId="2392"/>
    <cellStyle name="Calculation 2 3 2 6 3 2" xfId="45823"/>
    <cellStyle name="Calculation 2 3 2 6 3 3" xfId="45824"/>
    <cellStyle name="Calculation 2 3 2 6 4" xfId="2393"/>
    <cellStyle name="Calculation 2 3 2 6 4 2" xfId="45825"/>
    <cellStyle name="Calculation 2 3 2 6 4 3" xfId="45826"/>
    <cellStyle name="Calculation 2 3 2 6 5" xfId="2394"/>
    <cellStyle name="Calculation 2 3 2 6 5 2" xfId="45827"/>
    <cellStyle name="Calculation 2 3 2 6 5 3" xfId="45828"/>
    <cellStyle name="Calculation 2 3 2 6 6" xfId="2395"/>
    <cellStyle name="Calculation 2 3 2 6 6 2" xfId="45829"/>
    <cellStyle name="Calculation 2 3 2 6 6 3" xfId="45830"/>
    <cellStyle name="Calculation 2 3 2 6 7" xfId="2396"/>
    <cellStyle name="Calculation 2 3 2 6 8" xfId="45831"/>
    <cellStyle name="Calculation 2 3 2 7" xfId="2397"/>
    <cellStyle name="Calculation 2 3 2 7 2" xfId="2398"/>
    <cellStyle name="Calculation 2 3 2 7 2 2" xfId="2399"/>
    <cellStyle name="Calculation 2 3 2 7 2 3" xfId="2400"/>
    <cellStyle name="Calculation 2 3 2 7 2 4" xfId="2401"/>
    <cellStyle name="Calculation 2 3 2 7 2 5" xfId="2402"/>
    <cellStyle name="Calculation 2 3 2 7 2 6" xfId="2403"/>
    <cellStyle name="Calculation 2 3 2 7 3" xfId="2404"/>
    <cellStyle name="Calculation 2 3 2 7 3 2" xfId="45832"/>
    <cellStyle name="Calculation 2 3 2 7 3 3" xfId="45833"/>
    <cellStyle name="Calculation 2 3 2 7 4" xfId="2405"/>
    <cellStyle name="Calculation 2 3 2 7 4 2" xfId="45834"/>
    <cellStyle name="Calculation 2 3 2 7 4 3" xfId="45835"/>
    <cellStyle name="Calculation 2 3 2 7 5" xfId="2406"/>
    <cellStyle name="Calculation 2 3 2 7 5 2" xfId="45836"/>
    <cellStyle name="Calculation 2 3 2 7 5 3" xfId="45837"/>
    <cellStyle name="Calculation 2 3 2 7 6" xfId="2407"/>
    <cellStyle name="Calculation 2 3 2 7 6 2" xfId="45838"/>
    <cellStyle name="Calculation 2 3 2 7 6 3" xfId="45839"/>
    <cellStyle name="Calculation 2 3 2 7 7" xfId="2408"/>
    <cellStyle name="Calculation 2 3 2 7 8" xfId="45840"/>
    <cellStyle name="Calculation 2 3 2 8" xfId="2409"/>
    <cellStyle name="Calculation 2 3 2 8 2" xfId="2410"/>
    <cellStyle name="Calculation 2 3 2 8 2 2" xfId="2411"/>
    <cellStyle name="Calculation 2 3 2 8 2 3" xfId="2412"/>
    <cellStyle name="Calculation 2 3 2 8 2 4" xfId="2413"/>
    <cellStyle name="Calculation 2 3 2 8 2 5" xfId="2414"/>
    <cellStyle name="Calculation 2 3 2 8 2 6" xfId="2415"/>
    <cellStyle name="Calculation 2 3 2 8 3" xfId="2416"/>
    <cellStyle name="Calculation 2 3 2 8 3 2" xfId="45841"/>
    <cellStyle name="Calculation 2 3 2 8 3 3" xfId="45842"/>
    <cellStyle name="Calculation 2 3 2 8 4" xfId="2417"/>
    <cellStyle name="Calculation 2 3 2 8 4 2" xfId="45843"/>
    <cellStyle name="Calculation 2 3 2 8 4 3" xfId="45844"/>
    <cellStyle name="Calculation 2 3 2 8 5" xfId="2418"/>
    <cellStyle name="Calculation 2 3 2 8 5 2" xfId="45845"/>
    <cellStyle name="Calculation 2 3 2 8 5 3" xfId="45846"/>
    <cellStyle name="Calculation 2 3 2 8 6" xfId="2419"/>
    <cellStyle name="Calculation 2 3 2 8 6 2" xfId="45847"/>
    <cellStyle name="Calculation 2 3 2 8 6 3" xfId="45848"/>
    <cellStyle name="Calculation 2 3 2 8 7" xfId="2420"/>
    <cellStyle name="Calculation 2 3 2 8 8" xfId="45849"/>
    <cellStyle name="Calculation 2 3 2 9" xfId="2421"/>
    <cellStyle name="Calculation 2 3 2 9 2" xfId="2422"/>
    <cellStyle name="Calculation 2 3 2 9 2 2" xfId="2423"/>
    <cellStyle name="Calculation 2 3 2 9 2 3" xfId="2424"/>
    <cellStyle name="Calculation 2 3 2 9 2 4" xfId="2425"/>
    <cellStyle name="Calculation 2 3 2 9 2 5" xfId="2426"/>
    <cellStyle name="Calculation 2 3 2 9 2 6" xfId="2427"/>
    <cellStyle name="Calculation 2 3 2 9 3" xfId="2428"/>
    <cellStyle name="Calculation 2 3 2 9 3 2" xfId="45850"/>
    <cellStyle name="Calculation 2 3 2 9 3 3" xfId="45851"/>
    <cellStyle name="Calculation 2 3 2 9 4" xfId="2429"/>
    <cellStyle name="Calculation 2 3 2 9 4 2" xfId="45852"/>
    <cellStyle name="Calculation 2 3 2 9 4 3" xfId="45853"/>
    <cellStyle name="Calculation 2 3 2 9 5" xfId="2430"/>
    <cellStyle name="Calculation 2 3 2 9 5 2" xfId="45854"/>
    <cellStyle name="Calculation 2 3 2 9 5 3" xfId="45855"/>
    <cellStyle name="Calculation 2 3 2 9 6" xfId="2431"/>
    <cellStyle name="Calculation 2 3 2 9 6 2" xfId="45856"/>
    <cellStyle name="Calculation 2 3 2 9 6 3" xfId="45857"/>
    <cellStyle name="Calculation 2 3 2 9 7" xfId="2432"/>
    <cellStyle name="Calculation 2 3 2 9 8" xfId="45858"/>
    <cellStyle name="Calculation 2 3 20" xfId="2433"/>
    <cellStyle name="Calculation 2 3 20 2" xfId="2434"/>
    <cellStyle name="Calculation 2 3 20 2 2" xfId="2435"/>
    <cellStyle name="Calculation 2 3 20 2 3" xfId="2436"/>
    <cellStyle name="Calculation 2 3 20 2 4" xfId="2437"/>
    <cellStyle name="Calculation 2 3 20 2 5" xfId="2438"/>
    <cellStyle name="Calculation 2 3 20 2 6" xfId="2439"/>
    <cellStyle name="Calculation 2 3 20 3" xfId="2440"/>
    <cellStyle name="Calculation 2 3 20 3 2" xfId="45859"/>
    <cellStyle name="Calculation 2 3 20 3 3" xfId="45860"/>
    <cellStyle name="Calculation 2 3 20 4" xfId="2441"/>
    <cellStyle name="Calculation 2 3 20 4 2" xfId="45861"/>
    <cellStyle name="Calculation 2 3 20 4 3" xfId="45862"/>
    <cellStyle name="Calculation 2 3 20 5" xfId="2442"/>
    <cellStyle name="Calculation 2 3 20 5 2" xfId="45863"/>
    <cellStyle name="Calculation 2 3 20 5 3" xfId="45864"/>
    <cellStyle name="Calculation 2 3 20 6" xfId="2443"/>
    <cellStyle name="Calculation 2 3 20 6 2" xfId="45865"/>
    <cellStyle name="Calculation 2 3 20 6 3" xfId="45866"/>
    <cellStyle name="Calculation 2 3 20 7" xfId="2444"/>
    <cellStyle name="Calculation 2 3 20 8" xfId="45867"/>
    <cellStyle name="Calculation 2 3 21" xfId="2445"/>
    <cellStyle name="Calculation 2 3 21 2" xfId="2446"/>
    <cellStyle name="Calculation 2 3 21 2 2" xfId="2447"/>
    <cellStyle name="Calculation 2 3 21 2 3" xfId="2448"/>
    <cellStyle name="Calculation 2 3 21 2 4" xfId="2449"/>
    <cellStyle name="Calculation 2 3 21 2 5" xfId="2450"/>
    <cellStyle name="Calculation 2 3 21 2 6" xfId="2451"/>
    <cellStyle name="Calculation 2 3 21 3" xfId="2452"/>
    <cellStyle name="Calculation 2 3 21 3 2" xfId="45868"/>
    <cellStyle name="Calculation 2 3 21 3 3" xfId="45869"/>
    <cellStyle name="Calculation 2 3 21 4" xfId="2453"/>
    <cellStyle name="Calculation 2 3 21 4 2" xfId="45870"/>
    <cellStyle name="Calculation 2 3 21 4 3" xfId="45871"/>
    <cellStyle name="Calculation 2 3 21 5" xfId="2454"/>
    <cellStyle name="Calculation 2 3 21 5 2" xfId="45872"/>
    <cellStyle name="Calculation 2 3 21 5 3" xfId="45873"/>
    <cellStyle name="Calculation 2 3 21 6" xfId="2455"/>
    <cellStyle name="Calculation 2 3 21 6 2" xfId="45874"/>
    <cellStyle name="Calculation 2 3 21 6 3" xfId="45875"/>
    <cellStyle name="Calculation 2 3 21 7" xfId="2456"/>
    <cellStyle name="Calculation 2 3 21 8" xfId="45876"/>
    <cellStyle name="Calculation 2 3 22" xfId="2457"/>
    <cellStyle name="Calculation 2 3 22 2" xfId="2458"/>
    <cellStyle name="Calculation 2 3 22 2 2" xfId="2459"/>
    <cellStyle name="Calculation 2 3 22 2 3" xfId="2460"/>
    <cellStyle name="Calculation 2 3 22 2 4" xfId="2461"/>
    <cellStyle name="Calculation 2 3 22 2 5" xfId="2462"/>
    <cellStyle name="Calculation 2 3 22 2 6" xfId="2463"/>
    <cellStyle name="Calculation 2 3 22 3" xfId="2464"/>
    <cellStyle name="Calculation 2 3 22 3 2" xfId="45877"/>
    <cellStyle name="Calculation 2 3 22 3 3" xfId="45878"/>
    <cellStyle name="Calculation 2 3 22 4" xfId="2465"/>
    <cellStyle name="Calculation 2 3 22 4 2" xfId="45879"/>
    <cellStyle name="Calculation 2 3 22 4 3" xfId="45880"/>
    <cellStyle name="Calculation 2 3 22 5" xfId="2466"/>
    <cellStyle name="Calculation 2 3 22 5 2" xfId="45881"/>
    <cellStyle name="Calculation 2 3 22 5 3" xfId="45882"/>
    <cellStyle name="Calculation 2 3 22 6" xfId="2467"/>
    <cellStyle name="Calculation 2 3 22 6 2" xfId="45883"/>
    <cellStyle name="Calculation 2 3 22 6 3" xfId="45884"/>
    <cellStyle name="Calculation 2 3 22 7" xfId="2468"/>
    <cellStyle name="Calculation 2 3 22 8" xfId="45885"/>
    <cellStyle name="Calculation 2 3 23" xfId="2469"/>
    <cellStyle name="Calculation 2 3 23 2" xfId="2470"/>
    <cellStyle name="Calculation 2 3 23 2 2" xfId="2471"/>
    <cellStyle name="Calculation 2 3 23 2 3" xfId="2472"/>
    <cellStyle name="Calculation 2 3 23 2 4" xfId="2473"/>
    <cellStyle name="Calculation 2 3 23 2 5" xfId="2474"/>
    <cellStyle name="Calculation 2 3 23 2 6" xfId="2475"/>
    <cellStyle name="Calculation 2 3 23 3" xfId="2476"/>
    <cellStyle name="Calculation 2 3 23 3 2" xfId="45886"/>
    <cellStyle name="Calculation 2 3 23 3 3" xfId="45887"/>
    <cellStyle name="Calculation 2 3 23 4" xfId="2477"/>
    <cellStyle name="Calculation 2 3 23 4 2" xfId="45888"/>
    <cellStyle name="Calculation 2 3 23 4 3" xfId="45889"/>
    <cellStyle name="Calculation 2 3 23 5" xfId="2478"/>
    <cellStyle name="Calculation 2 3 23 5 2" xfId="45890"/>
    <cellStyle name="Calculation 2 3 23 5 3" xfId="45891"/>
    <cellStyle name="Calculation 2 3 23 6" xfId="2479"/>
    <cellStyle name="Calculation 2 3 23 6 2" xfId="45892"/>
    <cellStyle name="Calculation 2 3 23 6 3" xfId="45893"/>
    <cellStyle name="Calculation 2 3 23 7" xfId="2480"/>
    <cellStyle name="Calculation 2 3 23 8" xfId="45894"/>
    <cellStyle name="Calculation 2 3 24" xfId="2481"/>
    <cellStyle name="Calculation 2 3 24 2" xfId="2482"/>
    <cellStyle name="Calculation 2 3 24 2 2" xfId="2483"/>
    <cellStyle name="Calculation 2 3 24 2 3" xfId="2484"/>
    <cellStyle name="Calculation 2 3 24 2 4" xfId="2485"/>
    <cellStyle name="Calculation 2 3 24 2 5" xfId="2486"/>
    <cellStyle name="Calculation 2 3 24 2 6" xfId="2487"/>
    <cellStyle name="Calculation 2 3 24 3" xfId="2488"/>
    <cellStyle name="Calculation 2 3 24 3 2" xfId="45895"/>
    <cellStyle name="Calculation 2 3 24 3 3" xfId="45896"/>
    <cellStyle name="Calculation 2 3 24 4" xfId="2489"/>
    <cellStyle name="Calculation 2 3 24 4 2" xfId="45897"/>
    <cellStyle name="Calculation 2 3 24 4 3" xfId="45898"/>
    <cellStyle name="Calculation 2 3 24 5" xfId="2490"/>
    <cellStyle name="Calculation 2 3 24 5 2" xfId="45899"/>
    <cellStyle name="Calculation 2 3 24 5 3" xfId="45900"/>
    <cellStyle name="Calculation 2 3 24 6" xfId="2491"/>
    <cellStyle name="Calculation 2 3 24 6 2" xfId="45901"/>
    <cellStyle name="Calculation 2 3 24 6 3" xfId="45902"/>
    <cellStyle name="Calculation 2 3 24 7" xfId="2492"/>
    <cellStyle name="Calculation 2 3 24 8" xfId="45903"/>
    <cellStyle name="Calculation 2 3 25" xfId="2493"/>
    <cellStyle name="Calculation 2 3 25 2" xfId="2494"/>
    <cellStyle name="Calculation 2 3 25 2 2" xfId="2495"/>
    <cellStyle name="Calculation 2 3 25 2 3" xfId="2496"/>
    <cellStyle name="Calculation 2 3 25 2 4" xfId="2497"/>
    <cellStyle name="Calculation 2 3 25 2 5" xfId="2498"/>
    <cellStyle name="Calculation 2 3 25 2 6" xfId="2499"/>
    <cellStyle name="Calculation 2 3 25 3" xfId="2500"/>
    <cellStyle name="Calculation 2 3 25 3 2" xfId="45904"/>
    <cellStyle name="Calculation 2 3 25 3 3" xfId="45905"/>
    <cellStyle name="Calculation 2 3 25 4" xfId="2501"/>
    <cellStyle name="Calculation 2 3 25 4 2" xfId="45906"/>
    <cellStyle name="Calculation 2 3 25 4 3" xfId="45907"/>
    <cellStyle name="Calculation 2 3 25 5" xfId="2502"/>
    <cellStyle name="Calculation 2 3 25 5 2" xfId="45908"/>
    <cellStyle name="Calculation 2 3 25 5 3" xfId="45909"/>
    <cellStyle name="Calculation 2 3 25 6" xfId="2503"/>
    <cellStyle name="Calculation 2 3 25 6 2" xfId="45910"/>
    <cellStyle name="Calculation 2 3 25 6 3" xfId="45911"/>
    <cellStyle name="Calculation 2 3 25 7" xfId="2504"/>
    <cellStyle name="Calculation 2 3 25 8" xfId="45912"/>
    <cellStyle name="Calculation 2 3 26" xfId="2505"/>
    <cellStyle name="Calculation 2 3 26 2" xfId="2506"/>
    <cellStyle name="Calculation 2 3 26 2 2" xfId="2507"/>
    <cellStyle name="Calculation 2 3 26 2 3" xfId="2508"/>
    <cellStyle name="Calculation 2 3 26 2 4" xfId="2509"/>
    <cellStyle name="Calculation 2 3 26 2 5" xfId="2510"/>
    <cellStyle name="Calculation 2 3 26 2 6" xfId="2511"/>
    <cellStyle name="Calculation 2 3 26 3" xfId="2512"/>
    <cellStyle name="Calculation 2 3 26 3 2" xfId="45913"/>
    <cellStyle name="Calculation 2 3 26 3 3" xfId="45914"/>
    <cellStyle name="Calculation 2 3 26 4" xfId="2513"/>
    <cellStyle name="Calculation 2 3 26 4 2" xfId="45915"/>
    <cellStyle name="Calculation 2 3 26 4 3" xfId="45916"/>
    <cellStyle name="Calculation 2 3 26 5" xfId="2514"/>
    <cellStyle name="Calculation 2 3 26 5 2" xfId="45917"/>
    <cellStyle name="Calculation 2 3 26 5 3" xfId="45918"/>
    <cellStyle name="Calculation 2 3 26 6" xfId="2515"/>
    <cellStyle name="Calculation 2 3 26 6 2" xfId="45919"/>
    <cellStyle name="Calculation 2 3 26 6 3" xfId="45920"/>
    <cellStyle name="Calculation 2 3 26 7" xfId="2516"/>
    <cellStyle name="Calculation 2 3 26 8" xfId="45921"/>
    <cellStyle name="Calculation 2 3 27" xfId="2517"/>
    <cellStyle name="Calculation 2 3 27 2" xfId="2518"/>
    <cellStyle name="Calculation 2 3 27 2 2" xfId="2519"/>
    <cellStyle name="Calculation 2 3 27 2 3" xfId="2520"/>
    <cellStyle name="Calculation 2 3 27 2 4" xfId="2521"/>
    <cellStyle name="Calculation 2 3 27 2 5" xfId="2522"/>
    <cellStyle name="Calculation 2 3 27 2 6" xfId="2523"/>
    <cellStyle name="Calculation 2 3 27 3" xfId="2524"/>
    <cellStyle name="Calculation 2 3 27 3 2" xfId="45922"/>
    <cellStyle name="Calculation 2 3 27 3 3" xfId="45923"/>
    <cellStyle name="Calculation 2 3 27 4" xfId="2525"/>
    <cellStyle name="Calculation 2 3 27 4 2" xfId="45924"/>
    <cellStyle name="Calculation 2 3 27 4 3" xfId="45925"/>
    <cellStyle name="Calculation 2 3 27 5" xfId="2526"/>
    <cellStyle name="Calculation 2 3 27 5 2" xfId="45926"/>
    <cellStyle name="Calculation 2 3 27 5 3" xfId="45927"/>
    <cellStyle name="Calculation 2 3 27 6" xfId="2527"/>
    <cellStyle name="Calculation 2 3 27 6 2" xfId="45928"/>
    <cellStyle name="Calculation 2 3 27 6 3" xfId="45929"/>
    <cellStyle name="Calculation 2 3 27 7" xfId="2528"/>
    <cellStyle name="Calculation 2 3 27 8" xfId="45930"/>
    <cellStyle name="Calculation 2 3 28" xfId="2529"/>
    <cellStyle name="Calculation 2 3 28 2" xfId="2530"/>
    <cellStyle name="Calculation 2 3 28 2 2" xfId="2531"/>
    <cellStyle name="Calculation 2 3 28 2 3" xfId="2532"/>
    <cellStyle name="Calculation 2 3 28 2 4" xfId="2533"/>
    <cellStyle name="Calculation 2 3 28 2 5" xfId="2534"/>
    <cellStyle name="Calculation 2 3 28 2 6" xfId="2535"/>
    <cellStyle name="Calculation 2 3 28 3" xfId="2536"/>
    <cellStyle name="Calculation 2 3 28 3 2" xfId="45931"/>
    <cellStyle name="Calculation 2 3 28 3 3" xfId="45932"/>
    <cellStyle name="Calculation 2 3 28 4" xfId="2537"/>
    <cellStyle name="Calculation 2 3 28 4 2" xfId="45933"/>
    <cellStyle name="Calculation 2 3 28 4 3" xfId="45934"/>
    <cellStyle name="Calculation 2 3 28 5" xfId="2538"/>
    <cellStyle name="Calculation 2 3 28 5 2" xfId="45935"/>
    <cellStyle name="Calculation 2 3 28 5 3" xfId="45936"/>
    <cellStyle name="Calculation 2 3 28 6" xfId="2539"/>
    <cellStyle name="Calculation 2 3 28 6 2" xfId="45937"/>
    <cellStyle name="Calculation 2 3 28 6 3" xfId="45938"/>
    <cellStyle name="Calculation 2 3 28 7" xfId="2540"/>
    <cellStyle name="Calculation 2 3 28 8" xfId="45939"/>
    <cellStyle name="Calculation 2 3 29" xfId="2541"/>
    <cellStyle name="Calculation 2 3 29 2" xfId="2542"/>
    <cellStyle name="Calculation 2 3 29 2 2" xfId="2543"/>
    <cellStyle name="Calculation 2 3 29 2 3" xfId="2544"/>
    <cellStyle name="Calculation 2 3 29 2 4" xfId="2545"/>
    <cellStyle name="Calculation 2 3 29 2 5" xfId="2546"/>
    <cellStyle name="Calculation 2 3 29 2 6" xfId="2547"/>
    <cellStyle name="Calculation 2 3 29 3" xfId="2548"/>
    <cellStyle name="Calculation 2 3 29 3 2" xfId="45940"/>
    <cellStyle name="Calculation 2 3 29 3 3" xfId="45941"/>
    <cellStyle name="Calculation 2 3 29 4" xfId="2549"/>
    <cellStyle name="Calculation 2 3 29 4 2" xfId="45942"/>
    <cellStyle name="Calculation 2 3 29 4 3" xfId="45943"/>
    <cellStyle name="Calculation 2 3 29 5" xfId="2550"/>
    <cellStyle name="Calculation 2 3 29 5 2" xfId="45944"/>
    <cellStyle name="Calculation 2 3 29 5 3" xfId="45945"/>
    <cellStyle name="Calculation 2 3 29 6" xfId="2551"/>
    <cellStyle name="Calculation 2 3 29 6 2" xfId="45946"/>
    <cellStyle name="Calculation 2 3 29 6 3" xfId="45947"/>
    <cellStyle name="Calculation 2 3 29 7" xfId="2552"/>
    <cellStyle name="Calculation 2 3 29 8" xfId="45948"/>
    <cellStyle name="Calculation 2 3 3" xfId="2553"/>
    <cellStyle name="Calculation 2 3 3 2" xfId="2554"/>
    <cellStyle name="Calculation 2 3 3 2 2" xfId="2555"/>
    <cellStyle name="Calculation 2 3 3 2 3" xfId="2556"/>
    <cellStyle name="Calculation 2 3 3 2 4" xfId="2557"/>
    <cellStyle name="Calculation 2 3 3 2 5" xfId="2558"/>
    <cellStyle name="Calculation 2 3 3 2 6" xfId="2559"/>
    <cellStyle name="Calculation 2 3 3 3" xfId="2560"/>
    <cellStyle name="Calculation 2 3 3 3 2" xfId="45949"/>
    <cellStyle name="Calculation 2 3 3 3 3" xfId="45950"/>
    <cellStyle name="Calculation 2 3 3 4" xfId="2561"/>
    <cellStyle name="Calculation 2 3 3 4 2" xfId="45951"/>
    <cellStyle name="Calculation 2 3 3 4 3" xfId="45952"/>
    <cellStyle name="Calculation 2 3 3 5" xfId="2562"/>
    <cellStyle name="Calculation 2 3 3 5 2" xfId="45953"/>
    <cellStyle name="Calculation 2 3 3 5 3" xfId="45954"/>
    <cellStyle name="Calculation 2 3 3 6" xfId="2563"/>
    <cellStyle name="Calculation 2 3 3 6 2" xfId="45955"/>
    <cellStyle name="Calculation 2 3 3 6 3" xfId="45956"/>
    <cellStyle name="Calculation 2 3 3 7" xfId="2564"/>
    <cellStyle name="Calculation 2 3 3 8" xfId="45957"/>
    <cellStyle name="Calculation 2 3 30" xfId="2565"/>
    <cellStyle name="Calculation 2 3 30 2" xfId="2566"/>
    <cellStyle name="Calculation 2 3 30 2 2" xfId="2567"/>
    <cellStyle name="Calculation 2 3 30 2 3" xfId="2568"/>
    <cellStyle name="Calculation 2 3 30 2 4" xfId="2569"/>
    <cellStyle name="Calculation 2 3 30 2 5" xfId="2570"/>
    <cellStyle name="Calculation 2 3 30 2 6" xfId="2571"/>
    <cellStyle name="Calculation 2 3 30 3" xfId="2572"/>
    <cellStyle name="Calculation 2 3 30 3 2" xfId="45958"/>
    <cellStyle name="Calculation 2 3 30 3 3" xfId="45959"/>
    <cellStyle name="Calculation 2 3 30 4" xfId="2573"/>
    <cellStyle name="Calculation 2 3 30 4 2" xfId="45960"/>
    <cellStyle name="Calculation 2 3 30 4 3" xfId="45961"/>
    <cellStyle name="Calculation 2 3 30 5" xfId="2574"/>
    <cellStyle name="Calculation 2 3 30 5 2" xfId="45962"/>
    <cellStyle name="Calculation 2 3 30 5 3" xfId="45963"/>
    <cellStyle name="Calculation 2 3 30 6" xfId="2575"/>
    <cellStyle name="Calculation 2 3 30 6 2" xfId="45964"/>
    <cellStyle name="Calculation 2 3 30 6 3" xfId="45965"/>
    <cellStyle name="Calculation 2 3 30 7" xfId="2576"/>
    <cellStyle name="Calculation 2 3 30 8" xfId="45966"/>
    <cellStyle name="Calculation 2 3 31" xfId="2577"/>
    <cellStyle name="Calculation 2 3 31 2" xfId="2578"/>
    <cellStyle name="Calculation 2 3 31 2 2" xfId="2579"/>
    <cellStyle name="Calculation 2 3 31 2 3" xfId="2580"/>
    <cellStyle name="Calculation 2 3 31 2 4" xfId="2581"/>
    <cellStyle name="Calculation 2 3 31 2 5" xfId="2582"/>
    <cellStyle name="Calculation 2 3 31 2 6" xfId="2583"/>
    <cellStyle name="Calculation 2 3 31 3" xfId="2584"/>
    <cellStyle name="Calculation 2 3 31 3 2" xfId="45967"/>
    <cellStyle name="Calculation 2 3 31 3 3" xfId="45968"/>
    <cellStyle name="Calculation 2 3 31 4" xfId="2585"/>
    <cellStyle name="Calculation 2 3 31 4 2" xfId="45969"/>
    <cellStyle name="Calculation 2 3 31 4 3" xfId="45970"/>
    <cellStyle name="Calculation 2 3 31 5" xfId="2586"/>
    <cellStyle name="Calculation 2 3 31 5 2" xfId="45971"/>
    <cellStyle name="Calculation 2 3 31 5 3" xfId="45972"/>
    <cellStyle name="Calculation 2 3 31 6" xfId="2587"/>
    <cellStyle name="Calculation 2 3 31 6 2" xfId="45973"/>
    <cellStyle name="Calculation 2 3 31 6 3" xfId="45974"/>
    <cellStyle name="Calculation 2 3 31 7" xfId="2588"/>
    <cellStyle name="Calculation 2 3 31 8" xfId="45975"/>
    <cellStyle name="Calculation 2 3 32" xfId="2589"/>
    <cellStyle name="Calculation 2 3 32 2" xfId="2590"/>
    <cellStyle name="Calculation 2 3 32 2 2" xfId="2591"/>
    <cellStyle name="Calculation 2 3 32 2 3" xfId="2592"/>
    <cellStyle name="Calculation 2 3 32 2 4" xfId="2593"/>
    <cellStyle name="Calculation 2 3 32 2 5" xfId="2594"/>
    <cellStyle name="Calculation 2 3 32 2 6" xfId="2595"/>
    <cellStyle name="Calculation 2 3 32 3" xfId="2596"/>
    <cellStyle name="Calculation 2 3 32 3 2" xfId="45976"/>
    <cellStyle name="Calculation 2 3 32 3 3" xfId="45977"/>
    <cellStyle name="Calculation 2 3 32 4" xfId="2597"/>
    <cellStyle name="Calculation 2 3 32 4 2" xfId="45978"/>
    <cellStyle name="Calculation 2 3 32 4 3" xfId="45979"/>
    <cellStyle name="Calculation 2 3 32 5" xfId="2598"/>
    <cellStyle name="Calculation 2 3 32 5 2" xfId="45980"/>
    <cellStyle name="Calculation 2 3 32 5 3" xfId="45981"/>
    <cellStyle name="Calculation 2 3 32 6" xfId="2599"/>
    <cellStyle name="Calculation 2 3 32 6 2" xfId="45982"/>
    <cellStyle name="Calculation 2 3 32 6 3" xfId="45983"/>
    <cellStyle name="Calculation 2 3 32 7" xfId="2600"/>
    <cellStyle name="Calculation 2 3 32 8" xfId="45984"/>
    <cellStyle name="Calculation 2 3 33" xfId="2601"/>
    <cellStyle name="Calculation 2 3 33 2" xfId="2602"/>
    <cellStyle name="Calculation 2 3 33 2 2" xfId="2603"/>
    <cellStyle name="Calculation 2 3 33 2 3" xfId="2604"/>
    <cellStyle name="Calculation 2 3 33 2 4" xfId="2605"/>
    <cellStyle name="Calculation 2 3 33 2 5" xfId="2606"/>
    <cellStyle name="Calculation 2 3 33 2 6" xfId="2607"/>
    <cellStyle name="Calculation 2 3 33 3" xfId="2608"/>
    <cellStyle name="Calculation 2 3 33 3 2" xfId="45985"/>
    <cellStyle name="Calculation 2 3 33 3 3" xfId="45986"/>
    <cellStyle name="Calculation 2 3 33 4" xfId="2609"/>
    <cellStyle name="Calculation 2 3 33 4 2" xfId="45987"/>
    <cellStyle name="Calculation 2 3 33 4 3" xfId="45988"/>
    <cellStyle name="Calculation 2 3 33 5" xfId="2610"/>
    <cellStyle name="Calculation 2 3 33 5 2" xfId="45989"/>
    <cellStyle name="Calculation 2 3 33 5 3" xfId="45990"/>
    <cellStyle name="Calculation 2 3 33 6" xfId="2611"/>
    <cellStyle name="Calculation 2 3 33 6 2" xfId="45991"/>
    <cellStyle name="Calculation 2 3 33 6 3" xfId="45992"/>
    <cellStyle name="Calculation 2 3 33 7" xfId="2612"/>
    <cellStyle name="Calculation 2 3 33 8" xfId="45993"/>
    <cellStyle name="Calculation 2 3 34" xfId="2613"/>
    <cellStyle name="Calculation 2 3 34 2" xfId="2614"/>
    <cellStyle name="Calculation 2 3 34 2 2" xfId="2615"/>
    <cellStyle name="Calculation 2 3 34 2 3" xfId="2616"/>
    <cellStyle name="Calculation 2 3 34 2 4" xfId="2617"/>
    <cellStyle name="Calculation 2 3 34 2 5" xfId="2618"/>
    <cellStyle name="Calculation 2 3 34 2 6" xfId="2619"/>
    <cellStyle name="Calculation 2 3 34 3" xfId="2620"/>
    <cellStyle name="Calculation 2 3 34 3 2" xfId="45994"/>
    <cellStyle name="Calculation 2 3 34 3 3" xfId="45995"/>
    <cellStyle name="Calculation 2 3 34 4" xfId="2621"/>
    <cellStyle name="Calculation 2 3 34 4 2" xfId="45996"/>
    <cellStyle name="Calculation 2 3 34 4 3" xfId="45997"/>
    <cellStyle name="Calculation 2 3 34 5" xfId="2622"/>
    <cellStyle name="Calculation 2 3 34 5 2" xfId="45998"/>
    <cellStyle name="Calculation 2 3 34 5 3" xfId="45999"/>
    <cellStyle name="Calculation 2 3 34 6" xfId="2623"/>
    <cellStyle name="Calculation 2 3 34 6 2" xfId="46000"/>
    <cellStyle name="Calculation 2 3 34 6 3" xfId="46001"/>
    <cellStyle name="Calculation 2 3 34 7" xfId="2624"/>
    <cellStyle name="Calculation 2 3 34 8" xfId="46002"/>
    <cellStyle name="Calculation 2 3 35" xfId="2625"/>
    <cellStyle name="Calculation 2 3 35 2" xfId="2626"/>
    <cellStyle name="Calculation 2 3 35 2 2" xfId="2627"/>
    <cellStyle name="Calculation 2 3 35 2 3" xfId="2628"/>
    <cellStyle name="Calculation 2 3 35 2 4" xfId="2629"/>
    <cellStyle name="Calculation 2 3 35 2 5" xfId="2630"/>
    <cellStyle name="Calculation 2 3 35 2 6" xfId="2631"/>
    <cellStyle name="Calculation 2 3 35 3" xfId="2632"/>
    <cellStyle name="Calculation 2 3 35 3 2" xfId="46003"/>
    <cellStyle name="Calculation 2 3 35 3 3" xfId="46004"/>
    <cellStyle name="Calculation 2 3 35 4" xfId="2633"/>
    <cellStyle name="Calculation 2 3 35 4 2" xfId="46005"/>
    <cellStyle name="Calculation 2 3 35 4 3" xfId="46006"/>
    <cellStyle name="Calculation 2 3 35 5" xfId="2634"/>
    <cellStyle name="Calculation 2 3 35 5 2" xfId="46007"/>
    <cellStyle name="Calculation 2 3 35 5 3" xfId="46008"/>
    <cellStyle name="Calculation 2 3 35 6" xfId="2635"/>
    <cellStyle name="Calculation 2 3 35 6 2" xfId="46009"/>
    <cellStyle name="Calculation 2 3 35 6 3" xfId="46010"/>
    <cellStyle name="Calculation 2 3 35 7" xfId="46011"/>
    <cellStyle name="Calculation 2 3 35 8" xfId="46012"/>
    <cellStyle name="Calculation 2 3 36" xfId="2636"/>
    <cellStyle name="Calculation 2 3 36 2" xfId="2637"/>
    <cellStyle name="Calculation 2 3 36 3" xfId="2638"/>
    <cellStyle name="Calculation 2 3 36 4" xfId="2639"/>
    <cellStyle name="Calculation 2 3 36 5" xfId="2640"/>
    <cellStyle name="Calculation 2 3 36 6" xfId="2641"/>
    <cellStyle name="Calculation 2 3 37" xfId="2642"/>
    <cellStyle name="Calculation 2 3 37 2" xfId="2643"/>
    <cellStyle name="Calculation 2 3 37 3" xfId="2644"/>
    <cellStyle name="Calculation 2 3 37 4" xfId="2645"/>
    <cellStyle name="Calculation 2 3 37 5" xfId="2646"/>
    <cellStyle name="Calculation 2 3 37 6" xfId="2647"/>
    <cellStyle name="Calculation 2 3 38" xfId="2648"/>
    <cellStyle name="Calculation 2 3 38 2" xfId="46013"/>
    <cellStyle name="Calculation 2 3 38 3" xfId="46014"/>
    <cellStyle name="Calculation 2 3 39" xfId="2649"/>
    <cellStyle name="Calculation 2 3 39 2" xfId="46015"/>
    <cellStyle name="Calculation 2 3 39 3" xfId="46016"/>
    <cellStyle name="Calculation 2 3 4" xfId="2650"/>
    <cellStyle name="Calculation 2 3 4 2" xfId="2651"/>
    <cellStyle name="Calculation 2 3 4 2 2" xfId="2652"/>
    <cellStyle name="Calculation 2 3 4 2 3" xfId="2653"/>
    <cellStyle name="Calculation 2 3 4 2 4" xfId="2654"/>
    <cellStyle name="Calculation 2 3 4 2 5" xfId="2655"/>
    <cellStyle name="Calculation 2 3 4 2 6" xfId="2656"/>
    <cellStyle name="Calculation 2 3 4 3" xfId="2657"/>
    <cellStyle name="Calculation 2 3 4 3 2" xfId="46017"/>
    <cellStyle name="Calculation 2 3 4 3 3" xfId="46018"/>
    <cellStyle name="Calculation 2 3 4 4" xfId="2658"/>
    <cellStyle name="Calculation 2 3 4 4 2" xfId="46019"/>
    <cellStyle name="Calculation 2 3 4 4 3" xfId="46020"/>
    <cellStyle name="Calculation 2 3 4 5" xfId="2659"/>
    <cellStyle name="Calculation 2 3 4 5 2" xfId="46021"/>
    <cellStyle name="Calculation 2 3 4 5 3" xfId="46022"/>
    <cellStyle name="Calculation 2 3 4 6" xfId="2660"/>
    <cellStyle name="Calculation 2 3 4 6 2" xfId="46023"/>
    <cellStyle name="Calculation 2 3 4 6 3" xfId="46024"/>
    <cellStyle name="Calculation 2 3 4 7" xfId="2661"/>
    <cellStyle name="Calculation 2 3 4 8" xfId="46025"/>
    <cellStyle name="Calculation 2 3 40" xfId="46026"/>
    <cellStyle name="Calculation 2 3 40 2" xfId="46027"/>
    <cellStyle name="Calculation 2 3 40 3" xfId="46028"/>
    <cellStyle name="Calculation 2 3 41" xfId="46029"/>
    <cellStyle name="Calculation 2 3 42" xfId="46030"/>
    <cellStyle name="Calculation 2 3 5" xfId="2662"/>
    <cellStyle name="Calculation 2 3 5 2" xfId="2663"/>
    <cellStyle name="Calculation 2 3 5 2 2" xfId="2664"/>
    <cellStyle name="Calculation 2 3 5 2 3" xfId="2665"/>
    <cellStyle name="Calculation 2 3 5 2 4" xfId="2666"/>
    <cellStyle name="Calculation 2 3 5 2 5" xfId="2667"/>
    <cellStyle name="Calculation 2 3 5 2 6" xfId="2668"/>
    <cellStyle name="Calculation 2 3 5 3" xfId="2669"/>
    <cellStyle name="Calculation 2 3 5 3 2" xfId="46031"/>
    <cellStyle name="Calculation 2 3 5 3 3" xfId="46032"/>
    <cellStyle name="Calculation 2 3 5 4" xfId="2670"/>
    <cellStyle name="Calculation 2 3 5 4 2" xfId="46033"/>
    <cellStyle name="Calculation 2 3 5 4 3" xfId="46034"/>
    <cellStyle name="Calculation 2 3 5 5" xfId="2671"/>
    <cellStyle name="Calculation 2 3 5 5 2" xfId="46035"/>
    <cellStyle name="Calculation 2 3 5 5 3" xfId="46036"/>
    <cellStyle name="Calculation 2 3 5 6" xfId="2672"/>
    <cellStyle name="Calculation 2 3 5 6 2" xfId="46037"/>
    <cellStyle name="Calculation 2 3 5 6 3" xfId="46038"/>
    <cellStyle name="Calculation 2 3 5 7" xfId="2673"/>
    <cellStyle name="Calculation 2 3 5 8" xfId="46039"/>
    <cellStyle name="Calculation 2 3 6" xfId="2674"/>
    <cellStyle name="Calculation 2 3 6 2" xfId="2675"/>
    <cellStyle name="Calculation 2 3 6 2 2" xfId="2676"/>
    <cellStyle name="Calculation 2 3 6 2 3" xfId="2677"/>
    <cellStyle name="Calculation 2 3 6 2 4" xfId="2678"/>
    <cellStyle name="Calculation 2 3 6 2 5" xfId="2679"/>
    <cellStyle name="Calculation 2 3 6 2 6" xfId="2680"/>
    <cellStyle name="Calculation 2 3 6 3" xfId="2681"/>
    <cellStyle name="Calculation 2 3 6 3 2" xfId="46040"/>
    <cellStyle name="Calculation 2 3 6 3 3" xfId="46041"/>
    <cellStyle name="Calculation 2 3 6 4" xfId="2682"/>
    <cellStyle name="Calculation 2 3 6 4 2" xfId="46042"/>
    <cellStyle name="Calculation 2 3 6 4 3" xfId="46043"/>
    <cellStyle name="Calculation 2 3 6 5" xfId="2683"/>
    <cellStyle name="Calculation 2 3 6 5 2" xfId="46044"/>
    <cellStyle name="Calculation 2 3 6 5 3" xfId="46045"/>
    <cellStyle name="Calculation 2 3 6 6" xfId="2684"/>
    <cellStyle name="Calculation 2 3 6 6 2" xfId="46046"/>
    <cellStyle name="Calculation 2 3 6 6 3" xfId="46047"/>
    <cellStyle name="Calculation 2 3 6 7" xfId="2685"/>
    <cellStyle name="Calculation 2 3 6 8" xfId="46048"/>
    <cellStyle name="Calculation 2 3 7" xfId="2686"/>
    <cellStyle name="Calculation 2 3 7 2" xfId="2687"/>
    <cellStyle name="Calculation 2 3 7 2 2" xfId="2688"/>
    <cellStyle name="Calculation 2 3 7 2 3" xfId="2689"/>
    <cellStyle name="Calculation 2 3 7 2 4" xfId="2690"/>
    <cellStyle name="Calculation 2 3 7 2 5" xfId="2691"/>
    <cellStyle name="Calculation 2 3 7 2 6" xfId="2692"/>
    <cellStyle name="Calculation 2 3 7 3" xfId="2693"/>
    <cellStyle name="Calculation 2 3 7 3 2" xfId="46049"/>
    <cellStyle name="Calculation 2 3 7 3 3" xfId="46050"/>
    <cellStyle name="Calculation 2 3 7 4" xfId="2694"/>
    <cellStyle name="Calculation 2 3 7 4 2" xfId="46051"/>
    <cellStyle name="Calculation 2 3 7 4 3" xfId="46052"/>
    <cellStyle name="Calculation 2 3 7 5" xfId="2695"/>
    <cellStyle name="Calculation 2 3 7 5 2" xfId="46053"/>
    <cellStyle name="Calculation 2 3 7 5 3" xfId="46054"/>
    <cellStyle name="Calculation 2 3 7 6" xfId="2696"/>
    <cellStyle name="Calculation 2 3 7 6 2" xfId="46055"/>
    <cellStyle name="Calculation 2 3 7 6 3" xfId="46056"/>
    <cellStyle name="Calculation 2 3 7 7" xfId="2697"/>
    <cellStyle name="Calculation 2 3 7 8" xfId="46057"/>
    <cellStyle name="Calculation 2 3 8" xfId="2698"/>
    <cellStyle name="Calculation 2 3 8 2" xfId="2699"/>
    <cellStyle name="Calculation 2 3 8 2 2" xfId="2700"/>
    <cellStyle name="Calculation 2 3 8 2 3" xfId="2701"/>
    <cellStyle name="Calculation 2 3 8 2 4" xfId="2702"/>
    <cellStyle name="Calculation 2 3 8 2 5" xfId="2703"/>
    <cellStyle name="Calculation 2 3 8 2 6" xfId="2704"/>
    <cellStyle name="Calculation 2 3 8 3" xfId="2705"/>
    <cellStyle name="Calculation 2 3 8 3 2" xfId="46058"/>
    <cellStyle name="Calculation 2 3 8 3 3" xfId="46059"/>
    <cellStyle name="Calculation 2 3 8 4" xfId="2706"/>
    <cellStyle name="Calculation 2 3 8 4 2" xfId="46060"/>
    <cellStyle name="Calculation 2 3 8 4 3" xfId="46061"/>
    <cellStyle name="Calculation 2 3 8 5" xfId="2707"/>
    <cellStyle name="Calculation 2 3 8 5 2" xfId="46062"/>
    <cellStyle name="Calculation 2 3 8 5 3" xfId="46063"/>
    <cellStyle name="Calculation 2 3 8 6" xfId="2708"/>
    <cellStyle name="Calculation 2 3 8 6 2" xfId="46064"/>
    <cellStyle name="Calculation 2 3 8 6 3" xfId="46065"/>
    <cellStyle name="Calculation 2 3 8 7" xfId="2709"/>
    <cellStyle name="Calculation 2 3 8 8" xfId="46066"/>
    <cellStyle name="Calculation 2 3 9" xfId="2710"/>
    <cellStyle name="Calculation 2 3 9 2" xfId="2711"/>
    <cellStyle name="Calculation 2 3 9 2 2" xfId="2712"/>
    <cellStyle name="Calculation 2 3 9 2 3" xfId="2713"/>
    <cellStyle name="Calculation 2 3 9 2 4" xfId="2714"/>
    <cellStyle name="Calculation 2 3 9 2 5" xfId="2715"/>
    <cellStyle name="Calculation 2 3 9 2 6" xfId="2716"/>
    <cellStyle name="Calculation 2 3 9 3" xfId="2717"/>
    <cellStyle name="Calculation 2 3 9 3 2" xfId="46067"/>
    <cellStyle name="Calculation 2 3 9 3 3" xfId="46068"/>
    <cellStyle name="Calculation 2 3 9 4" xfId="2718"/>
    <cellStyle name="Calculation 2 3 9 4 2" xfId="46069"/>
    <cellStyle name="Calculation 2 3 9 4 3" xfId="46070"/>
    <cellStyle name="Calculation 2 3 9 5" xfId="2719"/>
    <cellStyle name="Calculation 2 3 9 5 2" xfId="46071"/>
    <cellStyle name="Calculation 2 3 9 5 3" xfId="46072"/>
    <cellStyle name="Calculation 2 3 9 6" xfId="2720"/>
    <cellStyle name="Calculation 2 3 9 6 2" xfId="46073"/>
    <cellStyle name="Calculation 2 3 9 6 3" xfId="46074"/>
    <cellStyle name="Calculation 2 3 9 7" xfId="2721"/>
    <cellStyle name="Calculation 2 3 9 8" xfId="46075"/>
    <cellStyle name="Calculation 2 30" xfId="2722"/>
    <cellStyle name="Calculation 2 30 2" xfId="2723"/>
    <cellStyle name="Calculation 2 30 2 2" xfId="2724"/>
    <cellStyle name="Calculation 2 30 2 3" xfId="2725"/>
    <cellStyle name="Calculation 2 30 2 4" xfId="2726"/>
    <cellStyle name="Calculation 2 30 2 5" xfId="2727"/>
    <cellStyle name="Calculation 2 30 2 6" xfId="2728"/>
    <cellStyle name="Calculation 2 30 3" xfId="2729"/>
    <cellStyle name="Calculation 2 30 3 2" xfId="46076"/>
    <cellStyle name="Calculation 2 30 3 3" xfId="46077"/>
    <cellStyle name="Calculation 2 30 4" xfId="2730"/>
    <cellStyle name="Calculation 2 30 4 2" xfId="46078"/>
    <cellStyle name="Calculation 2 30 4 3" xfId="46079"/>
    <cellStyle name="Calculation 2 30 5" xfId="2731"/>
    <cellStyle name="Calculation 2 30 5 2" xfId="46080"/>
    <cellStyle name="Calculation 2 30 5 3" xfId="46081"/>
    <cellStyle name="Calculation 2 30 6" xfId="2732"/>
    <cellStyle name="Calculation 2 30 6 2" xfId="46082"/>
    <cellStyle name="Calculation 2 30 6 3" xfId="46083"/>
    <cellStyle name="Calculation 2 30 7" xfId="2733"/>
    <cellStyle name="Calculation 2 30 8" xfId="46084"/>
    <cellStyle name="Calculation 2 31" xfId="2734"/>
    <cellStyle name="Calculation 2 31 2" xfId="2735"/>
    <cellStyle name="Calculation 2 31 2 2" xfId="2736"/>
    <cellStyle name="Calculation 2 31 2 3" xfId="2737"/>
    <cellStyle name="Calculation 2 31 2 4" xfId="2738"/>
    <cellStyle name="Calculation 2 31 2 5" xfId="2739"/>
    <cellStyle name="Calculation 2 31 2 6" xfId="2740"/>
    <cellStyle name="Calculation 2 31 3" xfId="2741"/>
    <cellStyle name="Calculation 2 31 3 2" xfId="46085"/>
    <cellStyle name="Calculation 2 31 3 3" xfId="46086"/>
    <cellStyle name="Calculation 2 31 4" xfId="2742"/>
    <cellStyle name="Calculation 2 31 4 2" xfId="46087"/>
    <cellStyle name="Calculation 2 31 4 3" xfId="46088"/>
    <cellStyle name="Calculation 2 31 5" xfId="2743"/>
    <cellStyle name="Calculation 2 31 5 2" xfId="46089"/>
    <cellStyle name="Calculation 2 31 5 3" xfId="46090"/>
    <cellStyle name="Calculation 2 31 6" xfId="2744"/>
    <cellStyle name="Calculation 2 31 6 2" xfId="46091"/>
    <cellStyle name="Calculation 2 31 6 3" xfId="46092"/>
    <cellStyle name="Calculation 2 31 7" xfId="2745"/>
    <cellStyle name="Calculation 2 31 8" xfId="46093"/>
    <cellStyle name="Calculation 2 32" xfId="2746"/>
    <cellStyle name="Calculation 2 32 2" xfId="2747"/>
    <cellStyle name="Calculation 2 32 2 2" xfId="2748"/>
    <cellStyle name="Calculation 2 32 2 3" xfId="2749"/>
    <cellStyle name="Calculation 2 32 2 4" xfId="2750"/>
    <cellStyle name="Calculation 2 32 2 5" xfId="2751"/>
    <cellStyle name="Calculation 2 32 2 6" xfId="2752"/>
    <cellStyle name="Calculation 2 32 3" xfId="2753"/>
    <cellStyle name="Calculation 2 32 3 2" xfId="46094"/>
    <cellStyle name="Calculation 2 32 3 3" xfId="46095"/>
    <cellStyle name="Calculation 2 32 4" xfId="2754"/>
    <cellStyle name="Calculation 2 32 4 2" xfId="46096"/>
    <cellStyle name="Calculation 2 32 4 3" xfId="46097"/>
    <cellStyle name="Calculation 2 32 5" xfId="2755"/>
    <cellStyle name="Calculation 2 32 5 2" xfId="46098"/>
    <cellStyle name="Calculation 2 32 5 3" xfId="46099"/>
    <cellStyle name="Calculation 2 32 6" xfId="2756"/>
    <cellStyle name="Calculation 2 32 6 2" xfId="46100"/>
    <cellStyle name="Calculation 2 32 6 3" xfId="46101"/>
    <cellStyle name="Calculation 2 32 7" xfId="2757"/>
    <cellStyle name="Calculation 2 32 8" xfId="46102"/>
    <cellStyle name="Calculation 2 33" xfId="2758"/>
    <cellStyle name="Calculation 2 33 2" xfId="2759"/>
    <cellStyle name="Calculation 2 33 2 2" xfId="2760"/>
    <cellStyle name="Calculation 2 33 2 3" xfId="2761"/>
    <cellStyle name="Calculation 2 33 2 4" xfId="2762"/>
    <cellStyle name="Calculation 2 33 2 5" xfId="2763"/>
    <cellStyle name="Calculation 2 33 2 6" xfId="2764"/>
    <cellStyle name="Calculation 2 33 3" xfId="2765"/>
    <cellStyle name="Calculation 2 33 3 2" xfId="46103"/>
    <cellStyle name="Calculation 2 33 3 3" xfId="46104"/>
    <cellStyle name="Calculation 2 33 4" xfId="2766"/>
    <cellStyle name="Calculation 2 33 4 2" xfId="46105"/>
    <cellStyle name="Calculation 2 33 4 3" xfId="46106"/>
    <cellStyle name="Calculation 2 33 5" xfId="2767"/>
    <cellStyle name="Calculation 2 33 5 2" xfId="46107"/>
    <cellStyle name="Calculation 2 33 5 3" xfId="46108"/>
    <cellStyle name="Calculation 2 33 6" xfId="2768"/>
    <cellStyle name="Calculation 2 33 6 2" xfId="46109"/>
    <cellStyle name="Calculation 2 33 6 3" xfId="46110"/>
    <cellStyle name="Calculation 2 33 7" xfId="2769"/>
    <cellStyle name="Calculation 2 33 8" xfId="46111"/>
    <cellStyle name="Calculation 2 34" xfId="2770"/>
    <cellStyle name="Calculation 2 34 2" xfId="2771"/>
    <cellStyle name="Calculation 2 34 2 2" xfId="2772"/>
    <cellStyle name="Calculation 2 34 2 3" xfId="2773"/>
    <cellStyle name="Calculation 2 34 2 4" xfId="2774"/>
    <cellStyle name="Calculation 2 34 2 5" xfId="2775"/>
    <cellStyle name="Calculation 2 34 2 6" xfId="2776"/>
    <cellStyle name="Calculation 2 34 3" xfId="2777"/>
    <cellStyle name="Calculation 2 34 3 2" xfId="46112"/>
    <cellStyle name="Calculation 2 34 3 3" xfId="46113"/>
    <cellStyle name="Calculation 2 34 4" xfId="2778"/>
    <cellStyle name="Calculation 2 34 4 2" xfId="46114"/>
    <cellStyle name="Calculation 2 34 4 3" xfId="46115"/>
    <cellStyle name="Calculation 2 34 5" xfId="2779"/>
    <cellStyle name="Calculation 2 34 5 2" xfId="46116"/>
    <cellStyle name="Calculation 2 34 5 3" xfId="46117"/>
    <cellStyle name="Calculation 2 34 6" xfId="2780"/>
    <cellStyle name="Calculation 2 34 6 2" xfId="46118"/>
    <cellStyle name="Calculation 2 34 6 3" xfId="46119"/>
    <cellStyle name="Calculation 2 34 7" xfId="2781"/>
    <cellStyle name="Calculation 2 34 8" xfId="46120"/>
    <cellStyle name="Calculation 2 35" xfId="2782"/>
    <cellStyle name="Calculation 2 35 2" xfId="2783"/>
    <cellStyle name="Calculation 2 35 2 2" xfId="2784"/>
    <cellStyle name="Calculation 2 35 2 3" xfId="2785"/>
    <cellStyle name="Calculation 2 35 2 4" xfId="2786"/>
    <cellStyle name="Calculation 2 35 2 5" xfId="2787"/>
    <cellStyle name="Calculation 2 35 2 6" xfId="2788"/>
    <cellStyle name="Calculation 2 35 3" xfId="2789"/>
    <cellStyle name="Calculation 2 35 3 2" xfId="46121"/>
    <cellStyle name="Calculation 2 35 3 3" xfId="46122"/>
    <cellStyle name="Calculation 2 35 4" xfId="2790"/>
    <cellStyle name="Calculation 2 35 4 2" xfId="46123"/>
    <cellStyle name="Calculation 2 35 4 3" xfId="46124"/>
    <cellStyle name="Calculation 2 35 5" xfId="2791"/>
    <cellStyle name="Calculation 2 35 5 2" xfId="46125"/>
    <cellStyle name="Calculation 2 35 5 3" xfId="46126"/>
    <cellStyle name="Calculation 2 35 6" xfId="2792"/>
    <cellStyle name="Calculation 2 35 6 2" xfId="46127"/>
    <cellStyle name="Calculation 2 35 6 3" xfId="46128"/>
    <cellStyle name="Calculation 2 35 7" xfId="2793"/>
    <cellStyle name="Calculation 2 35 8" xfId="46129"/>
    <cellStyle name="Calculation 2 36" xfId="2794"/>
    <cellStyle name="Calculation 2 36 2" xfId="2795"/>
    <cellStyle name="Calculation 2 36 2 2" xfId="2796"/>
    <cellStyle name="Calculation 2 36 2 3" xfId="2797"/>
    <cellStyle name="Calculation 2 36 2 4" xfId="2798"/>
    <cellStyle name="Calculation 2 36 2 5" xfId="2799"/>
    <cellStyle name="Calculation 2 36 2 6" xfId="2800"/>
    <cellStyle name="Calculation 2 36 3" xfId="2801"/>
    <cellStyle name="Calculation 2 36 3 2" xfId="46130"/>
    <cellStyle name="Calculation 2 36 3 3" xfId="46131"/>
    <cellStyle name="Calculation 2 36 4" xfId="2802"/>
    <cellStyle name="Calculation 2 36 4 2" xfId="46132"/>
    <cellStyle name="Calculation 2 36 4 3" xfId="46133"/>
    <cellStyle name="Calculation 2 36 5" xfId="2803"/>
    <cellStyle name="Calculation 2 36 5 2" xfId="46134"/>
    <cellStyle name="Calculation 2 36 5 3" xfId="46135"/>
    <cellStyle name="Calculation 2 36 6" xfId="2804"/>
    <cellStyle name="Calculation 2 36 6 2" xfId="46136"/>
    <cellStyle name="Calculation 2 36 6 3" xfId="46137"/>
    <cellStyle name="Calculation 2 36 7" xfId="2805"/>
    <cellStyle name="Calculation 2 36 8" xfId="46138"/>
    <cellStyle name="Calculation 2 37" xfId="2806"/>
    <cellStyle name="Calculation 2 37 2" xfId="2807"/>
    <cellStyle name="Calculation 2 37 2 2" xfId="2808"/>
    <cellStyle name="Calculation 2 37 2 3" xfId="2809"/>
    <cellStyle name="Calculation 2 37 2 4" xfId="2810"/>
    <cellStyle name="Calculation 2 37 2 5" xfId="2811"/>
    <cellStyle name="Calculation 2 37 2 6" xfId="2812"/>
    <cellStyle name="Calculation 2 37 3" xfId="2813"/>
    <cellStyle name="Calculation 2 37 3 2" xfId="46139"/>
    <cellStyle name="Calculation 2 37 3 3" xfId="46140"/>
    <cellStyle name="Calculation 2 37 4" xfId="2814"/>
    <cellStyle name="Calculation 2 37 4 2" xfId="46141"/>
    <cellStyle name="Calculation 2 37 4 3" xfId="46142"/>
    <cellStyle name="Calculation 2 37 5" xfId="2815"/>
    <cellStyle name="Calculation 2 37 5 2" xfId="46143"/>
    <cellStyle name="Calculation 2 37 5 3" xfId="46144"/>
    <cellStyle name="Calculation 2 37 6" xfId="2816"/>
    <cellStyle name="Calculation 2 37 6 2" xfId="46145"/>
    <cellStyle name="Calculation 2 37 6 3" xfId="46146"/>
    <cellStyle name="Calculation 2 37 7" xfId="2817"/>
    <cellStyle name="Calculation 2 37 8" xfId="46147"/>
    <cellStyle name="Calculation 2 38" xfId="2818"/>
    <cellStyle name="Calculation 2 38 2" xfId="2819"/>
    <cellStyle name="Calculation 2 38 2 2" xfId="2820"/>
    <cellStyle name="Calculation 2 38 2 3" xfId="2821"/>
    <cellStyle name="Calculation 2 38 2 4" xfId="2822"/>
    <cellStyle name="Calculation 2 38 2 5" xfId="2823"/>
    <cellStyle name="Calculation 2 38 2 6" xfId="2824"/>
    <cellStyle name="Calculation 2 38 3" xfId="2825"/>
    <cellStyle name="Calculation 2 38 3 2" xfId="46148"/>
    <cellStyle name="Calculation 2 38 3 3" xfId="46149"/>
    <cellStyle name="Calculation 2 38 4" xfId="2826"/>
    <cellStyle name="Calculation 2 38 4 2" xfId="46150"/>
    <cellStyle name="Calculation 2 38 4 3" xfId="46151"/>
    <cellStyle name="Calculation 2 38 5" xfId="2827"/>
    <cellStyle name="Calculation 2 38 5 2" xfId="46152"/>
    <cellStyle name="Calculation 2 38 5 3" xfId="46153"/>
    <cellStyle name="Calculation 2 38 6" xfId="2828"/>
    <cellStyle name="Calculation 2 38 6 2" xfId="46154"/>
    <cellStyle name="Calculation 2 38 6 3" xfId="46155"/>
    <cellStyle name="Calculation 2 38 7" xfId="46156"/>
    <cellStyle name="Calculation 2 38 8" xfId="46157"/>
    <cellStyle name="Calculation 2 39" xfId="2829"/>
    <cellStyle name="Calculation 2 39 2" xfId="2830"/>
    <cellStyle name="Calculation 2 39 3" xfId="2831"/>
    <cellStyle name="Calculation 2 39 4" xfId="2832"/>
    <cellStyle name="Calculation 2 39 5" xfId="2833"/>
    <cellStyle name="Calculation 2 39 6" xfId="2834"/>
    <cellStyle name="Calculation 2 4" xfId="2835"/>
    <cellStyle name="Calculation 2 4 10" xfId="2836"/>
    <cellStyle name="Calculation 2 4 10 2" xfId="2837"/>
    <cellStyle name="Calculation 2 4 10 2 2" xfId="2838"/>
    <cellStyle name="Calculation 2 4 10 2 3" xfId="2839"/>
    <cellStyle name="Calculation 2 4 10 2 4" xfId="2840"/>
    <cellStyle name="Calculation 2 4 10 2 5" xfId="2841"/>
    <cellStyle name="Calculation 2 4 10 2 6" xfId="2842"/>
    <cellStyle name="Calculation 2 4 10 3" xfId="2843"/>
    <cellStyle name="Calculation 2 4 10 3 2" xfId="46158"/>
    <cellStyle name="Calculation 2 4 10 3 3" xfId="46159"/>
    <cellStyle name="Calculation 2 4 10 4" xfId="2844"/>
    <cellStyle name="Calculation 2 4 10 4 2" xfId="46160"/>
    <cellStyle name="Calculation 2 4 10 4 3" xfId="46161"/>
    <cellStyle name="Calculation 2 4 10 5" xfId="2845"/>
    <cellStyle name="Calculation 2 4 10 5 2" xfId="46162"/>
    <cellStyle name="Calculation 2 4 10 5 3" xfId="46163"/>
    <cellStyle name="Calculation 2 4 10 6" xfId="2846"/>
    <cellStyle name="Calculation 2 4 10 6 2" xfId="46164"/>
    <cellStyle name="Calculation 2 4 10 6 3" xfId="46165"/>
    <cellStyle name="Calculation 2 4 10 7" xfId="2847"/>
    <cellStyle name="Calculation 2 4 10 8" xfId="46166"/>
    <cellStyle name="Calculation 2 4 11" xfId="2848"/>
    <cellStyle name="Calculation 2 4 11 2" xfId="2849"/>
    <cellStyle name="Calculation 2 4 11 2 2" xfId="2850"/>
    <cellStyle name="Calculation 2 4 11 2 3" xfId="2851"/>
    <cellStyle name="Calculation 2 4 11 2 4" xfId="2852"/>
    <cellStyle name="Calculation 2 4 11 2 5" xfId="2853"/>
    <cellStyle name="Calculation 2 4 11 2 6" xfId="2854"/>
    <cellStyle name="Calculation 2 4 11 3" xfId="2855"/>
    <cellStyle name="Calculation 2 4 11 3 2" xfId="46167"/>
    <cellStyle name="Calculation 2 4 11 3 3" xfId="46168"/>
    <cellStyle name="Calculation 2 4 11 4" xfId="2856"/>
    <cellStyle name="Calculation 2 4 11 4 2" xfId="46169"/>
    <cellStyle name="Calculation 2 4 11 4 3" xfId="46170"/>
    <cellStyle name="Calculation 2 4 11 5" xfId="2857"/>
    <cellStyle name="Calculation 2 4 11 5 2" xfId="46171"/>
    <cellStyle name="Calculation 2 4 11 5 3" xfId="46172"/>
    <cellStyle name="Calculation 2 4 11 6" xfId="2858"/>
    <cellStyle name="Calculation 2 4 11 6 2" xfId="46173"/>
    <cellStyle name="Calculation 2 4 11 6 3" xfId="46174"/>
    <cellStyle name="Calculation 2 4 11 7" xfId="2859"/>
    <cellStyle name="Calculation 2 4 11 8" xfId="46175"/>
    <cellStyle name="Calculation 2 4 12" xfId="2860"/>
    <cellStyle name="Calculation 2 4 12 2" xfId="2861"/>
    <cellStyle name="Calculation 2 4 12 2 2" xfId="2862"/>
    <cellStyle name="Calculation 2 4 12 2 3" xfId="2863"/>
    <cellStyle name="Calculation 2 4 12 2 4" xfId="2864"/>
    <cellStyle name="Calculation 2 4 12 2 5" xfId="2865"/>
    <cellStyle name="Calculation 2 4 12 2 6" xfId="2866"/>
    <cellStyle name="Calculation 2 4 12 3" xfId="2867"/>
    <cellStyle name="Calculation 2 4 12 3 2" xfId="46176"/>
    <cellStyle name="Calculation 2 4 12 3 3" xfId="46177"/>
    <cellStyle name="Calculation 2 4 12 4" xfId="2868"/>
    <cellStyle name="Calculation 2 4 12 4 2" xfId="46178"/>
    <cellStyle name="Calculation 2 4 12 4 3" xfId="46179"/>
    <cellStyle name="Calculation 2 4 12 5" xfId="2869"/>
    <cellStyle name="Calculation 2 4 12 5 2" xfId="46180"/>
    <cellStyle name="Calculation 2 4 12 5 3" xfId="46181"/>
    <cellStyle name="Calculation 2 4 12 6" xfId="2870"/>
    <cellStyle name="Calculation 2 4 12 6 2" xfId="46182"/>
    <cellStyle name="Calculation 2 4 12 6 3" xfId="46183"/>
    <cellStyle name="Calculation 2 4 12 7" xfId="2871"/>
    <cellStyle name="Calculation 2 4 12 8" xfId="46184"/>
    <cellStyle name="Calculation 2 4 13" xfId="2872"/>
    <cellStyle name="Calculation 2 4 13 2" xfId="2873"/>
    <cellStyle name="Calculation 2 4 13 2 2" xfId="2874"/>
    <cellStyle name="Calculation 2 4 13 2 3" xfId="2875"/>
    <cellStyle name="Calculation 2 4 13 2 4" xfId="2876"/>
    <cellStyle name="Calculation 2 4 13 2 5" xfId="2877"/>
    <cellStyle name="Calculation 2 4 13 2 6" xfId="2878"/>
    <cellStyle name="Calculation 2 4 13 3" xfId="2879"/>
    <cellStyle name="Calculation 2 4 13 3 2" xfId="46185"/>
    <cellStyle name="Calculation 2 4 13 3 3" xfId="46186"/>
    <cellStyle name="Calculation 2 4 13 4" xfId="2880"/>
    <cellStyle name="Calculation 2 4 13 4 2" xfId="46187"/>
    <cellStyle name="Calculation 2 4 13 4 3" xfId="46188"/>
    <cellStyle name="Calculation 2 4 13 5" xfId="2881"/>
    <cellStyle name="Calculation 2 4 13 5 2" xfId="46189"/>
    <cellStyle name="Calculation 2 4 13 5 3" xfId="46190"/>
    <cellStyle name="Calculation 2 4 13 6" xfId="2882"/>
    <cellStyle name="Calculation 2 4 13 6 2" xfId="46191"/>
    <cellStyle name="Calculation 2 4 13 6 3" xfId="46192"/>
    <cellStyle name="Calculation 2 4 13 7" xfId="2883"/>
    <cellStyle name="Calculation 2 4 13 8" xfId="46193"/>
    <cellStyle name="Calculation 2 4 14" xfId="2884"/>
    <cellStyle name="Calculation 2 4 14 2" xfId="2885"/>
    <cellStyle name="Calculation 2 4 14 2 2" xfId="2886"/>
    <cellStyle name="Calculation 2 4 14 2 3" xfId="2887"/>
    <cellStyle name="Calculation 2 4 14 2 4" xfId="2888"/>
    <cellStyle name="Calculation 2 4 14 2 5" xfId="2889"/>
    <cellStyle name="Calculation 2 4 14 2 6" xfId="2890"/>
    <cellStyle name="Calculation 2 4 14 3" xfId="2891"/>
    <cellStyle name="Calculation 2 4 14 3 2" xfId="46194"/>
    <cellStyle name="Calculation 2 4 14 3 3" xfId="46195"/>
    <cellStyle name="Calculation 2 4 14 4" xfId="2892"/>
    <cellStyle name="Calculation 2 4 14 4 2" xfId="46196"/>
    <cellStyle name="Calculation 2 4 14 4 3" xfId="46197"/>
    <cellStyle name="Calculation 2 4 14 5" xfId="2893"/>
    <cellStyle name="Calculation 2 4 14 5 2" xfId="46198"/>
    <cellStyle name="Calculation 2 4 14 5 3" xfId="46199"/>
    <cellStyle name="Calculation 2 4 14 6" xfId="2894"/>
    <cellStyle name="Calculation 2 4 14 6 2" xfId="46200"/>
    <cellStyle name="Calculation 2 4 14 6 3" xfId="46201"/>
    <cellStyle name="Calculation 2 4 14 7" xfId="2895"/>
    <cellStyle name="Calculation 2 4 14 8" xfId="46202"/>
    <cellStyle name="Calculation 2 4 15" xfId="2896"/>
    <cellStyle name="Calculation 2 4 15 2" xfId="2897"/>
    <cellStyle name="Calculation 2 4 15 2 2" xfId="2898"/>
    <cellStyle name="Calculation 2 4 15 2 3" xfId="2899"/>
    <cellStyle name="Calculation 2 4 15 2 4" xfId="2900"/>
    <cellStyle name="Calculation 2 4 15 2 5" xfId="2901"/>
    <cellStyle name="Calculation 2 4 15 2 6" xfId="2902"/>
    <cellStyle name="Calculation 2 4 15 3" xfId="2903"/>
    <cellStyle name="Calculation 2 4 15 3 2" xfId="46203"/>
    <cellStyle name="Calculation 2 4 15 3 3" xfId="46204"/>
    <cellStyle name="Calculation 2 4 15 4" xfId="2904"/>
    <cellStyle name="Calculation 2 4 15 4 2" xfId="46205"/>
    <cellStyle name="Calculation 2 4 15 4 3" xfId="46206"/>
    <cellStyle name="Calculation 2 4 15 5" xfId="2905"/>
    <cellStyle name="Calculation 2 4 15 5 2" xfId="46207"/>
    <cellStyle name="Calculation 2 4 15 5 3" xfId="46208"/>
    <cellStyle name="Calculation 2 4 15 6" xfId="2906"/>
    <cellStyle name="Calculation 2 4 15 6 2" xfId="46209"/>
    <cellStyle name="Calculation 2 4 15 6 3" xfId="46210"/>
    <cellStyle name="Calculation 2 4 15 7" xfId="2907"/>
    <cellStyle name="Calculation 2 4 15 8" xfId="46211"/>
    <cellStyle name="Calculation 2 4 16" xfId="2908"/>
    <cellStyle name="Calculation 2 4 16 2" xfId="2909"/>
    <cellStyle name="Calculation 2 4 16 2 2" xfId="2910"/>
    <cellStyle name="Calculation 2 4 16 2 3" xfId="2911"/>
    <cellStyle name="Calculation 2 4 16 2 4" xfId="2912"/>
    <cellStyle name="Calculation 2 4 16 2 5" xfId="2913"/>
    <cellStyle name="Calculation 2 4 16 2 6" xfId="2914"/>
    <cellStyle name="Calculation 2 4 16 3" xfId="2915"/>
    <cellStyle name="Calculation 2 4 16 3 2" xfId="46212"/>
    <cellStyle name="Calculation 2 4 16 3 3" xfId="46213"/>
    <cellStyle name="Calculation 2 4 16 4" xfId="2916"/>
    <cellStyle name="Calculation 2 4 16 4 2" xfId="46214"/>
    <cellStyle name="Calculation 2 4 16 4 3" xfId="46215"/>
    <cellStyle name="Calculation 2 4 16 5" xfId="2917"/>
    <cellStyle name="Calculation 2 4 16 5 2" xfId="46216"/>
    <cellStyle name="Calculation 2 4 16 5 3" xfId="46217"/>
    <cellStyle name="Calculation 2 4 16 6" xfId="2918"/>
    <cellStyle name="Calculation 2 4 16 6 2" xfId="46218"/>
    <cellStyle name="Calculation 2 4 16 6 3" xfId="46219"/>
    <cellStyle name="Calculation 2 4 16 7" xfId="2919"/>
    <cellStyle name="Calculation 2 4 16 8" xfId="46220"/>
    <cellStyle name="Calculation 2 4 17" xfId="2920"/>
    <cellStyle name="Calculation 2 4 17 2" xfId="2921"/>
    <cellStyle name="Calculation 2 4 17 2 2" xfId="2922"/>
    <cellStyle name="Calculation 2 4 17 2 3" xfId="2923"/>
    <cellStyle name="Calculation 2 4 17 2 4" xfId="2924"/>
    <cellStyle name="Calculation 2 4 17 2 5" xfId="2925"/>
    <cellStyle name="Calculation 2 4 17 2 6" xfId="2926"/>
    <cellStyle name="Calculation 2 4 17 3" xfId="2927"/>
    <cellStyle name="Calculation 2 4 17 3 2" xfId="46221"/>
    <cellStyle name="Calculation 2 4 17 3 3" xfId="46222"/>
    <cellStyle name="Calculation 2 4 17 4" xfId="2928"/>
    <cellStyle name="Calculation 2 4 17 4 2" xfId="46223"/>
    <cellStyle name="Calculation 2 4 17 4 3" xfId="46224"/>
    <cellStyle name="Calculation 2 4 17 5" xfId="2929"/>
    <cellStyle name="Calculation 2 4 17 5 2" xfId="46225"/>
    <cellStyle name="Calculation 2 4 17 5 3" xfId="46226"/>
    <cellStyle name="Calculation 2 4 17 6" xfId="2930"/>
    <cellStyle name="Calculation 2 4 17 6 2" xfId="46227"/>
    <cellStyle name="Calculation 2 4 17 6 3" xfId="46228"/>
    <cellStyle name="Calculation 2 4 17 7" xfId="2931"/>
    <cellStyle name="Calculation 2 4 17 8" xfId="46229"/>
    <cellStyle name="Calculation 2 4 18" xfId="2932"/>
    <cellStyle name="Calculation 2 4 18 2" xfId="2933"/>
    <cellStyle name="Calculation 2 4 18 2 2" xfId="2934"/>
    <cellStyle name="Calculation 2 4 18 2 3" xfId="2935"/>
    <cellStyle name="Calculation 2 4 18 2 4" xfId="2936"/>
    <cellStyle name="Calculation 2 4 18 2 5" xfId="2937"/>
    <cellStyle name="Calculation 2 4 18 2 6" xfId="2938"/>
    <cellStyle name="Calculation 2 4 18 3" xfId="2939"/>
    <cellStyle name="Calculation 2 4 18 3 2" xfId="46230"/>
    <cellStyle name="Calculation 2 4 18 3 3" xfId="46231"/>
    <cellStyle name="Calculation 2 4 18 4" xfId="2940"/>
    <cellStyle name="Calculation 2 4 18 4 2" xfId="46232"/>
    <cellStyle name="Calculation 2 4 18 4 3" xfId="46233"/>
    <cellStyle name="Calculation 2 4 18 5" xfId="2941"/>
    <cellStyle name="Calculation 2 4 18 5 2" xfId="46234"/>
    <cellStyle name="Calculation 2 4 18 5 3" xfId="46235"/>
    <cellStyle name="Calculation 2 4 18 6" xfId="2942"/>
    <cellStyle name="Calculation 2 4 18 6 2" xfId="46236"/>
    <cellStyle name="Calculation 2 4 18 6 3" xfId="46237"/>
    <cellStyle name="Calculation 2 4 18 7" xfId="2943"/>
    <cellStyle name="Calculation 2 4 18 8" xfId="46238"/>
    <cellStyle name="Calculation 2 4 19" xfId="2944"/>
    <cellStyle name="Calculation 2 4 19 2" xfId="2945"/>
    <cellStyle name="Calculation 2 4 19 2 2" xfId="2946"/>
    <cellStyle name="Calculation 2 4 19 2 3" xfId="2947"/>
    <cellStyle name="Calculation 2 4 19 2 4" xfId="2948"/>
    <cellStyle name="Calculation 2 4 19 2 5" xfId="2949"/>
    <cellStyle name="Calculation 2 4 19 2 6" xfId="2950"/>
    <cellStyle name="Calculation 2 4 19 3" xfId="2951"/>
    <cellStyle name="Calculation 2 4 19 3 2" xfId="46239"/>
    <cellStyle name="Calculation 2 4 19 3 3" xfId="46240"/>
    <cellStyle name="Calculation 2 4 19 4" xfId="2952"/>
    <cellStyle name="Calculation 2 4 19 4 2" xfId="46241"/>
    <cellStyle name="Calculation 2 4 19 4 3" xfId="46242"/>
    <cellStyle name="Calculation 2 4 19 5" xfId="2953"/>
    <cellStyle name="Calculation 2 4 19 5 2" xfId="46243"/>
    <cellStyle name="Calculation 2 4 19 5 3" xfId="46244"/>
    <cellStyle name="Calculation 2 4 19 6" xfId="2954"/>
    <cellStyle name="Calculation 2 4 19 6 2" xfId="46245"/>
    <cellStyle name="Calculation 2 4 19 6 3" xfId="46246"/>
    <cellStyle name="Calculation 2 4 19 7" xfId="2955"/>
    <cellStyle name="Calculation 2 4 19 8" xfId="46247"/>
    <cellStyle name="Calculation 2 4 2" xfId="2956"/>
    <cellStyle name="Calculation 2 4 2 2" xfId="2957"/>
    <cellStyle name="Calculation 2 4 2 2 2" xfId="2958"/>
    <cellStyle name="Calculation 2 4 2 2 3" xfId="2959"/>
    <cellStyle name="Calculation 2 4 2 2 4" xfId="2960"/>
    <cellStyle name="Calculation 2 4 2 2 5" xfId="2961"/>
    <cellStyle name="Calculation 2 4 2 2 6" xfId="2962"/>
    <cellStyle name="Calculation 2 4 2 3" xfId="2963"/>
    <cellStyle name="Calculation 2 4 2 3 2" xfId="46248"/>
    <cellStyle name="Calculation 2 4 2 3 3" xfId="46249"/>
    <cellStyle name="Calculation 2 4 2 4" xfId="2964"/>
    <cellStyle name="Calculation 2 4 2 4 2" xfId="46250"/>
    <cellStyle name="Calculation 2 4 2 4 3" xfId="46251"/>
    <cellStyle name="Calculation 2 4 2 5" xfId="2965"/>
    <cellStyle name="Calculation 2 4 2 5 2" xfId="46252"/>
    <cellStyle name="Calculation 2 4 2 5 3" xfId="46253"/>
    <cellStyle name="Calculation 2 4 2 6" xfId="2966"/>
    <cellStyle name="Calculation 2 4 2 6 2" xfId="46254"/>
    <cellStyle name="Calculation 2 4 2 6 3" xfId="46255"/>
    <cellStyle name="Calculation 2 4 2 7" xfId="2967"/>
    <cellStyle name="Calculation 2 4 2 8" xfId="46256"/>
    <cellStyle name="Calculation 2 4 20" xfId="2968"/>
    <cellStyle name="Calculation 2 4 20 2" xfId="2969"/>
    <cellStyle name="Calculation 2 4 20 2 2" xfId="2970"/>
    <cellStyle name="Calculation 2 4 20 2 3" xfId="2971"/>
    <cellStyle name="Calculation 2 4 20 2 4" xfId="2972"/>
    <cellStyle name="Calculation 2 4 20 2 5" xfId="2973"/>
    <cellStyle name="Calculation 2 4 20 2 6" xfId="2974"/>
    <cellStyle name="Calculation 2 4 20 3" xfId="2975"/>
    <cellStyle name="Calculation 2 4 20 3 2" xfId="46257"/>
    <cellStyle name="Calculation 2 4 20 3 3" xfId="46258"/>
    <cellStyle name="Calculation 2 4 20 4" xfId="2976"/>
    <cellStyle name="Calculation 2 4 20 4 2" xfId="46259"/>
    <cellStyle name="Calculation 2 4 20 4 3" xfId="46260"/>
    <cellStyle name="Calculation 2 4 20 5" xfId="2977"/>
    <cellStyle name="Calculation 2 4 20 5 2" xfId="46261"/>
    <cellStyle name="Calculation 2 4 20 5 3" xfId="46262"/>
    <cellStyle name="Calculation 2 4 20 6" xfId="2978"/>
    <cellStyle name="Calculation 2 4 20 6 2" xfId="46263"/>
    <cellStyle name="Calculation 2 4 20 6 3" xfId="46264"/>
    <cellStyle name="Calculation 2 4 20 7" xfId="2979"/>
    <cellStyle name="Calculation 2 4 20 8" xfId="46265"/>
    <cellStyle name="Calculation 2 4 21" xfId="2980"/>
    <cellStyle name="Calculation 2 4 21 2" xfId="2981"/>
    <cellStyle name="Calculation 2 4 21 2 2" xfId="2982"/>
    <cellStyle name="Calculation 2 4 21 2 3" xfId="2983"/>
    <cellStyle name="Calculation 2 4 21 2 4" xfId="2984"/>
    <cellStyle name="Calculation 2 4 21 2 5" xfId="2985"/>
    <cellStyle name="Calculation 2 4 21 2 6" xfId="2986"/>
    <cellStyle name="Calculation 2 4 21 3" xfId="2987"/>
    <cellStyle name="Calculation 2 4 21 3 2" xfId="46266"/>
    <cellStyle name="Calculation 2 4 21 3 3" xfId="46267"/>
    <cellStyle name="Calculation 2 4 21 4" xfId="2988"/>
    <cellStyle name="Calculation 2 4 21 4 2" xfId="46268"/>
    <cellStyle name="Calculation 2 4 21 4 3" xfId="46269"/>
    <cellStyle name="Calculation 2 4 21 5" xfId="2989"/>
    <cellStyle name="Calculation 2 4 21 5 2" xfId="46270"/>
    <cellStyle name="Calculation 2 4 21 5 3" xfId="46271"/>
    <cellStyle name="Calculation 2 4 21 6" xfId="2990"/>
    <cellStyle name="Calculation 2 4 21 6 2" xfId="46272"/>
    <cellStyle name="Calculation 2 4 21 6 3" xfId="46273"/>
    <cellStyle name="Calculation 2 4 21 7" xfId="2991"/>
    <cellStyle name="Calculation 2 4 21 8" xfId="46274"/>
    <cellStyle name="Calculation 2 4 22" xfId="2992"/>
    <cellStyle name="Calculation 2 4 22 2" xfId="2993"/>
    <cellStyle name="Calculation 2 4 22 2 2" xfId="2994"/>
    <cellStyle name="Calculation 2 4 22 2 3" xfId="2995"/>
    <cellStyle name="Calculation 2 4 22 2 4" xfId="2996"/>
    <cellStyle name="Calculation 2 4 22 2 5" xfId="2997"/>
    <cellStyle name="Calculation 2 4 22 2 6" xfId="2998"/>
    <cellStyle name="Calculation 2 4 22 3" xfId="2999"/>
    <cellStyle name="Calculation 2 4 22 3 2" xfId="46275"/>
    <cellStyle name="Calculation 2 4 22 3 3" xfId="46276"/>
    <cellStyle name="Calculation 2 4 22 4" xfId="3000"/>
    <cellStyle name="Calculation 2 4 22 4 2" xfId="46277"/>
    <cellStyle name="Calculation 2 4 22 4 3" xfId="46278"/>
    <cellStyle name="Calculation 2 4 22 5" xfId="3001"/>
    <cellStyle name="Calculation 2 4 22 5 2" xfId="46279"/>
    <cellStyle name="Calculation 2 4 22 5 3" xfId="46280"/>
    <cellStyle name="Calculation 2 4 22 6" xfId="3002"/>
    <cellStyle name="Calculation 2 4 22 6 2" xfId="46281"/>
    <cellStyle name="Calculation 2 4 22 6 3" xfId="46282"/>
    <cellStyle name="Calculation 2 4 22 7" xfId="3003"/>
    <cellStyle name="Calculation 2 4 22 8" xfId="46283"/>
    <cellStyle name="Calculation 2 4 23" xfId="3004"/>
    <cellStyle name="Calculation 2 4 23 2" xfId="3005"/>
    <cellStyle name="Calculation 2 4 23 2 2" xfId="3006"/>
    <cellStyle name="Calculation 2 4 23 2 3" xfId="3007"/>
    <cellStyle name="Calculation 2 4 23 2 4" xfId="3008"/>
    <cellStyle name="Calculation 2 4 23 2 5" xfId="3009"/>
    <cellStyle name="Calculation 2 4 23 2 6" xfId="3010"/>
    <cellStyle name="Calculation 2 4 23 3" xfId="3011"/>
    <cellStyle name="Calculation 2 4 23 3 2" xfId="46284"/>
    <cellStyle name="Calculation 2 4 23 3 3" xfId="46285"/>
    <cellStyle name="Calculation 2 4 23 4" xfId="3012"/>
    <cellStyle name="Calculation 2 4 23 4 2" xfId="46286"/>
    <cellStyle name="Calculation 2 4 23 4 3" xfId="46287"/>
    <cellStyle name="Calculation 2 4 23 5" xfId="3013"/>
    <cellStyle name="Calculation 2 4 23 5 2" xfId="46288"/>
    <cellStyle name="Calculation 2 4 23 5 3" xfId="46289"/>
    <cellStyle name="Calculation 2 4 23 6" xfId="3014"/>
    <cellStyle name="Calculation 2 4 23 6 2" xfId="46290"/>
    <cellStyle name="Calculation 2 4 23 6 3" xfId="46291"/>
    <cellStyle name="Calculation 2 4 23 7" xfId="3015"/>
    <cellStyle name="Calculation 2 4 23 8" xfId="46292"/>
    <cellStyle name="Calculation 2 4 24" xfId="3016"/>
    <cellStyle name="Calculation 2 4 24 2" xfId="3017"/>
    <cellStyle name="Calculation 2 4 24 2 2" xfId="3018"/>
    <cellStyle name="Calculation 2 4 24 2 3" xfId="3019"/>
    <cellStyle name="Calculation 2 4 24 2 4" xfId="3020"/>
    <cellStyle name="Calculation 2 4 24 2 5" xfId="3021"/>
    <cellStyle name="Calculation 2 4 24 2 6" xfId="3022"/>
    <cellStyle name="Calculation 2 4 24 3" xfId="3023"/>
    <cellStyle name="Calculation 2 4 24 3 2" xfId="46293"/>
    <cellStyle name="Calculation 2 4 24 3 3" xfId="46294"/>
    <cellStyle name="Calculation 2 4 24 4" xfId="3024"/>
    <cellStyle name="Calculation 2 4 24 4 2" xfId="46295"/>
    <cellStyle name="Calculation 2 4 24 4 3" xfId="46296"/>
    <cellStyle name="Calculation 2 4 24 5" xfId="3025"/>
    <cellStyle name="Calculation 2 4 24 5 2" xfId="46297"/>
    <cellStyle name="Calculation 2 4 24 5 3" xfId="46298"/>
    <cellStyle name="Calculation 2 4 24 6" xfId="3026"/>
    <cellStyle name="Calculation 2 4 24 6 2" xfId="46299"/>
    <cellStyle name="Calculation 2 4 24 6 3" xfId="46300"/>
    <cellStyle name="Calculation 2 4 24 7" xfId="3027"/>
    <cellStyle name="Calculation 2 4 24 8" xfId="46301"/>
    <cellStyle name="Calculation 2 4 25" xfId="3028"/>
    <cellStyle name="Calculation 2 4 25 2" xfId="3029"/>
    <cellStyle name="Calculation 2 4 25 2 2" xfId="3030"/>
    <cellStyle name="Calculation 2 4 25 2 3" xfId="3031"/>
    <cellStyle name="Calculation 2 4 25 2 4" xfId="3032"/>
    <cellStyle name="Calculation 2 4 25 2 5" xfId="3033"/>
    <cellStyle name="Calculation 2 4 25 2 6" xfId="3034"/>
    <cellStyle name="Calculation 2 4 25 3" xfId="3035"/>
    <cellStyle name="Calculation 2 4 25 3 2" xfId="46302"/>
    <cellStyle name="Calculation 2 4 25 3 3" xfId="46303"/>
    <cellStyle name="Calculation 2 4 25 4" xfId="3036"/>
    <cellStyle name="Calculation 2 4 25 4 2" xfId="46304"/>
    <cellStyle name="Calculation 2 4 25 4 3" xfId="46305"/>
    <cellStyle name="Calculation 2 4 25 5" xfId="3037"/>
    <cellStyle name="Calculation 2 4 25 5 2" xfId="46306"/>
    <cellStyle name="Calculation 2 4 25 5 3" xfId="46307"/>
    <cellStyle name="Calculation 2 4 25 6" xfId="3038"/>
    <cellStyle name="Calculation 2 4 25 6 2" xfId="46308"/>
    <cellStyle name="Calculation 2 4 25 6 3" xfId="46309"/>
    <cellStyle name="Calculation 2 4 25 7" xfId="3039"/>
    <cellStyle name="Calculation 2 4 25 8" xfId="46310"/>
    <cellStyle name="Calculation 2 4 26" xfId="3040"/>
    <cellStyle name="Calculation 2 4 26 2" xfId="3041"/>
    <cellStyle name="Calculation 2 4 26 2 2" xfId="3042"/>
    <cellStyle name="Calculation 2 4 26 2 3" xfId="3043"/>
    <cellStyle name="Calculation 2 4 26 2 4" xfId="3044"/>
    <cellStyle name="Calculation 2 4 26 2 5" xfId="3045"/>
    <cellStyle name="Calculation 2 4 26 2 6" xfId="3046"/>
    <cellStyle name="Calculation 2 4 26 3" xfId="3047"/>
    <cellStyle name="Calculation 2 4 26 3 2" xfId="46311"/>
    <cellStyle name="Calculation 2 4 26 3 3" xfId="46312"/>
    <cellStyle name="Calculation 2 4 26 4" xfId="3048"/>
    <cellStyle name="Calculation 2 4 26 4 2" xfId="46313"/>
    <cellStyle name="Calculation 2 4 26 4 3" xfId="46314"/>
    <cellStyle name="Calculation 2 4 26 5" xfId="3049"/>
    <cellStyle name="Calculation 2 4 26 5 2" xfId="46315"/>
    <cellStyle name="Calculation 2 4 26 5 3" xfId="46316"/>
    <cellStyle name="Calculation 2 4 26 6" xfId="3050"/>
    <cellStyle name="Calculation 2 4 26 6 2" xfId="46317"/>
    <cellStyle name="Calculation 2 4 26 6 3" xfId="46318"/>
    <cellStyle name="Calculation 2 4 26 7" xfId="3051"/>
    <cellStyle name="Calculation 2 4 26 8" xfId="46319"/>
    <cellStyle name="Calculation 2 4 27" xfId="3052"/>
    <cellStyle name="Calculation 2 4 27 2" xfId="3053"/>
    <cellStyle name="Calculation 2 4 27 2 2" xfId="3054"/>
    <cellStyle name="Calculation 2 4 27 2 3" xfId="3055"/>
    <cellStyle name="Calculation 2 4 27 2 4" xfId="3056"/>
    <cellStyle name="Calculation 2 4 27 2 5" xfId="3057"/>
    <cellStyle name="Calculation 2 4 27 2 6" xfId="3058"/>
    <cellStyle name="Calculation 2 4 27 3" xfId="3059"/>
    <cellStyle name="Calculation 2 4 27 3 2" xfId="46320"/>
    <cellStyle name="Calculation 2 4 27 3 3" xfId="46321"/>
    <cellStyle name="Calculation 2 4 27 4" xfId="3060"/>
    <cellStyle name="Calculation 2 4 27 4 2" xfId="46322"/>
    <cellStyle name="Calculation 2 4 27 4 3" xfId="46323"/>
    <cellStyle name="Calculation 2 4 27 5" xfId="3061"/>
    <cellStyle name="Calculation 2 4 27 5 2" xfId="46324"/>
    <cellStyle name="Calculation 2 4 27 5 3" xfId="46325"/>
    <cellStyle name="Calculation 2 4 27 6" xfId="3062"/>
    <cellStyle name="Calculation 2 4 27 6 2" xfId="46326"/>
    <cellStyle name="Calculation 2 4 27 6 3" xfId="46327"/>
    <cellStyle name="Calculation 2 4 27 7" xfId="3063"/>
    <cellStyle name="Calculation 2 4 27 8" xfId="46328"/>
    <cellStyle name="Calculation 2 4 28" xfId="3064"/>
    <cellStyle name="Calculation 2 4 28 2" xfId="3065"/>
    <cellStyle name="Calculation 2 4 28 2 2" xfId="3066"/>
    <cellStyle name="Calculation 2 4 28 2 3" xfId="3067"/>
    <cellStyle name="Calculation 2 4 28 2 4" xfId="3068"/>
    <cellStyle name="Calculation 2 4 28 2 5" xfId="3069"/>
    <cellStyle name="Calculation 2 4 28 2 6" xfId="3070"/>
    <cellStyle name="Calculation 2 4 28 3" xfId="3071"/>
    <cellStyle name="Calculation 2 4 28 3 2" xfId="46329"/>
    <cellStyle name="Calculation 2 4 28 3 3" xfId="46330"/>
    <cellStyle name="Calculation 2 4 28 4" xfId="3072"/>
    <cellStyle name="Calculation 2 4 28 4 2" xfId="46331"/>
    <cellStyle name="Calculation 2 4 28 4 3" xfId="46332"/>
    <cellStyle name="Calculation 2 4 28 5" xfId="3073"/>
    <cellStyle name="Calculation 2 4 28 5 2" xfId="46333"/>
    <cellStyle name="Calculation 2 4 28 5 3" xfId="46334"/>
    <cellStyle name="Calculation 2 4 28 6" xfId="3074"/>
    <cellStyle name="Calculation 2 4 28 6 2" xfId="46335"/>
    <cellStyle name="Calculation 2 4 28 6 3" xfId="46336"/>
    <cellStyle name="Calculation 2 4 28 7" xfId="3075"/>
    <cellStyle name="Calculation 2 4 28 8" xfId="46337"/>
    <cellStyle name="Calculation 2 4 29" xfId="3076"/>
    <cellStyle name="Calculation 2 4 29 2" xfId="3077"/>
    <cellStyle name="Calculation 2 4 29 2 2" xfId="3078"/>
    <cellStyle name="Calculation 2 4 29 2 3" xfId="3079"/>
    <cellStyle name="Calculation 2 4 29 2 4" xfId="3080"/>
    <cellStyle name="Calculation 2 4 29 2 5" xfId="3081"/>
    <cellStyle name="Calculation 2 4 29 2 6" xfId="3082"/>
    <cellStyle name="Calculation 2 4 29 3" xfId="3083"/>
    <cellStyle name="Calculation 2 4 29 3 2" xfId="46338"/>
    <cellStyle name="Calculation 2 4 29 3 3" xfId="46339"/>
    <cellStyle name="Calculation 2 4 29 4" xfId="3084"/>
    <cellStyle name="Calculation 2 4 29 4 2" xfId="46340"/>
    <cellStyle name="Calculation 2 4 29 4 3" xfId="46341"/>
    <cellStyle name="Calculation 2 4 29 5" xfId="3085"/>
    <cellStyle name="Calculation 2 4 29 5 2" xfId="46342"/>
    <cellStyle name="Calculation 2 4 29 5 3" xfId="46343"/>
    <cellStyle name="Calculation 2 4 29 6" xfId="3086"/>
    <cellStyle name="Calculation 2 4 29 6 2" xfId="46344"/>
    <cellStyle name="Calculation 2 4 29 6 3" xfId="46345"/>
    <cellStyle name="Calculation 2 4 29 7" xfId="3087"/>
    <cellStyle name="Calculation 2 4 29 8" xfId="46346"/>
    <cellStyle name="Calculation 2 4 3" xfId="3088"/>
    <cellStyle name="Calculation 2 4 3 2" xfId="3089"/>
    <cellStyle name="Calculation 2 4 3 2 2" xfId="3090"/>
    <cellStyle name="Calculation 2 4 3 2 3" xfId="3091"/>
    <cellStyle name="Calculation 2 4 3 2 4" xfId="3092"/>
    <cellStyle name="Calculation 2 4 3 2 5" xfId="3093"/>
    <cellStyle name="Calculation 2 4 3 2 6" xfId="3094"/>
    <cellStyle name="Calculation 2 4 3 3" xfId="3095"/>
    <cellStyle name="Calculation 2 4 3 3 2" xfId="46347"/>
    <cellStyle name="Calculation 2 4 3 3 3" xfId="46348"/>
    <cellStyle name="Calculation 2 4 3 4" xfId="3096"/>
    <cellStyle name="Calculation 2 4 3 4 2" xfId="46349"/>
    <cellStyle name="Calculation 2 4 3 4 3" xfId="46350"/>
    <cellStyle name="Calculation 2 4 3 5" xfId="3097"/>
    <cellStyle name="Calculation 2 4 3 5 2" xfId="46351"/>
    <cellStyle name="Calculation 2 4 3 5 3" xfId="46352"/>
    <cellStyle name="Calculation 2 4 3 6" xfId="3098"/>
    <cellStyle name="Calculation 2 4 3 6 2" xfId="46353"/>
    <cellStyle name="Calculation 2 4 3 6 3" xfId="46354"/>
    <cellStyle name="Calculation 2 4 3 7" xfId="3099"/>
    <cellStyle name="Calculation 2 4 3 8" xfId="46355"/>
    <cellStyle name="Calculation 2 4 30" xfId="3100"/>
    <cellStyle name="Calculation 2 4 30 2" xfId="3101"/>
    <cellStyle name="Calculation 2 4 30 2 2" xfId="3102"/>
    <cellStyle name="Calculation 2 4 30 2 3" xfId="3103"/>
    <cellStyle name="Calculation 2 4 30 2 4" xfId="3104"/>
    <cellStyle name="Calculation 2 4 30 2 5" xfId="3105"/>
    <cellStyle name="Calculation 2 4 30 2 6" xfId="3106"/>
    <cellStyle name="Calculation 2 4 30 3" xfId="3107"/>
    <cellStyle name="Calculation 2 4 30 3 2" xfId="46356"/>
    <cellStyle name="Calculation 2 4 30 3 3" xfId="46357"/>
    <cellStyle name="Calculation 2 4 30 4" xfId="3108"/>
    <cellStyle name="Calculation 2 4 30 4 2" xfId="46358"/>
    <cellStyle name="Calculation 2 4 30 4 3" xfId="46359"/>
    <cellStyle name="Calculation 2 4 30 5" xfId="3109"/>
    <cellStyle name="Calculation 2 4 30 5 2" xfId="46360"/>
    <cellStyle name="Calculation 2 4 30 5 3" xfId="46361"/>
    <cellStyle name="Calculation 2 4 30 6" xfId="3110"/>
    <cellStyle name="Calculation 2 4 30 6 2" xfId="46362"/>
    <cellStyle name="Calculation 2 4 30 6 3" xfId="46363"/>
    <cellStyle name="Calculation 2 4 30 7" xfId="3111"/>
    <cellStyle name="Calculation 2 4 30 8" xfId="46364"/>
    <cellStyle name="Calculation 2 4 31" xfId="3112"/>
    <cellStyle name="Calculation 2 4 31 2" xfId="3113"/>
    <cellStyle name="Calculation 2 4 31 2 2" xfId="3114"/>
    <cellStyle name="Calculation 2 4 31 2 3" xfId="3115"/>
    <cellStyle name="Calculation 2 4 31 2 4" xfId="3116"/>
    <cellStyle name="Calculation 2 4 31 2 5" xfId="3117"/>
    <cellStyle name="Calculation 2 4 31 2 6" xfId="3118"/>
    <cellStyle name="Calculation 2 4 31 3" xfId="3119"/>
    <cellStyle name="Calculation 2 4 31 3 2" xfId="46365"/>
    <cellStyle name="Calculation 2 4 31 3 3" xfId="46366"/>
    <cellStyle name="Calculation 2 4 31 4" xfId="3120"/>
    <cellStyle name="Calculation 2 4 31 4 2" xfId="46367"/>
    <cellStyle name="Calculation 2 4 31 4 3" xfId="46368"/>
    <cellStyle name="Calculation 2 4 31 5" xfId="3121"/>
    <cellStyle name="Calculation 2 4 31 5 2" xfId="46369"/>
    <cellStyle name="Calculation 2 4 31 5 3" xfId="46370"/>
    <cellStyle name="Calculation 2 4 31 6" xfId="3122"/>
    <cellStyle name="Calculation 2 4 31 6 2" xfId="46371"/>
    <cellStyle name="Calculation 2 4 31 6 3" xfId="46372"/>
    <cellStyle name="Calculation 2 4 31 7" xfId="3123"/>
    <cellStyle name="Calculation 2 4 31 8" xfId="46373"/>
    <cellStyle name="Calculation 2 4 32" xfId="3124"/>
    <cellStyle name="Calculation 2 4 32 2" xfId="3125"/>
    <cellStyle name="Calculation 2 4 32 2 2" xfId="3126"/>
    <cellStyle name="Calculation 2 4 32 2 3" xfId="3127"/>
    <cellStyle name="Calculation 2 4 32 2 4" xfId="3128"/>
    <cellStyle name="Calculation 2 4 32 2 5" xfId="3129"/>
    <cellStyle name="Calculation 2 4 32 2 6" xfId="3130"/>
    <cellStyle name="Calculation 2 4 32 3" xfId="3131"/>
    <cellStyle name="Calculation 2 4 32 3 2" xfId="46374"/>
    <cellStyle name="Calculation 2 4 32 3 3" xfId="46375"/>
    <cellStyle name="Calculation 2 4 32 4" xfId="3132"/>
    <cellStyle name="Calculation 2 4 32 4 2" xfId="46376"/>
    <cellStyle name="Calculation 2 4 32 4 3" xfId="46377"/>
    <cellStyle name="Calculation 2 4 32 5" xfId="3133"/>
    <cellStyle name="Calculation 2 4 32 5 2" xfId="46378"/>
    <cellStyle name="Calculation 2 4 32 5 3" xfId="46379"/>
    <cellStyle name="Calculation 2 4 32 6" xfId="3134"/>
    <cellStyle name="Calculation 2 4 32 6 2" xfId="46380"/>
    <cellStyle name="Calculation 2 4 32 6 3" xfId="46381"/>
    <cellStyle name="Calculation 2 4 32 7" xfId="3135"/>
    <cellStyle name="Calculation 2 4 32 8" xfId="46382"/>
    <cellStyle name="Calculation 2 4 33" xfId="3136"/>
    <cellStyle name="Calculation 2 4 33 2" xfId="3137"/>
    <cellStyle name="Calculation 2 4 33 2 2" xfId="3138"/>
    <cellStyle name="Calculation 2 4 33 2 3" xfId="3139"/>
    <cellStyle name="Calculation 2 4 33 2 4" xfId="3140"/>
    <cellStyle name="Calculation 2 4 33 2 5" xfId="3141"/>
    <cellStyle name="Calculation 2 4 33 2 6" xfId="3142"/>
    <cellStyle name="Calculation 2 4 33 3" xfId="3143"/>
    <cellStyle name="Calculation 2 4 33 3 2" xfId="46383"/>
    <cellStyle name="Calculation 2 4 33 3 3" xfId="46384"/>
    <cellStyle name="Calculation 2 4 33 4" xfId="3144"/>
    <cellStyle name="Calculation 2 4 33 4 2" xfId="46385"/>
    <cellStyle name="Calculation 2 4 33 4 3" xfId="46386"/>
    <cellStyle name="Calculation 2 4 33 5" xfId="3145"/>
    <cellStyle name="Calculation 2 4 33 5 2" xfId="46387"/>
    <cellStyle name="Calculation 2 4 33 5 3" xfId="46388"/>
    <cellStyle name="Calculation 2 4 33 6" xfId="3146"/>
    <cellStyle name="Calculation 2 4 33 6 2" xfId="46389"/>
    <cellStyle name="Calculation 2 4 33 6 3" xfId="46390"/>
    <cellStyle name="Calculation 2 4 33 7" xfId="3147"/>
    <cellStyle name="Calculation 2 4 33 8" xfId="46391"/>
    <cellStyle name="Calculation 2 4 34" xfId="3148"/>
    <cellStyle name="Calculation 2 4 34 2" xfId="3149"/>
    <cellStyle name="Calculation 2 4 34 2 2" xfId="3150"/>
    <cellStyle name="Calculation 2 4 34 2 3" xfId="3151"/>
    <cellStyle name="Calculation 2 4 34 2 4" xfId="3152"/>
    <cellStyle name="Calculation 2 4 34 2 5" xfId="3153"/>
    <cellStyle name="Calculation 2 4 34 2 6" xfId="3154"/>
    <cellStyle name="Calculation 2 4 34 3" xfId="3155"/>
    <cellStyle name="Calculation 2 4 34 3 2" xfId="46392"/>
    <cellStyle name="Calculation 2 4 34 3 3" xfId="46393"/>
    <cellStyle name="Calculation 2 4 34 4" xfId="3156"/>
    <cellStyle name="Calculation 2 4 34 4 2" xfId="46394"/>
    <cellStyle name="Calculation 2 4 34 4 3" xfId="46395"/>
    <cellStyle name="Calculation 2 4 34 5" xfId="3157"/>
    <cellStyle name="Calculation 2 4 34 5 2" xfId="46396"/>
    <cellStyle name="Calculation 2 4 34 5 3" xfId="46397"/>
    <cellStyle name="Calculation 2 4 34 6" xfId="3158"/>
    <cellStyle name="Calculation 2 4 34 6 2" xfId="46398"/>
    <cellStyle name="Calculation 2 4 34 6 3" xfId="46399"/>
    <cellStyle name="Calculation 2 4 34 7" xfId="46400"/>
    <cellStyle name="Calculation 2 4 34 8" xfId="46401"/>
    <cellStyle name="Calculation 2 4 35" xfId="3159"/>
    <cellStyle name="Calculation 2 4 35 2" xfId="46402"/>
    <cellStyle name="Calculation 2 4 35 3" xfId="46403"/>
    <cellStyle name="Calculation 2 4 36" xfId="3160"/>
    <cellStyle name="Calculation 2 4 36 2" xfId="3161"/>
    <cellStyle name="Calculation 2 4 36 3" xfId="3162"/>
    <cellStyle name="Calculation 2 4 36 4" xfId="3163"/>
    <cellStyle name="Calculation 2 4 36 5" xfId="3164"/>
    <cellStyle name="Calculation 2 4 36 6" xfId="3165"/>
    <cellStyle name="Calculation 2 4 37" xfId="3166"/>
    <cellStyle name="Calculation 2 4 37 2" xfId="46404"/>
    <cellStyle name="Calculation 2 4 37 3" xfId="46405"/>
    <cellStyle name="Calculation 2 4 38" xfId="3167"/>
    <cellStyle name="Calculation 2 4 38 2" xfId="46406"/>
    <cellStyle name="Calculation 2 4 38 3" xfId="46407"/>
    <cellStyle name="Calculation 2 4 39" xfId="3168"/>
    <cellStyle name="Calculation 2 4 39 2" xfId="46408"/>
    <cellStyle name="Calculation 2 4 39 3" xfId="46409"/>
    <cellStyle name="Calculation 2 4 4" xfId="3169"/>
    <cellStyle name="Calculation 2 4 4 2" xfId="3170"/>
    <cellStyle name="Calculation 2 4 4 2 2" xfId="3171"/>
    <cellStyle name="Calculation 2 4 4 2 3" xfId="3172"/>
    <cellStyle name="Calculation 2 4 4 2 4" xfId="3173"/>
    <cellStyle name="Calculation 2 4 4 2 5" xfId="3174"/>
    <cellStyle name="Calculation 2 4 4 2 6" xfId="3175"/>
    <cellStyle name="Calculation 2 4 4 3" xfId="3176"/>
    <cellStyle name="Calculation 2 4 4 3 2" xfId="46410"/>
    <cellStyle name="Calculation 2 4 4 3 3" xfId="46411"/>
    <cellStyle name="Calculation 2 4 4 4" xfId="3177"/>
    <cellStyle name="Calculation 2 4 4 4 2" xfId="46412"/>
    <cellStyle name="Calculation 2 4 4 4 3" xfId="46413"/>
    <cellStyle name="Calculation 2 4 4 5" xfId="3178"/>
    <cellStyle name="Calculation 2 4 4 5 2" xfId="46414"/>
    <cellStyle name="Calculation 2 4 4 5 3" xfId="46415"/>
    <cellStyle name="Calculation 2 4 4 6" xfId="3179"/>
    <cellStyle name="Calculation 2 4 4 6 2" xfId="46416"/>
    <cellStyle name="Calculation 2 4 4 6 3" xfId="46417"/>
    <cellStyle name="Calculation 2 4 4 7" xfId="3180"/>
    <cellStyle name="Calculation 2 4 4 8" xfId="46418"/>
    <cellStyle name="Calculation 2 4 40" xfId="3181"/>
    <cellStyle name="Calculation 2 4 41" xfId="46419"/>
    <cellStyle name="Calculation 2 4 5" xfId="3182"/>
    <cellStyle name="Calculation 2 4 5 2" xfId="3183"/>
    <cellStyle name="Calculation 2 4 5 2 2" xfId="3184"/>
    <cellStyle name="Calculation 2 4 5 2 3" xfId="3185"/>
    <cellStyle name="Calculation 2 4 5 2 4" xfId="3186"/>
    <cellStyle name="Calculation 2 4 5 2 5" xfId="3187"/>
    <cellStyle name="Calculation 2 4 5 2 6" xfId="3188"/>
    <cellStyle name="Calculation 2 4 5 3" xfId="3189"/>
    <cellStyle name="Calculation 2 4 5 3 2" xfId="46420"/>
    <cellStyle name="Calculation 2 4 5 3 3" xfId="46421"/>
    <cellStyle name="Calculation 2 4 5 4" xfId="3190"/>
    <cellStyle name="Calculation 2 4 5 4 2" xfId="46422"/>
    <cellStyle name="Calculation 2 4 5 4 3" xfId="46423"/>
    <cellStyle name="Calculation 2 4 5 5" xfId="3191"/>
    <cellStyle name="Calculation 2 4 5 5 2" xfId="46424"/>
    <cellStyle name="Calculation 2 4 5 5 3" xfId="46425"/>
    <cellStyle name="Calculation 2 4 5 6" xfId="3192"/>
    <cellStyle name="Calculation 2 4 5 6 2" xfId="46426"/>
    <cellStyle name="Calculation 2 4 5 6 3" xfId="46427"/>
    <cellStyle name="Calculation 2 4 5 7" xfId="3193"/>
    <cellStyle name="Calculation 2 4 5 8" xfId="46428"/>
    <cellStyle name="Calculation 2 4 6" xfId="3194"/>
    <cellStyle name="Calculation 2 4 6 2" xfId="3195"/>
    <cellStyle name="Calculation 2 4 6 2 2" xfId="3196"/>
    <cellStyle name="Calculation 2 4 6 2 3" xfId="3197"/>
    <cellStyle name="Calculation 2 4 6 2 4" xfId="3198"/>
    <cellStyle name="Calculation 2 4 6 2 5" xfId="3199"/>
    <cellStyle name="Calculation 2 4 6 2 6" xfId="3200"/>
    <cellStyle name="Calculation 2 4 6 3" xfId="3201"/>
    <cellStyle name="Calculation 2 4 6 3 2" xfId="46429"/>
    <cellStyle name="Calculation 2 4 6 3 3" xfId="46430"/>
    <cellStyle name="Calculation 2 4 6 4" xfId="3202"/>
    <cellStyle name="Calculation 2 4 6 4 2" xfId="46431"/>
    <cellStyle name="Calculation 2 4 6 4 3" xfId="46432"/>
    <cellStyle name="Calculation 2 4 6 5" xfId="3203"/>
    <cellStyle name="Calculation 2 4 6 5 2" xfId="46433"/>
    <cellStyle name="Calculation 2 4 6 5 3" xfId="46434"/>
    <cellStyle name="Calculation 2 4 6 6" xfId="3204"/>
    <cellStyle name="Calculation 2 4 6 6 2" xfId="46435"/>
    <cellStyle name="Calculation 2 4 6 6 3" xfId="46436"/>
    <cellStyle name="Calculation 2 4 6 7" xfId="3205"/>
    <cellStyle name="Calculation 2 4 6 8" xfId="46437"/>
    <cellStyle name="Calculation 2 4 7" xfId="3206"/>
    <cellStyle name="Calculation 2 4 7 2" xfId="3207"/>
    <cellStyle name="Calculation 2 4 7 2 2" xfId="3208"/>
    <cellStyle name="Calculation 2 4 7 2 3" xfId="3209"/>
    <cellStyle name="Calculation 2 4 7 2 4" xfId="3210"/>
    <cellStyle name="Calculation 2 4 7 2 5" xfId="3211"/>
    <cellStyle name="Calculation 2 4 7 2 6" xfId="3212"/>
    <cellStyle name="Calculation 2 4 7 3" xfId="3213"/>
    <cellStyle name="Calculation 2 4 7 3 2" xfId="46438"/>
    <cellStyle name="Calculation 2 4 7 3 3" xfId="46439"/>
    <cellStyle name="Calculation 2 4 7 4" xfId="3214"/>
    <cellStyle name="Calculation 2 4 7 4 2" xfId="46440"/>
    <cellStyle name="Calculation 2 4 7 4 3" xfId="46441"/>
    <cellStyle name="Calculation 2 4 7 5" xfId="3215"/>
    <cellStyle name="Calculation 2 4 7 5 2" xfId="46442"/>
    <cellStyle name="Calculation 2 4 7 5 3" xfId="46443"/>
    <cellStyle name="Calculation 2 4 7 6" xfId="3216"/>
    <cellStyle name="Calculation 2 4 7 6 2" xfId="46444"/>
    <cellStyle name="Calculation 2 4 7 6 3" xfId="46445"/>
    <cellStyle name="Calculation 2 4 7 7" xfId="3217"/>
    <cellStyle name="Calculation 2 4 7 8" xfId="46446"/>
    <cellStyle name="Calculation 2 4 8" xfId="3218"/>
    <cellStyle name="Calculation 2 4 8 2" xfId="3219"/>
    <cellStyle name="Calculation 2 4 8 2 2" xfId="3220"/>
    <cellStyle name="Calculation 2 4 8 2 3" xfId="3221"/>
    <cellStyle name="Calculation 2 4 8 2 4" xfId="3222"/>
    <cellStyle name="Calculation 2 4 8 2 5" xfId="3223"/>
    <cellStyle name="Calculation 2 4 8 2 6" xfId="3224"/>
    <cellStyle name="Calculation 2 4 8 3" xfId="3225"/>
    <cellStyle name="Calculation 2 4 8 3 2" xfId="46447"/>
    <cellStyle name="Calculation 2 4 8 3 3" xfId="46448"/>
    <cellStyle name="Calculation 2 4 8 4" xfId="3226"/>
    <cellStyle name="Calculation 2 4 8 4 2" xfId="46449"/>
    <cellStyle name="Calculation 2 4 8 4 3" xfId="46450"/>
    <cellStyle name="Calculation 2 4 8 5" xfId="3227"/>
    <cellStyle name="Calculation 2 4 8 5 2" xfId="46451"/>
    <cellStyle name="Calculation 2 4 8 5 3" xfId="46452"/>
    <cellStyle name="Calculation 2 4 8 6" xfId="3228"/>
    <cellStyle name="Calculation 2 4 8 6 2" xfId="46453"/>
    <cellStyle name="Calculation 2 4 8 6 3" xfId="46454"/>
    <cellStyle name="Calculation 2 4 8 7" xfId="3229"/>
    <cellStyle name="Calculation 2 4 8 8" xfId="46455"/>
    <cellStyle name="Calculation 2 4 9" xfId="3230"/>
    <cellStyle name="Calculation 2 4 9 2" xfId="3231"/>
    <cellStyle name="Calculation 2 4 9 2 2" xfId="3232"/>
    <cellStyle name="Calculation 2 4 9 2 3" xfId="3233"/>
    <cellStyle name="Calculation 2 4 9 2 4" xfId="3234"/>
    <cellStyle name="Calculation 2 4 9 2 5" xfId="3235"/>
    <cellStyle name="Calculation 2 4 9 2 6" xfId="3236"/>
    <cellStyle name="Calculation 2 4 9 3" xfId="3237"/>
    <cellStyle name="Calculation 2 4 9 3 2" xfId="46456"/>
    <cellStyle name="Calculation 2 4 9 3 3" xfId="46457"/>
    <cellStyle name="Calculation 2 4 9 4" xfId="3238"/>
    <cellStyle name="Calculation 2 4 9 4 2" xfId="46458"/>
    <cellStyle name="Calculation 2 4 9 4 3" xfId="46459"/>
    <cellStyle name="Calculation 2 4 9 5" xfId="3239"/>
    <cellStyle name="Calculation 2 4 9 5 2" xfId="46460"/>
    <cellStyle name="Calculation 2 4 9 5 3" xfId="46461"/>
    <cellStyle name="Calculation 2 4 9 6" xfId="3240"/>
    <cellStyle name="Calculation 2 4 9 6 2" xfId="46462"/>
    <cellStyle name="Calculation 2 4 9 6 3" xfId="46463"/>
    <cellStyle name="Calculation 2 4 9 7" xfId="3241"/>
    <cellStyle name="Calculation 2 4 9 8" xfId="46464"/>
    <cellStyle name="Calculation 2 40" xfId="3242"/>
    <cellStyle name="Calculation 2 40 2" xfId="3243"/>
    <cellStyle name="Calculation 2 40 3" xfId="3244"/>
    <cellStyle name="Calculation 2 40 4" xfId="3245"/>
    <cellStyle name="Calculation 2 40 5" xfId="3246"/>
    <cellStyle name="Calculation 2 40 6" xfId="3247"/>
    <cellStyle name="Calculation 2 41" xfId="3248"/>
    <cellStyle name="Calculation 2 41 2" xfId="3249"/>
    <cellStyle name="Calculation 2 41 3" xfId="3250"/>
    <cellStyle name="Calculation 2 41 4" xfId="3251"/>
    <cellStyle name="Calculation 2 41 5" xfId="3252"/>
    <cellStyle name="Calculation 2 41 6" xfId="3253"/>
    <cellStyle name="Calculation 2 42" xfId="3254"/>
    <cellStyle name="Calculation 2 43" xfId="46465"/>
    <cellStyle name="Calculation 2 44" xfId="46466"/>
    <cellStyle name="Calculation 2 45" xfId="46467"/>
    <cellStyle name="Calculation 2 46" xfId="46468"/>
    <cellStyle name="Calculation 2 5" xfId="3255"/>
    <cellStyle name="Calculation 2 5 10" xfId="3256"/>
    <cellStyle name="Calculation 2 5 10 2" xfId="3257"/>
    <cellStyle name="Calculation 2 5 10 2 2" xfId="3258"/>
    <cellStyle name="Calculation 2 5 10 2 3" xfId="3259"/>
    <cellStyle name="Calculation 2 5 10 2 4" xfId="3260"/>
    <cellStyle name="Calculation 2 5 10 2 5" xfId="3261"/>
    <cellStyle name="Calculation 2 5 10 2 6" xfId="3262"/>
    <cellStyle name="Calculation 2 5 10 3" xfId="3263"/>
    <cellStyle name="Calculation 2 5 10 3 2" xfId="46469"/>
    <cellStyle name="Calculation 2 5 10 3 3" xfId="46470"/>
    <cellStyle name="Calculation 2 5 10 4" xfId="3264"/>
    <cellStyle name="Calculation 2 5 10 4 2" xfId="46471"/>
    <cellStyle name="Calculation 2 5 10 4 3" xfId="46472"/>
    <cellStyle name="Calculation 2 5 10 5" xfId="3265"/>
    <cellStyle name="Calculation 2 5 10 5 2" xfId="46473"/>
    <cellStyle name="Calculation 2 5 10 5 3" xfId="46474"/>
    <cellStyle name="Calculation 2 5 10 6" xfId="3266"/>
    <cellStyle name="Calculation 2 5 10 6 2" xfId="46475"/>
    <cellStyle name="Calculation 2 5 10 6 3" xfId="46476"/>
    <cellStyle name="Calculation 2 5 10 7" xfId="3267"/>
    <cellStyle name="Calculation 2 5 10 8" xfId="46477"/>
    <cellStyle name="Calculation 2 5 11" xfId="3268"/>
    <cellStyle name="Calculation 2 5 11 2" xfId="3269"/>
    <cellStyle name="Calculation 2 5 11 2 2" xfId="3270"/>
    <cellStyle name="Calculation 2 5 11 2 3" xfId="3271"/>
    <cellStyle name="Calculation 2 5 11 2 4" xfId="3272"/>
    <cellStyle name="Calculation 2 5 11 2 5" xfId="3273"/>
    <cellStyle name="Calculation 2 5 11 2 6" xfId="3274"/>
    <cellStyle name="Calculation 2 5 11 3" xfId="3275"/>
    <cellStyle name="Calculation 2 5 11 3 2" xfId="46478"/>
    <cellStyle name="Calculation 2 5 11 3 3" xfId="46479"/>
    <cellStyle name="Calculation 2 5 11 4" xfId="3276"/>
    <cellStyle name="Calculation 2 5 11 4 2" xfId="46480"/>
    <cellStyle name="Calculation 2 5 11 4 3" xfId="46481"/>
    <cellStyle name="Calculation 2 5 11 5" xfId="3277"/>
    <cellStyle name="Calculation 2 5 11 5 2" xfId="46482"/>
    <cellStyle name="Calculation 2 5 11 5 3" xfId="46483"/>
    <cellStyle name="Calculation 2 5 11 6" xfId="3278"/>
    <cellStyle name="Calculation 2 5 11 6 2" xfId="46484"/>
    <cellStyle name="Calculation 2 5 11 6 3" xfId="46485"/>
    <cellStyle name="Calculation 2 5 11 7" xfId="3279"/>
    <cellStyle name="Calculation 2 5 11 8" xfId="46486"/>
    <cellStyle name="Calculation 2 5 12" xfId="3280"/>
    <cellStyle name="Calculation 2 5 12 2" xfId="3281"/>
    <cellStyle name="Calculation 2 5 12 2 2" xfId="3282"/>
    <cellStyle name="Calculation 2 5 12 2 3" xfId="3283"/>
    <cellStyle name="Calculation 2 5 12 2 4" xfId="3284"/>
    <cellStyle name="Calculation 2 5 12 2 5" xfId="3285"/>
    <cellStyle name="Calculation 2 5 12 2 6" xfId="3286"/>
    <cellStyle name="Calculation 2 5 12 3" xfId="3287"/>
    <cellStyle name="Calculation 2 5 12 3 2" xfId="46487"/>
    <cellStyle name="Calculation 2 5 12 3 3" xfId="46488"/>
    <cellStyle name="Calculation 2 5 12 4" xfId="3288"/>
    <cellStyle name="Calculation 2 5 12 4 2" xfId="46489"/>
    <cellStyle name="Calculation 2 5 12 4 3" xfId="46490"/>
    <cellStyle name="Calculation 2 5 12 5" xfId="3289"/>
    <cellStyle name="Calculation 2 5 12 5 2" xfId="46491"/>
    <cellStyle name="Calculation 2 5 12 5 3" xfId="46492"/>
    <cellStyle name="Calculation 2 5 12 6" xfId="3290"/>
    <cellStyle name="Calculation 2 5 12 6 2" xfId="46493"/>
    <cellStyle name="Calculation 2 5 12 6 3" xfId="46494"/>
    <cellStyle name="Calculation 2 5 12 7" xfId="3291"/>
    <cellStyle name="Calculation 2 5 12 8" xfId="46495"/>
    <cellStyle name="Calculation 2 5 13" xfId="3292"/>
    <cellStyle name="Calculation 2 5 13 2" xfId="3293"/>
    <cellStyle name="Calculation 2 5 13 2 2" xfId="3294"/>
    <cellStyle name="Calculation 2 5 13 2 3" xfId="3295"/>
    <cellStyle name="Calculation 2 5 13 2 4" xfId="3296"/>
    <cellStyle name="Calculation 2 5 13 2 5" xfId="3297"/>
    <cellStyle name="Calculation 2 5 13 2 6" xfId="3298"/>
    <cellStyle name="Calculation 2 5 13 3" xfId="3299"/>
    <cellStyle name="Calculation 2 5 13 3 2" xfId="46496"/>
    <cellStyle name="Calculation 2 5 13 3 3" xfId="46497"/>
    <cellStyle name="Calculation 2 5 13 4" xfId="3300"/>
    <cellStyle name="Calculation 2 5 13 4 2" xfId="46498"/>
    <cellStyle name="Calculation 2 5 13 4 3" xfId="46499"/>
    <cellStyle name="Calculation 2 5 13 5" xfId="3301"/>
    <cellStyle name="Calculation 2 5 13 5 2" xfId="46500"/>
    <cellStyle name="Calculation 2 5 13 5 3" xfId="46501"/>
    <cellStyle name="Calculation 2 5 13 6" xfId="3302"/>
    <cellStyle name="Calculation 2 5 13 6 2" xfId="46502"/>
    <cellStyle name="Calculation 2 5 13 6 3" xfId="46503"/>
    <cellStyle name="Calculation 2 5 13 7" xfId="3303"/>
    <cellStyle name="Calculation 2 5 13 8" xfId="46504"/>
    <cellStyle name="Calculation 2 5 14" xfId="3304"/>
    <cellStyle name="Calculation 2 5 14 2" xfId="3305"/>
    <cellStyle name="Calculation 2 5 14 2 2" xfId="3306"/>
    <cellStyle name="Calculation 2 5 14 2 3" xfId="3307"/>
    <cellStyle name="Calculation 2 5 14 2 4" xfId="3308"/>
    <cellStyle name="Calculation 2 5 14 2 5" xfId="3309"/>
    <cellStyle name="Calculation 2 5 14 2 6" xfId="3310"/>
    <cellStyle name="Calculation 2 5 14 3" xfId="3311"/>
    <cellStyle name="Calculation 2 5 14 3 2" xfId="46505"/>
    <cellStyle name="Calculation 2 5 14 3 3" xfId="46506"/>
    <cellStyle name="Calculation 2 5 14 4" xfId="3312"/>
    <cellStyle name="Calculation 2 5 14 4 2" xfId="46507"/>
    <cellStyle name="Calculation 2 5 14 4 3" xfId="46508"/>
    <cellStyle name="Calculation 2 5 14 5" xfId="3313"/>
    <cellStyle name="Calculation 2 5 14 5 2" xfId="46509"/>
    <cellStyle name="Calculation 2 5 14 5 3" xfId="46510"/>
    <cellStyle name="Calculation 2 5 14 6" xfId="3314"/>
    <cellStyle name="Calculation 2 5 14 6 2" xfId="46511"/>
    <cellStyle name="Calculation 2 5 14 6 3" xfId="46512"/>
    <cellStyle name="Calculation 2 5 14 7" xfId="3315"/>
    <cellStyle name="Calculation 2 5 14 8" xfId="46513"/>
    <cellStyle name="Calculation 2 5 15" xfId="3316"/>
    <cellStyle name="Calculation 2 5 15 2" xfId="3317"/>
    <cellStyle name="Calculation 2 5 15 2 2" xfId="3318"/>
    <cellStyle name="Calculation 2 5 15 2 3" xfId="3319"/>
    <cellStyle name="Calculation 2 5 15 2 4" xfId="3320"/>
    <cellStyle name="Calculation 2 5 15 2 5" xfId="3321"/>
    <cellStyle name="Calculation 2 5 15 2 6" xfId="3322"/>
    <cellStyle name="Calculation 2 5 15 3" xfId="3323"/>
    <cellStyle name="Calculation 2 5 15 3 2" xfId="46514"/>
    <cellStyle name="Calculation 2 5 15 3 3" xfId="46515"/>
    <cellStyle name="Calculation 2 5 15 4" xfId="3324"/>
    <cellStyle name="Calculation 2 5 15 4 2" xfId="46516"/>
    <cellStyle name="Calculation 2 5 15 4 3" xfId="46517"/>
    <cellStyle name="Calculation 2 5 15 5" xfId="3325"/>
    <cellStyle name="Calculation 2 5 15 5 2" xfId="46518"/>
    <cellStyle name="Calculation 2 5 15 5 3" xfId="46519"/>
    <cellStyle name="Calculation 2 5 15 6" xfId="3326"/>
    <cellStyle name="Calculation 2 5 15 6 2" xfId="46520"/>
    <cellStyle name="Calculation 2 5 15 6 3" xfId="46521"/>
    <cellStyle name="Calculation 2 5 15 7" xfId="3327"/>
    <cellStyle name="Calculation 2 5 15 8" xfId="46522"/>
    <cellStyle name="Calculation 2 5 16" xfId="3328"/>
    <cellStyle name="Calculation 2 5 16 2" xfId="3329"/>
    <cellStyle name="Calculation 2 5 16 2 2" xfId="3330"/>
    <cellStyle name="Calculation 2 5 16 2 3" xfId="3331"/>
    <cellStyle name="Calculation 2 5 16 2 4" xfId="3332"/>
    <cellStyle name="Calculation 2 5 16 2 5" xfId="3333"/>
    <cellStyle name="Calculation 2 5 16 2 6" xfId="3334"/>
    <cellStyle name="Calculation 2 5 16 3" xfId="3335"/>
    <cellStyle name="Calculation 2 5 16 3 2" xfId="46523"/>
    <cellStyle name="Calculation 2 5 16 3 3" xfId="46524"/>
    <cellStyle name="Calculation 2 5 16 4" xfId="3336"/>
    <cellStyle name="Calculation 2 5 16 4 2" xfId="46525"/>
    <cellStyle name="Calculation 2 5 16 4 3" xfId="46526"/>
    <cellStyle name="Calculation 2 5 16 5" xfId="3337"/>
    <cellStyle name="Calculation 2 5 16 5 2" xfId="46527"/>
    <cellStyle name="Calculation 2 5 16 5 3" xfId="46528"/>
    <cellStyle name="Calculation 2 5 16 6" xfId="3338"/>
    <cellStyle name="Calculation 2 5 16 6 2" xfId="46529"/>
    <cellStyle name="Calculation 2 5 16 6 3" xfId="46530"/>
    <cellStyle name="Calculation 2 5 16 7" xfId="3339"/>
    <cellStyle name="Calculation 2 5 16 8" xfId="46531"/>
    <cellStyle name="Calculation 2 5 17" xfId="3340"/>
    <cellStyle name="Calculation 2 5 17 2" xfId="3341"/>
    <cellStyle name="Calculation 2 5 17 2 2" xfId="3342"/>
    <cellStyle name="Calculation 2 5 17 2 3" xfId="3343"/>
    <cellStyle name="Calculation 2 5 17 2 4" xfId="3344"/>
    <cellStyle name="Calculation 2 5 17 2 5" xfId="3345"/>
    <cellStyle name="Calculation 2 5 17 2 6" xfId="3346"/>
    <cellStyle name="Calculation 2 5 17 3" xfId="3347"/>
    <cellStyle name="Calculation 2 5 17 3 2" xfId="46532"/>
    <cellStyle name="Calculation 2 5 17 3 3" xfId="46533"/>
    <cellStyle name="Calculation 2 5 17 4" xfId="3348"/>
    <cellStyle name="Calculation 2 5 17 4 2" xfId="46534"/>
    <cellStyle name="Calculation 2 5 17 4 3" xfId="46535"/>
    <cellStyle name="Calculation 2 5 17 5" xfId="3349"/>
    <cellStyle name="Calculation 2 5 17 5 2" xfId="46536"/>
    <cellStyle name="Calculation 2 5 17 5 3" xfId="46537"/>
    <cellStyle name="Calculation 2 5 17 6" xfId="3350"/>
    <cellStyle name="Calculation 2 5 17 6 2" xfId="46538"/>
    <cellStyle name="Calculation 2 5 17 6 3" xfId="46539"/>
    <cellStyle name="Calculation 2 5 17 7" xfId="3351"/>
    <cellStyle name="Calculation 2 5 17 8" xfId="46540"/>
    <cellStyle name="Calculation 2 5 18" xfId="3352"/>
    <cellStyle name="Calculation 2 5 18 2" xfId="3353"/>
    <cellStyle name="Calculation 2 5 18 2 2" xfId="3354"/>
    <cellStyle name="Calculation 2 5 18 2 3" xfId="3355"/>
    <cellStyle name="Calculation 2 5 18 2 4" xfId="3356"/>
    <cellStyle name="Calculation 2 5 18 2 5" xfId="3357"/>
    <cellStyle name="Calculation 2 5 18 2 6" xfId="3358"/>
    <cellStyle name="Calculation 2 5 18 3" xfId="3359"/>
    <cellStyle name="Calculation 2 5 18 3 2" xfId="46541"/>
    <cellStyle name="Calculation 2 5 18 3 3" xfId="46542"/>
    <cellStyle name="Calculation 2 5 18 4" xfId="3360"/>
    <cellStyle name="Calculation 2 5 18 4 2" xfId="46543"/>
    <cellStyle name="Calculation 2 5 18 4 3" xfId="46544"/>
    <cellStyle name="Calculation 2 5 18 5" xfId="3361"/>
    <cellStyle name="Calculation 2 5 18 5 2" xfId="46545"/>
    <cellStyle name="Calculation 2 5 18 5 3" xfId="46546"/>
    <cellStyle name="Calculation 2 5 18 6" xfId="3362"/>
    <cellStyle name="Calculation 2 5 18 6 2" xfId="46547"/>
    <cellStyle name="Calculation 2 5 18 6 3" xfId="46548"/>
    <cellStyle name="Calculation 2 5 18 7" xfId="3363"/>
    <cellStyle name="Calculation 2 5 18 8" xfId="46549"/>
    <cellStyle name="Calculation 2 5 19" xfId="3364"/>
    <cellStyle name="Calculation 2 5 19 2" xfId="3365"/>
    <cellStyle name="Calculation 2 5 19 2 2" xfId="3366"/>
    <cellStyle name="Calculation 2 5 19 2 3" xfId="3367"/>
    <cellStyle name="Calculation 2 5 19 2 4" xfId="3368"/>
    <cellStyle name="Calculation 2 5 19 2 5" xfId="3369"/>
    <cellStyle name="Calculation 2 5 19 2 6" xfId="3370"/>
    <cellStyle name="Calculation 2 5 19 3" xfId="3371"/>
    <cellStyle name="Calculation 2 5 19 3 2" xfId="46550"/>
    <cellStyle name="Calculation 2 5 19 3 3" xfId="46551"/>
    <cellStyle name="Calculation 2 5 19 4" xfId="3372"/>
    <cellStyle name="Calculation 2 5 19 4 2" xfId="46552"/>
    <cellStyle name="Calculation 2 5 19 4 3" xfId="46553"/>
    <cellStyle name="Calculation 2 5 19 5" xfId="3373"/>
    <cellStyle name="Calculation 2 5 19 5 2" xfId="46554"/>
    <cellStyle name="Calculation 2 5 19 5 3" xfId="46555"/>
    <cellStyle name="Calculation 2 5 19 6" xfId="3374"/>
    <cellStyle name="Calculation 2 5 19 6 2" xfId="46556"/>
    <cellStyle name="Calculation 2 5 19 6 3" xfId="46557"/>
    <cellStyle name="Calculation 2 5 19 7" xfId="3375"/>
    <cellStyle name="Calculation 2 5 19 8" xfId="46558"/>
    <cellStyle name="Calculation 2 5 2" xfId="3376"/>
    <cellStyle name="Calculation 2 5 2 2" xfId="3377"/>
    <cellStyle name="Calculation 2 5 2 2 2" xfId="3378"/>
    <cellStyle name="Calculation 2 5 2 2 3" xfId="3379"/>
    <cellStyle name="Calculation 2 5 2 2 4" xfId="3380"/>
    <cellStyle name="Calculation 2 5 2 2 5" xfId="3381"/>
    <cellStyle name="Calculation 2 5 2 2 6" xfId="3382"/>
    <cellStyle name="Calculation 2 5 2 3" xfId="3383"/>
    <cellStyle name="Calculation 2 5 2 3 2" xfId="46559"/>
    <cellStyle name="Calculation 2 5 2 3 3" xfId="46560"/>
    <cellStyle name="Calculation 2 5 2 4" xfId="3384"/>
    <cellStyle name="Calculation 2 5 2 4 2" xfId="46561"/>
    <cellStyle name="Calculation 2 5 2 4 3" xfId="46562"/>
    <cellStyle name="Calculation 2 5 2 5" xfId="3385"/>
    <cellStyle name="Calculation 2 5 2 5 2" xfId="46563"/>
    <cellStyle name="Calculation 2 5 2 5 3" xfId="46564"/>
    <cellStyle name="Calculation 2 5 2 6" xfId="3386"/>
    <cellStyle name="Calculation 2 5 2 6 2" xfId="46565"/>
    <cellStyle name="Calculation 2 5 2 6 3" xfId="46566"/>
    <cellStyle name="Calculation 2 5 2 7" xfId="3387"/>
    <cellStyle name="Calculation 2 5 2 8" xfId="46567"/>
    <cellStyle name="Calculation 2 5 20" xfId="3388"/>
    <cellStyle name="Calculation 2 5 20 2" xfId="3389"/>
    <cellStyle name="Calculation 2 5 20 2 2" xfId="3390"/>
    <cellStyle name="Calculation 2 5 20 2 3" xfId="3391"/>
    <cellStyle name="Calculation 2 5 20 2 4" xfId="3392"/>
    <cellStyle name="Calculation 2 5 20 2 5" xfId="3393"/>
    <cellStyle name="Calculation 2 5 20 2 6" xfId="3394"/>
    <cellStyle name="Calculation 2 5 20 3" xfId="3395"/>
    <cellStyle name="Calculation 2 5 20 3 2" xfId="46568"/>
    <cellStyle name="Calculation 2 5 20 3 3" xfId="46569"/>
    <cellStyle name="Calculation 2 5 20 4" xfId="3396"/>
    <cellStyle name="Calculation 2 5 20 4 2" xfId="46570"/>
    <cellStyle name="Calculation 2 5 20 4 3" xfId="46571"/>
    <cellStyle name="Calculation 2 5 20 5" xfId="3397"/>
    <cellStyle name="Calculation 2 5 20 5 2" xfId="46572"/>
    <cellStyle name="Calculation 2 5 20 5 3" xfId="46573"/>
    <cellStyle name="Calculation 2 5 20 6" xfId="3398"/>
    <cellStyle name="Calculation 2 5 20 6 2" xfId="46574"/>
    <cellStyle name="Calculation 2 5 20 6 3" xfId="46575"/>
    <cellStyle name="Calculation 2 5 20 7" xfId="3399"/>
    <cellStyle name="Calculation 2 5 20 8" xfId="46576"/>
    <cellStyle name="Calculation 2 5 21" xfId="3400"/>
    <cellStyle name="Calculation 2 5 21 2" xfId="3401"/>
    <cellStyle name="Calculation 2 5 21 2 2" xfId="3402"/>
    <cellStyle name="Calculation 2 5 21 2 3" xfId="3403"/>
    <cellStyle name="Calculation 2 5 21 2 4" xfId="3404"/>
    <cellStyle name="Calculation 2 5 21 2 5" xfId="3405"/>
    <cellStyle name="Calculation 2 5 21 2 6" xfId="3406"/>
    <cellStyle name="Calculation 2 5 21 3" xfId="3407"/>
    <cellStyle name="Calculation 2 5 21 3 2" xfId="46577"/>
    <cellStyle name="Calculation 2 5 21 3 3" xfId="46578"/>
    <cellStyle name="Calculation 2 5 21 4" xfId="3408"/>
    <cellStyle name="Calculation 2 5 21 4 2" xfId="46579"/>
    <cellStyle name="Calculation 2 5 21 4 3" xfId="46580"/>
    <cellStyle name="Calculation 2 5 21 5" xfId="3409"/>
    <cellStyle name="Calculation 2 5 21 5 2" xfId="46581"/>
    <cellStyle name="Calculation 2 5 21 5 3" xfId="46582"/>
    <cellStyle name="Calculation 2 5 21 6" xfId="3410"/>
    <cellStyle name="Calculation 2 5 21 6 2" xfId="46583"/>
    <cellStyle name="Calculation 2 5 21 6 3" xfId="46584"/>
    <cellStyle name="Calculation 2 5 21 7" xfId="3411"/>
    <cellStyle name="Calculation 2 5 21 8" xfId="46585"/>
    <cellStyle name="Calculation 2 5 22" xfId="3412"/>
    <cellStyle name="Calculation 2 5 22 2" xfId="3413"/>
    <cellStyle name="Calculation 2 5 22 2 2" xfId="3414"/>
    <cellStyle name="Calculation 2 5 22 2 3" xfId="3415"/>
    <cellStyle name="Calculation 2 5 22 2 4" xfId="3416"/>
    <cellStyle name="Calculation 2 5 22 2 5" xfId="3417"/>
    <cellStyle name="Calculation 2 5 22 2 6" xfId="3418"/>
    <cellStyle name="Calculation 2 5 22 3" xfId="3419"/>
    <cellStyle name="Calculation 2 5 22 3 2" xfId="46586"/>
    <cellStyle name="Calculation 2 5 22 3 3" xfId="46587"/>
    <cellStyle name="Calculation 2 5 22 4" xfId="3420"/>
    <cellStyle name="Calculation 2 5 22 4 2" xfId="46588"/>
    <cellStyle name="Calculation 2 5 22 4 3" xfId="46589"/>
    <cellStyle name="Calculation 2 5 22 5" xfId="3421"/>
    <cellStyle name="Calculation 2 5 22 5 2" xfId="46590"/>
    <cellStyle name="Calculation 2 5 22 5 3" xfId="46591"/>
    <cellStyle name="Calculation 2 5 22 6" xfId="3422"/>
    <cellStyle name="Calculation 2 5 22 6 2" xfId="46592"/>
    <cellStyle name="Calculation 2 5 22 6 3" xfId="46593"/>
    <cellStyle name="Calculation 2 5 22 7" xfId="3423"/>
    <cellStyle name="Calculation 2 5 22 8" xfId="46594"/>
    <cellStyle name="Calculation 2 5 23" xfId="3424"/>
    <cellStyle name="Calculation 2 5 23 2" xfId="3425"/>
    <cellStyle name="Calculation 2 5 23 2 2" xfId="3426"/>
    <cellStyle name="Calculation 2 5 23 2 3" xfId="3427"/>
    <cellStyle name="Calculation 2 5 23 2 4" xfId="3428"/>
    <cellStyle name="Calculation 2 5 23 2 5" xfId="3429"/>
    <cellStyle name="Calculation 2 5 23 2 6" xfId="3430"/>
    <cellStyle name="Calculation 2 5 23 3" xfId="3431"/>
    <cellStyle name="Calculation 2 5 23 3 2" xfId="46595"/>
    <cellStyle name="Calculation 2 5 23 3 3" xfId="46596"/>
    <cellStyle name="Calculation 2 5 23 4" xfId="3432"/>
    <cellStyle name="Calculation 2 5 23 4 2" xfId="46597"/>
    <cellStyle name="Calculation 2 5 23 4 3" xfId="46598"/>
    <cellStyle name="Calculation 2 5 23 5" xfId="3433"/>
    <cellStyle name="Calculation 2 5 23 5 2" xfId="46599"/>
    <cellStyle name="Calculation 2 5 23 5 3" xfId="46600"/>
    <cellStyle name="Calculation 2 5 23 6" xfId="3434"/>
    <cellStyle name="Calculation 2 5 23 6 2" xfId="46601"/>
    <cellStyle name="Calculation 2 5 23 6 3" xfId="46602"/>
    <cellStyle name="Calculation 2 5 23 7" xfId="3435"/>
    <cellStyle name="Calculation 2 5 23 8" xfId="46603"/>
    <cellStyle name="Calculation 2 5 24" xfId="3436"/>
    <cellStyle name="Calculation 2 5 24 2" xfId="3437"/>
    <cellStyle name="Calculation 2 5 24 2 2" xfId="3438"/>
    <cellStyle name="Calculation 2 5 24 2 3" xfId="3439"/>
    <cellStyle name="Calculation 2 5 24 2 4" xfId="3440"/>
    <cellStyle name="Calculation 2 5 24 2 5" xfId="3441"/>
    <cellStyle name="Calculation 2 5 24 2 6" xfId="3442"/>
    <cellStyle name="Calculation 2 5 24 3" xfId="3443"/>
    <cellStyle name="Calculation 2 5 24 3 2" xfId="46604"/>
    <cellStyle name="Calculation 2 5 24 3 3" xfId="46605"/>
    <cellStyle name="Calculation 2 5 24 4" xfId="3444"/>
    <cellStyle name="Calculation 2 5 24 4 2" xfId="46606"/>
    <cellStyle name="Calculation 2 5 24 4 3" xfId="46607"/>
    <cellStyle name="Calculation 2 5 24 5" xfId="3445"/>
    <cellStyle name="Calculation 2 5 24 5 2" xfId="46608"/>
    <cellStyle name="Calculation 2 5 24 5 3" xfId="46609"/>
    <cellStyle name="Calculation 2 5 24 6" xfId="3446"/>
    <cellStyle name="Calculation 2 5 24 6 2" xfId="46610"/>
    <cellStyle name="Calculation 2 5 24 6 3" xfId="46611"/>
    <cellStyle name="Calculation 2 5 24 7" xfId="3447"/>
    <cellStyle name="Calculation 2 5 24 8" xfId="46612"/>
    <cellStyle name="Calculation 2 5 25" xfId="3448"/>
    <cellStyle name="Calculation 2 5 25 2" xfId="3449"/>
    <cellStyle name="Calculation 2 5 25 2 2" xfId="3450"/>
    <cellStyle name="Calculation 2 5 25 2 3" xfId="3451"/>
    <cellStyle name="Calculation 2 5 25 2 4" xfId="3452"/>
    <cellStyle name="Calculation 2 5 25 2 5" xfId="3453"/>
    <cellStyle name="Calculation 2 5 25 2 6" xfId="3454"/>
    <cellStyle name="Calculation 2 5 25 3" xfId="3455"/>
    <cellStyle name="Calculation 2 5 25 3 2" xfId="46613"/>
    <cellStyle name="Calculation 2 5 25 3 3" xfId="46614"/>
    <cellStyle name="Calculation 2 5 25 4" xfId="3456"/>
    <cellStyle name="Calculation 2 5 25 4 2" xfId="46615"/>
    <cellStyle name="Calculation 2 5 25 4 3" xfId="46616"/>
    <cellStyle name="Calculation 2 5 25 5" xfId="3457"/>
    <cellStyle name="Calculation 2 5 25 5 2" xfId="46617"/>
    <cellStyle name="Calculation 2 5 25 5 3" xfId="46618"/>
    <cellStyle name="Calculation 2 5 25 6" xfId="3458"/>
    <cellStyle name="Calculation 2 5 25 6 2" xfId="46619"/>
    <cellStyle name="Calculation 2 5 25 6 3" xfId="46620"/>
    <cellStyle name="Calculation 2 5 25 7" xfId="3459"/>
    <cellStyle name="Calculation 2 5 25 8" xfId="46621"/>
    <cellStyle name="Calculation 2 5 26" xfId="3460"/>
    <cellStyle name="Calculation 2 5 26 2" xfId="3461"/>
    <cellStyle name="Calculation 2 5 26 2 2" xfId="3462"/>
    <cellStyle name="Calculation 2 5 26 2 3" xfId="3463"/>
    <cellStyle name="Calculation 2 5 26 2 4" xfId="3464"/>
    <cellStyle name="Calculation 2 5 26 2 5" xfId="3465"/>
    <cellStyle name="Calculation 2 5 26 2 6" xfId="3466"/>
    <cellStyle name="Calculation 2 5 26 3" xfId="3467"/>
    <cellStyle name="Calculation 2 5 26 3 2" xfId="46622"/>
    <cellStyle name="Calculation 2 5 26 3 3" xfId="46623"/>
    <cellStyle name="Calculation 2 5 26 4" xfId="3468"/>
    <cellStyle name="Calculation 2 5 26 4 2" xfId="46624"/>
    <cellStyle name="Calculation 2 5 26 4 3" xfId="46625"/>
    <cellStyle name="Calculation 2 5 26 5" xfId="3469"/>
    <cellStyle name="Calculation 2 5 26 5 2" xfId="46626"/>
    <cellStyle name="Calculation 2 5 26 5 3" xfId="46627"/>
    <cellStyle name="Calculation 2 5 26 6" xfId="3470"/>
    <cellStyle name="Calculation 2 5 26 6 2" xfId="46628"/>
    <cellStyle name="Calculation 2 5 26 6 3" xfId="46629"/>
    <cellStyle name="Calculation 2 5 26 7" xfId="3471"/>
    <cellStyle name="Calculation 2 5 26 8" xfId="46630"/>
    <cellStyle name="Calculation 2 5 27" xfId="3472"/>
    <cellStyle name="Calculation 2 5 27 2" xfId="3473"/>
    <cellStyle name="Calculation 2 5 27 2 2" xfId="3474"/>
    <cellStyle name="Calculation 2 5 27 2 3" xfId="3475"/>
    <cellStyle name="Calculation 2 5 27 2 4" xfId="3476"/>
    <cellStyle name="Calculation 2 5 27 2 5" xfId="3477"/>
    <cellStyle name="Calculation 2 5 27 2 6" xfId="3478"/>
    <cellStyle name="Calculation 2 5 27 3" xfId="3479"/>
    <cellStyle name="Calculation 2 5 27 3 2" xfId="46631"/>
    <cellStyle name="Calculation 2 5 27 3 3" xfId="46632"/>
    <cellStyle name="Calculation 2 5 27 4" xfId="3480"/>
    <cellStyle name="Calculation 2 5 27 4 2" xfId="46633"/>
    <cellStyle name="Calculation 2 5 27 4 3" xfId="46634"/>
    <cellStyle name="Calculation 2 5 27 5" xfId="3481"/>
    <cellStyle name="Calculation 2 5 27 5 2" xfId="46635"/>
    <cellStyle name="Calculation 2 5 27 5 3" xfId="46636"/>
    <cellStyle name="Calculation 2 5 27 6" xfId="3482"/>
    <cellStyle name="Calculation 2 5 27 6 2" xfId="46637"/>
    <cellStyle name="Calculation 2 5 27 6 3" xfId="46638"/>
    <cellStyle name="Calculation 2 5 27 7" xfId="3483"/>
    <cellStyle name="Calculation 2 5 27 8" xfId="46639"/>
    <cellStyle name="Calculation 2 5 28" xfId="3484"/>
    <cellStyle name="Calculation 2 5 28 2" xfId="3485"/>
    <cellStyle name="Calculation 2 5 28 2 2" xfId="3486"/>
    <cellStyle name="Calculation 2 5 28 2 3" xfId="3487"/>
    <cellStyle name="Calculation 2 5 28 2 4" xfId="3488"/>
    <cellStyle name="Calculation 2 5 28 2 5" xfId="3489"/>
    <cellStyle name="Calculation 2 5 28 2 6" xfId="3490"/>
    <cellStyle name="Calculation 2 5 28 3" xfId="3491"/>
    <cellStyle name="Calculation 2 5 28 3 2" xfId="46640"/>
    <cellStyle name="Calculation 2 5 28 3 3" xfId="46641"/>
    <cellStyle name="Calculation 2 5 28 4" xfId="3492"/>
    <cellStyle name="Calculation 2 5 28 4 2" xfId="46642"/>
    <cellStyle name="Calculation 2 5 28 4 3" xfId="46643"/>
    <cellStyle name="Calculation 2 5 28 5" xfId="3493"/>
    <cellStyle name="Calculation 2 5 28 5 2" xfId="46644"/>
    <cellStyle name="Calculation 2 5 28 5 3" xfId="46645"/>
    <cellStyle name="Calculation 2 5 28 6" xfId="3494"/>
    <cellStyle name="Calculation 2 5 28 6 2" xfId="46646"/>
    <cellStyle name="Calculation 2 5 28 6 3" xfId="46647"/>
    <cellStyle name="Calculation 2 5 28 7" xfId="3495"/>
    <cellStyle name="Calculation 2 5 28 8" xfId="46648"/>
    <cellStyle name="Calculation 2 5 29" xfId="3496"/>
    <cellStyle name="Calculation 2 5 29 2" xfId="3497"/>
    <cellStyle name="Calculation 2 5 29 2 2" xfId="3498"/>
    <cellStyle name="Calculation 2 5 29 2 3" xfId="3499"/>
    <cellStyle name="Calculation 2 5 29 2 4" xfId="3500"/>
    <cellStyle name="Calculation 2 5 29 2 5" xfId="3501"/>
    <cellStyle name="Calculation 2 5 29 2 6" xfId="3502"/>
    <cellStyle name="Calculation 2 5 29 3" xfId="3503"/>
    <cellStyle name="Calculation 2 5 29 3 2" xfId="46649"/>
    <cellStyle name="Calculation 2 5 29 3 3" xfId="46650"/>
    <cellStyle name="Calculation 2 5 29 4" xfId="3504"/>
    <cellStyle name="Calculation 2 5 29 4 2" xfId="46651"/>
    <cellStyle name="Calculation 2 5 29 4 3" xfId="46652"/>
    <cellStyle name="Calculation 2 5 29 5" xfId="3505"/>
    <cellStyle name="Calculation 2 5 29 5 2" xfId="46653"/>
    <cellStyle name="Calculation 2 5 29 5 3" xfId="46654"/>
    <cellStyle name="Calculation 2 5 29 6" xfId="3506"/>
    <cellStyle name="Calculation 2 5 29 6 2" xfId="46655"/>
    <cellStyle name="Calculation 2 5 29 6 3" xfId="46656"/>
    <cellStyle name="Calculation 2 5 29 7" xfId="3507"/>
    <cellStyle name="Calculation 2 5 29 8" xfId="46657"/>
    <cellStyle name="Calculation 2 5 3" xfId="3508"/>
    <cellStyle name="Calculation 2 5 3 2" xfId="3509"/>
    <cellStyle name="Calculation 2 5 3 2 2" xfId="3510"/>
    <cellStyle name="Calculation 2 5 3 2 3" xfId="3511"/>
    <cellStyle name="Calculation 2 5 3 2 4" xfId="3512"/>
    <cellStyle name="Calculation 2 5 3 2 5" xfId="3513"/>
    <cellStyle name="Calculation 2 5 3 2 6" xfId="3514"/>
    <cellStyle name="Calculation 2 5 3 3" xfId="3515"/>
    <cellStyle name="Calculation 2 5 3 3 2" xfId="46658"/>
    <cellStyle name="Calculation 2 5 3 3 3" xfId="46659"/>
    <cellStyle name="Calculation 2 5 3 4" xfId="3516"/>
    <cellStyle name="Calculation 2 5 3 4 2" xfId="46660"/>
    <cellStyle name="Calculation 2 5 3 4 3" xfId="46661"/>
    <cellStyle name="Calculation 2 5 3 5" xfId="3517"/>
    <cellStyle name="Calculation 2 5 3 5 2" xfId="46662"/>
    <cellStyle name="Calculation 2 5 3 5 3" xfId="46663"/>
    <cellStyle name="Calculation 2 5 3 6" xfId="3518"/>
    <cellStyle name="Calculation 2 5 3 6 2" xfId="46664"/>
    <cellStyle name="Calculation 2 5 3 6 3" xfId="46665"/>
    <cellStyle name="Calculation 2 5 3 7" xfId="3519"/>
    <cellStyle name="Calculation 2 5 3 8" xfId="46666"/>
    <cellStyle name="Calculation 2 5 30" xfId="3520"/>
    <cellStyle name="Calculation 2 5 30 2" xfId="3521"/>
    <cellStyle name="Calculation 2 5 30 2 2" xfId="3522"/>
    <cellStyle name="Calculation 2 5 30 2 3" xfId="3523"/>
    <cellStyle name="Calculation 2 5 30 2 4" xfId="3524"/>
    <cellStyle name="Calculation 2 5 30 2 5" xfId="3525"/>
    <cellStyle name="Calculation 2 5 30 2 6" xfId="3526"/>
    <cellStyle name="Calculation 2 5 30 3" xfId="3527"/>
    <cellStyle name="Calculation 2 5 30 3 2" xfId="46667"/>
    <cellStyle name="Calculation 2 5 30 3 3" xfId="46668"/>
    <cellStyle name="Calculation 2 5 30 4" xfId="3528"/>
    <cellStyle name="Calculation 2 5 30 4 2" xfId="46669"/>
    <cellStyle name="Calculation 2 5 30 4 3" xfId="46670"/>
    <cellStyle name="Calculation 2 5 30 5" xfId="3529"/>
    <cellStyle name="Calculation 2 5 30 5 2" xfId="46671"/>
    <cellStyle name="Calculation 2 5 30 5 3" xfId="46672"/>
    <cellStyle name="Calculation 2 5 30 6" xfId="3530"/>
    <cellStyle name="Calculation 2 5 30 6 2" xfId="46673"/>
    <cellStyle name="Calculation 2 5 30 6 3" xfId="46674"/>
    <cellStyle name="Calculation 2 5 30 7" xfId="3531"/>
    <cellStyle name="Calculation 2 5 30 8" xfId="46675"/>
    <cellStyle name="Calculation 2 5 31" xfId="3532"/>
    <cellStyle name="Calculation 2 5 31 2" xfId="3533"/>
    <cellStyle name="Calculation 2 5 31 2 2" xfId="3534"/>
    <cellStyle name="Calculation 2 5 31 2 3" xfId="3535"/>
    <cellStyle name="Calculation 2 5 31 2 4" xfId="3536"/>
    <cellStyle name="Calculation 2 5 31 2 5" xfId="3537"/>
    <cellStyle name="Calculation 2 5 31 2 6" xfId="3538"/>
    <cellStyle name="Calculation 2 5 31 3" xfId="3539"/>
    <cellStyle name="Calculation 2 5 31 3 2" xfId="46676"/>
    <cellStyle name="Calculation 2 5 31 3 3" xfId="46677"/>
    <cellStyle name="Calculation 2 5 31 4" xfId="3540"/>
    <cellStyle name="Calculation 2 5 31 4 2" xfId="46678"/>
    <cellStyle name="Calculation 2 5 31 4 3" xfId="46679"/>
    <cellStyle name="Calculation 2 5 31 5" xfId="3541"/>
    <cellStyle name="Calculation 2 5 31 5 2" xfId="46680"/>
    <cellStyle name="Calculation 2 5 31 5 3" xfId="46681"/>
    <cellStyle name="Calculation 2 5 31 6" xfId="3542"/>
    <cellStyle name="Calculation 2 5 31 6 2" xfId="46682"/>
    <cellStyle name="Calculation 2 5 31 6 3" xfId="46683"/>
    <cellStyle name="Calculation 2 5 31 7" xfId="3543"/>
    <cellStyle name="Calculation 2 5 31 8" xfId="46684"/>
    <cellStyle name="Calculation 2 5 32" xfId="3544"/>
    <cellStyle name="Calculation 2 5 32 2" xfId="3545"/>
    <cellStyle name="Calculation 2 5 32 2 2" xfId="3546"/>
    <cellStyle name="Calculation 2 5 32 2 3" xfId="3547"/>
    <cellStyle name="Calculation 2 5 32 2 4" xfId="3548"/>
    <cellStyle name="Calculation 2 5 32 2 5" xfId="3549"/>
    <cellStyle name="Calculation 2 5 32 2 6" xfId="3550"/>
    <cellStyle name="Calculation 2 5 32 3" xfId="3551"/>
    <cellStyle name="Calculation 2 5 32 3 2" xfId="46685"/>
    <cellStyle name="Calculation 2 5 32 3 3" xfId="46686"/>
    <cellStyle name="Calculation 2 5 32 4" xfId="3552"/>
    <cellStyle name="Calculation 2 5 32 4 2" xfId="46687"/>
    <cellStyle name="Calculation 2 5 32 4 3" xfId="46688"/>
    <cellStyle name="Calculation 2 5 32 5" xfId="3553"/>
    <cellStyle name="Calculation 2 5 32 5 2" xfId="46689"/>
    <cellStyle name="Calculation 2 5 32 5 3" xfId="46690"/>
    <cellStyle name="Calculation 2 5 32 6" xfId="3554"/>
    <cellStyle name="Calculation 2 5 32 6 2" xfId="46691"/>
    <cellStyle name="Calculation 2 5 32 6 3" xfId="46692"/>
    <cellStyle name="Calculation 2 5 32 7" xfId="3555"/>
    <cellStyle name="Calculation 2 5 32 8" xfId="46693"/>
    <cellStyle name="Calculation 2 5 33" xfId="3556"/>
    <cellStyle name="Calculation 2 5 33 2" xfId="3557"/>
    <cellStyle name="Calculation 2 5 33 2 2" xfId="3558"/>
    <cellStyle name="Calculation 2 5 33 2 3" xfId="3559"/>
    <cellStyle name="Calculation 2 5 33 2 4" xfId="3560"/>
    <cellStyle name="Calculation 2 5 33 2 5" xfId="3561"/>
    <cellStyle name="Calculation 2 5 33 2 6" xfId="3562"/>
    <cellStyle name="Calculation 2 5 33 3" xfId="3563"/>
    <cellStyle name="Calculation 2 5 33 3 2" xfId="46694"/>
    <cellStyle name="Calculation 2 5 33 3 3" xfId="46695"/>
    <cellStyle name="Calculation 2 5 33 4" xfId="3564"/>
    <cellStyle name="Calculation 2 5 33 4 2" xfId="46696"/>
    <cellStyle name="Calculation 2 5 33 4 3" xfId="46697"/>
    <cellStyle name="Calculation 2 5 33 5" xfId="3565"/>
    <cellStyle name="Calculation 2 5 33 5 2" xfId="46698"/>
    <cellStyle name="Calculation 2 5 33 5 3" xfId="46699"/>
    <cellStyle name="Calculation 2 5 33 6" xfId="3566"/>
    <cellStyle name="Calculation 2 5 33 6 2" xfId="46700"/>
    <cellStyle name="Calculation 2 5 33 6 3" xfId="46701"/>
    <cellStyle name="Calculation 2 5 33 7" xfId="3567"/>
    <cellStyle name="Calculation 2 5 33 8" xfId="46702"/>
    <cellStyle name="Calculation 2 5 34" xfId="3568"/>
    <cellStyle name="Calculation 2 5 34 2" xfId="3569"/>
    <cellStyle name="Calculation 2 5 34 2 2" xfId="3570"/>
    <cellStyle name="Calculation 2 5 34 2 3" xfId="3571"/>
    <cellStyle name="Calculation 2 5 34 2 4" xfId="3572"/>
    <cellStyle name="Calculation 2 5 34 2 5" xfId="3573"/>
    <cellStyle name="Calculation 2 5 34 2 6" xfId="3574"/>
    <cellStyle name="Calculation 2 5 34 3" xfId="3575"/>
    <cellStyle name="Calculation 2 5 34 3 2" xfId="46703"/>
    <cellStyle name="Calculation 2 5 34 3 3" xfId="46704"/>
    <cellStyle name="Calculation 2 5 34 4" xfId="3576"/>
    <cellStyle name="Calculation 2 5 34 4 2" xfId="46705"/>
    <cellStyle name="Calculation 2 5 34 4 3" xfId="46706"/>
    <cellStyle name="Calculation 2 5 34 5" xfId="3577"/>
    <cellStyle name="Calculation 2 5 34 5 2" xfId="46707"/>
    <cellStyle name="Calculation 2 5 34 5 3" xfId="46708"/>
    <cellStyle name="Calculation 2 5 34 6" xfId="3578"/>
    <cellStyle name="Calculation 2 5 34 6 2" xfId="46709"/>
    <cellStyle name="Calculation 2 5 34 6 3" xfId="46710"/>
    <cellStyle name="Calculation 2 5 34 7" xfId="46711"/>
    <cellStyle name="Calculation 2 5 34 8" xfId="46712"/>
    <cellStyle name="Calculation 2 5 35" xfId="3579"/>
    <cellStyle name="Calculation 2 5 35 2" xfId="46713"/>
    <cellStyle name="Calculation 2 5 35 3" xfId="46714"/>
    <cellStyle name="Calculation 2 5 36" xfId="3580"/>
    <cellStyle name="Calculation 2 5 36 2" xfId="3581"/>
    <cellStyle name="Calculation 2 5 36 3" xfId="3582"/>
    <cellStyle name="Calculation 2 5 36 4" xfId="3583"/>
    <cellStyle name="Calculation 2 5 36 5" xfId="3584"/>
    <cellStyle name="Calculation 2 5 36 6" xfId="3585"/>
    <cellStyle name="Calculation 2 5 37" xfId="3586"/>
    <cellStyle name="Calculation 2 5 37 2" xfId="46715"/>
    <cellStyle name="Calculation 2 5 37 3" xfId="46716"/>
    <cellStyle name="Calculation 2 5 38" xfId="3587"/>
    <cellStyle name="Calculation 2 5 38 2" xfId="46717"/>
    <cellStyle name="Calculation 2 5 38 3" xfId="46718"/>
    <cellStyle name="Calculation 2 5 39" xfId="3588"/>
    <cellStyle name="Calculation 2 5 39 2" xfId="46719"/>
    <cellStyle name="Calculation 2 5 39 3" xfId="46720"/>
    <cellStyle name="Calculation 2 5 4" xfId="3589"/>
    <cellStyle name="Calculation 2 5 4 2" xfId="3590"/>
    <cellStyle name="Calculation 2 5 4 2 2" xfId="3591"/>
    <cellStyle name="Calculation 2 5 4 2 3" xfId="3592"/>
    <cellStyle name="Calculation 2 5 4 2 4" xfId="3593"/>
    <cellStyle name="Calculation 2 5 4 2 5" xfId="3594"/>
    <cellStyle name="Calculation 2 5 4 2 6" xfId="3595"/>
    <cellStyle name="Calculation 2 5 4 3" xfId="3596"/>
    <cellStyle name="Calculation 2 5 4 3 2" xfId="46721"/>
    <cellStyle name="Calculation 2 5 4 3 3" xfId="46722"/>
    <cellStyle name="Calculation 2 5 4 4" xfId="3597"/>
    <cellStyle name="Calculation 2 5 4 4 2" xfId="46723"/>
    <cellStyle name="Calculation 2 5 4 4 3" xfId="46724"/>
    <cellStyle name="Calculation 2 5 4 5" xfId="3598"/>
    <cellStyle name="Calculation 2 5 4 5 2" xfId="46725"/>
    <cellStyle name="Calculation 2 5 4 5 3" xfId="46726"/>
    <cellStyle name="Calculation 2 5 4 6" xfId="3599"/>
    <cellStyle name="Calculation 2 5 4 6 2" xfId="46727"/>
    <cellStyle name="Calculation 2 5 4 6 3" xfId="46728"/>
    <cellStyle name="Calculation 2 5 4 7" xfId="3600"/>
    <cellStyle name="Calculation 2 5 4 8" xfId="46729"/>
    <cellStyle name="Calculation 2 5 40" xfId="3601"/>
    <cellStyle name="Calculation 2 5 41" xfId="46730"/>
    <cellStyle name="Calculation 2 5 5" xfId="3602"/>
    <cellStyle name="Calculation 2 5 5 2" xfId="3603"/>
    <cellStyle name="Calculation 2 5 5 2 2" xfId="3604"/>
    <cellStyle name="Calculation 2 5 5 2 3" xfId="3605"/>
    <cellStyle name="Calculation 2 5 5 2 4" xfId="3606"/>
    <cellStyle name="Calculation 2 5 5 2 5" xfId="3607"/>
    <cellStyle name="Calculation 2 5 5 2 6" xfId="3608"/>
    <cellStyle name="Calculation 2 5 5 3" xfId="3609"/>
    <cellStyle name="Calculation 2 5 5 3 2" xfId="46731"/>
    <cellStyle name="Calculation 2 5 5 3 3" xfId="46732"/>
    <cellStyle name="Calculation 2 5 5 4" xfId="3610"/>
    <cellStyle name="Calculation 2 5 5 4 2" xfId="46733"/>
    <cellStyle name="Calculation 2 5 5 4 3" xfId="46734"/>
    <cellStyle name="Calculation 2 5 5 5" xfId="3611"/>
    <cellStyle name="Calculation 2 5 5 5 2" xfId="46735"/>
    <cellStyle name="Calculation 2 5 5 5 3" xfId="46736"/>
    <cellStyle name="Calculation 2 5 5 6" xfId="3612"/>
    <cellStyle name="Calculation 2 5 5 6 2" xfId="46737"/>
    <cellStyle name="Calculation 2 5 5 6 3" xfId="46738"/>
    <cellStyle name="Calculation 2 5 5 7" xfId="3613"/>
    <cellStyle name="Calculation 2 5 5 8" xfId="46739"/>
    <cellStyle name="Calculation 2 5 6" xfId="3614"/>
    <cellStyle name="Calculation 2 5 6 2" xfId="3615"/>
    <cellStyle name="Calculation 2 5 6 2 2" xfId="3616"/>
    <cellStyle name="Calculation 2 5 6 2 3" xfId="3617"/>
    <cellStyle name="Calculation 2 5 6 2 4" xfId="3618"/>
    <cellStyle name="Calculation 2 5 6 2 5" xfId="3619"/>
    <cellStyle name="Calculation 2 5 6 2 6" xfId="3620"/>
    <cellStyle name="Calculation 2 5 6 3" xfId="3621"/>
    <cellStyle name="Calculation 2 5 6 3 2" xfId="46740"/>
    <cellStyle name="Calculation 2 5 6 3 3" xfId="46741"/>
    <cellStyle name="Calculation 2 5 6 4" xfId="3622"/>
    <cellStyle name="Calculation 2 5 6 4 2" xfId="46742"/>
    <cellStyle name="Calculation 2 5 6 4 3" xfId="46743"/>
    <cellStyle name="Calculation 2 5 6 5" xfId="3623"/>
    <cellStyle name="Calculation 2 5 6 5 2" xfId="46744"/>
    <cellStyle name="Calculation 2 5 6 5 3" xfId="46745"/>
    <cellStyle name="Calculation 2 5 6 6" xfId="3624"/>
    <cellStyle name="Calculation 2 5 6 6 2" xfId="46746"/>
    <cellStyle name="Calculation 2 5 6 6 3" xfId="46747"/>
    <cellStyle name="Calculation 2 5 6 7" xfId="3625"/>
    <cellStyle name="Calculation 2 5 6 8" xfId="46748"/>
    <cellStyle name="Calculation 2 5 7" xfId="3626"/>
    <cellStyle name="Calculation 2 5 7 2" xfId="3627"/>
    <cellStyle name="Calculation 2 5 7 2 2" xfId="3628"/>
    <cellStyle name="Calculation 2 5 7 2 3" xfId="3629"/>
    <cellStyle name="Calculation 2 5 7 2 4" xfId="3630"/>
    <cellStyle name="Calculation 2 5 7 2 5" xfId="3631"/>
    <cellStyle name="Calculation 2 5 7 2 6" xfId="3632"/>
    <cellStyle name="Calculation 2 5 7 3" xfId="3633"/>
    <cellStyle name="Calculation 2 5 7 3 2" xfId="46749"/>
    <cellStyle name="Calculation 2 5 7 3 3" xfId="46750"/>
    <cellStyle name="Calculation 2 5 7 4" xfId="3634"/>
    <cellStyle name="Calculation 2 5 7 4 2" xfId="46751"/>
    <cellStyle name="Calculation 2 5 7 4 3" xfId="46752"/>
    <cellStyle name="Calculation 2 5 7 5" xfId="3635"/>
    <cellStyle name="Calculation 2 5 7 5 2" xfId="46753"/>
    <cellStyle name="Calculation 2 5 7 5 3" xfId="46754"/>
    <cellStyle name="Calculation 2 5 7 6" xfId="3636"/>
    <cellStyle name="Calculation 2 5 7 6 2" xfId="46755"/>
    <cellStyle name="Calculation 2 5 7 6 3" xfId="46756"/>
    <cellStyle name="Calculation 2 5 7 7" xfId="3637"/>
    <cellStyle name="Calculation 2 5 7 8" xfId="46757"/>
    <cellStyle name="Calculation 2 5 8" xfId="3638"/>
    <cellStyle name="Calculation 2 5 8 2" xfId="3639"/>
    <cellStyle name="Calculation 2 5 8 2 2" xfId="3640"/>
    <cellStyle name="Calculation 2 5 8 2 3" xfId="3641"/>
    <cellStyle name="Calculation 2 5 8 2 4" xfId="3642"/>
    <cellStyle name="Calculation 2 5 8 2 5" xfId="3643"/>
    <cellStyle name="Calculation 2 5 8 2 6" xfId="3644"/>
    <cellStyle name="Calculation 2 5 8 3" xfId="3645"/>
    <cellStyle name="Calculation 2 5 8 3 2" xfId="46758"/>
    <cellStyle name="Calculation 2 5 8 3 3" xfId="46759"/>
    <cellStyle name="Calculation 2 5 8 4" xfId="3646"/>
    <cellStyle name="Calculation 2 5 8 4 2" xfId="46760"/>
    <cellStyle name="Calculation 2 5 8 4 3" xfId="46761"/>
    <cellStyle name="Calculation 2 5 8 5" xfId="3647"/>
    <cellStyle name="Calculation 2 5 8 5 2" xfId="46762"/>
    <cellStyle name="Calculation 2 5 8 5 3" xfId="46763"/>
    <cellStyle name="Calculation 2 5 8 6" xfId="3648"/>
    <cellStyle name="Calculation 2 5 8 6 2" xfId="46764"/>
    <cellStyle name="Calculation 2 5 8 6 3" xfId="46765"/>
    <cellStyle name="Calculation 2 5 8 7" xfId="3649"/>
    <cellStyle name="Calculation 2 5 8 8" xfId="46766"/>
    <cellStyle name="Calculation 2 5 9" xfId="3650"/>
    <cellStyle name="Calculation 2 5 9 2" xfId="3651"/>
    <cellStyle name="Calculation 2 5 9 2 2" xfId="3652"/>
    <cellStyle name="Calculation 2 5 9 2 3" xfId="3653"/>
    <cellStyle name="Calculation 2 5 9 2 4" xfId="3654"/>
    <cellStyle name="Calculation 2 5 9 2 5" xfId="3655"/>
    <cellStyle name="Calculation 2 5 9 2 6" xfId="3656"/>
    <cellStyle name="Calculation 2 5 9 3" xfId="3657"/>
    <cellStyle name="Calculation 2 5 9 3 2" xfId="46767"/>
    <cellStyle name="Calculation 2 5 9 3 3" xfId="46768"/>
    <cellStyle name="Calculation 2 5 9 4" xfId="3658"/>
    <cellStyle name="Calculation 2 5 9 4 2" xfId="46769"/>
    <cellStyle name="Calculation 2 5 9 4 3" xfId="46770"/>
    <cellStyle name="Calculation 2 5 9 5" xfId="3659"/>
    <cellStyle name="Calculation 2 5 9 5 2" xfId="46771"/>
    <cellStyle name="Calculation 2 5 9 5 3" xfId="46772"/>
    <cellStyle name="Calculation 2 5 9 6" xfId="3660"/>
    <cellStyle name="Calculation 2 5 9 6 2" xfId="46773"/>
    <cellStyle name="Calculation 2 5 9 6 3" xfId="46774"/>
    <cellStyle name="Calculation 2 5 9 7" xfId="3661"/>
    <cellStyle name="Calculation 2 5 9 8" xfId="46775"/>
    <cellStyle name="Calculation 2 6" xfId="3662"/>
    <cellStyle name="Calculation 2 6 2" xfId="3663"/>
    <cellStyle name="Calculation 2 6 2 2" xfId="3664"/>
    <cellStyle name="Calculation 2 6 2 3" xfId="3665"/>
    <cellStyle name="Calculation 2 6 2 4" xfId="3666"/>
    <cellStyle name="Calculation 2 6 2 5" xfId="3667"/>
    <cellStyle name="Calculation 2 6 2 6" xfId="3668"/>
    <cellStyle name="Calculation 2 6 3" xfId="3669"/>
    <cellStyle name="Calculation 2 6 3 2" xfId="46776"/>
    <cellStyle name="Calculation 2 6 3 3" xfId="46777"/>
    <cellStyle name="Calculation 2 6 4" xfId="3670"/>
    <cellStyle name="Calculation 2 6 4 2" xfId="46778"/>
    <cellStyle name="Calculation 2 6 4 3" xfId="46779"/>
    <cellStyle name="Calculation 2 6 5" xfId="3671"/>
    <cellStyle name="Calculation 2 6 5 2" xfId="46780"/>
    <cellStyle name="Calculation 2 6 5 3" xfId="46781"/>
    <cellStyle name="Calculation 2 6 6" xfId="3672"/>
    <cellStyle name="Calculation 2 6 6 2" xfId="46782"/>
    <cellStyle name="Calculation 2 6 6 3" xfId="46783"/>
    <cellStyle name="Calculation 2 6 7" xfId="3673"/>
    <cellStyle name="Calculation 2 6 8" xfId="46784"/>
    <cellStyle name="Calculation 2 7" xfId="3674"/>
    <cellStyle name="Calculation 2 7 2" xfId="3675"/>
    <cellStyle name="Calculation 2 7 2 2" xfId="3676"/>
    <cellStyle name="Calculation 2 7 2 3" xfId="3677"/>
    <cellStyle name="Calculation 2 7 2 4" xfId="3678"/>
    <cellStyle name="Calculation 2 7 2 5" xfId="3679"/>
    <cellStyle name="Calculation 2 7 2 6" xfId="3680"/>
    <cellStyle name="Calculation 2 7 3" xfId="3681"/>
    <cellStyle name="Calculation 2 7 3 2" xfId="46785"/>
    <cellStyle name="Calculation 2 7 3 3" xfId="46786"/>
    <cellStyle name="Calculation 2 7 4" xfId="3682"/>
    <cellStyle name="Calculation 2 7 4 2" xfId="46787"/>
    <cellStyle name="Calculation 2 7 4 3" xfId="46788"/>
    <cellStyle name="Calculation 2 7 5" xfId="3683"/>
    <cellStyle name="Calculation 2 7 5 2" xfId="46789"/>
    <cellStyle name="Calculation 2 7 5 3" xfId="46790"/>
    <cellStyle name="Calculation 2 7 6" xfId="3684"/>
    <cellStyle name="Calculation 2 7 6 2" xfId="46791"/>
    <cellStyle name="Calculation 2 7 6 3" xfId="46792"/>
    <cellStyle name="Calculation 2 7 7" xfId="3685"/>
    <cellStyle name="Calculation 2 7 8" xfId="46793"/>
    <cellStyle name="Calculation 2 8" xfId="3686"/>
    <cellStyle name="Calculation 2 8 2" xfId="3687"/>
    <cellStyle name="Calculation 2 8 2 2" xfId="3688"/>
    <cellStyle name="Calculation 2 8 2 3" xfId="3689"/>
    <cellStyle name="Calculation 2 8 2 4" xfId="3690"/>
    <cellStyle name="Calculation 2 8 2 5" xfId="3691"/>
    <cellStyle name="Calculation 2 8 2 6" xfId="3692"/>
    <cellStyle name="Calculation 2 8 3" xfId="3693"/>
    <cellStyle name="Calculation 2 8 3 2" xfId="46794"/>
    <cellStyle name="Calculation 2 8 3 3" xfId="46795"/>
    <cellStyle name="Calculation 2 8 4" xfId="3694"/>
    <cellStyle name="Calculation 2 8 4 2" xfId="46796"/>
    <cellStyle name="Calculation 2 8 4 3" xfId="46797"/>
    <cellStyle name="Calculation 2 8 5" xfId="3695"/>
    <cellStyle name="Calculation 2 8 5 2" xfId="46798"/>
    <cellStyle name="Calculation 2 8 5 3" xfId="46799"/>
    <cellStyle name="Calculation 2 8 6" xfId="3696"/>
    <cellStyle name="Calculation 2 8 6 2" xfId="46800"/>
    <cellStyle name="Calculation 2 8 6 3" xfId="46801"/>
    <cellStyle name="Calculation 2 8 7" xfId="3697"/>
    <cellStyle name="Calculation 2 8 8" xfId="46802"/>
    <cellStyle name="Calculation 2 9" xfId="3698"/>
    <cellStyle name="Calculation 2 9 2" xfId="3699"/>
    <cellStyle name="Calculation 2 9 2 2" xfId="3700"/>
    <cellStyle name="Calculation 2 9 2 3" xfId="3701"/>
    <cellStyle name="Calculation 2 9 2 4" xfId="3702"/>
    <cellStyle name="Calculation 2 9 2 5" xfId="3703"/>
    <cellStyle name="Calculation 2 9 2 6" xfId="3704"/>
    <cellStyle name="Calculation 2 9 3" xfId="3705"/>
    <cellStyle name="Calculation 2 9 3 2" xfId="46803"/>
    <cellStyle name="Calculation 2 9 3 3" xfId="46804"/>
    <cellStyle name="Calculation 2 9 4" xfId="3706"/>
    <cellStyle name="Calculation 2 9 4 2" xfId="46805"/>
    <cellStyle name="Calculation 2 9 4 3" xfId="46806"/>
    <cellStyle name="Calculation 2 9 5" xfId="3707"/>
    <cellStyle name="Calculation 2 9 5 2" xfId="46807"/>
    <cellStyle name="Calculation 2 9 5 3" xfId="46808"/>
    <cellStyle name="Calculation 2 9 6" xfId="3708"/>
    <cellStyle name="Calculation 2 9 6 2" xfId="46809"/>
    <cellStyle name="Calculation 2 9 6 3" xfId="46810"/>
    <cellStyle name="Calculation 2 9 7" xfId="3709"/>
    <cellStyle name="Calculation 2 9 8" xfId="46811"/>
    <cellStyle name="Calculation 3" xfId="3710"/>
    <cellStyle name="Calculation 3 10" xfId="3711"/>
    <cellStyle name="Calculation 3 10 2" xfId="3712"/>
    <cellStyle name="Calculation 3 10 2 2" xfId="3713"/>
    <cellStyle name="Calculation 3 10 2 3" xfId="3714"/>
    <cellStyle name="Calculation 3 10 2 4" xfId="3715"/>
    <cellStyle name="Calculation 3 10 2 5" xfId="3716"/>
    <cellStyle name="Calculation 3 10 2 6" xfId="3717"/>
    <cellStyle name="Calculation 3 10 3" xfId="3718"/>
    <cellStyle name="Calculation 3 10 3 2" xfId="46812"/>
    <cellStyle name="Calculation 3 10 3 3" xfId="46813"/>
    <cellStyle name="Calculation 3 10 4" xfId="3719"/>
    <cellStyle name="Calculation 3 10 4 2" xfId="46814"/>
    <cellStyle name="Calculation 3 10 4 3" xfId="46815"/>
    <cellStyle name="Calculation 3 10 5" xfId="3720"/>
    <cellStyle name="Calculation 3 10 5 2" xfId="46816"/>
    <cellStyle name="Calculation 3 10 5 3" xfId="46817"/>
    <cellStyle name="Calculation 3 10 6" xfId="3721"/>
    <cellStyle name="Calculation 3 10 6 2" xfId="46818"/>
    <cellStyle name="Calculation 3 10 6 3" xfId="46819"/>
    <cellStyle name="Calculation 3 10 7" xfId="3722"/>
    <cellStyle name="Calculation 3 10 8" xfId="46820"/>
    <cellStyle name="Calculation 3 11" xfId="3723"/>
    <cellStyle name="Calculation 3 11 2" xfId="3724"/>
    <cellStyle name="Calculation 3 11 2 2" xfId="3725"/>
    <cellStyle name="Calculation 3 11 2 3" xfId="3726"/>
    <cellStyle name="Calculation 3 11 2 4" xfId="3727"/>
    <cellStyle name="Calculation 3 11 2 5" xfId="3728"/>
    <cellStyle name="Calculation 3 11 2 6" xfId="3729"/>
    <cellStyle name="Calculation 3 11 3" xfId="3730"/>
    <cellStyle name="Calculation 3 11 3 2" xfId="46821"/>
    <cellStyle name="Calculation 3 11 3 3" xfId="46822"/>
    <cellStyle name="Calculation 3 11 4" xfId="3731"/>
    <cellStyle name="Calculation 3 11 4 2" xfId="46823"/>
    <cellStyle name="Calculation 3 11 4 3" xfId="46824"/>
    <cellStyle name="Calculation 3 11 5" xfId="3732"/>
    <cellStyle name="Calculation 3 11 5 2" xfId="46825"/>
    <cellStyle name="Calculation 3 11 5 3" xfId="46826"/>
    <cellStyle name="Calculation 3 11 6" xfId="3733"/>
    <cellStyle name="Calculation 3 11 6 2" xfId="46827"/>
    <cellStyle name="Calculation 3 11 6 3" xfId="46828"/>
    <cellStyle name="Calculation 3 11 7" xfId="3734"/>
    <cellStyle name="Calculation 3 11 8" xfId="46829"/>
    <cellStyle name="Calculation 3 12" xfId="3735"/>
    <cellStyle name="Calculation 3 12 2" xfId="3736"/>
    <cellStyle name="Calculation 3 12 2 2" xfId="3737"/>
    <cellStyle name="Calculation 3 12 2 3" xfId="3738"/>
    <cellStyle name="Calculation 3 12 2 4" xfId="3739"/>
    <cellStyle name="Calculation 3 12 2 5" xfId="3740"/>
    <cellStyle name="Calculation 3 12 2 6" xfId="3741"/>
    <cellStyle name="Calculation 3 12 3" xfId="3742"/>
    <cellStyle name="Calculation 3 12 3 2" xfId="46830"/>
    <cellStyle name="Calculation 3 12 3 3" xfId="46831"/>
    <cellStyle name="Calculation 3 12 4" xfId="3743"/>
    <cellStyle name="Calculation 3 12 4 2" xfId="46832"/>
    <cellStyle name="Calculation 3 12 4 3" xfId="46833"/>
    <cellStyle name="Calculation 3 12 5" xfId="3744"/>
    <cellStyle name="Calculation 3 12 5 2" xfId="46834"/>
    <cellStyle name="Calculation 3 12 5 3" xfId="46835"/>
    <cellStyle name="Calculation 3 12 6" xfId="3745"/>
    <cellStyle name="Calculation 3 12 6 2" xfId="46836"/>
    <cellStyle name="Calculation 3 12 6 3" xfId="46837"/>
    <cellStyle name="Calculation 3 12 7" xfId="3746"/>
    <cellStyle name="Calculation 3 12 8" xfId="46838"/>
    <cellStyle name="Calculation 3 13" xfId="3747"/>
    <cellStyle name="Calculation 3 13 2" xfId="3748"/>
    <cellStyle name="Calculation 3 13 2 2" xfId="3749"/>
    <cellStyle name="Calculation 3 13 2 3" xfId="3750"/>
    <cellStyle name="Calculation 3 13 2 4" xfId="3751"/>
    <cellStyle name="Calculation 3 13 2 5" xfId="3752"/>
    <cellStyle name="Calculation 3 13 2 6" xfId="3753"/>
    <cellStyle name="Calculation 3 13 3" xfId="3754"/>
    <cellStyle name="Calculation 3 13 3 2" xfId="46839"/>
    <cellStyle name="Calculation 3 13 3 3" xfId="46840"/>
    <cellStyle name="Calculation 3 13 4" xfId="3755"/>
    <cellStyle name="Calculation 3 13 4 2" xfId="46841"/>
    <cellStyle name="Calculation 3 13 4 3" xfId="46842"/>
    <cellStyle name="Calculation 3 13 5" xfId="3756"/>
    <cellStyle name="Calculation 3 13 5 2" xfId="46843"/>
    <cellStyle name="Calculation 3 13 5 3" xfId="46844"/>
    <cellStyle name="Calculation 3 13 6" xfId="3757"/>
    <cellStyle name="Calculation 3 13 6 2" xfId="46845"/>
    <cellStyle name="Calculation 3 13 6 3" xfId="46846"/>
    <cellStyle name="Calculation 3 13 7" xfId="3758"/>
    <cellStyle name="Calculation 3 13 8" xfId="46847"/>
    <cellStyle name="Calculation 3 14" xfId="3759"/>
    <cellStyle name="Calculation 3 14 2" xfId="3760"/>
    <cellStyle name="Calculation 3 14 2 2" xfId="3761"/>
    <cellStyle name="Calculation 3 14 2 3" xfId="3762"/>
    <cellStyle name="Calculation 3 14 2 4" xfId="3763"/>
    <cellStyle name="Calculation 3 14 2 5" xfId="3764"/>
    <cellStyle name="Calculation 3 14 2 6" xfId="3765"/>
    <cellStyle name="Calculation 3 14 3" xfId="3766"/>
    <cellStyle name="Calculation 3 14 3 2" xfId="46848"/>
    <cellStyle name="Calculation 3 14 3 3" xfId="46849"/>
    <cellStyle name="Calculation 3 14 4" xfId="3767"/>
    <cellStyle name="Calculation 3 14 4 2" xfId="46850"/>
    <cellStyle name="Calculation 3 14 4 3" xfId="46851"/>
    <cellStyle name="Calculation 3 14 5" xfId="3768"/>
    <cellStyle name="Calculation 3 14 5 2" xfId="46852"/>
    <cellStyle name="Calculation 3 14 5 3" xfId="46853"/>
    <cellStyle name="Calculation 3 14 6" xfId="3769"/>
    <cellStyle name="Calculation 3 14 6 2" xfId="46854"/>
    <cellStyle name="Calculation 3 14 6 3" xfId="46855"/>
    <cellStyle name="Calculation 3 14 7" xfId="3770"/>
    <cellStyle name="Calculation 3 14 8" xfId="46856"/>
    <cellStyle name="Calculation 3 15" xfId="3771"/>
    <cellStyle name="Calculation 3 15 2" xfId="3772"/>
    <cellStyle name="Calculation 3 15 2 2" xfId="3773"/>
    <cellStyle name="Calculation 3 15 2 3" xfId="3774"/>
    <cellStyle name="Calculation 3 15 2 4" xfId="3775"/>
    <cellStyle name="Calculation 3 15 2 5" xfId="3776"/>
    <cellStyle name="Calculation 3 15 2 6" xfId="3777"/>
    <cellStyle name="Calculation 3 15 3" xfId="3778"/>
    <cellStyle name="Calculation 3 15 3 2" xfId="46857"/>
    <cellStyle name="Calculation 3 15 3 3" xfId="46858"/>
    <cellStyle name="Calculation 3 15 4" xfId="3779"/>
    <cellStyle name="Calculation 3 15 4 2" xfId="46859"/>
    <cellStyle name="Calculation 3 15 4 3" xfId="46860"/>
    <cellStyle name="Calculation 3 15 5" xfId="3780"/>
    <cellStyle name="Calculation 3 15 5 2" xfId="46861"/>
    <cellStyle name="Calculation 3 15 5 3" xfId="46862"/>
    <cellStyle name="Calculation 3 15 6" xfId="3781"/>
    <cellStyle name="Calculation 3 15 6 2" xfId="46863"/>
    <cellStyle name="Calculation 3 15 6 3" xfId="46864"/>
    <cellStyle name="Calculation 3 15 7" xfId="3782"/>
    <cellStyle name="Calculation 3 15 8" xfId="46865"/>
    <cellStyle name="Calculation 3 16" xfId="3783"/>
    <cellStyle name="Calculation 3 16 2" xfId="3784"/>
    <cellStyle name="Calculation 3 16 2 2" xfId="3785"/>
    <cellStyle name="Calculation 3 16 2 3" xfId="3786"/>
    <cellStyle name="Calculation 3 16 2 4" xfId="3787"/>
    <cellStyle name="Calculation 3 16 2 5" xfId="3788"/>
    <cellStyle name="Calculation 3 16 2 6" xfId="3789"/>
    <cellStyle name="Calculation 3 16 3" xfId="3790"/>
    <cellStyle name="Calculation 3 16 3 2" xfId="46866"/>
    <cellStyle name="Calculation 3 16 3 3" xfId="46867"/>
    <cellStyle name="Calculation 3 16 4" xfId="3791"/>
    <cellStyle name="Calculation 3 16 4 2" xfId="46868"/>
    <cellStyle name="Calculation 3 16 4 3" xfId="46869"/>
    <cellStyle name="Calculation 3 16 5" xfId="3792"/>
    <cellStyle name="Calculation 3 16 5 2" xfId="46870"/>
    <cellStyle name="Calculation 3 16 5 3" xfId="46871"/>
    <cellStyle name="Calculation 3 16 6" xfId="3793"/>
    <cellStyle name="Calculation 3 16 6 2" xfId="46872"/>
    <cellStyle name="Calculation 3 16 6 3" xfId="46873"/>
    <cellStyle name="Calculation 3 16 7" xfId="3794"/>
    <cellStyle name="Calculation 3 16 8" xfId="46874"/>
    <cellStyle name="Calculation 3 17" xfId="3795"/>
    <cellStyle name="Calculation 3 17 2" xfId="3796"/>
    <cellStyle name="Calculation 3 17 2 2" xfId="3797"/>
    <cellStyle name="Calculation 3 17 2 3" xfId="3798"/>
    <cellStyle name="Calculation 3 17 2 4" xfId="3799"/>
    <cellStyle name="Calculation 3 17 2 5" xfId="3800"/>
    <cellStyle name="Calculation 3 17 2 6" xfId="3801"/>
    <cellStyle name="Calculation 3 17 3" xfId="3802"/>
    <cellStyle name="Calculation 3 17 3 2" xfId="46875"/>
    <cellStyle name="Calculation 3 17 3 3" xfId="46876"/>
    <cellStyle name="Calculation 3 17 4" xfId="3803"/>
    <cellStyle name="Calculation 3 17 4 2" xfId="46877"/>
    <cellStyle name="Calculation 3 17 4 3" xfId="46878"/>
    <cellStyle name="Calculation 3 17 5" xfId="3804"/>
    <cellStyle name="Calculation 3 17 5 2" xfId="46879"/>
    <cellStyle name="Calculation 3 17 5 3" xfId="46880"/>
    <cellStyle name="Calculation 3 17 6" xfId="3805"/>
    <cellStyle name="Calculation 3 17 6 2" xfId="46881"/>
    <cellStyle name="Calculation 3 17 6 3" xfId="46882"/>
    <cellStyle name="Calculation 3 17 7" xfId="3806"/>
    <cellStyle name="Calculation 3 17 8" xfId="46883"/>
    <cellStyle name="Calculation 3 18" xfId="3807"/>
    <cellStyle name="Calculation 3 18 2" xfId="3808"/>
    <cellStyle name="Calculation 3 18 2 2" xfId="3809"/>
    <cellStyle name="Calculation 3 18 2 3" xfId="3810"/>
    <cellStyle name="Calculation 3 18 2 4" xfId="3811"/>
    <cellStyle name="Calculation 3 18 2 5" xfId="3812"/>
    <cellStyle name="Calculation 3 18 2 6" xfId="3813"/>
    <cellStyle name="Calculation 3 18 3" xfId="3814"/>
    <cellStyle name="Calculation 3 18 3 2" xfId="46884"/>
    <cellStyle name="Calculation 3 18 3 3" xfId="46885"/>
    <cellStyle name="Calculation 3 18 4" xfId="3815"/>
    <cellStyle name="Calculation 3 18 4 2" xfId="46886"/>
    <cellStyle name="Calculation 3 18 4 3" xfId="46887"/>
    <cellStyle name="Calculation 3 18 5" xfId="3816"/>
    <cellStyle name="Calculation 3 18 5 2" xfId="46888"/>
    <cellStyle name="Calculation 3 18 5 3" xfId="46889"/>
    <cellStyle name="Calculation 3 18 6" xfId="3817"/>
    <cellStyle name="Calculation 3 18 6 2" xfId="46890"/>
    <cellStyle name="Calculation 3 18 6 3" xfId="46891"/>
    <cellStyle name="Calculation 3 18 7" xfId="3818"/>
    <cellStyle name="Calculation 3 18 8" xfId="46892"/>
    <cellStyle name="Calculation 3 19" xfId="3819"/>
    <cellStyle name="Calculation 3 19 2" xfId="3820"/>
    <cellStyle name="Calculation 3 19 2 2" xfId="3821"/>
    <cellStyle name="Calculation 3 19 2 3" xfId="3822"/>
    <cellStyle name="Calculation 3 19 2 4" xfId="3823"/>
    <cellStyle name="Calculation 3 19 2 5" xfId="3824"/>
    <cellStyle name="Calculation 3 19 2 6" xfId="3825"/>
    <cellStyle name="Calculation 3 19 3" xfId="3826"/>
    <cellStyle name="Calculation 3 19 3 2" xfId="46893"/>
    <cellStyle name="Calculation 3 19 3 3" xfId="46894"/>
    <cellStyle name="Calculation 3 19 4" xfId="3827"/>
    <cellStyle name="Calculation 3 19 4 2" xfId="46895"/>
    <cellStyle name="Calculation 3 19 4 3" xfId="46896"/>
    <cellStyle name="Calculation 3 19 5" xfId="3828"/>
    <cellStyle name="Calculation 3 19 5 2" xfId="46897"/>
    <cellStyle name="Calculation 3 19 5 3" xfId="46898"/>
    <cellStyle name="Calculation 3 19 6" xfId="3829"/>
    <cellStyle name="Calculation 3 19 6 2" xfId="46899"/>
    <cellStyle name="Calculation 3 19 6 3" xfId="46900"/>
    <cellStyle name="Calculation 3 19 7" xfId="3830"/>
    <cellStyle name="Calculation 3 19 8" xfId="46901"/>
    <cellStyle name="Calculation 3 2" xfId="3831"/>
    <cellStyle name="Calculation 3 2 10" xfId="3832"/>
    <cellStyle name="Calculation 3 2 10 2" xfId="3833"/>
    <cellStyle name="Calculation 3 2 10 2 2" xfId="3834"/>
    <cellStyle name="Calculation 3 2 10 2 3" xfId="3835"/>
    <cellStyle name="Calculation 3 2 10 2 4" xfId="3836"/>
    <cellStyle name="Calculation 3 2 10 2 5" xfId="3837"/>
    <cellStyle name="Calculation 3 2 10 2 6" xfId="3838"/>
    <cellStyle name="Calculation 3 2 10 3" xfId="3839"/>
    <cellStyle name="Calculation 3 2 10 3 2" xfId="46902"/>
    <cellStyle name="Calculation 3 2 10 3 3" xfId="46903"/>
    <cellStyle name="Calculation 3 2 10 4" xfId="3840"/>
    <cellStyle name="Calculation 3 2 10 4 2" xfId="46904"/>
    <cellStyle name="Calculation 3 2 10 4 3" xfId="46905"/>
    <cellStyle name="Calculation 3 2 10 5" xfId="3841"/>
    <cellStyle name="Calculation 3 2 10 5 2" xfId="46906"/>
    <cellStyle name="Calculation 3 2 10 5 3" xfId="46907"/>
    <cellStyle name="Calculation 3 2 10 6" xfId="3842"/>
    <cellStyle name="Calculation 3 2 10 6 2" xfId="46908"/>
    <cellStyle name="Calculation 3 2 10 6 3" xfId="46909"/>
    <cellStyle name="Calculation 3 2 10 7" xfId="3843"/>
    <cellStyle name="Calculation 3 2 10 8" xfId="46910"/>
    <cellStyle name="Calculation 3 2 11" xfId="3844"/>
    <cellStyle name="Calculation 3 2 11 2" xfId="3845"/>
    <cellStyle name="Calculation 3 2 11 2 2" xfId="3846"/>
    <cellStyle name="Calculation 3 2 11 2 3" xfId="3847"/>
    <cellStyle name="Calculation 3 2 11 2 4" xfId="3848"/>
    <cellStyle name="Calculation 3 2 11 2 5" xfId="3849"/>
    <cellStyle name="Calculation 3 2 11 2 6" xfId="3850"/>
    <cellStyle name="Calculation 3 2 11 3" xfId="3851"/>
    <cellStyle name="Calculation 3 2 11 3 2" xfId="46911"/>
    <cellStyle name="Calculation 3 2 11 3 3" xfId="46912"/>
    <cellStyle name="Calculation 3 2 11 4" xfId="3852"/>
    <cellStyle name="Calculation 3 2 11 4 2" xfId="46913"/>
    <cellStyle name="Calculation 3 2 11 4 3" xfId="46914"/>
    <cellStyle name="Calculation 3 2 11 5" xfId="3853"/>
    <cellStyle name="Calculation 3 2 11 5 2" xfId="46915"/>
    <cellStyle name="Calculation 3 2 11 5 3" xfId="46916"/>
    <cellStyle name="Calculation 3 2 11 6" xfId="3854"/>
    <cellStyle name="Calculation 3 2 11 6 2" xfId="46917"/>
    <cellStyle name="Calculation 3 2 11 6 3" xfId="46918"/>
    <cellStyle name="Calculation 3 2 11 7" xfId="3855"/>
    <cellStyle name="Calculation 3 2 11 8" xfId="46919"/>
    <cellStyle name="Calculation 3 2 12" xfId="3856"/>
    <cellStyle name="Calculation 3 2 12 2" xfId="3857"/>
    <cellStyle name="Calculation 3 2 12 2 2" xfId="3858"/>
    <cellStyle name="Calculation 3 2 12 2 3" xfId="3859"/>
    <cellStyle name="Calculation 3 2 12 2 4" xfId="3860"/>
    <cellStyle name="Calculation 3 2 12 2 5" xfId="3861"/>
    <cellStyle name="Calculation 3 2 12 2 6" xfId="3862"/>
    <cellStyle name="Calculation 3 2 12 3" xfId="3863"/>
    <cellStyle name="Calculation 3 2 12 3 2" xfId="46920"/>
    <cellStyle name="Calculation 3 2 12 3 3" xfId="46921"/>
    <cellStyle name="Calculation 3 2 12 4" xfId="3864"/>
    <cellStyle name="Calculation 3 2 12 4 2" xfId="46922"/>
    <cellStyle name="Calculation 3 2 12 4 3" xfId="46923"/>
    <cellStyle name="Calculation 3 2 12 5" xfId="3865"/>
    <cellStyle name="Calculation 3 2 12 5 2" xfId="46924"/>
    <cellStyle name="Calculation 3 2 12 5 3" xfId="46925"/>
    <cellStyle name="Calculation 3 2 12 6" xfId="3866"/>
    <cellStyle name="Calculation 3 2 12 6 2" xfId="46926"/>
    <cellStyle name="Calculation 3 2 12 6 3" xfId="46927"/>
    <cellStyle name="Calculation 3 2 12 7" xfId="3867"/>
    <cellStyle name="Calculation 3 2 12 8" xfId="46928"/>
    <cellStyle name="Calculation 3 2 13" xfId="3868"/>
    <cellStyle name="Calculation 3 2 13 2" xfId="3869"/>
    <cellStyle name="Calculation 3 2 13 2 2" xfId="3870"/>
    <cellStyle name="Calculation 3 2 13 2 3" xfId="3871"/>
    <cellStyle name="Calculation 3 2 13 2 4" xfId="3872"/>
    <cellStyle name="Calculation 3 2 13 2 5" xfId="3873"/>
    <cellStyle name="Calculation 3 2 13 2 6" xfId="3874"/>
    <cellStyle name="Calculation 3 2 13 3" xfId="3875"/>
    <cellStyle name="Calculation 3 2 13 3 2" xfId="46929"/>
    <cellStyle name="Calculation 3 2 13 3 3" xfId="46930"/>
    <cellStyle name="Calculation 3 2 13 4" xfId="3876"/>
    <cellStyle name="Calculation 3 2 13 4 2" xfId="46931"/>
    <cellStyle name="Calculation 3 2 13 4 3" xfId="46932"/>
    <cellStyle name="Calculation 3 2 13 5" xfId="3877"/>
    <cellStyle name="Calculation 3 2 13 5 2" xfId="46933"/>
    <cellStyle name="Calculation 3 2 13 5 3" xfId="46934"/>
    <cellStyle name="Calculation 3 2 13 6" xfId="3878"/>
    <cellStyle name="Calculation 3 2 13 6 2" xfId="46935"/>
    <cellStyle name="Calculation 3 2 13 6 3" xfId="46936"/>
    <cellStyle name="Calculation 3 2 13 7" xfId="3879"/>
    <cellStyle name="Calculation 3 2 13 8" xfId="46937"/>
    <cellStyle name="Calculation 3 2 14" xfId="3880"/>
    <cellStyle name="Calculation 3 2 14 2" xfId="3881"/>
    <cellStyle name="Calculation 3 2 14 2 2" xfId="3882"/>
    <cellStyle name="Calculation 3 2 14 2 3" xfId="3883"/>
    <cellStyle name="Calculation 3 2 14 2 4" xfId="3884"/>
    <cellStyle name="Calculation 3 2 14 2 5" xfId="3885"/>
    <cellStyle name="Calculation 3 2 14 2 6" xfId="3886"/>
    <cellStyle name="Calculation 3 2 14 3" xfId="3887"/>
    <cellStyle name="Calculation 3 2 14 3 2" xfId="46938"/>
    <cellStyle name="Calculation 3 2 14 3 3" xfId="46939"/>
    <cellStyle name="Calculation 3 2 14 4" xfId="3888"/>
    <cellStyle name="Calculation 3 2 14 4 2" xfId="46940"/>
    <cellStyle name="Calculation 3 2 14 4 3" xfId="46941"/>
    <cellStyle name="Calculation 3 2 14 5" xfId="3889"/>
    <cellStyle name="Calculation 3 2 14 5 2" xfId="46942"/>
    <cellStyle name="Calculation 3 2 14 5 3" xfId="46943"/>
    <cellStyle name="Calculation 3 2 14 6" xfId="3890"/>
    <cellStyle name="Calculation 3 2 14 6 2" xfId="46944"/>
    <cellStyle name="Calculation 3 2 14 6 3" xfId="46945"/>
    <cellStyle name="Calculation 3 2 14 7" xfId="3891"/>
    <cellStyle name="Calculation 3 2 14 8" xfId="46946"/>
    <cellStyle name="Calculation 3 2 15" xfId="3892"/>
    <cellStyle name="Calculation 3 2 15 2" xfId="3893"/>
    <cellStyle name="Calculation 3 2 15 2 2" xfId="3894"/>
    <cellStyle name="Calculation 3 2 15 2 3" xfId="3895"/>
    <cellStyle name="Calculation 3 2 15 2 4" xfId="3896"/>
    <cellStyle name="Calculation 3 2 15 2 5" xfId="3897"/>
    <cellStyle name="Calculation 3 2 15 2 6" xfId="3898"/>
    <cellStyle name="Calculation 3 2 15 3" xfId="3899"/>
    <cellStyle name="Calculation 3 2 15 3 2" xfId="46947"/>
    <cellStyle name="Calculation 3 2 15 3 3" xfId="46948"/>
    <cellStyle name="Calculation 3 2 15 4" xfId="3900"/>
    <cellStyle name="Calculation 3 2 15 4 2" xfId="46949"/>
    <cellStyle name="Calculation 3 2 15 4 3" xfId="46950"/>
    <cellStyle name="Calculation 3 2 15 5" xfId="3901"/>
    <cellStyle name="Calculation 3 2 15 5 2" xfId="46951"/>
    <cellStyle name="Calculation 3 2 15 5 3" xfId="46952"/>
    <cellStyle name="Calculation 3 2 15 6" xfId="3902"/>
    <cellStyle name="Calculation 3 2 15 6 2" xfId="46953"/>
    <cellStyle name="Calculation 3 2 15 6 3" xfId="46954"/>
    <cellStyle name="Calculation 3 2 15 7" xfId="3903"/>
    <cellStyle name="Calculation 3 2 15 8" xfId="46955"/>
    <cellStyle name="Calculation 3 2 16" xfId="3904"/>
    <cellStyle name="Calculation 3 2 16 2" xfId="3905"/>
    <cellStyle name="Calculation 3 2 16 2 2" xfId="3906"/>
    <cellStyle name="Calculation 3 2 16 2 3" xfId="3907"/>
    <cellStyle name="Calculation 3 2 16 2 4" xfId="3908"/>
    <cellStyle name="Calculation 3 2 16 2 5" xfId="3909"/>
    <cellStyle name="Calculation 3 2 16 2 6" xfId="3910"/>
    <cellStyle name="Calculation 3 2 16 3" xfId="3911"/>
    <cellStyle name="Calculation 3 2 16 3 2" xfId="46956"/>
    <cellStyle name="Calculation 3 2 16 3 3" xfId="46957"/>
    <cellStyle name="Calculation 3 2 16 4" xfId="3912"/>
    <cellStyle name="Calculation 3 2 16 4 2" xfId="46958"/>
    <cellStyle name="Calculation 3 2 16 4 3" xfId="46959"/>
    <cellStyle name="Calculation 3 2 16 5" xfId="3913"/>
    <cellStyle name="Calculation 3 2 16 5 2" xfId="46960"/>
    <cellStyle name="Calculation 3 2 16 5 3" xfId="46961"/>
    <cellStyle name="Calculation 3 2 16 6" xfId="3914"/>
    <cellStyle name="Calculation 3 2 16 6 2" xfId="46962"/>
    <cellStyle name="Calculation 3 2 16 6 3" xfId="46963"/>
    <cellStyle name="Calculation 3 2 16 7" xfId="3915"/>
    <cellStyle name="Calculation 3 2 16 8" xfId="46964"/>
    <cellStyle name="Calculation 3 2 17" xfId="3916"/>
    <cellStyle name="Calculation 3 2 17 2" xfId="3917"/>
    <cellStyle name="Calculation 3 2 17 2 2" xfId="3918"/>
    <cellStyle name="Calculation 3 2 17 2 3" xfId="3919"/>
    <cellStyle name="Calculation 3 2 17 2 4" xfId="3920"/>
    <cellStyle name="Calculation 3 2 17 2 5" xfId="3921"/>
    <cellStyle name="Calculation 3 2 17 2 6" xfId="3922"/>
    <cellStyle name="Calculation 3 2 17 3" xfId="3923"/>
    <cellStyle name="Calculation 3 2 17 3 2" xfId="46965"/>
    <cellStyle name="Calculation 3 2 17 3 3" xfId="46966"/>
    <cellStyle name="Calculation 3 2 17 4" xfId="3924"/>
    <cellStyle name="Calculation 3 2 17 4 2" xfId="46967"/>
    <cellStyle name="Calculation 3 2 17 4 3" xfId="46968"/>
    <cellStyle name="Calculation 3 2 17 5" xfId="3925"/>
    <cellStyle name="Calculation 3 2 17 5 2" xfId="46969"/>
    <cellStyle name="Calculation 3 2 17 5 3" xfId="46970"/>
    <cellStyle name="Calculation 3 2 17 6" xfId="3926"/>
    <cellStyle name="Calculation 3 2 17 6 2" xfId="46971"/>
    <cellStyle name="Calculation 3 2 17 6 3" xfId="46972"/>
    <cellStyle name="Calculation 3 2 17 7" xfId="3927"/>
    <cellStyle name="Calculation 3 2 17 8" xfId="46973"/>
    <cellStyle name="Calculation 3 2 18" xfId="3928"/>
    <cellStyle name="Calculation 3 2 18 2" xfId="3929"/>
    <cellStyle name="Calculation 3 2 18 2 2" xfId="3930"/>
    <cellStyle name="Calculation 3 2 18 2 3" xfId="3931"/>
    <cellStyle name="Calculation 3 2 18 2 4" xfId="3932"/>
    <cellStyle name="Calculation 3 2 18 2 5" xfId="3933"/>
    <cellStyle name="Calculation 3 2 18 2 6" xfId="3934"/>
    <cellStyle name="Calculation 3 2 18 3" xfId="3935"/>
    <cellStyle name="Calculation 3 2 18 3 2" xfId="46974"/>
    <cellStyle name="Calculation 3 2 18 3 3" xfId="46975"/>
    <cellStyle name="Calculation 3 2 18 4" xfId="3936"/>
    <cellStyle name="Calculation 3 2 18 4 2" xfId="46976"/>
    <cellStyle name="Calculation 3 2 18 4 3" xfId="46977"/>
    <cellStyle name="Calculation 3 2 18 5" xfId="3937"/>
    <cellStyle name="Calculation 3 2 18 5 2" xfId="46978"/>
    <cellStyle name="Calculation 3 2 18 5 3" xfId="46979"/>
    <cellStyle name="Calculation 3 2 18 6" xfId="3938"/>
    <cellStyle name="Calculation 3 2 18 6 2" xfId="46980"/>
    <cellStyle name="Calculation 3 2 18 6 3" xfId="46981"/>
    <cellStyle name="Calculation 3 2 18 7" xfId="3939"/>
    <cellStyle name="Calculation 3 2 18 8" xfId="46982"/>
    <cellStyle name="Calculation 3 2 19" xfId="3940"/>
    <cellStyle name="Calculation 3 2 19 2" xfId="3941"/>
    <cellStyle name="Calculation 3 2 19 2 2" xfId="3942"/>
    <cellStyle name="Calculation 3 2 19 2 3" xfId="3943"/>
    <cellStyle name="Calculation 3 2 19 2 4" xfId="3944"/>
    <cellStyle name="Calculation 3 2 19 2 5" xfId="3945"/>
    <cellStyle name="Calculation 3 2 19 2 6" xfId="3946"/>
    <cellStyle name="Calculation 3 2 19 3" xfId="3947"/>
    <cellStyle name="Calculation 3 2 19 3 2" xfId="46983"/>
    <cellStyle name="Calculation 3 2 19 3 3" xfId="46984"/>
    <cellStyle name="Calculation 3 2 19 4" xfId="3948"/>
    <cellStyle name="Calculation 3 2 19 4 2" xfId="46985"/>
    <cellStyle name="Calculation 3 2 19 4 3" xfId="46986"/>
    <cellStyle name="Calculation 3 2 19 5" xfId="3949"/>
    <cellStyle name="Calculation 3 2 19 5 2" xfId="46987"/>
    <cellStyle name="Calculation 3 2 19 5 3" xfId="46988"/>
    <cellStyle name="Calculation 3 2 19 6" xfId="3950"/>
    <cellStyle name="Calculation 3 2 19 6 2" xfId="46989"/>
    <cellStyle name="Calculation 3 2 19 6 3" xfId="46990"/>
    <cellStyle name="Calculation 3 2 19 7" xfId="3951"/>
    <cellStyle name="Calculation 3 2 19 8" xfId="46991"/>
    <cellStyle name="Calculation 3 2 2" xfId="3952"/>
    <cellStyle name="Calculation 3 2 2 10" xfId="3953"/>
    <cellStyle name="Calculation 3 2 2 10 2" xfId="3954"/>
    <cellStyle name="Calculation 3 2 2 10 2 2" xfId="3955"/>
    <cellStyle name="Calculation 3 2 2 10 2 3" xfId="3956"/>
    <cellStyle name="Calculation 3 2 2 10 2 4" xfId="3957"/>
    <cellStyle name="Calculation 3 2 2 10 2 5" xfId="3958"/>
    <cellStyle name="Calculation 3 2 2 10 2 6" xfId="3959"/>
    <cellStyle name="Calculation 3 2 2 10 3" xfId="3960"/>
    <cellStyle name="Calculation 3 2 2 10 3 2" xfId="46992"/>
    <cellStyle name="Calculation 3 2 2 10 3 3" xfId="46993"/>
    <cellStyle name="Calculation 3 2 2 10 4" xfId="3961"/>
    <cellStyle name="Calculation 3 2 2 10 4 2" xfId="46994"/>
    <cellStyle name="Calculation 3 2 2 10 4 3" xfId="46995"/>
    <cellStyle name="Calculation 3 2 2 10 5" xfId="3962"/>
    <cellStyle name="Calculation 3 2 2 10 5 2" xfId="46996"/>
    <cellStyle name="Calculation 3 2 2 10 5 3" xfId="46997"/>
    <cellStyle name="Calculation 3 2 2 10 6" xfId="3963"/>
    <cellStyle name="Calculation 3 2 2 10 6 2" xfId="46998"/>
    <cellStyle name="Calculation 3 2 2 10 6 3" xfId="46999"/>
    <cellStyle name="Calculation 3 2 2 10 7" xfId="3964"/>
    <cellStyle name="Calculation 3 2 2 10 8" xfId="47000"/>
    <cellStyle name="Calculation 3 2 2 11" xfId="3965"/>
    <cellStyle name="Calculation 3 2 2 11 2" xfId="3966"/>
    <cellStyle name="Calculation 3 2 2 11 2 2" xfId="3967"/>
    <cellStyle name="Calculation 3 2 2 11 2 3" xfId="3968"/>
    <cellStyle name="Calculation 3 2 2 11 2 4" xfId="3969"/>
    <cellStyle name="Calculation 3 2 2 11 2 5" xfId="3970"/>
    <cellStyle name="Calculation 3 2 2 11 2 6" xfId="3971"/>
    <cellStyle name="Calculation 3 2 2 11 3" xfId="3972"/>
    <cellStyle name="Calculation 3 2 2 11 3 2" xfId="47001"/>
    <cellStyle name="Calculation 3 2 2 11 3 3" xfId="47002"/>
    <cellStyle name="Calculation 3 2 2 11 4" xfId="3973"/>
    <cellStyle name="Calculation 3 2 2 11 4 2" xfId="47003"/>
    <cellStyle name="Calculation 3 2 2 11 4 3" xfId="47004"/>
    <cellStyle name="Calculation 3 2 2 11 5" xfId="3974"/>
    <cellStyle name="Calculation 3 2 2 11 5 2" xfId="47005"/>
    <cellStyle name="Calculation 3 2 2 11 5 3" xfId="47006"/>
    <cellStyle name="Calculation 3 2 2 11 6" xfId="3975"/>
    <cellStyle name="Calculation 3 2 2 11 6 2" xfId="47007"/>
    <cellStyle name="Calculation 3 2 2 11 6 3" xfId="47008"/>
    <cellStyle name="Calculation 3 2 2 11 7" xfId="3976"/>
    <cellStyle name="Calculation 3 2 2 11 8" xfId="47009"/>
    <cellStyle name="Calculation 3 2 2 12" xfId="3977"/>
    <cellStyle name="Calculation 3 2 2 12 2" xfId="3978"/>
    <cellStyle name="Calculation 3 2 2 12 2 2" xfId="3979"/>
    <cellStyle name="Calculation 3 2 2 12 2 3" xfId="3980"/>
    <cellStyle name="Calculation 3 2 2 12 2 4" xfId="3981"/>
    <cellStyle name="Calculation 3 2 2 12 2 5" xfId="3982"/>
    <cellStyle name="Calculation 3 2 2 12 2 6" xfId="3983"/>
    <cellStyle name="Calculation 3 2 2 12 3" xfId="3984"/>
    <cellStyle name="Calculation 3 2 2 12 3 2" xfId="47010"/>
    <cellStyle name="Calculation 3 2 2 12 3 3" xfId="47011"/>
    <cellStyle name="Calculation 3 2 2 12 4" xfId="3985"/>
    <cellStyle name="Calculation 3 2 2 12 4 2" xfId="47012"/>
    <cellStyle name="Calculation 3 2 2 12 4 3" xfId="47013"/>
    <cellStyle name="Calculation 3 2 2 12 5" xfId="3986"/>
    <cellStyle name="Calculation 3 2 2 12 5 2" xfId="47014"/>
    <cellStyle name="Calculation 3 2 2 12 5 3" xfId="47015"/>
    <cellStyle name="Calculation 3 2 2 12 6" xfId="3987"/>
    <cellStyle name="Calculation 3 2 2 12 6 2" xfId="47016"/>
    <cellStyle name="Calculation 3 2 2 12 6 3" xfId="47017"/>
    <cellStyle name="Calculation 3 2 2 12 7" xfId="3988"/>
    <cellStyle name="Calculation 3 2 2 12 8" xfId="47018"/>
    <cellStyle name="Calculation 3 2 2 13" xfId="3989"/>
    <cellStyle name="Calculation 3 2 2 13 2" xfId="3990"/>
    <cellStyle name="Calculation 3 2 2 13 2 2" xfId="3991"/>
    <cellStyle name="Calculation 3 2 2 13 2 3" xfId="3992"/>
    <cellStyle name="Calculation 3 2 2 13 2 4" xfId="3993"/>
    <cellStyle name="Calculation 3 2 2 13 2 5" xfId="3994"/>
    <cellStyle name="Calculation 3 2 2 13 2 6" xfId="3995"/>
    <cellStyle name="Calculation 3 2 2 13 3" xfId="3996"/>
    <cellStyle name="Calculation 3 2 2 13 3 2" xfId="47019"/>
    <cellStyle name="Calculation 3 2 2 13 3 3" xfId="47020"/>
    <cellStyle name="Calculation 3 2 2 13 4" xfId="3997"/>
    <cellStyle name="Calculation 3 2 2 13 4 2" xfId="47021"/>
    <cellStyle name="Calculation 3 2 2 13 4 3" xfId="47022"/>
    <cellStyle name="Calculation 3 2 2 13 5" xfId="3998"/>
    <cellStyle name="Calculation 3 2 2 13 5 2" xfId="47023"/>
    <cellStyle name="Calculation 3 2 2 13 5 3" xfId="47024"/>
    <cellStyle name="Calculation 3 2 2 13 6" xfId="3999"/>
    <cellStyle name="Calculation 3 2 2 13 6 2" xfId="47025"/>
    <cellStyle name="Calculation 3 2 2 13 6 3" xfId="47026"/>
    <cellStyle name="Calculation 3 2 2 13 7" xfId="4000"/>
    <cellStyle name="Calculation 3 2 2 13 8" xfId="47027"/>
    <cellStyle name="Calculation 3 2 2 14" xfId="4001"/>
    <cellStyle name="Calculation 3 2 2 14 2" xfId="4002"/>
    <cellStyle name="Calculation 3 2 2 14 2 2" xfId="4003"/>
    <cellStyle name="Calculation 3 2 2 14 2 3" xfId="4004"/>
    <cellStyle name="Calculation 3 2 2 14 2 4" xfId="4005"/>
    <cellStyle name="Calculation 3 2 2 14 2 5" xfId="4006"/>
    <cellStyle name="Calculation 3 2 2 14 2 6" xfId="4007"/>
    <cellStyle name="Calculation 3 2 2 14 3" xfId="4008"/>
    <cellStyle name="Calculation 3 2 2 14 3 2" xfId="47028"/>
    <cellStyle name="Calculation 3 2 2 14 3 3" xfId="47029"/>
    <cellStyle name="Calculation 3 2 2 14 4" xfId="4009"/>
    <cellStyle name="Calculation 3 2 2 14 4 2" xfId="47030"/>
    <cellStyle name="Calculation 3 2 2 14 4 3" xfId="47031"/>
    <cellStyle name="Calculation 3 2 2 14 5" xfId="4010"/>
    <cellStyle name="Calculation 3 2 2 14 5 2" xfId="47032"/>
    <cellStyle name="Calculation 3 2 2 14 5 3" xfId="47033"/>
    <cellStyle name="Calculation 3 2 2 14 6" xfId="4011"/>
    <cellStyle name="Calculation 3 2 2 14 6 2" xfId="47034"/>
    <cellStyle name="Calculation 3 2 2 14 6 3" xfId="47035"/>
    <cellStyle name="Calculation 3 2 2 14 7" xfId="4012"/>
    <cellStyle name="Calculation 3 2 2 14 8" xfId="47036"/>
    <cellStyle name="Calculation 3 2 2 15" xfId="4013"/>
    <cellStyle name="Calculation 3 2 2 15 2" xfId="4014"/>
    <cellStyle name="Calculation 3 2 2 15 2 2" xfId="4015"/>
    <cellStyle name="Calculation 3 2 2 15 2 3" xfId="4016"/>
    <cellStyle name="Calculation 3 2 2 15 2 4" xfId="4017"/>
    <cellStyle name="Calculation 3 2 2 15 2 5" xfId="4018"/>
    <cellStyle name="Calculation 3 2 2 15 2 6" xfId="4019"/>
    <cellStyle name="Calculation 3 2 2 15 3" xfId="4020"/>
    <cellStyle name="Calculation 3 2 2 15 3 2" xfId="47037"/>
    <cellStyle name="Calculation 3 2 2 15 3 3" xfId="47038"/>
    <cellStyle name="Calculation 3 2 2 15 4" xfId="4021"/>
    <cellStyle name="Calculation 3 2 2 15 4 2" xfId="47039"/>
    <cellStyle name="Calculation 3 2 2 15 4 3" xfId="47040"/>
    <cellStyle name="Calculation 3 2 2 15 5" xfId="4022"/>
    <cellStyle name="Calculation 3 2 2 15 5 2" xfId="47041"/>
    <cellStyle name="Calculation 3 2 2 15 5 3" xfId="47042"/>
    <cellStyle name="Calculation 3 2 2 15 6" xfId="4023"/>
    <cellStyle name="Calculation 3 2 2 15 6 2" xfId="47043"/>
    <cellStyle name="Calculation 3 2 2 15 6 3" xfId="47044"/>
    <cellStyle name="Calculation 3 2 2 15 7" xfId="4024"/>
    <cellStyle name="Calculation 3 2 2 15 8" xfId="47045"/>
    <cellStyle name="Calculation 3 2 2 16" xfId="4025"/>
    <cellStyle name="Calculation 3 2 2 16 2" xfId="4026"/>
    <cellStyle name="Calculation 3 2 2 16 2 2" xfId="4027"/>
    <cellStyle name="Calculation 3 2 2 16 2 3" xfId="4028"/>
    <cellStyle name="Calculation 3 2 2 16 2 4" xfId="4029"/>
    <cellStyle name="Calculation 3 2 2 16 2 5" xfId="4030"/>
    <cellStyle name="Calculation 3 2 2 16 2 6" xfId="4031"/>
    <cellStyle name="Calculation 3 2 2 16 3" xfId="4032"/>
    <cellStyle name="Calculation 3 2 2 16 3 2" xfId="47046"/>
    <cellStyle name="Calculation 3 2 2 16 3 3" xfId="47047"/>
    <cellStyle name="Calculation 3 2 2 16 4" xfId="4033"/>
    <cellStyle name="Calculation 3 2 2 16 4 2" xfId="47048"/>
    <cellStyle name="Calculation 3 2 2 16 4 3" xfId="47049"/>
    <cellStyle name="Calculation 3 2 2 16 5" xfId="4034"/>
    <cellStyle name="Calculation 3 2 2 16 5 2" xfId="47050"/>
    <cellStyle name="Calculation 3 2 2 16 5 3" xfId="47051"/>
    <cellStyle name="Calculation 3 2 2 16 6" xfId="4035"/>
    <cellStyle name="Calculation 3 2 2 16 6 2" xfId="47052"/>
    <cellStyle name="Calculation 3 2 2 16 6 3" xfId="47053"/>
    <cellStyle name="Calculation 3 2 2 16 7" xfId="4036"/>
    <cellStyle name="Calculation 3 2 2 16 8" xfId="47054"/>
    <cellStyle name="Calculation 3 2 2 17" xfId="4037"/>
    <cellStyle name="Calculation 3 2 2 17 2" xfId="4038"/>
    <cellStyle name="Calculation 3 2 2 17 2 2" xfId="4039"/>
    <cellStyle name="Calculation 3 2 2 17 2 3" xfId="4040"/>
    <cellStyle name="Calculation 3 2 2 17 2 4" xfId="4041"/>
    <cellStyle name="Calculation 3 2 2 17 2 5" xfId="4042"/>
    <cellStyle name="Calculation 3 2 2 17 2 6" xfId="4043"/>
    <cellStyle name="Calculation 3 2 2 17 3" xfId="4044"/>
    <cellStyle name="Calculation 3 2 2 17 3 2" xfId="47055"/>
    <cellStyle name="Calculation 3 2 2 17 3 3" xfId="47056"/>
    <cellStyle name="Calculation 3 2 2 17 4" xfId="4045"/>
    <cellStyle name="Calculation 3 2 2 17 4 2" xfId="47057"/>
    <cellStyle name="Calculation 3 2 2 17 4 3" xfId="47058"/>
    <cellStyle name="Calculation 3 2 2 17 5" xfId="4046"/>
    <cellStyle name="Calculation 3 2 2 17 5 2" xfId="47059"/>
    <cellStyle name="Calculation 3 2 2 17 5 3" xfId="47060"/>
    <cellStyle name="Calculation 3 2 2 17 6" xfId="4047"/>
    <cellStyle name="Calculation 3 2 2 17 6 2" xfId="47061"/>
    <cellStyle name="Calculation 3 2 2 17 6 3" xfId="47062"/>
    <cellStyle name="Calculation 3 2 2 17 7" xfId="4048"/>
    <cellStyle name="Calculation 3 2 2 17 8" xfId="47063"/>
    <cellStyle name="Calculation 3 2 2 18" xfId="4049"/>
    <cellStyle name="Calculation 3 2 2 18 2" xfId="4050"/>
    <cellStyle name="Calculation 3 2 2 18 2 2" xfId="4051"/>
    <cellStyle name="Calculation 3 2 2 18 2 3" xfId="4052"/>
    <cellStyle name="Calculation 3 2 2 18 2 4" xfId="4053"/>
    <cellStyle name="Calculation 3 2 2 18 2 5" xfId="4054"/>
    <cellStyle name="Calculation 3 2 2 18 2 6" xfId="4055"/>
    <cellStyle name="Calculation 3 2 2 18 3" xfId="4056"/>
    <cellStyle name="Calculation 3 2 2 18 3 2" xfId="47064"/>
    <cellStyle name="Calculation 3 2 2 18 3 3" xfId="47065"/>
    <cellStyle name="Calculation 3 2 2 18 4" xfId="4057"/>
    <cellStyle name="Calculation 3 2 2 18 4 2" xfId="47066"/>
    <cellStyle name="Calculation 3 2 2 18 4 3" xfId="47067"/>
    <cellStyle name="Calculation 3 2 2 18 5" xfId="4058"/>
    <cellStyle name="Calculation 3 2 2 18 5 2" xfId="47068"/>
    <cellStyle name="Calculation 3 2 2 18 5 3" xfId="47069"/>
    <cellStyle name="Calculation 3 2 2 18 6" xfId="4059"/>
    <cellStyle name="Calculation 3 2 2 18 6 2" xfId="47070"/>
    <cellStyle name="Calculation 3 2 2 18 6 3" xfId="47071"/>
    <cellStyle name="Calculation 3 2 2 18 7" xfId="4060"/>
    <cellStyle name="Calculation 3 2 2 18 8" xfId="47072"/>
    <cellStyle name="Calculation 3 2 2 19" xfId="4061"/>
    <cellStyle name="Calculation 3 2 2 19 2" xfId="4062"/>
    <cellStyle name="Calculation 3 2 2 19 2 2" xfId="4063"/>
    <cellStyle name="Calculation 3 2 2 19 2 3" xfId="4064"/>
    <cellStyle name="Calculation 3 2 2 19 2 4" xfId="4065"/>
    <cellStyle name="Calculation 3 2 2 19 2 5" xfId="4066"/>
    <cellStyle name="Calculation 3 2 2 19 2 6" xfId="4067"/>
    <cellStyle name="Calculation 3 2 2 19 3" xfId="4068"/>
    <cellStyle name="Calculation 3 2 2 19 3 2" xfId="47073"/>
    <cellStyle name="Calculation 3 2 2 19 3 3" xfId="47074"/>
    <cellStyle name="Calculation 3 2 2 19 4" xfId="4069"/>
    <cellStyle name="Calculation 3 2 2 19 4 2" xfId="47075"/>
    <cellStyle name="Calculation 3 2 2 19 4 3" xfId="47076"/>
    <cellStyle name="Calculation 3 2 2 19 5" xfId="4070"/>
    <cellStyle name="Calculation 3 2 2 19 5 2" xfId="47077"/>
    <cellStyle name="Calculation 3 2 2 19 5 3" xfId="47078"/>
    <cellStyle name="Calculation 3 2 2 19 6" xfId="4071"/>
    <cellStyle name="Calculation 3 2 2 19 6 2" xfId="47079"/>
    <cellStyle name="Calculation 3 2 2 19 6 3" xfId="47080"/>
    <cellStyle name="Calculation 3 2 2 19 7" xfId="4072"/>
    <cellStyle name="Calculation 3 2 2 19 8" xfId="47081"/>
    <cellStyle name="Calculation 3 2 2 2" xfId="4073"/>
    <cellStyle name="Calculation 3 2 2 2 2" xfId="4074"/>
    <cellStyle name="Calculation 3 2 2 2 2 2" xfId="4075"/>
    <cellStyle name="Calculation 3 2 2 2 2 3" xfId="4076"/>
    <cellStyle name="Calculation 3 2 2 2 2 4" xfId="4077"/>
    <cellStyle name="Calculation 3 2 2 2 2 5" xfId="4078"/>
    <cellStyle name="Calculation 3 2 2 2 2 6" xfId="4079"/>
    <cellStyle name="Calculation 3 2 2 2 3" xfId="4080"/>
    <cellStyle name="Calculation 3 2 2 2 3 2" xfId="47082"/>
    <cellStyle name="Calculation 3 2 2 2 3 3" xfId="47083"/>
    <cellStyle name="Calculation 3 2 2 2 4" xfId="4081"/>
    <cellStyle name="Calculation 3 2 2 2 4 2" xfId="47084"/>
    <cellStyle name="Calculation 3 2 2 2 4 3" xfId="47085"/>
    <cellStyle name="Calculation 3 2 2 2 5" xfId="4082"/>
    <cellStyle name="Calculation 3 2 2 2 5 2" xfId="47086"/>
    <cellStyle name="Calculation 3 2 2 2 5 3" xfId="47087"/>
    <cellStyle name="Calculation 3 2 2 2 6" xfId="4083"/>
    <cellStyle name="Calculation 3 2 2 2 6 2" xfId="47088"/>
    <cellStyle name="Calculation 3 2 2 2 6 3" xfId="47089"/>
    <cellStyle name="Calculation 3 2 2 2 7" xfId="4084"/>
    <cellStyle name="Calculation 3 2 2 2 8" xfId="47090"/>
    <cellStyle name="Calculation 3 2 2 20" xfId="4085"/>
    <cellStyle name="Calculation 3 2 2 20 2" xfId="4086"/>
    <cellStyle name="Calculation 3 2 2 20 2 2" xfId="4087"/>
    <cellStyle name="Calculation 3 2 2 20 2 3" xfId="4088"/>
    <cellStyle name="Calculation 3 2 2 20 2 4" xfId="4089"/>
    <cellStyle name="Calculation 3 2 2 20 2 5" xfId="4090"/>
    <cellStyle name="Calculation 3 2 2 20 2 6" xfId="4091"/>
    <cellStyle name="Calculation 3 2 2 20 3" xfId="4092"/>
    <cellStyle name="Calculation 3 2 2 20 3 2" xfId="47091"/>
    <cellStyle name="Calculation 3 2 2 20 3 3" xfId="47092"/>
    <cellStyle name="Calculation 3 2 2 20 4" xfId="4093"/>
    <cellStyle name="Calculation 3 2 2 20 4 2" xfId="47093"/>
    <cellStyle name="Calculation 3 2 2 20 4 3" xfId="47094"/>
    <cellStyle name="Calculation 3 2 2 20 5" xfId="4094"/>
    <cellStyle name="Calculation 3 2 2 20 5 2" xfId="47095"/>
    <cellStyle name="Calculation 3 2 2 20 5 3" xfId="47096"/>
    <cellStyle name="Calculation 3 2 2 20 6" xfId="4095"/>
    <cellStyle name="Calculation 3 2 2 20 6 2" xfId="47097"/>
    <cellStyle name="Calculation 3 2 2 20 6 3" xfId="47098"/>
    <cellStyle name="Calculation 3 2 2 20 7" xfId="4096"/>
    <cellStyle name="Calculation 3 2 2 20 8" xfId="47099"/>
    <cellStyle name="Calculation 3 2 2 21" xfId="4097"/>
    <cellStyle name="Calculation 3 2 2 21 2" xfId="4098"/>
    <cellStyle name="Calculation 3 2 2 21 2 2" xfId="4099"/>
    <cellStyle name="Calculation 3 2 2 21 2 3" xfId="4100"/>
    <cellStyle name="Calculation 3 2 2 21 2 4" xfId="4101"/>
    <cellStyle name="Calculation 3 2 2 21 2 5" xfId="4102"/>
    <cellStyle name="Calculation 3 2 2 21 2 6" xfId="4103"/>
    <cellStyle name="Calculation 3 2 2 21 3" xfId="4104"/>
    <cellStyle name="Calculation 3 2 2 21 3 2" xfId="47100"/>
    <cellStyle name="Calculation 3 2 2 21 3 3" xfId="47101"/>
    <cellStyle name="Calculation 3 2 2 21 4" xfId="4105"/>
    <cellStyle name="Calculation 3 2 2 21 4 2" xfId="47102"/>
    <cellStyle name="Calculation 3 2 2 21 4 3" xfId="47103"/>
    <cellStyle name="Calculation 3 2 2 21 5" xfId="4106"/>
    <cellStyle name="Calculation 3 2 2 21 5 2" xfId="47104"/>
    <cellStyle name="Calculation 3 2 2 21 5 3" xfId="47105"/>
    <cellStyle name="Calculation 3 2 2 21 6" xfId="4107"/>
    <cellStyle name="Calculation 3 2 2 21 6 2" xfId="47106"/>
    <cellStyle name="Calculation 3 2 2 21 6 3" xfId="47107"/>
    <cellStyle name="Calculation 3 2 2 21 7" xfId="4108"/>
    <cellStyle name="Calculation 3 2 2 21 8" xfId="47108"/>
    <cellStyle name="Calculation 3 2 2 22" xfId="4109"/>
    <cellStyle name="Calculation 3 2 2 22 2" xfId="4110"/>
    <cellStyle name="Calculation 3 2 2 22 2 2" xfId="4111"/>
    <cellStyle name="Calculation 3 2 2 22 2 3" xfId="4112"/>
    <cellStyle name="Calculation 3 2 2 22 2 4" xfId="4113"/>
    <cellStyle name="Calculation 3 2 2 22 2 5" xfId="4114"/>
    <cellStyle name="Calculation 3 2 2 22 2 6" xfId="4115"/>
    <cellStyle name="Calculation 3 2 2 22 3" xfId="4116"/>
    <cellStyle name="Calculation 3 2 2 22 3 2" xfId="47109"/>
    <cellStyle name="Calculation 3 2 2 22 3 3" xfId="47110"/>
    <cellStyle name="Calculation 3 2 2 22 4" xfId="4117"/>
    <cellStyle name="Calculation 3 2 2 22 4 2" xfId="47111"/>
    <cellStyle name="Calculation 3 2 2 22 4 3" xfId="47112"/>
    <cellStyle name="Calculation 3 2 2 22 5" xfId="4118"/>
    <cellStyle name="Calculation 3 2 2 22 5 2" xfId="47113"/>
    <cellStyle name="Calculation 3 2 2 22 5 3" xfId="47114"/>
    <cellStyle name="Calculation 3 2 2 22 6" xfId="4119"/>
    <cellStyle name="Calculation 3 2 2 22 6 2" xfId="47115"/>
    <cellStyle name="Calculation 3 2 2 22 6 3" xfId="47116"/>
    <cellStyle name="Calculation 3 2 2 22 7" xfId="4120"/>
    <cellStyle name="Calculation 3 2 2 22 8" xfId="47117"/>
    <cellStyle name="Calculation 3 2 2 23" xfId="4121"/>
    <cellStyle name="Calculation 3 2 2 23 2" xfId="4122"/>
    <cellStyle name="Calculation 3 2 2 23 2 2" xfId="4123"/>
    <cellStyle name="Calculation 3 2 2 23 2 3" xfId="4124"/>
    <cellStyle name="Calculation 3 2 2 23 2 4" xfId="4125"/>
    <cellStyle name="Calculation 3 2 2 23 2 5" xfId="4126"/>
    <cellStyle name="Calculation 3 2 2 23 2 6" xfId="4127"/>
    <cellStyle name="Calculation 3 2 2 23 3" xfId="4128"/>
    <cellStyle name="Calculation 3 2 2 23 3 2" xfId="47118"/>
    <cellStyle name="Calculation 3 2 2 23 3 3" xfId="47119"/>
    <cellStyle name="Calculation 3 2 2 23 4" xfId="4129"/>
    <cellStyle name="Calculation 3 2 2 23 4 2" xfId="47120"/>
    <cellStyle name="Calculation 3 2 2 23 4 3" xfId="47121"/>
    <cellStyle name="Calculation 3 2 2 23 5" xfId="4130"/>
    <cellStyle name="Calculation 3 2 2 23 5 2" xfId="47122"/>
    <cellStyle name="Calculation 3 2 2 23 5 3" xfId="47123"/>
    <cellStyle name="Calculation 3 2 2 23 6" xfId="4131"/>
    <cellStyle name="Calculation 3 2 2 23 6 2" xfId="47124"/>
    <cellStyle name="Calculation 3 2 2 23 6 3" xfId="47125"/>
    <cellStyle name="Calculation 3 2 2 23 7" xfId="4132"/>
    <cellStyle name="Calculation 3 2 2 23 8" xfId="47126"/>
    <cellStyle name="Calculation 3 2 2 24" xfId="4133"/>
    <cellStyle name="Calculation 3 2 2 24 2" xfId="4134"/>
    <cellStyle name="Calculation 3 2 2 24 2 2" xfId="4135"/>
    <cellStyle name="Calculation 3 2 2 24 2 3" xfId="4136"/>
    <cellStyle name="Calculation 3 2 2 24 2 4" xfId="4137"/>
    <cellStyle name="Calculation 3 2 2 24 2 5" xfId="4138"/>
    <cellStyle name="Calculation 3 2 2 24 2 6" xfId="4139"/>
    <cellStyle name="Calculation 3 2 2 24 3" xfId="4140"/>
    <cellStyle name="Calculation 3 2 2 24 3 2" xfId="47127"/>
    <cellStyle name="Calculation 3 2 2 24 3 3" xfId="47128"/>
    <cellStyle name="Calculation 3 2 2 24 4" xfId="4141"/>
    <cellStyle name="Calculation 3 2 2 24 4 2" xfId="47129"/>
    <cellStyle name="Calculation 3 2 2 24 4 3" xfId="47130"/>
    <cellStyle name="Calculation 3 2 2 24 5" xfId="4142"/>
    <cellStyle name="Calculation 3 2 2 24 5 2" xfId="47131"/>
    <cellStyle name="Calculation 3 2 2 24 5 3" xfId="47132"/>
    <cellStyle name="Calculation 3 2 2 24 6" xfId="4143"/>
    <cellStyle name="Calculation 3 2 2 24 6 2" xfId="47133"/>
    <cellStyle name="Calculation 3 2 2 24 6 3" xfId="47134"/>
    <cellStyle name="Calculation 3 2 2 24 7" xfId="4144"/>
    <cellStyle name="Calculation 3 2 2 24 8" xfId="47135"/>
    <cellStyle name="Calculation 3 2 2 25" xfId="4145"/>
    <cellStyle name="Calculation 3 2 2 25 2" xfId="4146"/>
    <cellStyle name="Calculation 3 2 2 25 2 2" xfId="4147"/>
    <cellStyle name="Calculation 3 2 2 25 2 3" xfId="4148"/>
    <cellStyle name="Calculation 3 2 2 25 2 4" xfId="4149"/>
    <cellStyle name="Calculation 3 2 2 25 2 5" xfId="4150"/>
    <cellStyle name="Calculation 3 2 2 25 2 6" xfId="4151"/>
    <cellStyle name="Calculation 3 2 2 25 3" xfId="4152"/>
    <cellStyle name="Calculation 3 2 2 25 3 2" xfId="47136"/>
    <cellStyle name="Calculation 3 2 2 25 3 3" xfId="47137"/>
    <cellStyle name="Calculation 3 2 2 25 4" xfId="4153"/>
    <cellStyle name="Calculation 3 2 2 25 4 2" xfId="47138"/>
    <cellStyle name="Calculation 3 2 2 25 4 3" xfId="47139"/>
    <cellStyle name="Calculation 3 2 2 25 5" xfId="4154"/>
    <cellStyle name="Calculation 3 2 2 25 5 2" xfId="47140"/>
    <cellStyle name="Calculation 3 2 2 25 5 3" xfId="47141"/>
    <cellStyle name="Calculation 3 2 2 25 6" xfId="4155"/>
    <cellStyle name="Calculation 3 2 2 25 6 2" xfId="47142"/>
    <cellStyle name="Calculation 3 2 2 25 6 3" xfId="47143"/>
    <cellStyle name="Calculation 3 2 2 25 7" xfId="4156"/>
    <cellStyle name="Calculation 3 2 2 25 8" xfId="47144"/>
    <cellStyle name="Calculation 3 2 2 26" xfId="4157"/>
    <cellStyle name="Calculation 3 2 2 26 2" xfId="4158"/>
    <cellStyle name="Calculation 3 2 2 26 2 2" xfId="4159"/>
    <cellStyle name="Calculation 3 2 2 26 2 3" xfId="4160"/>
    <cellStyle name="Calculation 3 2 2 26 2 4" xfId="4161"/>
    <cellStyle name="Calculation 3 2 2 26 2 5" xfId="4162"/>
    <cellStyle name="Calculation 3 2 2 26 2 6" xfId="4163"/>
    <cellStyle name="Calculation 3 2 2 26 3" xfId="4164"/>
    <cellStyle name="Calculation 3 2 2 26 3 2" xfId="47145"/>
    <cellStyle name="Calculation 3 2 2 26 3 3" xfId="47146"/>
    <cellStyle name="Calculation 3 2 2 26 4" xfId="4165"/>
    <cellStyle name="Calculation 3 2 2 26 4 2" xfId="47147"/>
    <cellStyle name="Calculation 3 2 2 26 4 3" xfId="47148"/>
    <cellStyle name="Calculation 3 2 2 26 5" xfId="4166"/>
    <cellStyle name="Calculation 3 2 2 26 5 2" xfId="47149"/>
    <cellStyle name="Calculation 3 2 2 26 5 3" xfId="47150"/>
    <cellStyle name="Calculation 3 2 2 26 6" xfId="4167"/>
    <cellStyle name="Calculation 3 2 2 26 6 2" xfId="47151"/>
    <cellStyle name="Calculation 3 2 2 26 6 3" xfId="47152"/>
    <cellStyle name="Calculation 3 2 2 26 7" xfId="4168"/>
    <cellStyle name="Calculation 3 2 2 26 8" xfId="47153"/>
    <cellStyle name="Calculation 3 2 2 27" xfId="4169"/>
    <cellStyle name="Calculation 3 2 2 27 2" xfId="4170"/>
    <cellStyle name="Calculation 3 2 2 27 2 2" xfId="4171"/>
    <cellStyle name="Calculation 3 2 2 27 2 3" xfId="4172"/>
    <cellStyle name="Calculation 3 2 2 27 2 4" xfId="4173"/>
    <cellStyle name="Calculation 3 2 2 27 2 5" xfId="4174"/>
    <cellStyle name="Calculation 3 2 2 27 2 6" xfId="4175"/>
    <cellStyle name="Calculation 3 2 2 27 3" xfId="4176"/>
    <cellStyle name="Calculation 3 2 2 27 3 2" xfId="47154"/>
    <cellStyle name="Calculation 3 2 2 27 3 3" xfId="47155"/>
    <cellStyle name="Calculation 3 2 2 27 4" xfId="4177"/>
    <cellStyle name="Calculation 3 2 2 27 4 2" xfId="47156"/>
    <cellStyle name="Calculation 3 2 2 27 4 3" xfId="47157"/>
    <cellStyle name="Calculation 3 2 2 27 5" xfId="4178"/>
    <cellStyle name="Calculation 3 2 2 27 5 2" xfId="47158"/>
    <cellStyle name="Calculation 3 2 2 27 5 3" xfId="47159"/>
    <cellStyle name="Calculation 3 2 2 27 6" xfId="4179"/>
    <cellStyle name="Calculation 3 2 2 27 6 2" xfId="47160"/>
    <cellStyle name="Calculation 3 2 2 27 6 3" xfId="47161"/>
    <cellStyle name="Calculation 3 2 2 27 7" xfId="4180"/>
    <cellStyle name="Calculation 3 2 2 27 8" xfId="47162"/>
    <cellStyle name="Calculation 3 2 2 28" xfId="4181"/>
    <cellStyle name="Calculation 3 2 2 28 2" xfId="4182"/>
    <cellStyle name="Calculation 3 2 2 28 2 2" xfId="4183"/>
    <cellStyle name="Calculation 3 2 2 28 2 3" xfId="4184"/>
    <cellStyle name="Calculation 3 2 2 28 2 4" xfId="4185"/>
    <cellStyle name="Calculation 3 2 2 28 2 5" xfId="4186"/>
    <cellStyle name="Calculation 3 2 2 28 2 6" xfId="4187"/>
    <cellStyle name="Calculation 3 2 2 28 3" xfId="4188"/>
    <cellStyle name="Calculation 3 2 2 28 3 2" xfId="47163"/>
    <cellStyle name="Calculation 3 2 2 28 3 3" xfId="47164"/>
    <cellStyle name="Calculation 3 2 2 28 4" xfId="4189"/>
    <cellStyle name="Calculation 3 2 2 28 4 2" xfId="47165"/>
    <cellStyle name="Calculation 3 2 2 28 4 3" xfId="47166"/>
    <cellStyle name="Calculation 3 2 2 28 5" xfId="4190"/>
    <cellStyle name="Calculation 3 2 2 28 5 2" xfId="47167"/>
    <cellStyle name="Calculation 3 2 2 28 5 3" xfId="47168"/>
    <cellStyle name="Calculation 3 2 2 28 6" xfId="4191"/>
    <cellStyle name="Calculation 3 2 2 28 6 2" xfId="47169"/>
    <cellStyle name="Calculation 3 2 2 28 6 3" xfId="47170"/>
    <cellStyle name="Calculation 3 2 2 28 7" xfId="4192"/>
    <cellStyle name="Calculation 3 2 2 28 8" xfId="47171"/>
    <cellStyle name="Calculation 3 2 2 29" xfId="4193"/>
    <cellStyle name="Calculation 3 2 2 29 2" xfId="4194"/>
    <cellStyle name="Calculation 3 2 2 29 2 2" xfId="4195"/>
    <cellStyle name="Calculation 3 2 2 29 2 3" xfId="4196"/>
    <cellStyle name="Calculation 3 2 2 29 2 4" xfId="4197"/>
    <cellStyle name="Calculation 3 2 2 29 2 5" xfId="4198"/>
    <cellStyle name="Calculation 3 2 2 29 2 6" xfId="4199"/>
    <cellStyle name="Calculation 3 2 2 29 3" xfId="4200"/>
    <cellStyle name="Calculation 3 2 2 29 3 2" xfId="47172"/>
    <cellStyle name="Calculation 3 2 2 29 3 3" xfId="47173"/>
    <cellStyle name="Calculation 3 2 2 29 4" xfId="4201"/>
    <cellStyle name="Calculation 3 2 2 29 4 2" xfId="47174"/>
    <cellStyle name="Calculation 3 2 2 29 4 3" xfId="47175"/>
    <cellStyle name="Calculation 3 2 2 29 5" xfId="4202"/>
    <cellStyle name="Calculation 3 2 2 29 5 2" xfId="47176"/>
    <cellStyle name="Calculation 3 2 2 29 5 3" xfId="47177"/>
    <cellStyle name="Calculation 3 2 2 29 6" xfId="4203"/>
    <cellStyle name="Calculation 3 2 2 29 6 2" xfId="47178"/>
    <cellStyle name="Calculation 3 2 2 29 6 3" xfId="47179"/>
    <cellStyle name="Calculation 3 2 2 29 7" xfId="4204"/>
    <cellStyle name="Calculation 3 2 2 29 8" xfId="47180"/>
    <cellStyle name="Calculation 3 2 2 3" xfId="4205"/>
    <cellStyle name="Calculation 3 2 2 3 2" xfId="4206"/>
    <cellStyle name="Calculation 3 2 2 3 2 2" xfId="4207"/>
    <cellStyle name="Calculation 3 2 2 3 2 3" xfId="4208"/>
    <cellStyle name="Calculation 3 2 2 3 2 4" xfId="4209"/>
    <cellStyle name="Calculation 3 2 2 3 2 5" xfId="4210"/>
    <cellStyle name="Calculation 3 2 2 3 2 6" xfId="4211"/>
    <cellStyle name="Calculation 3 2 2 3 3" xfId="4212"/>
    <cellStyle name="Calculation 3 2 2 3 3 2" xfId="47181"/>
    <cellStyle name="Calculation 3 2 2 3 3 3" xfId="47182"/>
    <cellStyle name="Calculation 3 2 2 3 4" xfId="4213"/>
    <cellStyle name="Calculation 3 2 2 3 4 2" xfId="47183"/>
    <cellStyle name="Calculation 3 2 2 3 4 3" xfId="47184"/>
    <cellStyle name="Calculation 3 2 2 3 5" xfId="4214"/>
    <cellStyle name="Calculation 3 2 2 3 5 2" xfId="47185"/>
    <cellStyle name="Calculation 3 2 2 3 5 3" xfId="47186"/>
    <cellStyle name="Calculation 3 2 2 3 6" xfId="4215"/>
    <cellStyle name="Calculation 3 2 2 3 6 2" xfId="47187"/>
    <cellStyle name="Calculation 3 2 2 3 6 3" xfId="47188"/>
    <cellStyle name="Calculation 3 2 2 3 7" xfId="4216"/>
    <cellStyle name="Calculation 3 2 2 3 8" xfId="47189"/>
    <cellStyle name="Calculation 3 2 2 30" xfId="4217"/>
    <cellStyle name="Calculation 3 2 2 30 2" xfId="4218"/>
    <cellStyle name="Calculation 3 2 2 30 2 2" xfId="4219"/>
    <cellStyle name="Calculation 3 2 2 30 2 3" xfId="4220"/>
    <cellStyle name="Calculation 3 2 2 30 2 4" xfId="4221"/>
    <cellStyle name="Calculation 3 2 2 30 2 5" xfId="4222"/>
    <cellStyle name="Calculation 3 2 2 30 2 6" xfId="4223"/>
    <cellStyle name="Calculation 3 2 2 30 3" xfId="4224"/>
    <cellStyle name="Calculation 3 2 2 30 3 2" xfId="47190"/>
    <cellStyle name="Calculation 3 2 2 30 3 3" xfId="47191"/>
    <cellStyle name="Calculation 3 2 2 30 4" xfId="4225"/>
    <cellStyle name="Calculation 3 2 2 30 4 2" xfId="47192"/>
    <cellStyle name="Calculation 3 2 2 30 4 3" xfId="47193"/>
    <cellStyle name="Calculation 3 2 2 30 5" xfId="4226"/>
    <cellStyle name="Calculation 3 2 2 30 5 2" xfId="47194"/>
    <cellStyle name="Calculation 3 2 2 30 5 3" xfId="47195"/>
    <cellStyle name="Calculation 3 2 2 30 6" xfId="4227"/>
    <cellStyle name="Calculation 3 2 2 30 6 2" xfId="47196"/>
    <cellStyle name="Calculation 3 2 2 30 6 3" xfId="47197"/>
    <cellStyle name="Calculation 3 2 2 30 7" xfId="4228"/>
    <cellStyle name="Calculation 3 2 2 30 8" xfId="47198"/>
    <cellStyle name="Calculation 3 2 2 31" xfId="4229"/>
    <cellStyle name="Calculation 3 2 2 31 2" xfId="4230"/>
    <cellStyle name="Calculation 3 2 2 31 2 2" xfId="4231"/>
    <cellStyle name="Calculation 3 2 2 31 2 3" xfId="4232"/>
    <cellStyle name="Calculation 3 2 2 31 2 4" xfId="4233"/>
    <cellStyle name="Calculation 3 2 2 31 2 5" xfId="4234"/>
    <cellStyle name="Calculation 3 2 2 31 2 6" xfId="4235"/>
    <cellStyle name="Calculation 3 2 2 31 3" xfId="4236"/>
    <cellStyle name="Calculation 3 2 2 31 3 2" xfId="47199"/>
    <cellStyle name="Calculation 3 2 2 31 3 3" xfId="47200"/>
    <cellStyle name="Calculation 3 2 2 31 4" xfId="4237"/>
    <cellStyle name="Calculation 3 2 2 31 4 2" xfId="47201"/>
    <cellStyle name="Calculation 3 2 2 31 4 3" xfId="47202"/>
    <cellStyle name="Calculation 3 2 2 31 5" xfId="4238"/>
    <cellStyle name="Calculation 3 2 2 31 5 2" xfId="47203"/>
    <cellStyle name="Calculation 3 2 2 31 5 3" xfId="47204"/>
    <cellStyle name="Calculation 3 2 2 31 6" xfId="4239"/>
    <cellStyle name="Calculation 3 2 2 31 6 2" xfId="47205"/>
    <cellStyle name="Calculation 3 2 2 31 6 3" xfId="47206"/>
    <cellStyle name="Calculation 3 2 2 31 7" xfId="4240"/>
    <cellStyle name="Calculation 3 2 2 31 8" xfId="47207"/>
    <cellStyle name="Calculation 3 2 2 32" xfId="4241"/>
    <cellStyle name="Calculation 3 2 2 32 2" xfId="4242"/>
    <cellStyle name="Calculation 3 2 2 32 2 2" xfId="4243"/>
    <cellStyle name="Calculation 3 2 2 32 2 3" xfId="4244"/>
    <cellStyle name="Calculation 3 2 2 32 2 4" xfId="4245"/>
    <cellStyle name="Calculation 3 2 2 32 2 5" xfId="4246"/>
    <cellStyle name="Calculation 3 2 2 32 2 6" xfId="4247"/>
    <cellStyle name="Calculation 3 2 2 32 3" xfId="4248"/>
    <cellStyle name="Calculation 3 2 2 32 3 2" xfId="47208"/>
    <cellStyle name="Calculation 3 2 2 32 3 3" xfId="47209"/>
    <cellStyle name="Calculation 3 2 2 32 4" xfId="4249"/>
    <cellStyle name="Calculation 3 2 2 32 4 2" xfId="47210"/>
    <cellStyle name="Calculation 3 2 2 32 4 3" xfId="47211"/>
    <cellStyle name="Calculation 3 2 2 32 5" xfId="4250"/>
    <cellStyle name="Calculation 3 2 2 32 5 2" xfId="47212"/>
    <cellStyle name="Calculation 3 2 2 32 5 3" xfId="47213"/>
    <cellStyle name="Calculation 3 2 2 32 6" xfId="4251"/>
    <cellStyle name="Calculation 3 2 2 32 6 2" xfId="47214"/>
    <cellStyle name="Calculation 3 2 2 32 6 3" xfId="47215"/>
    <cellStyle name="Calculation 3 2 2 32 7" xfId="4252"/>
    <cellStyle name="Calculation 3 2 2 32 8" xfId="47216"/>
    <cellStyle name="Calculation 3 2 2 33" xfId="4253"/>
    <cellStyle name="Calculation 3 2 2 33 2" xfId="4254"/>
    <cellStyle name="Calculation 3 2 2 33 2 2" xfId="4255"/>
    <cellStyle name="Calculation 3 2 2 33 2 3" xfId="4256"/>
    <cellStyle name="Calculation 3 2 2 33 2 4" xfId="4257"/>
    <cellStyle name="Calculation 3 2 2 33 2 5" xfId="4258"/>
    <cellStyle name="Calculation 3 2 2 33 2 6" xfId="4259"/>
    <cellStyle name="Calculation 3 2 2 33 3" xfId="4260"/>
    <cellStyle name="Calculation 3 2 2 33 3 2" xfId="47217"/>
    <cellStyle name="Calculation 3 2 2 33 3 3" xfId="47218"/>
    <cellStyle name="Calculation 3 2 2 33 4" xfId="4261"/>
    <cellStyle name="Calculation 3 2 2 33 4 2" xfId="47219"/>
    <cellStyle name="Calculation 3 2 2 33 4 3" xfId="47220"/>
    <cellStyle name="Calculation 3 2 2 33 5" xfId="4262"/>
    <cellStyle name="Calculation 3 2 2 33 5 2" xfId="47221"/>
    <cellStyle name="Calculation 3 2 2 33 5 3" xfId="47222"/>
    <cellStyle name="Calculation 3 2 2 33 6" xfId="4263"/>
    <cellStyle name="Calculation 3 2 2 33 6 2" xfId="47223"/>
    <cellStyle name="Calculation 3 2 2 33 6 3" xfId="47224"/>
    <cellStyle name="Calculation 3 2 2 33 7" xfId="4264"/>
    <cellStyle name="Calculation 3 2 2 33 8" xfId="47225"/>
    <cellStyle name="Calculation 3 2 2 34" xfId="4265"/>
    <cellStyle name="Calculation 3 2 2 34 2" xfId="4266"/>
    <cellStyle name="Calculation 3 2 2 34 2 2" xfId="4267"/>
    <cellStyle name="Calculation 3 2 2 34 2 3" xfId="4268"/>
    <cellStyle name="Calculation 3 2 2 34 2 4" xfId="4269"/>
    <cellStyle name="Calculation 3 2 2 34 2 5" xfId="4270"/>
    <cellStyle name="Calculation 3 2 2 34 2 6" xfId="4271"/>
    <cellStyle name="Calculation 3 2 2 34 3" xfId="4272"/>
    <cellStyle name="Calculation 3 2 2 34 3 2" xfId="47226"/>
    <cellStyle name="Calculation 3 2 2 34 3 3" xfId="47227"/>
    <cellStyle name="Calculation 3 2 2 34 4" xfId="4273"/>
    <cellStyle name="Calculation 3 2 2 34 4 2" xfId="47228"/>
    <cellStyle name="Calculation 3 2 2 34 4 3" xfId="47229"/>
    <cellStyle name="Calculation 3 2 2 34 5" xfId="4274"/>
    <cellStyle name="Calculation 3 2 2 34 5 2" xfId="47230"/>
    <cellStyle name="Calculation 3 2 2 34 5 3" xfId="47231"/>
    <cellStyle name="Calculation 3 2 2 34 6" xfId="4275"/>
    <cellStyle name="Calculation 3 2 2 34 6 2" xfId="47232"/>
    <cellStyle name="Calculation 3 2 2 34 6 3" xfId="47233"/>
    <cellStyle name="Calculation 3 2 2 34 7" xfId="4276"/>
    <cellStyle name="Calculation 3 2 2 34 8" xfId="47234"/>
    <cellStyle name="Calculation 3 2 2 35" xfId="4277"/>
    <cellStyle name="Calculation 3 2 2 35 2" xfId="4278"/>
    <cellStyle name="Calculation 3 2 2 35 3" xfId="4279"/>
    <cellStyle name="Calculation 3 2 2 35 4" xfId="4280"/>
    <cellStyle name="Calculation 3 2 2 35 5" xfId="4281"/>
    <cellStyle name="Calculation 3 2 2 35 6" xfId="4282"/>
    <cellStyle name="Calculation 3 2 2 36" xfId="4283"/>
    <cellStyle name="Calculation 3 2 2 36 2" xfId="47235"/>
    <cellStyle name="Calculation 3 2 2 36 3" xfId="47236"/>
    <cellStyle name="Calculation 3 2 2 37" xfId="4284"/>
    <cellStyle name="Calculation 3 2 2 37 2" xfId="47237"/>
    <cellStyle name="Calculation 3 2 2 37 3" xfId="47238"/>
    <cellStyle name="Calculation 3 2 2 38" xfId="4285"/>
    <cellStyle name="Calculation 3 2 2 38 2" xfId="47239"/>
    <cellStyle name="Calculation 3 2 2 38 3" xfId="47240"/>
    <cellStyle name="Calculation 3 2 2 39" xfId="4286"/>
    <cellStyle name="Calculation 3 2 2 39 2" xfId="47241"/>
    <cellStyle name="Calculation 3 2 2 39 3" xfId="47242"/>
    <cellStyle name="Calculation 3 2 2 4" xfId="4287"/>
    <cellStyle name="Calculation 3 2 2 4 2" xfId="4288"/>
    <cellStyle name="Calculation 3 2 2 4 2 2" xfId="4289"/>
    <cellStyle name="Calculation 3 2 2 4 2 3" xfId="4290"/>
    <cellStyle name="Calculation 3 2 2 4 2 4" xfId="4291"/>
    <cellStyle name="Calculation 3 2 2 4 2 5" xfId="4292"/>
    <cellStyle name="Calculation 3 2 2 4 2 6" xfId="4293"/>
    <cellStyle name="Calculation 3 2 2 4 3" xfId="4294"/>
    <cellStyle name="Calculation 3 2 2 4 3 2" xfId="47243"/>
    <cellStyle name="Calculation 3 2 2 4 3 3" xfId="47244"/>
    <cellStyle name="Calculation 3 2 2 4 4" xfId="4295"/>
    <cellStyle name="Calculation 3 2 2 4 4 2" xfId="47245"/>
    <cellStyle name="Calculation 3 2 2 4 4 3" xfId="47246"/>
    <cellStyle name="Calculation 3 2 2 4 5" xfId="4296"/>
    <cellStyle name="Calculation 3 2 2 4 5 2" xfId="47247"/>
    <cellStyle name="Calculation 3 2 2 4 5 3" xfId="47248"/>
    <cellStyle name="Calculation 3 2 2 4 6" xfId="4297"/>
    <cellStyle name="Calculation 3 2 2 4 6 2" xfId="47249"/>
    <cellStyle name="Calculation 3 2 2 4 6 3" xfId="47250"/>
    <cellStyle name="Calculation 3 2 2 4 7" xfId="4298"/>
    <cellStyle name="Calculation 3 2 2 4 8" xfId="47251"/>
    <cellStyle name="Calculation 3 2 2 40" xfId="4299"/>
    <cellStyle name="Calculation 3 2 2 41" xfId="47252"/>
    <cellStyle name="Calculation 3 2 2 5" xfId="4300"/>
    <cellStyle name="Calculation 3 2 2 5 2" xfId="4301"/>
    <cellStyle name="Calculation 3 2 2 5 2 2" xfId="4302"/>
    <cellStyle name="Calculation 3 2 2 5 2 3" xfId="4303"/>
    <cellStyle name="Calculation 3 2 2 5 2 4" xfId="4304"/>
    <cellStyle name="Calculation 3 2 2 5 2 5" xfId="4305"/>
    <cellStyle name="Calculation 3 2 2 5 2 6" xfId="4306"/>
    <cellStyle name="Calculation 3 2 2 5 3" xfId="4307"/>
    <cellStyle name="Calculation 3 2 2 5 3 2" xfId="47253"/>
    <cellStyle name="Calculation 3 2 2 5 3 3" xfId="47254"/>
    <cellStyle name="Calculation 3 2 2 5 4" xfId="4308"/>
    <cellStyle name="Calculation 3 2 2 5 4 2" xfId="47255"/>
    <cellStyle name="Calculation 3 2 2 5 4 3" xfId="47256"/>
    <cellStyle name="Calculation 3 2 2 5 5" xfId="4309"/>
    <cellStyle name="Calculation 3 2 2 5 5 2" xfId="47257"/>
    <cellStyle name="Calculation 3 2 2 5 5 3" xfId="47258"/>
    <cellStyle name="Calculation 3 2 2 5 6" xfId="4310"/>
    <cellStyle name="Calculation 3 2 2 5 6 2" xfId="47259"/>
    <cellStyle name="Calculation 3 2 2 5 6 3" xfId="47260"/>
    <cellStyle name="Calculation 3 2 2 5 7" xfId="4311"/>
    <cellStyle name="Calculation 3 2 2 5 8" xfId="47261"/>
    <cellStyle name="Calculation 3 2 2 6" xfId="4312"/>
    <cellStyle name="Calculation 3 2 2 6 2" xfId="4313"/>
    <cellStyle name="Calculation 3 2 2 6 2 2" xfId="4314"/>
    <cellStyle name="Calculation 3 2 2 6 2 3" xfId="4315"/>
    <cellStyle name="Calculation 3 2 2 6 2 4" xfId="4316"/>
    <cellStyle name="Calculation 3 2 2 6 2 5" xfId="4317"/>
    <cellStyle name="Calculation 3 2 2 6 2 6" xfId="4318"/>
    <cellStyle name="Calculation 3 2 2 6 3" xfId="4319"/>
    <cellStyle name="Calculation 3 2 2 6 3 2" xfId="47262"/>
    <cellStyle name="Calculation 3 2 2 6 3 3" xfId="47263"/>
    <cellStyle name="Calculation 3 2 2 6 4" xfId="4320"/>
    <cellStyle name="Calculation 3 2 2 6 4 2" xfId="47264"/>
    <cellStyle name="Calculation 3 2 2 6 4 3" xfId="47265"/>
    <cellStyle name="Calculation 3 2 2 6 5" xfId="4321"/>
    <cellStyle name="Calculation 3 2 2 6 5 2" xfId="47266"/>
    <cellStyle name="Calculation 3 2 2 6 5 3" xfId="47267"/>
    <cellStyle name="Calculation 3 2 2 6 6" xfId="4322"/>
    <cellStyle name="Calculation 3 2 2 6 6 2" xfId="47268"/>
    <cellStyle name="Calculation 3 2 2 6 6 3" xfId="47269"/>
    <cellStyle name="Calculation 3 2 2 6 7" xfId="4323"/>
    <cellStyle name="Calculation 3 2 2 6 8" xfId="47270"/>
    <cellStyle name="Calculation 3 2 2 7" xfId="4324"/>
    <cellStyle name="Calculation 3 2 2 7 2" xfId="4325"/>
    <cellStyle name="Calculation 3 2 2 7 2 2" xfId="4326"/>
    <cellStyle name="Calculation 3 2 2 7 2 3" xfId="4327"/>
    <cellStyle name="Calculation 3 2 2 7 2 4" xfId="4328"/>
    <cellStyle name="Calculation 3 2 2 7 2 5" xfId="4329"/>
    <cellStyle name="Calculation 3 2 2 7 2 6" xfId="4330"/>
    <cellStyle name="Calculation 3 2 2 7 3" xfId="4331"/>
    <cellStyle name="Calculation 3 2 2 7 3 2" xfId="47271"/>
    <cellStyle name="Calculation 3 2 2 7 3 3" xfId="47272"/>
    <cellStyle name="Calculation 3 2 2 7 4" xfId="4332"/>
    <cellStyle name="Calculation 3 2 2 7 4 2" xfId="47273"/>
    <cellStyle name="Calculation 3 2 2 7 4 3" xfId="47274"/>
    <cellStyle name="Calculation 3 2 2 7 5" xfId="4333"/>
    <cellStyle name="Calculation 3 2 2 7 5 2" xfId="47275"/>
    <cellStyle name="Calculation 3 2 2 7 5 3" xfId="47276"/>
    <cellStyle name="Calculation 3 2 2 7 6" xfId="4334"/>
    <cellStyle name="Calculation 3 2 2 7 6 2" xfId="47277"/>
    <cellStyle name="Calculation 3 2 2 7 6 3" xfId="47278"/>
    <cellStyle name="Calculation 3 2 2 7 7" xfId="4335"/>
    <cellStyle name="Calculation 3 2 2 7 8" xfId="47279"/>
    <cellStyle name="Calculation 3 2 2 8" xfId="4336"/>
    <cellStyle name="Calculation 3 2 2 8 2" xfId="4337"/>
    <cellStyle name="Calculation 3 2 2 8 2 2" xfId="4338"/>
    <cellStyle name="Calculation 3 2 2 8 2 3" xfId="4339"/>
    <cellStyle name="Calculation 3 2 2 8 2 4" xfId="4340"/>
    <cellStyle name="Calculation 3 2 2 8 2 5" xfId="4341"/>
    <cellStyle name="Calculation 3 2 2 8 2 6" xfId="4342"/>
    <cellStyle name="Calculation 3 2 2 8 3" xfId="4343"/>
    <cellStyle name="Calculation 3 2 2 8 3 2" xfId="47280"/>
    <cellStyle name="Calculation 3 2 2 8 3 3" xfId="47281"/>
    <cellStyle name="Calculation 3 2 2 8 4" xfId="4344"/>
    <cellStyle name="Calculation 3 2 2 8 4 2" xfId="47282"/>
    <cellStyle name="Calculation 3 2 2 8 4 3" xfId="47283"/>
    <cellStyle name="Calculation 3 2 2 8 5" xfId="4345"/>
    <cellStyle name="Calculation 3 2 2 8 5 2" xfId="47284"/>
    <cellStyle name="Calculation 3 2 2 8 5 3" xfId="47285"/>
    <cellStyle name="Calculation 3 2 2 8 6" xfId="4346"/>
    <cellStyle name="Calculation 3 2 2 8 6 2" xfId="47286"/>
    <cellStyle name="Calculation 3 2 2 8 6 3" xfId="47287"/>
    <cellStyle name="Calculation 3 2 2 8 7" xfId="4347"/>
    <cellStyle name="Calculation 3 2 2 8 8" xfId="47288"/>
    <cellStyle name="Calculation 3 2 2 9" xfId="4348"/>
    <cellStyle name="Calculation 3 2 2 9 2" xfId="4349"/>
    <cellStyle name="Calculation 3 2 2 9 2 2" xfId="4350"/>
    <cellStyle name="Calculation 3 2 2 9 2 3" xfId="4351"/>
    <cellStyle name="Calculation 3 2 2 9 2 4" xfId="4352"/>
    <cellStyle name="Calculation 3 2 2 9 2 5" xfId="4353"/>
    <cellStyle name="Calculation 3 2 2 9 2 6" xfId="4354"/>
    <cellStyle name="Calculation 3 2 2 9 3" xfId="4355"/>
    <cellStyle name="Calculation 3 2 2 9 3 2" xfId="47289"/>
    <cellStyle name="Calculation 3 2 2 9 3 3" xfId="47290"/>
    <cellStyle name="Calculation 3 2 2 9 4" xfId="4356"/>
    <cellStyle name="Calculation 3 2 2 9 4 2" xfId="47291"/>
    <cellStyle name="Calculation 3 2 2 9 4 3" xfId="47292"/>
    <cellStyle name="Calculation 3 2 2 9 5" xfId="4357"/>
    <cellStyle name="Calculation 3 2 2 9 5 2" xfId="47293"/>
    <cellStyle name="Calculation 3 2 2 9 5 3" xfId="47294"/>
    <cellStyle name="Calculation 3 2 2 9 6" xfId="4358"/>
    <cellStyle name="Calculation 3 2 2 9 6 2" xfId="47295"/>
    <cellStyle name="Calculation 3 2 2 9 6 3" xfId="47296"/>
    <cellStyle name="Calculation 3 2 2 9 7" xfId="4359"/>
    <cellStyle name="Calculation 3 2 2 9 8" xfId="47297"/>
    <cellStyle name="Calculation 3 2 20" xfId="4360"/>
    <cellStyle name="Calculation 3 2 20 2" xfId="4361"/>
    <cellStyle name="Calculation 3 2 20 2 2" xfId="4362"/>
    <cellStyle name="Calculation 3 2 20 2 3" xfId="4363"/>
    <cellStyle name="Calculation 3 2 20 2 4" xfId="4364"/>
    <cellStyle name="Calculation 3 2 20 2 5" xfId="4365"/>
    <cellStyle name="Calculation 3 2 20 2 6" xfId="4366"/>
    <cellStyle name="Calculation 3 2 20 3" xfId="4367"/>
    <cellStyle name="Calculation 3 2 20 3 2" xfId="47298"/>
    <cellStyle name="Calculation 3 2 20 3 3" xfId="47299"/>
    <cellStyle name="Calculation 3 2 20 4" xfId="4368"/>
    <cellStyle name="Calculation 3 2 20 4 2" xfId="47300"/>
    <cellStyle name="Calculation 3 2 20 4 3" xfId="47301"/>
    <cellStyle name="Calculation 3 2 20 5" xfId="4369"/>
    <cellStyle name="Calculation 3 2 20 5 2" xfId="47302"/>
    <cellStyle name="Calculation 3 2 20 5 3" xfId="47303"/>
    <cellStyle name="Calculation 3 2 20 6" xfId="4370"/>
    <cellStyle name="Calculation 3 2 20 6 2" xfId="47304"/>
    <cellStyle name="Calculation 3 2 20 6 3" xfId="47305"/>
    <cellStyle name="Calculation 3 2 20 7" xfId="4371"/>
    <cellStyle name="Calculation 3 2 20 8" xfId="47306"/>
    <cellStyle name="Calculation 3 2 21" xfId="4372"/>
    <cellStyle name="Calculation 3 2 21 2" xfId="4373"/>
    <cellStyle name="Calculation 3 2 21 2 2" xfId="4374"/>
    <cellStyle name="Calculation 3 2 21 2 3" xfId="4375"/>
    <cellStyle name="Calculation 3 2 21 2 4" xfId="4376"/>
    <cellStyle name="Calculation 3 2 21 2 5" xfId="4377"/>
    <cellStyle name="Calculation 3 2 21 2 6" xfId="4378"/>
    <cellStyle name="Calculation 3 2 21 3" xfId="4379"/>
    <cellStyle name="Calculation 3 2 21 3 2" xfId="47307"/>
    <cellStyle name="Calculation 3 2 21 3 3" xfId="47308"/>
    <cellStyle name="Calculation 3 2 21 4" xfId="4380"/>
    <cellStyle name="Calculation 3 2 21 4 2" xfId="47309"/>
    <cellStyle name="Calculation 3 2 21 4 3" xfId="47310"/>
    <cellStyle name="Calculation 3 2 21 5" xfId="4381"/>
    <cellStyle name="Calculation 3 2 21 5 2" xfId="47311"/>
    <cellStyle name="Calculation 3 2 21 5 3" xfId="47312"/>
    <cellStyle name="Calculation 3 2 21 6" xfId="4382"/>
    <cellStyle name="Calculation 3 2 21 6 2" xfId="47313"/>
    <cellStyle name="Calculation 3 2 21 6 3" xfId="47314"/>
    <cellStyle name="Calculation 3 2 21 7" xfId="4383"/>
    <cellStyle name="Calculation 3 2 21 8" xfId="47315"/>
    <cellStyle name="Calculation 3 2 22" xfId="4384"/>
    <cellStyle name="Calculation 3 2 22 2" xfId="4385"/>
    <cellStyle name="Calculation 3 2 22 2 2" xfId="4386"/>
    <cellStyle name="Calculation 3 2 22 2 3" xfId="4387"/>
    <cellStyle name="Calculation 3 2 22 2 4" xfId="4388"/>
    <cellStyle name="Calculation 3 2 22 2 5" xfId="4389"/>
    <cellStyle name="Calculation 3 2 22 2 6" xfId="4390"/>
    <cellStyle name="Calculation 3 2 22 3" xfId="4391"/>
    <cellStyle name="Calculation 3 2 22 3 2" xfId="47316"/>
    <cellStyle name="Calculation 3 2 22 3 3" xfId="47317"/>
    <cellStyle name="Calculation 3 2 22 4" xfId="4392"/>
    <cellStyle name="Calculation 3 2 22 4 2" xfId="47318"/>
    <cellStyle name="Calculation 3 2 22 4 3" xfId="47319"/>
    <cellStyle name="Calculation 3 2 22 5" xfId="4393"/>
    <cellStyle name="Calculation 3 2 22 5 2" xfId="47320"/>
    <cellStyle name="Calculation 3 2 22 5 3" xfId="47321"/>
    <cellStyle name="Calculation 3 2 22 6" xfId="4394"/>
    <cellStyle name="Calculation 3 2 22 6 2" xfId="47322"/>
    <cellStyle name="Calculation 3 2 22 6 3" xfId="47323"/>
    <cellStyle name="Calculation 3 2 22 7" xfId="4395"/>
    <cellStyle name="Calculation 3 2 22 8" xfId="47324"/>
    <cellStyle name="Calculation 3 2 23" xfId="4396"/>
    <cellStyle name="Calculation 3 2 23 2" xfId="4397"/>
    <cellStyle name="Calculation 3 2 23 2 2" xfId="4398"/>
    <cellStyle name="Calculation 3 2 23 2 3" xfId="4399"/>
    <cellStyle name="Calculation 3 2 23 2 4" xfId="4400"/>
    <cellStyle name="Calculation 3 2 23 2 5" xfId="4401"/>
    <cellStyle name="Calculation 3 2 23 2 6" xfId="4402"/>
    <cellStyle name="Calculation 3 2 23 3" xfId="4403"/>
    <cellStyle name="Calculation 3 2 23 3 2" xfId="47325"/>
    <cellStyle name="Calculation 3 2 23 3 3" xfId="47326"/>
    <cellStyle name="Calculation 3 2 23 4" xfId="4404"/>
    <cellStyle name="Calculation 3 2 23 4 2" xfId="47327"/>
    <cellStyle name="Calculation 3 2 23 4 3" xfId="47328"/>
    <cellStyle name="Calculation 3 2 23 5" xfId="4405"/>
    <cellStyle name="Calculation 3 2 23 5 2" xfId="47329"/>
    <cellStyle name="Calculation 3 2 23 5 3" xfId="47330"/>
    <cellStyle name="Calculation 3 2 23 6" xfId="4406"/>
    <cellStyle name="Calculation 3 2 23 6 2" xfId="47331"/>
    <cellStyle name="Calculation 3 2 23 6 3" xfId="47332"/>
    <cellStyle name="Calculation 3 2 23 7" xfId="4407"/>
    <cellStyle name="Calculation 3 2 23 8" xfId="47333"/>
    <cellStyle name="Calculation 3 2 24" xfId="4408"/>
    <cellStyle name="Calculation 3 2 24 2" xfId="4409"/>
    <cellStyle name="Calculation 3 2 24 2 2" xfId="4410"/>
    <cellStyle name="Calculation 3 2 24 2 3" xfId="4411"/>
    <cellStyle name="Calculation 3 2 24 2 4" xfId="4412"/>
    <cellStyle name="Calculation 3 2 24 2 5" xfId="4413"/>
    <cellStyle name="Calculation 3 2 24 2 6" xfId="4414"/>
    <cellStyle name="Calculation 3 2 24 3" xfId="4415"/>
    <cellStyle name="Calculation 3 2 24 3 2" xfId="47334"/>
    <cellStyle name="Calculation 3 2 24 3 3" xfId="47335"/>
    <cellStyle name="Calculation 3 2 24 4" xfId="4416"/>
    <cellStyle name="Calculation 3 2 24 4 2" xfId="47336"/>
    <cellStyle name="Calculation 3 2 24 4 3" xfId="47337"/>
    <cellStyle name="Calculation 3 2 24 5" xfId="4417"/>
    <cellStyle name="Calculation 3 2 24 5 2" xfId="47338"/>
    <cellStyle name="Calculation 3 2 24 5 3" xfId="47339"/>
    <cellStyle name="Calculation 3 2 24 6" xfId="4418"/>
    <cellStyle name="Calculation 3 2 24 6 2" xfId="47340"/>
    <cellStyle name="Calculation 3 2 24 6 3" xfId="47341"/>
    <cellStyle name="Calculation 3 2 24 7" xfId="4419"/>
    <cellStyle name="Calculation 3 2 24 8" xfId="47342"/>
    <cellStyle name="Calculation 3 2 25" xfId="4420"/>
    <cellStyle name="Calculation 3 2 25 2" xfId="4421"/>
    <cellStyle name="Calculation 3 2 25 2 2" xfId="4422"/>
    <cellStyle name="Calculation 3 2 25 2 3" xfId="4423"/>
    <cellStyle name="Calculation 3 2 25 2 4" xfId="4424"/>
    <cellStyle name="Calculation 3 2 25 2 5" xfId="4425"/>
    <cellStyle name="Calculation 3 2 25 2 6" xfId="4426"/>
    <cellStyle name="Calculation 3 2 25 3" xfId="4427"/>
    <cellStyle name="Calculation 3 2 25 3 2" xfId="47343"/>
    <cellStyle name="Calculation 3 2 25 3 3" xfId="47344"/>
    <cellStyle name="Calculation 3 2 25 4" xfId="4428"/>
    <cellStyle name="Calculation 3 2 25 4 2" xfId="47345"/>
    <cellStyle name="Calculation 3 2 25 4 3" xfId="47346"/>
    <cellStyle name="Calculation 3 2 25 5" xfId="4429"/>
    <cellStyle name="Calculation 3 2 25 5 2" xfId="47347"/>
    <cellStyle name="Calculation 3 2 25 5 3" xfId="47348"/>
    <cellStyle name="Calculation 3 2 25 6" xfId="4430"/>
    <cellStyle name="Calculation 3 2 25 6 2" xfId="47349"/>
    <cellStyle name="Calculation 3 2 25 6 3" xfId="47350"/>
    <cellStyle name="Calculation 3 2 25 7" xfId="4431"/>
    <cellStyle name="Calculation 3 2 25 8" xfId="47351"/>
    <cellStyle name="Calculation 3 2 26" xfId="4432"/>
    <cellStyle name="Calculation 3 2 26 2" xfId="4433"/>
    <cellStyle name="Calculation 3 2 26 2 2" xfId="4434"/>
    <cellStyle name="Calculation 3 2 26 2 3" xfId="4435"/>
    <cellStyle name="Calculation 3 2 26 2 4" xfId="4436"/>
    <cellStyle name="Calculation 3 2 26 2 5" xfId="4437"/>
    <cellStyle name="Calculation 3 2 26 2 6" xfId="4438"/>
    <cellStyle name="Calculation 3 2 26 3" xfId="4439"/>
    <cellStyle name="Calculation 3 2 26 3 2" xfId="47352"/>
    <cellStyle name="Calculation 3 2 26 3 3" xfId="47353"/>
    <cellStyle name="Calculation 3 2 26 4" xfId="4440"/>
    <cellStyle name="Calculation 3 2 26 4 2" xfId="47354"/>
    <cellStyle name="Calculation 3 2 26 4 3" xfId="47355"/>
    <cellStyle name="Calculation 3 2 26 5" xfId="4441"/>
    <cellStyle name="Calculation 3 2 26 5 2" xfId="47356"/>
    <cellStyle name="Calculation 3 2 26 5 3" xfId="47357"/>
    <cellStyle name="Calculation 3 2 26 6" xfId="4442"/>
    <cellStyle name="Calculation 3 2 26 6 2" xfId="47358"/>
    <cellStyle name="Calculation 3 2 26 6 3" xfId="47359"/>
    <cellStyle name="Calculation 3 2 26 7" xfId="4443"/>
    <cellStyle name="Calculation 3 2 26 8" xfId="47360"/>
    <cellStyle name="Calculation 3 2 27" xfId="4444"/>
    <cellStyle name="Calculation 3 2 27 2" xfId="4445"/>
    <cellStyle name="Calculation 3 2 27 2 2" xfId="4446"/>
    <cellStyle name="Calculation 3 2 27 2 3" xfId="4447"/>
    <cellStyle name="Calculation 3 2 27 2 4" xfId="4448"/>
    <cellStyle name="Calculation 3 2 27 2 5" xfId="4449"/>
    <cellStyle name="Calculation 3 2 27 2 6" xfId="4450"/>
    <cellStyle name="Calculation 3 2 27 3" xfId="4451"/>
    <cellStyle name="Calculation 3 2 27 3 2" xfId="47361"/>
    <cellStyle name="Calculation 3 2 27 3 3" xfId="47362"/>
    <cellStyle name="Calculation 3 2 27 4" xfId="4452"/>
    <cellStyle name="Calculation 3 2 27 4 2" xfId="47363"/>
    <cellStyle name="Calculation 3 2 27 4 3" xfId="47364"/>
    <cellStyle name="Calculation 3 2 27 5" xfId="4453"/>
    <cellStyle name="Calculation 3 2 27 5 2" xfId="47365"/>
    <cellStyle name="Calculation 3 2 27 5 3" xfId="47366"/>
    <cellStyle name="Calculation 3 2 27 6" xfId="4454"/>
    <cellStyle name="Calculation 3 2 27 6 2" xfId="47367"/>
    <cellStyle name="Calculation 3 2 27 6 3" xfId="47368"/>
    <cellStyle name="Calculation 3 2 27 7" xfId="4455"/>
    <cellStyle name="Calculation 3 2 27 8" xfId="47369"/>
    <cellStyle name="Calculation 3 2 28" xfId="4456"/>
    <cellStyle name="Calculation 3 2 28 2" xfId="4457"/>
    <cellStyle name="Calculation 3 2 28 2 2" xfId="4458"/>
    <cellStyle name="Calculation 3 2 28 2 3" xfId="4459"/>
    <cellStyle name="Calculation 3 2 28 2 4" xfId="4460"/>
    <cellStyle name="Calculation 3 2 28 2 5" xfId="4461"/>
    <cellStyle name="Calculation 3 2 28 2 6" xfId="4462"/>
    <cellStyle name="Calculation 3 2 28 3" xfId="4463"/>
    <cellStyle name="Calculation 3 2 28 3 2" xfId="47370"/>
    <cellStyle name="Calculation 3 2 28 3 3" xfId="47371"/>
    <cellStyle name="Calculation 3 2 28 4" xfId="4464"/>
    <cellStyle name="Calculation 3 2 28 4 2" xfId="47372"/>
    <cellStyle name="Calculation 3 2 28 4 3" xfId="47373"/>
    <cellStyle name="Calculation 3 2 28 5" xfId="4465"/>
    <cellStyle name="Calculation 3 2 28 5 2" xfId="47374"/>
    <cellStyle name="Calculation 3 2 28 5 3" xfId="47375"/>
    <cellStyle name="Calculation 3 2 28 6" xfId="4466"/>
    <cellStyle name="Calculation 3 2 28 6 2" xfId="47376"/>
    <cellStyle name="Calculation 3 2 28 6 3" xfId="47377"/>
    <cellStyle name="Calculation 3 2 28 7" xfId="4467"/>
    <cellStyle name="Calculation 3 2 28 8" xfId="47378"/>
    <cellStyle name="Calculation 3 2 29" xfId="4468"/>
    <cellStyle name="Calculation 3 2 29 2" xfId="4469"/>
    <cellStyle name="Calculation 3 2 29 2 2" xfId="4470"/>
    <cellStyle name="Calculation 3 2 29 2 3" xfId="4471"/>
    <cellStyle name="Calculation 3 2 29 2 4" xfId="4472"/>
    <cellStyle name="Calculation 3 2 29 2 5" xfId="4473"/>
    <cellStyle name="Calculation 3 2 29 2 6" xfId="4474"/>
    <cellStyle name="Calculation 3 2 29 3" xfId="4475"/>
    <cellStyle name="Calculation 3 2 29 3 2" xfId="47379"/>
    <cellStyle name="Calculation 3 2 29 3 3" xfId="47380"/>
    <cellStyle name="Calculation 3 2 29 4" xfId="4476"/>
    <cellStyle name="Calculation 3 2 29 4 2" xfId="47381"/>
    <cellStyle name="Calculation 3 2 29 4 3" xfId="47382"/>
    <cellStyle name="Calculation 3 2 29 5" xfId="4477"/>
    <cellStyle name="Calculation 3 2 29 5 2" xfId="47383"/>
    <cellStyle name="Calculation 3 2 29 5 3" xfId="47384"/>
    <cellStyle name="Calculation 3 2 29 6" xfId="4478"/>
    <cellStyle name="Calculation 3 2 29 6 2" xfId="47385"/>
    <cellStyle name="Calculation 3 2 29 6 3" xfId="47386"/>
    <cellStyle name="Calculation 3 2 29 7" xfId="4479"/>
    <cellStyle name="Calculation 3 2 29 8" xfId="47387"/>
    <cellStyle name="Calculation 3 2 3" xfId="4480"/>
    <cellStyle name="Calculation 3 2 3 2" xfId="4481"/>
    <cellStyle name="Calculation 3 2 3 2 2" xfId="4482"/>
    <cellStyle name="Calculation 3 2 3 2 3" xfId="4483"/>
    <cellStyle name="Calculation 3 2 3 2 4" xfId="4484"/>
    <cellStyle name="Calculation 3 2 3 2 5" xfId="4485"/>
    <cellStyle name="Calculation 3 2 3 2 6" xfId="4486"/>
    <cellStyle name="Calculation 3 2 3 3" xfId="4487"/>
    <cellStyle name="Calculation 3 2 3 3 2" xfId="47388"/>
    <cellStyle name="Calculation 3 2 3 3 3" xfId="47389"/>
    <cellStyle name="Calculation 3 2 3 4" xfId="4488"/>
    <cellStyle name="Calculation 3 2 3 4 2" xfId="47390"/>
    <cellStyle name="Calculation 3 2 3 4 3" xfId="47391"/>
    <cellStyle name="Calculation 3 2 3 5" xfId="4489"/>
    <cellStyle name="Calculation 3 2 3 5 2" xfId="47392"/>
    <cellStyle name="Calculation 3 2 3 5 3" xfId="47393"/>
    <cellStyle name="Calculation 3 2 3 6" xfId="4490"/>
    <cellStyle name="Calculation 3 2 3 6 2" xfId="47394"/>
    <cellStyle name="Calculation 3 2 3 6 3" xfId="47395"/>
    <cellStyle name="Calculation 3 2 3 7" xfId="4491"/>
    <cellStyle name="Calculation 3 2 3 8" xfId="47396"/>
    <cellStyle name="Calculation 3 2 30" xfId="4492"/>
    <cellStyle name="Calculation 3 2 30 2" xfId="4493"/>
    <cellStyle name="Calculation 3 2 30 2 2" xfId="4494"/>
    <cellStyle name="Calculation 3 2 30 2 3" xfId="4495"/>
    <cellStyle name="Calculation 3 2 30 2 4" xfId="4496"/>
    <cellStyle name="Calculation 3 2 30 2 5" xfId="4497"/>
    <cellStyle name="Calculation 3 2 30 2 6" xfId="4498"/>
    <cellStyle name="Calculation 3 2 30 3" xfId="4499"/>
    <cellStyle name="Calculation 3 2 30 3 2" xfId="47397"/>
    <cellStyle name="Calculation 3 2 30 3 3" xfId="47398"/>
    <cellStyle name="Calculation 3 2 30 4" xfId="4500"/>
    <cellStyle name="Calculation 3 2 30 4 2" xfId="47399"/>
    <cellStyle name="Calculation 3 2 30 4 3" xfId="47400"/>
    <cellStyle name="Calculation 3 2 30 5" xfId="4501"/>
    <cellStyle name="Calculation 3 2 30 5 2" xfId="47401"/>
    <cellStyle name="Calculation 3 2 30 5 3" xfId="47402"/>
    <cellStyle name="Calculation 3 2 30 6" xfId="4502"/>
    <cellStyle name="Calculation 3 2 30 6 2" xfId="47403"/>
    <cellStyle name="Calculation 3 2 30 6 3" xfId="47404"/>
    <cellStyle name="Calculation 3 2 30 7" xfId="4503"/>
    <cellStyle name="Calculation 3 2 30 8" xfId="47405"/>
    <cellStyle name="Calculation 3 2 31" xfId="4504"/>
    <cellStyle name="Calculation 3 2 31 2" xfId="4505"/>
    <cellStyle name="Calculation 3 2 31 2 2" xfId="4506"/>
    <cellStyle name="Calculation 3 2 31 2 3" xfId="4507"/>
    <cellStyle name="Calculation 3 2 31 2 4" xfId="4508"/>
    <cellStyle name="Calculation 3 2 31 2 5" xfId="4509"/>
    <cellStyle name="Calculation 3 2 31 2 6" xfId="4510"/>
    <cellStyle name="Calculation 3 2 31 3" xfId="4511"/>
    <cellStyle name="Calculation 3 2 31 3 2" xfId="47406"/>
    <cellStyle name="Calculation 3 2 31 3 3" xfId="47407"/>
    <cellStyle name="Calculation 3 2 31 4" xfId="4512"/>
    <cellStyle name="Calculation 3 2 31 4 2" xfId="47408"/>
    <cellStyle name="Calculation 3 2 31 4 3" xfId="47409"/>
    <cellStyle name="Calculation 3 2 31 5" xfId="4513"/>
    <cellStyle name="Calculation 3 2 31 5 2" xfId="47410"/>
    <cellStyle name="Calculation 3 2 31 5 3" xfId="47411"/>
    <cellStyle name="Calculation 3 2 31 6" xfId="4514"/>
    <cellStyle name="Calculation 3 2 31 6 2" xfId="47412"/>
    <cellStyle name="Calculation 3 2 31 6 3" xfId="47413"/>
    <cellStyle name="Calculation 3 2 31 7" xfId="4515"/>
    <cellStyle name="Calculation 3 2 31 8" xfId="47414"/>
    <cellStyle name="Calculation 3 2 32" xfId="4516"/>
    <cellStyle name="Calculation 3 2 32 2" xfId="4517"/>
    <cellStyle name="Calculation 3 2 32 2 2" xfId="4518"/>
    <cellStyle name="Calculation 3 2 32 2 3" xfId="4519"/>
    <cellStyle name="Calculation 3 2 32 2 4" xfId="4520"/>
    <cellStyle name="Calculation 3 2 32 2 5" xfId="4521"/>
    <cellStyle name="Calculation 3 2 32 2 6" xfId="4522"/>
    <cellStyle name="Calculation 3 2 32 3" xfId="4523"/>
    <cellStyle name="Calculation 3 2 32 3 2" xfId="47415"/>
    <cellStyle name="Calculation 3 2 32 3 3" xfId="47416"/>
    <cellStyle name="Calculation 3 2 32 4" xfId="4524"/>
    <cellStyle name="Calculation 3 2 32 4 2" xfId="47417"/>
    <cellStyle name="Calculation 3 2 32 4 3" xfId="47418"/>
    <cellStyle name="Calculation 3 2 32 5" xfId="4525"/>
    <cellStyle name="Calculation 3 2 32 5 2" xfId="47419"/>
    <cellStyle name="Calculation 3 2 32 5 3" xfId="47420"/>
    <cellStyle name="Calculation 3 2 32 6" xfId="4526"/>
    <cellStyle name="Calculation 3 2 32 6 2" xfId="47421"/>
    <cellStyle name="Calculation 3 2 32 6 3" xfId="47422"/>
    <cellStyle name="Calculation 3 2 32 7" xfId="4527"/>
    <cellStyle name="Calculation 3 2 32 8" xfId="47423"/>
    <cellStyle name="Calculation 3 2 33" xfId="4528"/>
    <cellStyle name="Calculation 3 2 33 2" xfId="4529"/>
    <cellStyle name="Calculation 3 2 33 2 2" xfId="4530"/>
    <cellStyle name="Calculation 3 2 33 2 3" xfId="4531"/>
    <cellStyle name="Calculation 3 2 33 2 4" xfId="4532"/>
    <cellStyle name="Calculation 3 2 33 2 5" xfId="4533"/>
    <cellStyle name="Calculation 3 2 33 2 6" xfId="4534"/>
    <cellStyle name="Calculation 3 2 33 3" xfId="4535"/>
    <cellStyle name="Calculation 3 2 33 3 2" xfId="47424"/>
    <cellStyle name="Calculation 3 2 33 3 3" xfId="47425"/>
    <cellStyle name="Calculation 3 2 33 4" xfId="4536"/>
    <cellStyle name="Calculation 3 2 33 4 2" xfId="47426"/>
    <cellStyle name="Calculation 3 2 33 4 3" xfId="47427"/>
    <cellStyle name="Calculation 3 2 33 5" xfId="4537"/>
    <cellStyle name="Calculation 3 2 33 5 2" xfId="47428"/>
    <cellStyle name="Calculation 3 2 33 5 3" xfId="47429"/>
    <cellStyle name="Calculation 3 2 33 6" xfId="4538"/>
    <cellStyle name="Calculation 3 2 33 6 2" xfId="47430"/>
    <cellStyle name="Calculation 3 2 33 6 3" xfId="47431"/>
    <cellStyle name="Calculation 3 2 33 7" xfId="4539"/>
    <cellStyle name="Calculation 3 2 33 8" xfId="47432"/>
    <cellStyle name="Calculation 3 2 34" xfId="4540"/>
    <cellStyle name="Calculation 3 2 34 2" xfId="4541"/>
    <cellStyle name="Calculation 3 2 34 2 2" xfId="4542"/>
    <cellStyle name="Calculation 3 2 34 2 3" xfId="4543"/>
    <cellStyle name="Calculation 3 2 34 2 4" xfId="4544"/>
    <cellStyle name="Calculation 3 2 34 2 5" xfId="4545"/>
    <cellStyle name="Calculation 3 2 34 2 6" xfId="4546"/>
    <cellStyle name="Calculation 3 2 34 3" xfId="4547"/>
    <cellStyle name="Calculation 3 2 34 3 2" xfId="47433"/>
    <cellStyle name="Calculation 3 2 34 3 3" xfId="47434"/>
    <cellStyle name="Calculation 3 2 34 4" xfId="4548"/>
    <cellStyle name="Calculation 3 2 34 4 2" xfId="47435"/>
    <cellStyle name="Calculation 3 2 34 4 3" xfId="47436"/>
    <cellStyle name="Calculation 3 2 34 5" xfId="4549"/>
    <cellStyle name="Calculation 3 2 34 5 2" xfId="47437"/>
    <cellStyle name="Calculation 3 2 34 5 3" xfId="47438"/>
    <cellStyle name="Calculation 3 2 34 6" xfId="4550"/>
    <cellStyle name="Calculation 3 2 34 6 2" xfId="47439"/>
    <cellStyle name="Calculation 3 2 34 6 3" xfId="47440"/>
    <cellStyle name="Calculation 3 2 34 7" xfId="4551"/>
    <cellStyle name="Calculation 3 2 34 8" xfId="47441"/>
    <cellStyle name="Calculation 3 2 35" xfId="4552"/>
    <cellStyle name="Calculation 3 2 35 2" xfId="4553"/>
    <cellStyle name="Calculation 3 2 35 2 2" xfId="4554"/>
    <cellStyle name="Calculation 3 2 35 2 3" xfId="4555"/>
    <cellStyle name="Calculation 3 2 35 2 4" xfId="4556"/>
    <cellStyle name="Calculation 3 2 35 2 5" xfId="4557"/>
    <cellStyle name="Calculation 3 2 35 2 6" xfId="4558"/>
    <cellStyle name="Calculation 3 2 35 3" xfId="4559"/>
    <cellStyle name="Calculation 3 2 35 3 2" xfId="47442"/>
    <cellStyle name="Calculation 3 2 35 3 3" xfId="47443"/>
    <cellStyle name="Calculation 3 2 35 4" xfId="4560"/>
    <cellStyle name="Calculation 3 2 35 4 2" xfId="47444"/>
    <cellStyle name="Calculation 3 2 35 4 3" xfId="47445"/>
    <cellStyle name="Calculation 3 2 35 5" xfId="4561"/>
    <cellStyle name="Calculation 3 2 35 5 2" xfId="47446"/>
    <cellStyle name="Calculation 3 2 35 5 3" xfId="47447"/>
    <cellStyle name="Calculation 3 2 35 6" xfId="4562"/>
    <cellStyle name="Calculation 3 2 35 6 2" xfId="47448"/>
    <cellStyle name="Calculation 3 2 35 6 3" xfId="47449"/>
    <cellStyle name="Calculation 3 2 35 7" xfId="4563"/>
    <cellStyle name="Calculation 3 2 35 8" xfId="47450"/>
    <cellStyle name="Calculation 3 2 36" xfId="4564"/>
    <cellStyle name="Calculation 3 2 36 2" xfId="47451"/>
    <cellStyle name="Calculation 3 2 36 3" xfId="47452"/>
    <cellStyle name="Calculation 3 2 37" xfId="4565"/>
    <cellStyle name="Calculation 3 2 37 2" xfId="4566"/>
    <cellStyle name="Calculation 3 2 37 3" xfId="4567"/>
    <cellStyle name="Calculation 3 2 37 4" xfId="4568"/>
    <cellStyle name="Calculation 3 2 37 5" xfId="4569"/>
    <cellStyle name="Calculation 3 2 37 6" xfId="4570"/>
    <cellStyle name="Calculation 3 2 38" xfId="4571"/>
    <cellStyle name="Calculation 3 2 38 2" xfId="47453"/>
    <cellStyle name="Calculation 3 2 38 3" xfId="47454"/>
    <cellStyle name="Calculation 3 2 39" xfId="4572"/>
    <cellStyle name="Calculation 3 2 39 2" xfId="47455"/>
    <cellStyle name="Calculation 3 2 39 3" xfId="47456"/>
    <cellStyle name="Calculation 3 2 4" xfId="4573"/>
    <cellStyle name="Calculation 3 2 4 2" xfId="4574"/>
    <cellStyle name="Calculation 3 2 4 2 2" xfId="4575"/>
    <cellStyle name="Calculation 3 2 4 2 3" xfId="4576"/>
    <cellStyle name="Calculation 3 2 4 2 4" xfId="4577"/>
    <cellStyle name="Calculation 3 2 4 2 5" xfId="4578"/>
    <cellStyle name="Calculation 3 2 4 2 6" xfId="4579"/>
    <cellStyle name="Calculation 3 2 4 3" xfId="4580"/>
    <cellStyle name="Calculation 3 2 4 3 2" xfId="47457"/>
    <cellStyle name="Calculation 3 2 4 3 3" xfId="47458"/>
    <cellStyle name="Calculation 3 2 4 4" xfId="4581"/>
    <cellStyle name="Calculation 3 2 4 4 2" xfId="47459"/>
    <cellStyle name="Calculation 3 2 4 4 3" xfId="47460"/>
    <cellStyle name="Calculation 3 2 4 5" xfId="4582"/>
    <cellStyle name="Calculation 3 2 4 5 2" xfId="47461"/>
    <cellStyle name="Calculation 3 2 4 5 3" xfId="47462"/>
    <cellStyle name="Calculation 3 2 4 6" xfId="4583"/>
    <cellStyle name="Calculation 3 2 4 6 2" xfId="47463"/>
    <cellStyle name="Calculation 3 2 4 6 3" xfId="47464"/>
    <cellStyle name="Calculation 3 2 4 7" xfId="4584"/>
    <cellStyle name="Calculation 3 2 4 8" xfId="47465"/>
    <cellStyle name="Calculation 3 2 40" xfId="4585"/>
    <cellStyle name="Calculation 3 2 40 2" xfId="47466"/>
    <cellStyle name="Calculation 3 2 40 3" xfId="47467"/>
    <cellStyle name="Calculation 3 2 41" xfId="4586"/>
    <cellStyle name="Calculation 3 2 42" xfId="4587"/>
    <cellStyle name="Calculation 3 2 5" xfId="4588"/>
    <cellStyle name="Calculation 3 2 5 2" xfId="4589"/>
    <cellStyle name="Calculation 3 2 5 2 2" xfId="4590"/>
    <cellStyle name="Calculation 3 2 5 2 3" xfId="4591"/>
    <cellStyle name="Calculation 3 2 5 2 4" xfId="4592"/>
    <cellStyle name="Calculation 3 2 5 2 5" xfId="4593"/>
    <cellStyle name="Calculation 3 2 5 2 6" xfId="4594"/>
    <cellStyle name="Calculation 3 2 5 3" xfId="4595"/>
    <cellStyle name="Calculation 3 2 5 3 2" xfId="47468"/>
    <cellStyle name="Calculation 3 2 5 3 3" xfId="47469"/>
    <cellStyle name="Calculation 3 2 5 4" xfId="4596"/>
    <cellStyle name="Calculation 3 2 5 4 2" xfId="47470"/>
    <cellStyle name="Calculation 3 2 5 4 3" xfId="47471"/>
    <cellStyle name="Calculation 3 2 5 5" xfId="4597"/>
    <cellStyle name="Calculation 3 2 5 5 2" xfId="47472"/>
    <cellStyle name="Calculation 3 2 5 5 3" xfId="47473"/>
    <cellStyle name="Calculation 3 2 5 6" xfId="4598"/>
    <cellStyle name="Calculation 3 2 5 6 2" xfId="47474"/>
    <cellStyle name="Calculation 3 2 5 6 3" xfId="47475"/>
    <cellStyle name="Calculation 3 2 5 7" xfId="4599"/>
    <cellStyle name="Calculation 3 2 5 8" xfId="47476"/>
    <cellStyle name="Calculation 3 2 6" xfId="4600"/>
    <cellStyle name="Calculation 3 2 6 2" xfId="4601"/>
    <cellStyle name="Calculation 3 2 6 2 2" xfId="4602"/>
    <cellStyle name="Calculation 3 2 6 2 3" xfId="4603"/>
    <cellStyle name="Calculation 3 2 6 2 4" xfId="4604"/>
    <cellStyle name="Calculation 3 2 6 2 5" xfId="4605"/>
    <cellStyle name="Calculation 3 2 6 2 6" xfId="4606"/>
    <cellStyle name="Calculation 3 2 6 3" xfId="4607"/>
    <cellStyle name="Calculation 3 2 6 3 2" xfId="47477"/>
    <cellStyle name="Calculation 3 2 6 3 3" xfId="47478"/>
    <cellStyle name="Calculation 3 2 6 4" xfId="4608"/>
    <cellStyle name="Calculation 3 2 6 4 2" xfId="47479"/>
    <cellStyle name="Calculation 3 2 6 4 3" xfId="47480"/>
    <cellStyle name="Calculation 3 2 6 5" xfId="4609"/>
    <cellStyle name="Calculation 3 2 6 5 2" xfId="47481"/>
    <cellStyle name="Calculation 3 2 6 5 3" xfId="47482"/>
    <cellStyle name="Calculation 3 2 6 6" xfId="4610"/>
    <cellStyle name="Calculation 3 2 6 6 2" xfId="47483"/>
    <cellStyle name="Calculation 3 2 6 6 3" xfId="47484"/>
    <cellStyle name="Calculation 3 2 6 7" xfId="4611"/>
    <cellStyle name="Calculation 3 2 6 8" xfId="47485"/>
    <cellStyle name="Calculation 3 2 7" xfId="4612"/>
    <cellStyle name="Calculation 3 2 7 2" xfId="4613"/>
    <cellStyle name="Calculation 3 2 7 2 2" xfId="4614"/>
    <cellStyle name="Calculation 3 2 7 2 3" xfId="4615"/>
    <cellStyle name="Calculation 3 2 7 2 4" xfId="4616"/>
    <cellStyle name="Calculation 3 2 7 2 5" xfId="4617"/>
    <cellStyle name="Calculation 3 2 7 2 6" xfId="4618"/>
    <cellStyle name="Calculation 3 2 7 3" xfId="4619"/>
    <cellStyle name="Calculation 3 2 7 3 2" xfId="47486"/>
    <cellStyle name="Calculation 3 2 7 3 3" xfId="47487"/>
    <cellStyle name="Calculation 3 2 7 4" xfId="4620"/>
    <cellStyle name="Calculation 3 2 7 4 2" xfId="47488"/>
    <cellStyle name="Calculation 3 2 7 4 3" xfId="47489"/>
    <cellStyle name="Calculation 3 2 7 5" xfId="4621"/>
    <cellStyle name="Calculation 3 2 7 5 2" xfId="47490"/>
    <cellStyle name="Calculation 3 2 7 5 3" xfId="47491"/>
    <cellStyle name="Calculation 3 2 7 6" xfId="4622"/>
    <cellStyle name="Calculation 3 2 7 6 2" xfId="47492"/>
    <cellStyle name="Calculation 3 2 7 6 3" xfId="47493"/>
    <cellStyle name="Calculation 3 2 7 7" xfId="4623"/>
    <cellStyle name="Calculation 3 2 7 8" xfId="47494"/>
    <cellStyle name="Calculation 3 2 8" xfId="4624"/>
    <cellStyle name="Calculation 3 2 8 2" xfId="4625"/>
    <cellStyle name="Calculation 3 2 8 2 2" xfId="4626"/>
    <cellStyle name="Calculation 3 2 8 2 3" xfId="4627"/>
    <cellStyle name="Calculation 3 2 8 2 4" xfId="4628"/>
    <cellStyle name="Calculation 3 2 8 2 5" xfId="4629"/>
    <cellStyle name="Calculation 3 2 8 2 6" xfId="4630"/>
    <cellStyle name="Calculation 3 2 8 3" xfId="4631"/>
    <cellStyle name="Calculation 3 2 8 3 2" xfId="47495"/>
    <cellStyle name="Calculation 3 2 8 3 3" xfId="47496"/>
    <cellStyle name="Calculation 3 2 8 4" xfId="4632"/>
    <cellStyle name="Calculation 3 2 8 4 2" xfId="47497"/>
    <cellStyle name="Calculation 3 2 8 4 3" xfId="47498"/>
    <cellStyle name="Calculation 3 2 8 5" xfId="4633"/>
    <cellStyle name="Calculation 3 2 8 5 2" xfId="47499"/>
    <cellStyle name="Calculation 3 2 8 5 3" xfId="47500"/>
    <cellStyle name="Calculation 3 2 8 6" xfId="4634"/>
    <cellStyle name="Calculation 3 2 8 6 2" xfId="47501"/>
    <cellStyle name="Calculation 3 2 8 6 3" xfId="47502"/>
    <cellStyle name="Calculation 3 2 8 7" xfId="4635"/>
    <cellStyle name="Calculation 3 2 8 8" xfId="47503"/>
    <cellStyle name="Calculation 3 2 9" xfId="4636"/>
    <cellStyle name="Calculation 3 2 9 2" xfId="4637"/>
    <cellStyle name="Calculation 3 2 9 2 2" xfId="4638"/>
    <cellStyle name="Calculation 3 2 9 2 3" xfId="4639"/>
    <cellStyle name="Calculation 3 2 9 2 4" xfId="4640"/>
    <cellStyle name="Calculation 3 2 9 2 5" xfId="4641"/>
    <cellStyle name="Calculation 3 2 9 2 6" xfId="4642"/>
    <cellStyle name="Calculation 3 2 9 3" xfId="4643"/>
    <cellStyle name="Calculation 3 2 9 3 2" xfId="47504"/>
    <cellStyle name="Calculation 3 2 9 3 3" xfId="47505"/>
    <cellStyle name="Calculation 3 2 9 4" xfId="4644"/>
    <cellStyle name="Calculation 3 2 9 4 2" xfId="47506"/>
    <cellStyle name="Calculation 3 2 9 4 3" xfId="47507"/>
    <cellStyle name="Calculation 3 2 9 5" xfId="4645"/>
    <cellStyle name="Calculation 3 2 9 5 2" xfId="47508"/>
    <cellStyle name="Calculation 3 2 9 5 3" xfId="47509"/>
    <cellStyle name="Calculation 3 2 9 6" xfId="4646"/>
    <cellStyle name="Calculation 3 2 9 6 2" xfId="47510"/>
    <cellStyle name="Calculation 3 2 9 6 3" xfId="47511"/>
    <cellStyle name="Calculation 3 2 9 7" xfId="4647"/>
    <cellStyle name="Calculation 3 2 9 8" xfId="47512"/>
    <cellStyle name="Calculation 3 20" xfId="4648"/>
    <cellStyle name="Calculation 3 20 2" xfId="4649"/>
    <cellStyle name="Calculation 3 20 2 2" xfId="4650"/>
    <cellStyle name="Calculation 3 20 2 3" xfId="4651"/>
    <cellStyle name="Calculation 3 20 2 4" xfId="4652"/>
    <cellStyle name="Calculation 3 20 2 5" xfId="4653"/>
    <cellStyle name="Calculation 3 20 2 6" xfId="4654"/>
    <cellStyle name="Calculation 3 20 3" xfId="4655"/>
    <cellStyle name="Calculation 3 20 3 2" xfId="47513"/>
    <cellStyle name="Calculation 3 20 3 3" xfId="47514"/>
    <cellStyle name="Calculation 3 20 4" xfId="4656"/>
    <cellStyle name="Calculation 3 20 4 2" xfId="47515"/>
    <cellStyle name="Calculation 3 20 4 3" xfId="47516"/>
    <cellStyle name="Calculation 3 20 5" xfId="4657"/>
    <cellStyle name="Calculation 3 20 5 2" xfId="47517"/>
    <cellStyle name="Calculation 3 20 5 3" xfId="47518"/>
    <cellStyle name="Calculation 3 20 6" xfId="4658"/>
    <cellStyle name="Calculation 3 20 6 2" xfId="47519"/>
    <cellStyle name="Calculation 3 20 6 3" xfId="47520"/>
    <cellStyle name="Calculation 3 20 7" xfId="4659"/>
    <cellStyle name="Calculation 3 20 8" xfId="47521"/>
    <cellStyle name="Calculation 3 21" xfId="4660"/>
    <cellStyle name="Calculation 3 21 2" xfId="4661"/>
    <cellStyle name="Calculation 3 21 2 2" xfId="4662"/>
    <cellStyle name="Calculation 3 21 2 3" xfId="4663"/>
    <cellStyle name="Calculation 3 21 2 4" xfId="4664"/>
    <cellStyle name="Calculation 3 21 2 5" xfId="4665"/>
    <cellStyle name="Calculation 3 21 2 6" xfId="4666"/>
    <cellStyle name="Calculation 3 21 3" xfId="4667"/>
    <cellStyle name="Calculation 3 21 3 2" xfId="47522"/>
    <cellStyle name="Calculation 3 21 3 3" xfId="47523"/>
    <cellStyle name="Calculation 3 21 4" xfId="4668"/>
    <cellStyle name="Calculation 3 21 4 2" xfId="47524"/>
    <cellStyle name="Calculation 3 21 4 3" xfId="47525"/>
    <cellStyle name="Calculation 3 21 5" xfId="4669"/>
    <cellStyle name="Calculation 3 21 5 2" xfId="47526"/>
    <cellStyle name="Calculation 3 21 5 3" xfId="47527"/>
    <cellStyle name="Calculation 3 21 6" xfId="4670"/>
    <cellStyle name="Calculation 3 21 6 2" xfId="47528"/>
    <cellStyle name="Calculation 3 21 6 3" xfId="47529"/>
    <cellStyle name="Calculation 3 21 7" xfId="4671"/>
    <cellStyle name="Calculation 3 21 8" xfId="47530"/>
    <cellStyle name="Calculation 3 22" xfId="4672"/>
    <cellStyle name="Calculation 3 22 2" xfId="4673"/>
    <cellStyle name="Calculation 3 22 2 2" xfId="4674"/>
    <cellStyle name="Calculation 3 22 2 3" xfId="4675"/>
    <cellStyle name="Calculation 3 22 2 4" xfId="4676"/>
    <cellStyle name="Calculation 3 22 2 5" xfId="4677"/>
    <cellStyle name="Calculation 3 22 2 6" xfId="4678"/>
    <cellStyle name="Calculation 3 22 3" xfId="4679"/>
    <cellStyle name="Calculation 3 22 3 2" xfId="47531"/>
    <cellStyle name="Calculation 3 22 3 3" xfId="47532"/>
    <cellStyle name="Calculation 3 22 4" xfId="4680"/>
    <cellStyle name="Calculation 3 22 4 2" xfId="47533"/>
    <cellStyle name="Calculation 3 22 4 3" xfId="47534"/>
    <cellStyle name="Calculation 3 22 5" xfId="4681"/>
    <cellStyle name="Calculation 3 22 5 2" xfId="47535"/>
    <cellStyle name="Calculation 3 22 5 3" xfId="47536"/>
    <cellStyle name="Calculation 3 22 6" xfId="4682"/>
    <cellStyle name="Calculation 3 22 6 2" xfId="47537"/>
    <cellStyle name="Calculation 3 22 6 3" xfId="47538"/>
    <cellStyle name="Calculation 3 22 7" xfId="4683"/>
    <cellStyle name="Calculation 3 22 8" xfId="47539"/>
    <cellStyle name="Calculation 3 23" xfId="4684"/>
    <cellStyle name="Calculation 3 23 2" xfId="4685"/>
    <cellStyle name="Calculation 3 23 2 2" xfId="4686"/>
    <cellStyle name="Calculation 3 23 2 3" xfId="4687"/>
    <cellStyle name="Calculation 3 23 2 4" xfId="4688"/>
    <cellStyle name="Calculation 3 23 2 5" xfId="4689"/>
    <cellStyle name="Calculation 3 23 2 6" xfId="4690"/>
    <cellStyle name="Calculation 3 23 3" xfId="4691"/>
    <cellStyle name="Calculation 3 23 3 2" xfId="47540"/>
    <cellStyle name="Calculation 3 23 3 3" xfId="47541"/>
    <cellStyle name="Calculation 3 23 4" xfId="4692"/>
    <cellStyle name="Calculation 3 23 4 2" xfId="47542"/>
    <cellStyle name="Calculation 3 23 4 3" xfId="47543"/>
    <cellStyle name="Calculation 3 23 5" xfId="4693"/>
    <cellStyle name="Calculation 3 23 5 2" xfId="47544"/>
    <cellStyle name="Calculation 3 23 5 3" xfId="47545"/>
    <cellStyle name="Calculation 3 23 6" xfId="4694"/>
    <cellStyle name="Calculation 3 23 6 2" xfId="47546"/>
    <cellStyle name="Calculation 3 23 6 3" xfId="47547"/>
    <cellStyle name="Calculation 3 23 7" xfId="4695"/>
    <cellStyle name="Calculation 3 23 8" xfId="47548"/>
    <cellStyle name="Calculation 3 24" xfId="4696"/>
    <cellStyle name="Calculation 3 24 2" xfId="4697"/>
    <cellStyle name="Calculation 3 24 2 2" xfId="4698"/>
    <cellStyle name="Calculation 3 24 2 3" xfId="4699"/>
    <cellStyle name="Calculation 3 24 2 4" xfId="4700"/>
    <cellStyle name="Calculation 3 24 2 5" xfId="4701"/>
    <cellStyle name="Calculation 3 24 2 6" xfId="4702"/>
    <cellStyle name="Calculation 3 24 3" xfId="4703"/>
    <cellStyle name="Calculation 3 24 3 2" xfId="47549"/>
    <cellStyle name="Calculation 3 24 3 3" xfId="47550"/>
    <cellStyle name="Calculation 3 24 4" xfId="4704"/>
    <cellStyle name="Calculation 3 24 4 2" xfId="47551"/>
    <cellStyle name="Calculation 3 24 4 3" xfId="47552"/>
    <cellStyle name="Calculation 3 24 5" xfId="4705"/>
    <cellStyle name="Calculation 3 24 5 2" xfId="47553"/>
    <cellStyle name="Calculation 3 24 5 3" xfId="47554"/>
    <cellStyle name="Calculation 3 24 6" xfId="4706"/>
    <cellStyle name="Calculation 3 24 6 2" xfId="47555"/>
    <cellStyle name="Calculation 3 24 6 3" xfId="47556"/>
    <cellStyle name="Calculation 3 24 7" xfId="4707"/>
    <cellStyle name="Calculation 3 24 8" xfId="47557"/>
    <cellStyle name="Calculation 3 25" xfId="4708"/>
    <cellStyle name="Calculation 3 25 2" xfId="4709"/>
    <cellStyle name="Calculation 3 25 2 2" xfId="4710"/>
    <cellStyle name="Calculation 3 25 2 3" xfId="4711"/>
    <cellStyle name="Calculation 3 25 2 4" xfId="4712"/>
    <cellStyle name="Calculation 3 25 2 5" xfId="4713"/>
    <cellStyle name="Calculation 3 25 2 6" xfId="4714"/>
    <cellStyle name="Calculation 3 25 3" xfId="4715"/>
    <cellStyle name="Calculation 3 25 3 2" xfId="47558"/>
    <cellStyle name="Calculation 3 25 3 3" xfId="47559"/>
    <cellStyle name="Calculation 3 25 4" xfId="4716"/>
    <cellStyle name="Calculation 3 25 4 2" xfId="47560"/>
    <cellStyle name="Calculation 3 25 4 3" xfId="47561"/>
    <cellStyle name="Calculation 3 25 5" xfId="4717"/>
    <cellStyle name="Calculation 3 25 5 2" xfId="47562"/>
    <cellStyle name="Calculation 3 25 5 3" xfId="47563"/>
    <cellStyle name="Calculation 3 25 6" xfId="4718"/>
    <cellStyle name="Calculation 3 25 6 2" xfId="47564"/>
    <cellStyle name="Calculation 3 25 6 3" xfId="47565"/>
    <cellStyle name="Calculation 3 25 7" xfId="4719"/>
    <cellStyle name="Calculation 3 25 8" xfId="47566"/>
    <cellStyle name="Calculation 3 26" xfId="4720"/>
    <cellStyle name="Calculation 3 26 2" xfId="4721"/>
    <cellStyle name="Calculation 3 26 2 2" xfId="4722"/>
    <cellStyle name="Calculation 3 26 2 3" xfId="4723"/>
    <cellStyle name="Calculation 3 26 2 4" xfId="4724"/>
    <cellStyle name="Calculation 3 26 2 5" xfId="4725"/>
    <cellStyle name="Calculation 3 26 2 6" xfId="4726"/>
    <cellStyle name="Calculation 3 26 3" xfId="4727"/>
    <cellStyle name="Calculation 3 26 3 2" xfId="47567"/>
    <cellStyle name="Calculation 3 26 3 3" xfId="47568"/>
    <cellStyle name="Calculation 3 26 4" xfId="4728"/>
    <cellStyle name="Calculation 3 26 4 2" xfId="47569"/>
    <cellStyle name="Calculation 3 26 4 3" xfId="47570"/>
    <cellStyle name="Calculation 3 26 5" xfId="4729"/>
    <cellStyle name="Calculation 3 26 5 2" xfId="47571"/>
    <cellStyle name="Calculation 3 26 5 3" xfId="47572"/>
    <cellStyle name="Calculation 3 26 6" xfId="4730"/>
    <cellStyle name="Calculation 3 26 6 2" xfId="47573"/>
    <cellStyle name="Calculation 3 26 6 3" xfId="47574"/>
    <cellStyle name="Calculation 3 26 7" xfId="4731"/>
    <cellStyle name="Calculation 3 26 8" xfId="47575"/>
    <cellStyle name="Calculation 3 27" xfId="4732"/>
    <cellStyle name="Calculation 3 27 2" xfId="4733"/>
    <cellStyle name="Calculation 3 27 2 2" xfId="4734"/>
    <cellStyle name="Calculation 3 27 2 3" xfId="4735"/>
    <cellStyle name="Calculation 3 27 2 4" xfId="4736"/>
    <cellStyle name="Calculation 3 27 2 5" xfId="4737"/>
    <cellStyle name="Calculation 3 27 2 6" xfId="4738"/>
    <cellStyle name="Calculation 3 27 3" xfId="4739"/>
    <cellStyle name="Calculation 3 27 3 2" xfId="47576"/>
    <cellStyle name="Calculation 3 27 3 3" xfId="47577"/>
    <cellStyle name="Calculation 3 27 4" xfId="4740"/>
    <cellStyle name="Calculation 3 27 4 2" xfId="47578"/>
    <cellStyle name="Calculation 3 27 4 3" xfId="47579"/>
    <cellStyle name="Calculation 3 27 5" xfId="4741"/>
    <cellStyle name="Calculation 3 27 5 2" xfId="47580"/>
    <cellStyle name="Calculation 3 27 5 3" xfId="47581"/>
    <cellStyle name="Calculation 3 27 6" xfId="4742"/>
    <cellStyle name="Calculation 3 27 6 2" xfId="47582"/>
    <cellStyle name="Calculation 3 27 6 3" xfId="47583"/>
    <cellStyle name="Calculation 3 27 7" xfId="4743"/>
    <cellStyle name="Calculation 3 27 8" xfId="47584"/>
    <cellStyle name="Calculation 3 28" xfId="4744"/>
    <cellStyle name="Calculation 3 28 2" xfId="4745"/>
    <cellStyle name="Calculation 3 28 2 2" xfId="4746"/>
    <cellStyle name="Calculation 3 28 2 3" xfId="4747"/>
    <cellStyle name="Calculation 3 28 2 4" xfId="4748"/>
    <cellStyle name="Calculation 3 28 2 5" xfId="4749"/>
    <cellStyle name="Calculation 3 28 2 6" xfId="4750"/>
    <cellStyle name="Calculation 3 28 3" xfId="4751"/>
    <cellStyle name="Calculation 3 28 3 2" xfId="47585"/>
    <cellStyle name="Calculation 3 28 3 3" xfId="47586"/>
    <cellStyle name="Calculation 3 28 4" xfId="4752"/>
    <cellStyle name="Calculation 3 28 4 2" xfId="47587"/>
    <cellStyle name="Calculation 3 28 4 3" xfId="47588"/>
    <cellStyle name="Calculation 3 28 5" xfId="4753"/>
    <cellStyle name="Calculation 3 28 5 2" xfId="47589"/>
    <cellStyle name="Calculation 3 28 5 3" xfId="47590"/>
    <cellStyle name="Calculation 3 28 6" xfId="4754"/>
    <cellStyle name="Calculation 3 28 6 2" xfId="47591"/>
    <cellStyle name="Calculation 3 28 6 3" xfId="47592"/>
    <cellStyle name="Calculation 3 28 7" xfId="4755"/>
    <cellStyle name="Calculation 3 28 8" xfId="47593"/>
    <cellStyle name="Calculation 3 29" xfId="4756"/>
    <cellStyle name="Calculation 3 29 2" xfId="4757"/>
    <cellStyle name="Calculation 3 29 2 2" xfId="4758"/>
    <cellStyle name="Calculation 3 29 2 3" xfId="4759"/>
    <cellStyle name="Calculation 3 29 2 4" xfId="4760"/>
    <cellStyle name="Calculation 3 29 2 5" xfId="4761"/>
    <cellStyle name="Calculation 3 29 2 6" xfId="4762"/>
    <cellStyle name="Calculation 3 29 3" xfId="4763"/>
    <cellStyle name="Calculation 3 29 3 2" xfId="47594"/>
    <cellStyle name="Calculation 3 29 3 3" xfId="47595"/>
    <cellStyle name="Calculation 3 29 4" xfId="4764"/>
    <cellStyle name="Calculation 3 29 4 2" xfId="47596"/>
    <cellStyle name="Calculation 3 29 4 3" xfId="47597"/>
    <cellStyle name="Calculation 3 29 5" xfId="4765"/>
    <cellStyle name="Calculation 3 29 5 2" xfId="47598"/>
    <cellStyle name="Calculation 3 29 5 3" xfId="47599"/>
    <cellStyle name="Calculation 3 29 6" xfId="4766"/>
    <cellStyle name="Calculation 3 29 6 2" xfId="47600"/>
    <cellStyle name="Calculation 3 29 6 3" xfId="47601"/>
    <cellStyle name="Calculation 3 29 7" xfId="4767"/>
    <cellStyle name="Calculation 3 29 8" xfId="47602"/>
    <cellStyle name="Calculation 3 3" xfId="4768"/>
    <cellStyle name="Calculation 3 3 10" xfId="4769"/>
    <cellStyle name="Calculation 3 3 10 2" xfId="4770"/>
    <cellStyle name="Calculation 3 3 10 2 2" xfId="4771"/>
    <cellStyle name="Calculation 3 3 10 2 3" xfId="4772"/>
    <cellStyle name="Calculation 3 3 10 2 4" xfId="4773"/>
    <cellStyle name="Calculation 3 3 10 2 5" xfId="4774"/>
    <cellStyle name="Calculation 3 3 10 2 6" xfId="4775"/>
    <cellStyle name="Calculation 3 3 10 3" xfId="4776"/>
    <cellStyle name="Calculation 3 3 10 3 2" xfId="47603"/>
    <cellStyle name="Calculation 3 3 10 3 3" xfId="47604"/>
    <cellStyle name="Calculation 3 3 10 4" xfId="4777"/>
    <cellStyle name="Calculation 3 3 10 4 2" xfId="47605"/>
    <cellStyle name="Calculation 3 3 10 4 3" xfId="47606"/>
    <cellStyle name="Calculation 3 3 10 5" xfId="4778"/>
    <cellStyle name="Calculation 3 3 10 5 2" xfId="47607"/>
    <cellStyle name="Calculation 3 3 10 5 3" xfId="47608"/>
    <cellStyle name="Calculation 3 3 10 6" xfId="4779"/>
    <cellStyle name="Calculation 3 3 10 6 2" xfId="47609"/>
    <cellStyle name="Calculation 3 3 10 6 3" xfId="47610"/>
    <cellStyle name="Calculation 3 3 10 7" xfId="4780"/>
    <cellStyle name="Calculation 3 3 10 8" xfId="47611"/>
    <cellStyle name="Calculation 3 3 11" xfId="4781"/>
    <cellStyle name="Calculation 3 3 11 2" xfId="4782"/>
    <cellStyle name="Calculation 3 3 11 2 2" xfId="4783"/>
    <cellStyle name="Calculation 3 3 11 2 3" xfId="4784"/>
    <cellStyle name="Calculation 3 3 11 2 4" xfId="4785"/>
    <cellStyle name="Calculation 3 3 11 2 5" xfId="4786"/>
    <cellStyle name="Calculation 3 3 11 2 6" xfId="4787"/>
    <cellStyle name="Calculation 3 3 11 3" xfId="4788"/>
    <cellStyle name="Calculation 3 3 11 3 2" xfId="47612"/>
    <cellStyle name="Calculation 3 3 11 3 3" xfId="47613"/>
    <cellStyle name="Calculation 3 3 11 4" xfId="4789"/>
    <cellStyle name="Calculation 3 3 11 4 2" xfId="47614"/>
    <cellStyle name="Calculation 3 3 11 4 3" xfId="47615"/>
    <cellStyle name="Calculation 3 3 11 5" xfId="4790"/>
    <cellStyle name="Calculation 3 3 11 5 2" xfId="47616"/>
    <cellStyle name="Calculation 3 3 11 5 3" xfId="47617"/>
    <cellStyle name="Calculation 3 3 11 6" xfId="4791"/>
    <cellStyle name="Calculation 3 3 11 6 2" xfId="47618"/>
    <cellStyle name="Calculation 3 3 11 6 3" xfId="47619"/>
    <cellStyle name="Calculation 3 3 11 7" xfId="4792"/>
    <cellStyle name="Calculation 3 3 11 8" xfId="47620"/>
    <cellStyle name="Calculation 3 3 12" xfId="4793"/>
    <cellStyle name="Calculation 3 3 12 2" xfId="4794"/>
    <cellStyle name="Calculation 3 3 12 2 2" xfId="4795"/>
    <cellStyle name="Calculation 3 3 12 2 3" xfId="4796"/>
    <cellStyle name="Calculation 3 3 12 2 4" xfId="4797"/>
    <cellStyle name="Calculation 3 3 12 2 5" xfId="4798"/>
    <cellStyle name="Calculation 3 3 12 2 6" xfId="4799"/>
    <cellStyle name="Calculation 3 3 12 3" xfId="4800"/>
    <cellStyle name="Calculation 3 3 12 3 2" xfId="47621"/>
    <cellStyle name="Calculation 3 3 12 3 3" xfId="47622"/>
    <cellStyle name="Calculation 3 3 12 4" xfId="4801"/>
    <cellStyle name="Calculation 3 3 12 4 2" xfId="47623"/>
    <cellStyle name="Calculation 3 3 12 4 3" xfId="47624"/>
    <cellStyle name="Calculation 3 3 12 5" xfId="4802"/>
    <cellStyle name="Calculation 3 3 12 5 2" xfId="47625"/>
    <cellStyle name="Calculation 3 3 12 5 3" xfId="47626"/>
    <cellStyle name="Calculation 3 3 12 6" xfId="4803"/>
    <cellStyle name="Calculation 3 3 12 6 2" xfId="47627"/>
    <cellStyle name="Calculation 3 3 12 6 3" xfId="47628"/>
    <cellStyle name="Calculation 3 3 12 7" xfId="4804"/>
    <cellStyle name="Calculation 3 3 12 8" xfId="47629"/>
    <cellStyle name="Calculation 3 3 13" xfId="4805"/>
    <cellStyle name="Calculation 3 3 13 2" xfId="4806"/>
    <cellStyle name="Calculation 3 3 13 2 2" xfId="4807"/>
    <cellStyle name="Calculation 3 3 13 2 3" xfId="4808"/>
    <cellStyle name="Calculation 3 3 13 2 4" xfId="4809"/>
    <cellStyle name="Calculation 3 3 13 2 5" xfId="4810"/>
    <cellStyle name="Calculation 3 3 13 2 6" xfId="4811"/>
    <cellStyle name="Calculation 3 3 13 3" xfId="4812"/>
    <cellStyle name="Calculation 3 3 13 3 2" xfId="47630"/>
    <cellStyle name="Calculation 3 3 13 3 3" xfId="47631"/>
    <cellStyle name="Calculation 3 3 13 4" xfId="4813"/>
    <cellStyle name="Calculation 3 3 13 4 2" xfId="47632"/>
    <cellStyle name="Calculation 3 3 13 4 3" xfId="47633"/>
    <cellStyle name="Calculation 3 3 13 5" xfId="4814"/>
    <cellStyle name="Calculation 3 3 13 5 2" xfId="47634"/>
    <cellStyle name="Calculation 3 3 13 5 3" xfId="47635"/>
    <cellStyle name="Calculation 3 3 13 6" xfId="4815"/>
    <cellStyle name="Calculation 3 3 13 6 2" xfId="47636"/>
    <cellStyle name="Calculation 3 3 13 6 3" xfId="47637"/>
    <cellStyle name="Calculation 3 3 13 7" xfId="4816"/>
    <cellStyle name="Calculation 3 3 13 8" xfId="47638"/>
    <cellStyle name="Calculation 3 3 14" xfId="4817"/>
    <cellStyle name="Calculation 3 3 14 2" xfId="4818"/>
    <cellStyle name="Calculation 3 3 14 2 2" xfId="4819"/>
    <cellStyle name="Calculation 3 3 14 2 3" xfId="4820"/>
    <cellStyle name="Calculation 3 3 14 2 4" xfId="4821"/>
    <cellStyle name="Calculation 3 3 14 2 5" xfId="4822"/>
    <cellStyle name="Calculation 3 3 14 2 6" xfId="4823"/>
    <cellStyle name="Calculation 3 3 14 3" xfId="4824"/>
    <cellStyle name="Calculation 3 3 14 3 2" xfId="47639"/>
    <cellStyle name="Calculation 3 3 14 3 3" xfId="47640"/>
    <cellStyle name="Calculation 3 3 14 4" xfId="4825"/>
    <cellStyle name="Calculation 3 3 14 4 2" xfId="47641"/>
    <cellStyle name="Calculation 3 3 14 4 3" xfId="47642"/>
    <cellStyle name="Calculation 3 3 14 5" xfId="4826"/>
    <cellStyle name="Calculation 3 3 14 5 2" xfId="47643"/>
    <cellStyle name="Calculation 3 3 14 5 3" xfId="47644"/>
    <cellStyle name="Calculation 3 3 14 6" xfId="4827"/>
    <cellStyle name="Calculation 3 3 14 6 2" xfId="47645"/>
    <cellStyle name="Calculation 3 3 14 6 3" xfId="47646"/>
    <cellStyle name="Calculation 3 3 14 7" xfId="4828"/>
    <cellStyle name="Calculation 3 3 14 8" xfId="47647"/>
    <cellStyle name="Calculation 3 3 15" xfId="4829"/>
    <cellStyle name="Calculation 3 3 15 2" xfId="4830"/>
    <cellStyle name="Calculation 3 3 15 2 2" xfId="4831"/>
    <cellStyle name="Calculation 3 3 15 2 3" xfId="4832"/>
    <cellStyle name="Calculation 3 3 15 2 4" xfId="4833"/>
    <cellStyle name="Calculation 3 3 15 2 5" xfId="4834"/>
    <cellStyle name="Calculation 3 3 15 2 6" xfId="4835"/>
    <cellStyle name="Calculation 3 3 15 3" xfId="4836"/>
    <cellStyle name="Calculation 3 3 15 3 2" xfId="47648"/>
    <cellStyle name="Calculation 3 3 15 3 3" xfId="47649"/>
    <cellStyle name="Calculation 3 3 15 4" xfId="4837"/>
    <cellStyle name="Calculation 3 3 15 4 2" xfId="47650"/>
    <cellStyle name="Calculation 3 3 15 4 3" xfId="47651"/>
    <cellStyle name="Calculation 3 3 15 5" xfId="4838"/>
    <cellStyle name="Calculation 3 3 15 5 2" xfId="47652"/>
    <cellStyle name="Calculation 3 3 15 5 3" xfId="47653"/>
    <cellStyle name="Calculation 3 3 15 6" xfId="4839"/>
    <cellStyle name="Calculation 3 3 15 6 2" xfId="47654"/>
    <cellStyle name="Calculation 3 3 15 6 3" xfId="47655"/>
    <cellStyle name="Calculation 3 3 15 7" xfId="4840"/>
    <cellStyle name="Calculation 3 3 15 8" xfId="47656"/>
    <cellStyle name="Calculation 3 3 16" xfId="4841"/>
    <cellStyle name="Calculation 3 3 16 2" xfId="4842"/>
    <cellStyle name="Calculation 3 3 16 2 2" xfId="4843"/>
    <cellStyle name="Calculation 3 3 16 2 3" xfId="4844"/>
    <cellStyle name="Calculation 3 3 16 2 4" xfId="4845"/>
    <cellStyle name="Calculation 3 3 16 2 5" xfId="4846"/>
    <cellStyle name="Calculation 3 3 16 2 6" xfId="4847"/>
    <cellStyle name="Calculation 3 3 16 3" xfId="4848"/>
    <cellStyle name="Calculation 3 3 16 3 2" xfId="47657"/>
    <cellStyle name="Calculation 3 3 16 3 3" xfId="47658"/>
    <cellStyle name="Calculation 3 3 16 4" xfId="4849"/>
    <cellStyle name="Calculation 3 3 16 4 2" xfId="47659"/>
    <cellStyle name="Calculation 3 3 16 4 3" xfId="47660"/>
    <cellStyle name="Calculation 3 3 16 5" xfId="4850"/>
    <cellStyle name="Calculation 3 3 16 5 2" xfId="47661"/>
    <cellStyle name="Calculation 3 3 16 5 3" xfId="47662"/>
    <cellStyle name="Calculation 3 3 16 6" xfId="4851"/>
    <cellStyle name="Calculation 3 3 16 6 2" xfId="47663"/>
    <cellStyle name="Calculation 3 3 16 6 3" xfId="47664"/>
    <cellStyle name="Calculation 3 3 16 7" xfId="4852"/>
    <cellStyle name="Calculation 3 3 16 8" xfId="47665"/>
    <cellStyle name="Calculation 3 3 17" xfId="4853"/>
    <cellStyle name="Calculation 3 3 17 2" xfId="4854"/>
    <cellStyle name="Calculation 3 3 17 2 2" xfId="4855"/>
    <cellStyle name="Calculation 3 3 17 2 3" xfId="4856"/>
    <cellStyle name="Calculation 3 3 17 2 4" xfId="4857"/>
    <cellStyle name="Calculation 3 3 17 2 5" xfId="4858"/>
    <cellStyle name="Calculation 3 3 17 2 6" xfId="4859"/>
    <cellStyle name="Calculation 3 3 17 3" xfId="4860"/>
    <cellStyle name="Calculation 3 3 17 3 2" xfId="47666"/>
    <cellStyle name="Calculation 3 3 17 3 3" xfId="47667"/>
    <cellStyle name="Calculation 3 3 17 4" xfId="4861"/>
    <cellStyle name="Calculation 3 3 17 4 2" xfId="47668"/>
    <cellStyle name="Calculation 3 3 17 4 3" xfId="47669"/>
    <cellStyle name="Calculation 3 3 17 5" xfId="4862"/>
    <cellStyle name="Calculation 3 3 17 5 2" xfId="47670"/>
    <cellStyle name="Calculation 3 3 17 5 3" xfId="47671"/>
    <cellStyle name="Calculation 3 3 17 6" xfId="4863"/>
    <cellStyle name="Calculation 3 3 17 6 2" xfId="47672"/>
    <cellStyle name="Calculation 3 3 17 6 3" xfId="47673"/>
    <cellStyle name="Calculation 3 3 17 7" xfId="4864"/>
    <cellStyle name="Calculation 3 3 17 8" xfId="47674"/>
    <cellStyle name="Calculation 3 3 18" xfId="4865"/>
    <cellStyle name="Calculation 3 3 18 2" xfId="4866"/>
    <cellStyle name="Calculation 3 3 18 2 2" xfId="4867"/>
    <cellStyle name="Calculation 3 3 18 2 3" xfId="4868"/>
    <cellStyle name="Calculation 3 3 18 2 4" xfId="4869"/>
    <cellStyle name="Calculation 3 3 18 2 5" xfId="4870"/>
    <cellStyle name="Calculation 3 3 18 2 6" xfId="4871"/>
    <cellStyle name="Calculation 3 3 18 3" xfId="4872"/>
    <cellStyle name="Calculation 3 3 18 3 2" xfId="47675"/>
    <cellStyle name="Calculation 3 3 18 3 3" xfId="47676"/>
    <cellStyle name="Calculation 3 3 18 4" xfId="4873"/>
    <cellStyle name="Calculation 3 3 18 4 2" xfId="47677"/>
    <cellStyle name="Calculation 3 3 18 4 3" xfId="47678"/>
    <cellStyle name="Calculation 3 3 18 5" xfId="4874"/>
    <cellStyle name="Calculation 3 3 18 5 2" xfId="47679"/>
    <cellStyle name="Calculation 3 3 18 5 3" xfId="47680"/>
    <cellStyle name="Calculation 3 3 18 6" xfId="4875"/>
    <cellStyle name="Calculation 3 3 18 6 2" xfId="47681"/>
    <cellStyle name="Calculation 3 3 18 6 3" xfId="47682"/>
    <cellStyle name="Calculation 3 3 18 7" xfId="4876"/>
    <cellStyle name="Calculation 3 3 18 8" xfId="47683"/>
    <cellStyle name="Calculation 3 3 19" xfId="4877"/>
    <cellStyle name="Calculation 3 3 19 2" xfId="4878"/>
    <cellStyle name="Calculation 3 3 19 2 2" xfId="4879"/>
    <cellStyle name="Calculation 3 3 19 2 3" xfId="4880"/>
    <cellStyle name="Calculation 3 3 19 2 4" xfId="4881"/>
    <cellStyle name="Calculation 3 3 19 2 5" xfId="4882"/>
    <cellStyle name="Calculation 3 3 19 2 6" xfId="4883"/>
    <cellStyle name="Calculation 3 3 19 3" xfId="4884"/>
    <cellStyle name="Calculation 3 3 19 3 2" xfId="47684"/>
    <cellStyle name="Calculation 3 3 19 3 3" xfId="47685"/>
    <cellStyle name="Calculation 3 3 19 4" xfId="4885"/>
    <cellStyle name="Calculation 3 3 19 4 2" xfId="47686"/>
    <cellStyle name="Calculation 3 3 19 4 3" xfId="47687"/>
    <cellStyle name="Calculation 3 3 19 5" xfId="4886"/>
    <cellStyle name="Calculation 3 3 19 5 2" xfId="47688"/>
    <cellStyle name="Calculation 3 3 19 5 3" xfId="47689"/>
    <cellStyle name="Calculation 3 3 19 6" xfId="4887"/>
    <cellStyle name="Calculation 3 3 19 6 2" xfId="47690"/>
    <cellStyle name="Calculation 3 3 19 6 3" xfId="47691"/>
    <cellStyle name="Calculation 3 3 19 7" xfId="4888"/>
    <cellStyle name="Calculation 3 3 19 8" xfId="47692"/>
    <cellStyle name="Calculation 3 3 2" xfId="4889"/>
    <cellStyle name="Calculation 3 3 2 10" xfId="4890"/>
    <cellStyle name="Calculation 3 3 2 10 2" xfId="4891"/>
    <cellStyle name="Calculation 3 3 2 10 2 2" xfId="4892"/>
    <cellStyle name="Calculation 3 3 2 10 2 3" xfId="4893"/>
    <cellStyle name="Calculation 3 3 2 10 2 4" xfId="4894"/>
    <cellStyle name="Calculation 3 3 2 10 2 5" xfId="4895"/>
    <cellStyle name="Calculation 3 3 2 10 2 6" xfId="4896"/>
    <cellStyle name="Calculation 3 3 2 10 3" xfId="4897"/>
    <cellStyle name="Calculation 3 3 2 10 3 2" xfId="47693"/>
    <cellStyle name="Calculation 3 3 2 10 3 3" xfId="47694"/>
    <cellStyle name="Calculation 3 3 2 10 4" xfId="4898"/>
    <cellStyle name="Calculation 3 3 2 10 4 2" xfId="47695"/>
    <cellStyle name="Calculation 3 3 2 10 4 3" xfId="47696"/>
    <cellStyle name="Calculation 3 3 2 10 5" xfId="4899"/>
    <cellStyle name="Calculation 3 3 2 10 5 2" xfId="47697"/>
    <cellStyle name="Calculation 3 3 2 10 5 3" xfId="47698"/>
    <cellStyle name="Calculation 3 3 2 10 6" xfId="4900"/>
    <cellStyle name="Calculation 3 3 2 10 6 2" xfId="47699"/>
    <cellStyle name="Calculation 3 3 2 10 6 3" xfId="47700"/>
    <cellStyle name="Calculation 3 3 2 10 7" xfId="4901"/>
    <cellStyle name="Calculation 3 3 2 10 8" xfId="47701"/>
    <cellStyle name="Calculation 3 3 2 11" xfId="4902"/>
    <cellStyle name="Calculation 3 3 2 11 2" xfId="4903"/>
    <cellStyle name="Calculation 3 3 2 11 2 2" xfId="4904"/>
    <cellStyle name="Calculation 3 3 2 11 2 3" xfId="4905"/>
    <cellStyle name="Calculation 3 3 2 11 2 4" xfId="4906"/>
    <cellStyle name="Calculation 3 3 2 11 2 5" xfId="4907"/>
    <cellStyle name="Calculation 3 3 2 11 2 6" xfId="4908"/>
    <cellStyle name="Calculation 3 3 2 11 3" xfId="4909"/>
    <cellStyle name="Calculation 3 3 2 11 3 2" xfId="47702"/>
    <cellStyle name="Calculation 3 3 2 11 3 3" xfId="47703"/>
    <cellStyle name="Calculation 3 3 2 11 4" xfId="4910"/>
    <cellStyle name="Calculation 3 3 2 11 4 2" xfId="47704"/>
    <cellStyle name="Calculation 3 3 2 11 4 3" xfId="47705"/>
    <cellStyle name="Calculation 3 3 2 11 5" xfId="4911"/>
    <cellStyle name="Calculation 3 3 2 11 5 2" xfId="47706"/>
    <cellStyle name="Calculation 3 3 2 11 5 3" xfId="47707"/>
    <cellStyle name="Calculation 3 3 2 11 6" xfId="4912"/>
    <cellStyle name="Calculation 3 3 2 11 6 2" xfId="47708"/>
    <cellStyle name="Calculation 3 3 2 11 6 3" xfId="47709"/>
    <cellStyle name="Calculation 3 3 2 11 7" xfId="4913"/>
    <cellStyle name="Calculation 3 3 2 11 8" xfId="47710"/>
    <cellStyle name="Calculation 3 3 2 12" xfId="4914"/>
    <cellStyle name="Calculation 3 3 2 12 2" xfId="4915"/>
    <cellStyle name="Calculation 3 3 2 12 2 2" xfId="4916"/>
    <cellStyle name="Calculation 3 3 2 12 2 3" xfId="4917"/>
    <cellStyle name="Calculation 3 3 2 12 2 4" xfId="4918"/>
    <cellStyle name="Calculation 3 3 2 12 2 5" xfId="4919"/>
    <cellStyle name="Calculation 3 3 2 12 2 6" xfId="4920"/>
    <cellStyle name="Calculation 3 3 2 12 3" xfId="4921"/>
    <cellStyle name="Calculation 3 3 2 12 3 2" xfId="47711"/>
    <cellStyle name="Calculation 3 3 2 12 3 3" xfId="47712"/>
    <cellStyle name="Calculation 3 3 2 12 4" xfId="4922"/>
    <cellStyle name="Calculation 3 3 2 12 4 2" xfId="47713"/>
    <cellStyle name="Calculation 3 3 2 12 4 3" xfId="47714"/>
    <cellStyle name="Calculation 3 3 2 12 5" xfId="4923"/>
    <cellStyle name="Calculation 3 3 2 12 5 2" xfId="47715"/>
    <cellStyle name="Calculation 3 3 2 12 5 3" xfId="47716"/>
    <cellStyle name="Calculation 3 3 2 12 6" xfId="4924"/>
    <cellStyle name="Calculation 3 3 2 12 6 2" xfId="47717"/>
    <cellStyle name="Calculation 3 3 2 12 6 3" xfId="47718"/>
    <cellStyle name="Calculation 3 3 2 12 7" xfId="4925"/>
    <cellStyle name="Calculation 3 3 2 12 8" xfId="47719"/>
    <cellStyle name="Calculation 3 3 2 13" xfId="4926"/>
    <cellStyle name="Calculation 3 3 2 13 2" xfId="4927"/>
    <cellStyle name="Calculation 3 3 2 13 2 2" xfId="4928"/>
    <cellStyle name="Calculation 3 3 2 13 2 3" xfId="4929"/>
    <cellStyle name="Calculation 3 3 2 13 2 4" xfId="4930"/>
    <cellStyle name="Calculation 3 3 2 13 2 5" xfId="4931"/>
    <cellStyle name="Calculation 3 3 2 13 2 6" xfId="4932"/>
    <cellStyle name="Calculation 3 3 2 13 3" xfId="4933"/>
    <cellStyle name="Calculation 3 3 2 13 3 2" xfId="47720"/>
    <cellStyle name="Calculation 3 3 2 13 3 3" xfId="47721"/>
    <cellStyle name="Calculation 3 3 2 13 4" xfId="4934"/>
    <cellStyle name="Calculation 3 3 2 13 4 2" xfId="47722"/>
    <cellStyle name="Calculation 3 3 2 13 4 3" xfId="47723"/>
    <cellStyle name="Calculation 3 3 2 13 5" xfId="4935"/>
    <cellStyle name="Calculation 3 3 2 13 5 2" xfId="47724"/>
    <cellStyle name="Calculation 3 3 2 13 5 3" xfId="47725"/>
    <cellStyle name="Calculation 3 3 2 13 6" xfId="4936"/>
    <cellStyle name="Calculation 3 3 2 13 6 2" xfId="47726"/>
    <cellStyle name="Calculation 3 3 2 13 6 3" xfId="47727"/>
    <cellStyle name="Calculation 3 3 2 13 7" xfId="4937"/>
    <cellStyle name="Calculation 3 3 2 13 8" xfId="47728"/>
    <cellStyle name="Calculation 3 3 2 14" xfId="4938"/>
    <cellStyle name="Calculation 3 3 2 14 2" xfId="4939"/>
    <cellStyle name="Calculation 3 3 2 14 2 2" xfId="4940"/>
    <cellStyle name="Calculation 3 3 2 14 2 3" xfId="4941"/>
    <cellStyle name="Calculation 3 3 2 14 2 4" xfId="4942"/>
    <cellStyle name="Calculation 3 3 2 14 2 5" xfId="4943"/>
    <cellStyle name="Calculation 3 3 2 14 2 6" xfId="4944"/>
    <cellStyle name="Calculation 3 3 2 14 3" xfId="4945"/>
    <cellStyle name="Calculation 3 3 2 14 3 2" xfId="47729"/>
    <cellStyle name="Calculation 3 3 2 14 3 3" xfId="47730"/>
    <cellStyle name="Calculation 3 3 2 14 4" xfId="4946"/>
    <cellStyle name="Calculation 3 3 2 14 4 2" xfId="47731"/>
    <cellStyle name="Calculation 3 3 2 14 4 3" xfId="47732"/>
    <cellStyle name="Calculation 3 3 2 14 5" xfId="4947"/>
    <cellStyle name="Calculation 3 3 2 14 5 2" xfId="47733"/>
    <cellStyle name="Calculation 3 3 2 14 5 3" xfId="47734"/>
    <cellStyle name="Calculation 3 3 2 14 6" xfId="4948"/>
    <cellStyle name="Calculation 3 3 2 14 6 2" xfId="47735"/>
    <cellStyle name="Calculation 3 3 2 14 6 3" xfId="47736"/>
    <cellStyle name="Calculation 3 3 2 14 7" xfId="4949"/>
    <cellStyle name="Calculation 3 3 2 14 8" xfId="47737"/>
    <cellStyle name="Calculation 3 3 2 15" xfId="4950"/>
    <cellStyle name="Calculation 3 3 2 15 2" xfId="4951"/>
    <cellStyle name="Calculation 3 3 2 15 2 2" xfId="4952"/>
    <cellStyle name="Calculation 3 3 2 15 2 3" xfId="4953"/>
    <cellStyle name="Calculation 3 3 2 15 2 4" xfId="4954"/>
    <cellStyle name="Calculation 3 3 2 15 2 5" xfId="4955"/>
    <cellStyle name="Calculation 3 3 2 15 2 6" xfId="4956"/>
    <cellStyle name="Calculation 3 3 2 15 3" xfId="4957"/>
    <cellStyle name="Calculation 3 3 2 15 3 2" xfId="47738"/>
    <cellStyle name="Calculation 3 3 2 15 3 3" xfId="47739"/>
    <cellStyle name="Calculation 3 3 2 15 4" xfId="4958"/>
    <cellStyle name="Calculation 3 3 2 15 4 2" xfId="47740"/>
    <cellStyle name="Calculation 3 3 2 15 4 3" xfId="47741"/>
    <cellStyle name="Calculation 3 3 2 15 5" xfId="4959"/>
    <cellStyle name="Calculation 3 3 2 15 5 2" xfId="47742"/>
    <cellStyle name="Calculation 3 3 2 15 5 3" xfId="47743"/>
    <cellStyle name="Calculation 3 3 2 15 6" xfId="4960"/>
    <cellStyle name="Calculation 3 3 2 15 6 2" xfId="47744"/>
    <cellStyle name="Calculation 3 3 2 15 6 3" xfId="47745"/>
    <cellStyle name="Calculation 3 3 2 15 7" xfId="4961"/>
    <cellStyle name="Calculation 3 3 2 15 8" xfId="47746"/>
    <cellStyle name="Calculation 3 3 2 16" xfId="4962"/>
    <cellStyle name="Calculation 3 3 2 16 2" xfId="4963"/>
    <cellStyle name="Calculation 3 3 2 16 2 2" xfId="4964"/>
    <cellStyle name="Calculation 3 3 2 16 2 3" xfId="4965"/>
    <cellStyle name="Calculation 3 3 2 16 2 4" xfId="4966"/>
    <cellStyle name="Calculation 3 3 2 16 2 5" xfId="4967"/>
    <cellStyle name="Calculation 3 3 2 16 2 6" xfId="4968"/>
    <cellStyle name="Calculation 3 3 2 16 3" xfId="4969"/>
    <cellStyle name="Calculation 3 3 2 16 3 2" xfId="47747"/>
    <cellStyle name="Calculation 3 3 2 16 3 3" xfId="47748"/>
    <cellStyle name="Calculation 3 3 2 16 4" xfId="4970"/>
    <cellStyle name="Calculation 3 3 2 16 4 2" xfId="47749"/>
    <cellStyle name="Calculation 3 3 2 16 4 3" xfId="47750"/>
    <cellStyle name="Calculation 3 3 2 16 5" xfId="4971"/>
    <cellStyle name="Calculation 3 3 2 16 5 2" xfId="47751"/>
    <cellStyle name="Calculation 3 3 2 16 5 3" xfId="47752"/>
    <cellStyle name="Calculation 3 3 2 16 6" xfId="4972"/>
    <cellStyle name="Calculation 3 3 2 16 6 2" xfId="47753"/>
    <cellStyle name="Calculation 3 3 2 16 6 3" xfId="47754"/>
    <cellStyle name="Calculation 3 3 2 16 7" xfId="4973"/>
    <cellStyle name="Calculation 3 3 2 16 8" xfId="47755"/>
    <cellStyle name="Calculation 3 3 2 17" xfId="4974"/>
    <cellStyle name="Calculation 3 3 2 17 2" xfId="4975"/>
    <cellStyle name="Calculation 3 3 2 17 2 2" xfId="4976"/>
    <cellStyle name="Calculation 3 3 2 17 2 3" xfId="4977"/>
    <cellStyle name="Calculation 3 3 2 17 2 4" xfId="4978"/>
    <cellStyle name="Calculation 3 3 2 17 2 5" xfId="4979"/>
    <cellStyle name="Calculation 3 3 2 17 2 6" xfId="4980"/>
    <cellStyle name="Calculation 3 3 2 17 3" xfId="4981"/>
    <cellStyle name="Calculation 3 3 2 17 3 2" xfId="47756"/>
    <cellStyle name="Calculation 3 3 2 17 3 3" xfId="47757"/>
    <cellStyle name="Calculation 3 3 2 17 4" xfId="4982"/>
    <cellStyle name="Calculation 3 3 2 17 4 2" xfId="47758"/>
    <cellStyle name="Calculation 3 3 2 17 4 3" xfId="47759"/>
    <cellStyle name="Calculation 3 3 2 17 5" xfId="4983"/>
    <cellStyle name="Calculation 3 3 2 17 5 2" xfId="47760"/>
    <cellStyle name="Calculation 3 3 2 17 5 3" xfId="47761"/>
    <cellStyle name="Calculation 3 3 2 17 6" xfId="4984"/>
    <cellStyle name="Calculation 3 3 2 17 6 2" xfId="47762"/>
    <cellStyle name="Calculation 3 3 2 17 6 3" xfId="47763"/>
    <cellStyle name="Calculation 3 3 2 17 7" xfId="4985"/>
    <cellStyle name="Calculation 3 3 2 17 8" xfId="47764"/>
    <cellStyle name="Calculation 3 3 2 18" xfId="4986"/>
    <cellStyle name="Calculation 3 3 2 18 2" xfId="4987"/>
    <cellStyle name="Calculation 3 3 2 18 2 2" xfId="4988"/>
    <cellStyle name="Calculation 3 3 2 18 2 3" xfId="4989"/>
    <cellStyle name="Calculation 3 3 2 18 2 4" xfId="4990"/>
    <cellStyle name="Calculation 3 3 2 18 2 5" xfId="4991"/>
    <cellStyle name="Calculation 3 3 2 18 2 6" xfId="4992"/>
    <cellStyle name="Calculation 3 3 2 18 3" xfId="4993"/>
    <cellStyle name="Calculation 3 3 2 18 3 2" xfId="47765"/>
    <cellStyle name="Calculation 3 3 2 18 3 3" xfId="47766"/>
    <cellStyle name="Calculation 3 3 2 18 4" xfId="4994"/>
    <cellStyle name="Calculation 3 3 2 18 4 2" xfId="47767"/>
    <cellStyle name="Calculation 3 3 2 18 4 3" xfId="47768"/>
    <cellStyle name="Calculation 3 3 2 18 5" xfId="4995"/>
    <cellStyle name="Calculation 3 3 2 18 5 2" xfId="47769"/>
    <cellStyle name="Calculation 3 3 2 18 5 3" xfId="47770"/>
    <cellStyle name="Calculation 3 3 2 18 6" xfId="4996"/>
    <cellStyle name="Calculation 3 3 2 18 6 2" xfId="47771"/>
    <cellStyle name="Calculation 3 3 2 18 6 3" xfId="47772"/>
    <cellStyle name="Calculation 3 3 2 18 7" xfId="4997"/>
    <cellStyle name="Calculation 3 3 2 18 8" xfId="47773"/>
    <cellStyle name="Calculation 3 3 2 19" xfId="4998"/>
    <cellStyle name="Calculation 3 3 2 19 2" xfId="4999"/>
    <cellStyle name="Calculation 3 3 2 19 2 2" xfId="5000"/>
    <cellStyle name="Calculation 3 3 2 19 2 3" xfId="5001"/>
    <cellStyle name="Calculation 3 3 2 19 2 4" xfId="5002"/>
    <cellStyle name="Calculation 3 3 2 19 2 5" xfId="5003"/>
    <cellStyle name="Calculation 3 3 2 19 2 6" xfId="5004"/>
    <cellStyle name="Calculation 3 3 2 19 3" xfId="5005"/>
    <cellStyle name="Calculation 3 3 2 19 3 2" xfId="47774"/>
    <cellStyle name="Calculation 3 3 2 19 3 3" xfId="47775"/>
    <cellStyle name="Calculation 3 3 2 19 4" xfId="5006"/>
    <cellStyle name="Calculation 3 3 2 19 4 2" xfId="47776"/>
    <cellStyle name="Calculation 3 3 2 19 4 3" xfId="47777"/>
    <cellStyle name="Calculation 3 3 2 19 5" xfId="5007"/>
    <cellStyle name="Calculation 3 3 2 19 5 2" xfId="47778"/>
    <cellStyle name="Calculation 3 3 2 19 5 3" xfId="47779"/>
    <cellStyle name="Calculation 3 3 2 19 6" xfId="5008"/>
    <cellStyle name="Calculation 3 3 2 19 6 2" xfId="47780"/>
    <cellStyle name="Calculation 3 3 2 19 6 3" xfId="47781"/>
    <cellStyle name="Calculation 3 3 2 19 7" xfId="5009"/>
    <cellStyle name="Calculation 3 3 2 19 8" xfId="47782"/>
    <cellStyle name="Calculation 3 3 2 2" xfId="5010"/>
    <cellStyle name="Calculation 3 3 2 2 2" xfId="5011"/>
    <cellStyle name="Calculation 3 3 2 2 2 2" xfId="5012"/>
    <cellStyle name="Calculation 3 3 2 2 2 3" xfId="5013"/>
    <cellStyle name="Calculation 3 3 2 2 2 4" xfId="5014"/>
    <cellStyle name="Calculation 3 3 2 2 2 5" xfId="5015"/>
    <cellStyle name="Calculation 3 3 2 2 2 6" xfId="5016"/>
    <cellStyle name="Calculation 3 3 2 2 3" xfId="5017"/>
    <cellStyle name="Calculation 3 3 2 2 3 2" xfId="47783"/>
    <cellStyle name="Calculation 3 3 2 2 3 3" xfId="47784"/>
    <cellStyle name="Calculation 3 3 2 2 4" xfId="5018"/>
    <cellStyle name="Calculation 3 3 2 2 4 2" xfId="47785"/>
    <cellStyle name="Calculation 3 3 2 2 4 3" xfId="47786"/>
    <cellStyle name="Calculation 3 3 2 2 5" xfId="5019"/>
    <cellStyle name="Calculation 3 3 2 2 5 2" xfId="47787"/>
    <cellStyle name="Calculation 3 3 2 2 5 3" xfId="47788"/>
    <cellStyle name="Calculation 3 3 2 2 6" xfId="5020"/>
    <cellStyle name="Calculation 3 3 2 2 6 2" xfId="47789"/>
    <cellStyle name="Calculation 3 3 2 2 6 3" xfId="47790"/>
    <cellStyle name="Calculation 3 3 2 2 7" xfId="5021"/>
    <cellStyle name="Calculation 3 3 2 2 8" xfId="47791"/>
    <cellStyle name="Calculation 3 3 2 20" xfId="5022"/>
    <cellStyle name="Calculation 3 3 2 20 2" xfId="5023"/>
    <cellStyle name="Calculation 3 3 2 20 2 2" xfId="5024"/>
    <cellStyle name="Calculation 3 3 2 20 2 3" xfId="5025"/>
    <cellStyle name="Calculation 3 3 2 20 2 4" xfId="5026"/>
    <cellStyle name="Calculation 3 3 2 20 2 5" xfId="5027"/>
    <cellStyle name="Calculation 3 3 2 20 2 6" xfId="5028"/>
    <cellStyle name="Calculation 3 3 2 20 3" xfId="5029"/>
    <cellStyle name="Calculation 3 3 2 20 3 2" xfId="47792"/>
    <cellStyle name="Calculation 3 3 2 20 3 3" xfId="47793"/>
    <cellStyle name="Calculation 3 3 2 20 4" xfId="5030"/>
    <cellStyle name="Calculation 3 3 2 20 4 2" xfId="47794"/>
    <cellStyle name="Calculation 3 3 2 20 4 3" xfId="47795"/>
    <cellStyle name="Calculation 3 3 2 20 5" xfId="5031"/>
    <cellStyle name="Calculation 3 3 2 20 5 2" xfId="47796"/>
    <cellStyle name="Calculation 3 3 2 20 5 3" xfId="47797"/>
    <cellStyle name="Calculation 3 3 2 20 6" xfId="5032"/>
    <cellStyle name="Calculation 3 3 2 20 6 2" xfId="47798"/>
    <cellStyle name="Calculation 3 3 2 20 6 3" xfId="47799"/>
    <cellStyle name="Calculation 3 3 2 20 7" xfId="5033"/>
    <cellStyle name="Calculation 3 3 2 20 8" xfId="47800"/>
    <cellStyle name="Calculation 3 3 2 21" xfId="5034"/>
    <cellStyle name="Calculation 3 3 2 21 2" xfId="5035"/>
    <cellStyle name="Calculation 3 3 2 21 2 2" xfId="5036"/>
    <cellStyle name="Calculation 3 3 2 21 2 3" xfId="5037"/>
    <cellStyle name="Calculation 3 3 2 21 2 4" xfId="5038"/>
    <cellStyle name="Calculation 3 3 2 21 2 5" xfId="5039"/>
    <cellStyle name="Calculation 3 3 2 21 2 6" xfId="5040"/>
    <cellStyle name="Calculation 3 3 2 21 3" xfId="5041"/>
    <cellStyle name="Calculation 3 3 2 21 3 2" xfId="47801"/>
    <cellStyle name="Calculation 3 3 2 21 3 3" xfId="47802"/>
    <cellStyle name="Calculation 3 3 2 21 4" xfId="5042"/>
    <cellStyle name="Calculation 3 3 2 21 4 2" xfId="47803"/>
    <cellStyle name="Calculation 3 3 2 21 4 3" xfId="47804"/>
    <cellStyle name="Calculation 3 3 2 21 5" xfId="5043"/>
    <cellStyle name="Calculation 3 3 2 21 5 2" xfId="47805"/>
    <cellStyle name="Calculation 3 3 2 21 5 3" xfId="47806"/>
    <cellStyle name="Calculation 3 3 2 21 6" xfId="5044"/>
    <cellStyle name="Calculation 3 3 2 21 6 2" xfId="47807"/>
    <cellStyle name="Calculation 3 3 2 21 6 3" xfId="47808"/>
    <cellStyle name="Calculation 3 3 2 21 7" xfId="5045"/>
    <cellStyle name="Calculation 3 3 2 21 8" xfId="47809"/>
    <cellStyle name="Calculation 3 3 2 22" xfId="5046"/>
    <cellStyle name="Calculation 3 3 2 22 2" xfId="5047"/>
    <cellStyle name="Calculation 3 3 2 22 2 2" xfId="5048"/>
    <cellStyle name="Calculation 3 3 2 22 2 3" xfId="5049"/>
    <cellStyle name="Calculation 3 3 2 22 2 4" xfId="5050"/>
    <cellStyle name="Calculation 3 3 2 22 2 5" xfId="5051"/>
    <cellStyle name="Calculation 3 3 2 22 2 6" xfId="5052"/>
    <cellStyle name="Calculation 3 3 2 22 3" xfId="5053"/>
    <cellStyle name="Calculation 3 3 2 22 3 2" xfId="47810"/>
    <cellStyle name="Calculation 3 3 2 22 3 3" xfId="47811"/>
    <cellStyle name="Calculation 3 3 2 22 4" xfId="5054"/>
    <cellStyle name="Calculation 3 3 2 22 4 2" xfId="47812"/>
    <cellStyle name="Calculation 3 3 2 22 4 3" xfId="47813"/>
    <cellStyle name="Calculation 3 3 2 22 5" xfId="5055"/>
    <cellStyle name="Calculation 3 3 2 22 5 2" xfId="47814"/>
    <cellStyle name="Calculation 3 3 2 22 5 3" xfId="47815"/>
    <cellStyle name="Calculation 3 3 2 22 6" xfId="5056"/>
    <cellStyle name="Calculation 3 3 2 22 6 2" xfId="47816"/>
    <cellStyle name="Calculation 3 3 2 22 6 3" xfId="47817"/>
    <cellStyle name="Calculation 3 3 2 22 7" xfId="5057"/>
    <cellStyle name="Calculation 3 3 2 22 8" xfId="47818"/>
    <cellStyle name="Calculation 3 3 2 23" xfId="5058"/>
    <cellStyle name="Calculation 3 3 2 23 2" xfId="5059"/>
    <cellStyle name="Calculation 3 3 2 23 2 2" xfId="5060"/>
    <cellStyle name="Calculation 3 3 2 23 2 3" xfId="5061"/>
    <cellStyle name="Calculation 3 3 2 23 2 4" xfId="5062"/>
    <cellStyle name="Calculation 3 3 2 23 2 5" xfId="5063"/>
    <cellStyle name="Calculation 3 3 2 23 2 6" xfId="5064"/>
    <cellStyle name="Calculation 3 3 2 23 3" xfId="5065"/>
    <cellStyle name="Calculation 3 3 2 23 3 2" xfId="47819"/>
    <cellStyle name="Calculation 3 3 2 23 3 3" xfId="47820"/>
    <cellStyle name="Calculation 3 3 2 23 4" xfId="5066"/>
    <cellStyle name="Calculation 3 3 2 23 4 2" xfId="47821"/>
    <cellStyle name="Calculation 3 3 2 23 4 3" xfId="47822"/>
    <cellStyle name="Calculation 3 3 2 23 5" xfId="5067"/>
    <cellStyle name="Calculation 3 3 2 23 5 2" xfId="47823"/>
    <cellStyle name="Calculation 3 3 2 23 5 3" xfId="47824"/>
    <cellStyle name="Calculation 3 3 2 23 6" xfId="5068"/>
    <cellStyle name="Calculation 3 3 2 23 6 2" xfId="47825"/>
    <cellStyle name="Calculation 3 3 2 23 6 3" xfId="47826"/>
    <cellStyle name="Calculation 3 3 2 23 7" xfId="5069"/>
    <cellStyle name="Calculation 3 3 2 23 8" xfId="47827"/>
    <cellStyle name="Calculation 3 3 2 24" xfId="5070"/>
    <cellStyle name="Calculation 3 3 2 24 2" xfId="5071"/>
    <cellStyle name="Calculation 3 3 2 24 2 2" xfId="5072"/>
    <cellStyle name="Calculation 3 3 2 24 2 3" xfId="5073"/>
    <cellStyle name="Calculation 3 3 2 24 2 4" xfId="5074"/>
    <cellStyle name="Calculation 3 3 2 24 2 5" xfId="5075"/>
    <cellStyle name="Calculation 3 3 2 24 2 6" xfId="5076"/>
    <cellStyle name="Calculation 3 3 2 24 3" xfId="5077"/>
    <cellStyle name="Calculation 3 3 2 24 3 2" xfId="47828"/>
    <cellStyle name="Calculation 3 3 2 24 3 3" xfId="47829"/>
    <cellStyle name="Calculation 3 3 2 24 4" xfId="5078"/>
    <cellStyle name="Calculation 3 3 2 24 4 2" xfId="47830"/>
    <cellStyle name="Calculation 3 3 2 24 4 3" xfId="47831"/>
    <cellStyle name="Calculation 3 3 2 24 5" xfId="5079"/>
    <cellStyle name="Calculation 3 3 2 24 5 2" xfId="47832"/>
    <cellStyle name="Calculation 3 3 2 24 5 3" xfId="47833"/>
    <cellStyle name="Calculation 3 3 2 24 6" xfId="5080"/>
    <cellStyle name="Calculation 3 3 2 24 6 2" xfId="47834"/>
    <cellStyle name="Calculation 3 3 2 24 6 3" xfId="47835"/>
    <cellStyle name="Calculation 3 3 2 24 7" xfId="5081"/>
    <cellStyle name="Calculation 3 3 2 24 8" xfId="47836"/>
    <cellStyle name="Calculation 3 3 2 25" xfId="5082"/>
    <cellStyle name="Calculation 3 3 2 25 2" xfId="5083"/>
    <cellStyle name="Calculation 3 3 2 25 2 2" xfId="5084"/>
    <cellStyle name="Calculation 3 3 2 25 2 3" xfId="5085"/>
    <cellStyle name="Calculation 3 3 2 25 2 4" xfId="5086"/>
    <cellStyle name="Calculation 3 3 2 25 2 5" xfId="5087"/>
    <cellStyle name="Calculation 3 3 2 25 2 6" xfId="5088"/>
    <cellStyle name="Calculation 3 3 2 25 3" xfId="5089"/>
    <cellStyle name="Calculation 3 3 2 25 3 2" xfId="47837"/>
    <cellStyle name="Calculation 3 3 2 25 3 3" xfId="47838"/>
    <cellStyle name="Calculation 3 3 2 25 4" xfId="5090"/>
    <cellStyle name="Calculation 3 3 2 25 4 2" xfId="47839"/>
    <cellStyle name="Calculation 3 3 2 25 4 3" xfId="47840"/>
    <cellStyle name="Calculation 3 3 2 25 5" xfId="5091"/>
    <cellStyle name="Calculation 3 3 2 25 5 2" xfId="47841"/>
    <cellStyle name="Calculation 3 3 2 25 5 3" xfId="47842"/>
    <cellStyle name="Calculation 3 3 2 25 6" xfId="5092"/>
    <cellStyle name="Calculation 3 3 2 25 6 2" xfId="47843"/>
    <cellStyle name="Calculation 3 3 2 25 6 3" xfId="47844"/>
    <cellStyle name="Calculation 3 3 2 25 7" xfId="5093"/>
    <cellStyle name="Calculation 3 3 2 25 8" xfId="47845"/>
    <cellStyle name="Calculation 3 3 2 26" xfId="5094"/>
    <cellStyle name="Calculation 3 3 2 26 2" xfId="5095"/>
    <cellStyle name="Calculation 3 3 2 26 2 2" xfId="5096"/>
    <cellStyle name="Calculation 3 3 2 26 2 3" xfId="5097"/>
    <cellStyle name="Calculation 3 3 2 26 2 4" xfId="5098"/>
    <cellStyle name="Calculation 3 3 2 26 2 5" xfId="5099"/>
    <cellStyle name="Calculation 3 3 2 26 2 6" xfId="5100"/>
    <cellStyle name="Calculation 3 3 2 26 3" xfId="5101"/>
    <cellStyle name="Calculation 3 3 2 26 3 2" xfId="47846"/>
    <cellStyle name="Calculation 3 3 2 26 3 3" xfId="47847"/>
    <cellStyle name="Calculation 3 3 2 26 4" xfId="5102"/>
    <cellStyle name="Calculation 3 3 2 26 4 2" xfId="47848"/>
    <cellStyle name="Calculation 3 3 2 26 4 3" xfId="47849"/>
    <cellStyle name="Calculation 3 3 2 26 5" xfId="5103"/>
    <cellStyle name="Calculation 3 3 2 26 5 2" xfId="47850"/>
    <cellStyle name="Calculation 3 3 2 26 5 3" xfId="47851"/>
    <cellStyle name="Calculation 3 3 2 26 6" xfId="5104"/>
    <cellStyle name="Calculation 3 3 2 26 6 2" xfId="47852"/>
    <cellStyle name="Calculation 3 3 2 26 6 3" xfId="47853"/>
    <cellStyle name="Calculation 3 3 2 26 7" xfId="5105"/>
    <cellStyle name="Calculation 3 3 2 26 8" xfId="47854"/>
    <cellStyle name="Calculation 3 3 2 27" xfId="5106"/>
    <cellStyle name="Calculation 3 3 2 27 2" xfId="5107"/>
    <cellStyle name="Calculation 3 3 2 27 2 2" xfId="5108"/>
    <cellStyle name="Calculation 3 3 2 27 2 3" xfId="5109"/>
    <cellStyle name="Calculation 3 3 2 27 2 4" xfId="5110"/>
    <cellStyle name="Calculation 3 3 2 27 2 5" xfId="5111"/>
    <cellStyle name="Calculation 3 3 2 27 2 6" xfId="5112"/>
    <cellStyle name="Calculation 3 3 2 27 3" xfId="5113"/>
    <cellStyle name="Calculation 3 3 2 27 3 2" xfId="47855"/>
    <cellStyle name="Calculation 3 3 2 27 3 3" xfId="47856"/>
    <cellStyle name="Calculation 3 3 2 27 4" xfId="5114"/>
    <cellStyle name="Calculation 3 3 2 27 4 2" xfId="47857"/>
    <cellStyle name="Calculation 3 3 2 27 4 3" xfId="47858"/>
    <cellStyle name="Calculation 3 3 2 27 5" xfId="5115"/>
    <cellStyle name="Calculation 3 3 2 27 5 2" xfId="47859"/>
    <cellStyle name="Calculation 3 3 2 27 5 3" xfId="47860"/>
    <cellStyle name="Calculation 3 3 2 27 6" xfId="5116"/>
    <cellStyle name="Calculation 3 3 2 27 6 2" xfId="47861"/>
    <cellStyle name="Calculation 3 3 2 27 6 3" xfId="47862"/>
    <cellStyle name="Calculation 3 3 2 27 7" xfId="5117"/>
    <cellStyle name="Calculation 3 3 2 27 8" xfId="47863"/>
    <cellStyle name="Calculation 3 3 2 28" xfId="5118"/>
    <cellStyle name="Calculation 3 3 2 28 2" xfId="5119"/>
    <cellStyle name="Calculation 3 3 2 28 2 2" xfId="5120"/>
    <cellStyle name="Calculation 3 3 2 28 2 3" xfId="5121"/>
    <cellStyle name="Calculation 3 3 2 28 2 4" xfId="5122"/>
    <cellStyle name="Calculation 3 3 2 28 2 5" xfId="5123"/>
    <cellStyle name="Calculation 3 3 2 28 2 6" xfId="5124"/>
    <cellStyle name="Calculation 3 3 2 28 3" xfId="5125"/>
    <cellStyle name="Calculation 3 3 2 28 3 2" xfId="47864"/>
    <cellStyle name="Calculation 3 3 2 28 3 3" xfId="47865"/>
    <cellStyle name="Calculation 3 3 2 28 4" xfId="5126"/>
    <cellStyle name="Calculation 3 3 2 28 4 2" xfId="47866"/>
    <cellStyle name="Calculation 3 3 2 28 4 3" xfId="47867"/>
    <cellStyle name="Calculation 3 3 2 28 5" xfId="5127"/>
    <cellStyle name="Calculation 3 3 2 28 5 2" xfId="47868"/>
    <cellStyle name="Calculation 3 3 2 28 5 3" xfId="47869"/>
    <cellStyle name="Calculation 3 3 2 28 6" xfId="5128"/>
    <cellStyle name="Calculation 3 3 2 28 6 2" xfId="47870"/>
    <cellStyle name="Calculation 3 3 2 28 6 3" xfId="47871"/>
    <cellStyle name="Calculation 3 3 2 28 7" xfId="5129"/>
    <cellStyle name="Calculation 3 3 2 28 8" xfId="47872"/>
    <cellStyle name="Calculation 3 3 2 29" xfId="5130"/>
    <cellStyle name="Calculation 3 3 2 29 2" xfId="5131"/>
    <cellStyle name="Calculation 3 3 2 29 2 2" xfId="5132"/>
    <cellStyle name="Calculation 3 3 2 29 2 3" xfId="5133"/>
    <cellStyle name="Calculation 3 3 2 29 2 4" xfId="5134"/>
    <cellStyle name="Calculation 3 3 2 29 2 5" xfId="5135"/>
    <cellStyle name="Calculation 3 3 2 29 2 6" xfId="5136"/>
    <cellStyle name="Calculation 3 3 2 29 3" xfId="5137"/>
    <cellStyle name="Calculation 3 3 2 29 3 2" xfId="47873"/>
    <cellStyle name="Calculation 3 3 2 29 3 3" xfId="47874"/>
    <cellStyle name="Calculation 3 3 2 29 4" xfId="5138"/>
    <cellStyle name="Calculation 3 3 2 29 4 2" xfId="47875"/>
    <cellStyle name="Calculation 3 3 2 29 4 3" xfId="47876"/>
    <cellStyle name="Calculation 3 3 2 29 5" xfId="5139"/>
    <cellStyle name="Calculation 3 3 2 29 5 2" xfId="47877"/>
    <cellStyle name="Calculation 3 3 2 29 5 3" xfId="47878"/>
    <cellStyle name="Calculation 3 3 2 29 6" xfId="5140"/>
    <cellStyle name="Calculation 3 3 2 29 6 2" xfId="47879"/>
    <cellStyle name="Calculation 3 3 2 29 6 3" xfId="47880"/>
    <cellStyle name="Calculation 3 3 2 29 7" xfId="5141"/>
    <cellStyle name="Calculation 3 3 2 29 8" xfId="47881"/>
    <cellStyle name="Calculation 3 3 2 3" xfId="5142"/>
    <cellStyle name="Calculation 3 3 2 3 2" xfId="5143"/>
    <cellStyle name="Calculation 3 3 2 3 2 2" xfId="5144"/>
    <cellStyle name="Calculation 3 3 2 3 2 3" xfId="5145"/>
    <cellStyle name="Calculation 3 3 2 3 2 4" xfId="5146"/>
    <cellStyle name="Calculation 3 3 2 3 2 5" xfId="5147"/>
    <cellStyle name="Calculation 3 3 2 3 2 6" xfId="5148"/>
    <cellStyle name="Calculation 3 3 2 3 3" xfId="5149"/>
    <cellStyle name="Calculation 3 3 2 3 3 2" xfId="47882"/>
    <cellStyle name="Calculation 3 3 2 3 3 3" xfId="47883"/>
    <cellStyle name="Calculation 3 3 2 3 4" xfId="5150"/>
    <cellStyle name="Calculation 3 3 2 3 4 2" xfId="47884"/>
    <cellStyle name="Calculation 3 3 2 3 4 3" xfId="47885"/>
    <cellStyle name="Calculation 3 3 2 3 5" xfId="5151"/>
    <cellStyle name="Calculation 3 3 2 3 5 2" xfId="47886"/>
    <cellStyle name="Calculation 3 3 2 3 5 3" xfId="47887"/>
    <cellStyle name="Calculation 3 3 2 3 6" xfId="5152"/>
    <cellStyle name="Calculation 3 3 2 3 6 2" xfId="47888"/>
    <cellStyle name="Calculation 3 3 2 3 6 3" xfId="47889"/>
    <cellStyle name="Calculation 3 3 2 3 7" xfId="5153"/>
    <cellStyle name="Calculation 3 3 2 3 8" xfId="47890"/>
    <cellStyle name="Calculation 3 3 2 30" xfId="5154"/>
    <cellStyle name="Calculation 3 3 2 30 2" xfId="5155"/>
    <cellStyle name="Calculation 3 3 2 30 2 2" xfId="5156"/>
    <cellStyle name="Calculation 3 3 2 30 2 3" xfId="5157"/>
    <cellStyle name="Calculation 3 3 2 30 2 4" xfId="5158"/>
    <cellStyle name="Calculation 3 3 2 30 2 5" xfId="5159"/>
    <cellStyle name="Calculation 3 3 2 30 2 6" xfId="5160"/>
    <cellStyle name="Calculation 3 3 2 30 3" xfId="5161"/>
    <cellStyle name="Calculation 3 3 2 30 3 2" xfId="47891"/>
    <cellStyle name="Calculation 3 3 2 30 3 3" xfId="47892"/>
    <cellStyle name="Calculation 3 3 2 30 4" xfId="5162"/>
    <cellStyle name="Calculation 3 3 2 30 4 2" xfId="47893"/>
    <cellStyle name="Calculation 3 3 2 30 4 3" xfId="47894"/>
    <cellStyle name="Calculation 3 3 2 30 5" xfId="5163"/>
    <cellStyle name="Calculation 3 3 2 30 5 2" xfId="47895"/>
    <cellStyle name="Calculation 3 3 2 30 5 3" xfId="47896"/>
    <cellStyle name="Calculation 3 3 2 30 6" xfId="5164"/>
    <cellStyle name="Calculation 3 3 2 30 6 2" xfId="47897"/>
    <cellStyle name="Calculation 3 3 2 30 6 3" xfId="47898"/>
    <cellStyle name="Calculation 3 3 2 30 7" xfId="5165"/>
    <cellStyle name="Calculation 3 3 2 30 8" xfId="47899"/>
    <cellStyle name="Calculation 3 3 2 31" xfId="5166"/>
    <cellStyle name="Calculation 3 3 2 31 2" xfId="5167"/>
    <cellStyle name="Calculation 3 3 2 31 2 2" xfId="5168"/>
    <cellStyle name="Calculation 3 3 2 31 2 3" xfId="5169"/>
    <cellStyle name="Calculation 3 3 2 31 2 4" xfId="5170"/>
    <cellStyle name="Calculation 3 3 2 31 2 5" xfId="5171"/>
    <cellStyle name="Calculation 3 3 2 31 2 6" xfId="5172"/>
    <cellStyle name="Calculation 3 3 2 31 3" xfId="5173"/>
    <cellStyle name="Calculation 3 3 2 31 3 2" xfId="47900"/>
    <cellStyle name="Calculation 3 3 2 31 3 3" xfId="47901"/>
    <cellStyle name="Calculation 3 3 2 31 4" xfId="5174"/>
    <cellStyle name="Calculation 3 3 2 31 4 2" xfId="47902"/>
    <cellStyle name="Calculation 3 3 2 31 4 3" xfId="47903"/>
    <cellStyle name="Calculation 3 3 2 31 5" xfId="5175"/>
    <cellStyle name="Calculation 3 3 2 31 5 2" xfId="47904"/>
    <cellStyle name="Calculation 3 3 2 31 5 3" xfId="47905"/>
    <cellStyle name="Calculation 3 3 2 31 6" xfId="5176"/>
    <cellStyle name="Calculation 3 3 2 31 6 2" xfId="47906"/>
    <cellStyle name="Calculation 3 3 2 31 6 3" xfId="47907"/>
    <cellStyle name="Calculation 3 3 2 31 7" xfId="5177"/>
    <cellStyle name="Calculation 3 3 2 31 8" xfId="47908"/>
    <cellStyle name="Calculation 3 3 2 32" xfId="5178"/>
    <cellStyle name="Calculation 3 3 2 32 2" xfId="5179"/>
    <cellStyle name="Calculation 3 3 2 32 2 2" xfId="5180"/>
    <cellStyle name="Calculation 3 3 2 32 2 3" xfId="5181"/>
    <cellStyle name="Calculation 3 3 2 32 2 4" xfId="5182"/>
    <cellStyle name="Calculation 3 3 2 32 2 5" xfId="5183"/>
    <cellStyle name="Calculation 3 3 2 32 2 6" xfId="5184"/>
    <cellStyle name="Calculation 3 3 2 32 3" xfId="5185"/>
    <cellStyle name="Calculation 3 3 2 32 3 2" xfId="47909"/>
    <cellStyle name="Calculation 3 3 2 32 3 3" xfId="47910"/>
    <cellStyle name="Calculation 3 3 2 32 4" xfId="5186"/>
    <cellStyle name="Calculation 3 3 2 32 4 2" xfId="47911"/>
    <cellStyle name="Calculation 3 3 2 32 4 3" xfId="47912"/>
    <cellStyle name="Calculation 3 3 2 32 5" xfId="5187"/>
    <cellStyle name="Calculation 3 3 2 32 5 2" xfId="47913"/>
    <cellStyle name="Calculation 3 3 2 32 5 3" xfId="47914"/>
    <cellStyle name="Calculation 3 3 2 32 6" xfId="5188"/>
    <cellStyle name="Calculation 3 3 2 32 6 2" xfId="47915"/>
    <cellStyle name="Calculation 3 3 2 32 6 3" xfId="47916"/>
    <cellStyle name="Calculation 3 3 2 32 7" xfId="5189"/>
    <cellStyle name="Calculation 3 3 2 32 8" xfId="47917"/>
    <cellStyle name="Calculation 3 3 2 33" xfId="5190"/>
    <cellStyle name="Calculation 3 3 2 33 2" xfId="5191"/>
    <cellStyle name="Calculation 3 3 2 33 2 2" xfId="5192"/>
    <cellStyle name="Calculation 3 3 2 33 2 3" xfId="5193"/>
    <cellStyle name="Calculation 3 3 2 33 2 4" xfId="5194"/>
    <cellStyle name="Calculation 3 3 2 33 2 5" xfId="5195"/>
    <cellStyle name="Calculation 3 3 2 33 2 6" xfId="5196"/>
    <cellStyle name="Calculation 3 3 2 33 3" xfId="5197"/>
    <cellStyle name="Calculation 3 3 2 33 3 2" xfId="47918"/>
    <cellStyle name="Calculation 3 3 2 33 3 3" xfId="47919"/>
    <cellStyle name="Calculation 3 3 2 33 4" xfId="5198"/>
    <cellStyle name="Calculation 3 3 2 33 4 2" xfId="47920"/>
    <cellStyle name="Calculation 3 3 2 33 4 3" xfId="47921"/>
    <cellStyle name="Calculation 3 3 2 33 5" xfId="5199"/>
    <cellStyle name="Calculation 3 3 2 33 5 2" xfId="47922"/>
    <cellStyle name="Calculation 3 3 2 33 5 3" xfId="47923"/>
    <cellStyle name="Calculation 3 3 2 33 6" xfId="5200"/>
    <cellStyle name="Calculation 3 3 2 33 6 2" xfId="47924"/>
    <cellStyle name="Calculation 3 3 2 33 6 3" xfId="47925"/>
    <cellStyle name="Calculation 3 3 2 33 7" xfId="5201"/>
    <cellStyle name="Calculation 3 3 2 33 8" xfId="47926"/>
    <cellStyle name="Calculation 3 3 2 34" xfId="5202"/>
    <cellStyle name="Calculation 3 3 2 34 2" xfId="5203"/>
    <cellStyle name="Calculation 3 3 2 34 2 2" xfId="5204"/>
    <cellStyle name="Calculation 3 3 2 34 2 3" xfId="5205"/>
    <cellStyle name="Calculation 3 3 2 34 2 4" xfId="5206"/>
    <cellStyle name="Calculation 3 3 2 34 2 5" xfId="5207"/>
    <cellStyle name="Calculation 3 3 2 34 2 6" xfId="5208"/>
    <cellStyle name="Calculation 3 3 2 34 3" xfId="5209"/>
    <cellStyle name="Calculation 3 3 2 34 3 2" xfId="47927"/>
    <cellStyle name="Calculation 3 3 2 34 3 3" xfId="47928"/>
    <cellStyle name="Calculation 3 3 2 34 4" xfId="5210"/>
    <cellStyle name="Calculation 3 3 2 34 4 2" xfId="47929"/>
    <cellStyle name="Calculation 3 3 2 34 4 3" xfId="47930"/>
    <cellStyle name="Calculation 3 3 2 34 5" xfId="5211"/>
    <cellStyle name="Calculation 3 3 2 34 5 2" xfId="47931"/>
    <cellStyle name="Calculation 3 3 2 34 5 3" xfId="47932"/>
    <cellStyle name="Calculation 3 3 2 34 6" xfId="47933"/>
    <cellStyle name="Calculation 3 3 2 34 6 2" xfId="47934"/>
    <cellStyle name="Calculation 3 3 2 34 6 3" xfId="47935"/>
    <cellStyle name="Calculation 3 3 2 34 7" xfId="47936"/>
    <cellStyle name="Calculation 3 3 2 34 8" xfId="47937"/>
    <cellStyle name="Calculation 3 3 2 35" xfId="5212"/>
    <cellStyle name="Calculation 3 3 2 35 2" xfId="5213"/>
    <cellStyle name="Calculation 3 3 2 35 3" xfId="5214"/>
    <cellStyle name="Calculation 3 3 2 35 4" xfId="5215"/>
    <cellStyle name="Calculation 3 3 2 35 5" xfId="5216"/>
    <cellStyle name="Calculation 3 3 2 35 6" xfId="5217"/>
    <cellStyle name="Calculation 3 3 2 36" xfId="5218"/>
    <cellStyle name="Calculation 3 3 2 36 2" xfId="47938"/>
    <cellStyle name="Calculation 3 3 2 36 3" xfId="47939"/>
    <cellStyle name="Calculation 3 3 2 37" xfId="5219"/>
    <cellStyle name="Calculation 3 3 2 37 2" xfId="47940"/>
    <cellStyle name="Calculation 3 3 2 37 3" xfId="47941"/>
    <cellStyle name="Calculation 3 3 2 38" xfId="5220"/>
    <cellStyle name="Calculation 3 3 2 38 2" xfId="47942"/>
    <cellStyle name="Calculation 3 3 2 38 3" xfId="47943"/>
    <cellStyle name="Calculation 3 3 2 39" xfId="47944"/>
    <cellStyle name="Calculation 3 3 2 39 2" xfId="47945"/>
    <cellStyle name="Calculation 3 3 2 39 3" xfId="47946"/>
    <cellStyle name="Calculation 3 3 2 4" xfId="5221"/>
    <cellStyle name="Calculation 3 3 2 4 2" xfId="5222"/>
    <cellStyle name="Calculation 3 3 2 4 2 2" xfId="5223"/>
    <cellStyle name="Calculation 3 3 2 4 2 3" xfId="5224"/>
    <cellStyle name="Calculation 3 3 2 4 2 4" xfId="5225"/>
    <cellStyle name="Calculation 3 3 2 4 2 5" xfId="5226"/>
    <cellStyle name="Calculation 3 3 2 4 2 6" xfId="5227"/>
    <cellStyle name="Calculation 3 3 2 4 3" xfId="5228"/>
    <cellStyle name="Calculation 3 3 2 4 3 2" xfId="47947"/>
    <cellStyle name="Calculation 3 3 2 4 3 3" xfId="47948"/>
    <cellStyle name="Calculation 3 3 2 4 4" xfId="5229"/>
    <cellStyle name="Calculation 3 3 2 4 4 2" xfId="47949"/>
    <cellStyle name="Calculation 3 3 2 4 4 3" xfId="47950"/>
    <cellStyle name="Calculation 3 3 2 4 5" xfId="5230"/>
    <cellStyle name="Calculation 3 3 2 4 5 2" xfId="47951"/>
    <cellStyle name="Calculation 3 3 2 4 5 3" xfId="47952"/>
    <cellStyle name="Calculation 3 3 2 4 6" xfId="5231"/>
    <cellStyle name="Calculation 3 3 2 4 6 2" xfId="47953"/>
    <cellStyle name="Calculation 3 3 2 4 6 3" xfId="47954"/>
    <cellStyle name="Calculation 3 3 2 4 7" xfId="5232"/>
    <cellStyle name="Calculation 3 3 2 4 8" xfId="47955"/>
    <cellStyle name="Calculation 3 3 2 40" xfId="47956"/>
    <cellStyle name="Calculation 3 3 2 41" xfId="47957"/>
    <cellStyle name="Calculation 3 3 2 5" xfId="5233"/>
    <cellStyle name="Calculation 3 3 2 5 2" xfId="5234"/>
    <cellStyle name="Calculation 3 3 2 5 2 2" xfId="5235"/>
    <cellStyle name="Calculation 3 3 2 5 2 3" xfId="5236"/>
    <cellStyle name="Calculation 3 3 2 5 2 4" xfId="5237"/>
    <cellStyle name="Calculation 3 3 2 5 2 5" xfId="5238"/>
    <cellStyle name="Calculation 3 3 2 5 2 6" xfId="5239"/>
    <cellStyle name="Calculation 3 3 2 5 3" xfId="5240"/>
    <cellStyle name="Calculation 3 3 2 5 3 2" xfId="47958"/>
    <cellStyle name="Calculation 3 3 2 5 3 3" xfId="47959"/>
    <cellStyle name="Calculation 3 3 2 5 4" xfId="5241"/>
    <cellStyle name="Calculation 3 3 2 5 4 2" xfId="47960"/>
    <cellStyle name="Calculation 3 3 2 5 4 3" xfId="47961"/>
    <cellStyle name="Calculation 3 3 2 5 5" xfId="5242"/>
    <cellStyle name="Calculation 3 3 2 5 5 2" xfId="47962"/>
    <cellStyle name="Calculation 3 3 2 5 5 3" xfId="47963"/>
    <cellStyle name="Calculation 3 3 2 5 6" xfId="5243"/>
    <cellStyle name="Calculation 3 3 2 5 6 2" xfId="47964"/>
    <cellStyle name="Calculation 3 3 2 5 6 3" xfId="47965"/>
    <cellStyle name="Calculation 3 3 2 5 7" xfId="5244"/>
    <cellStyle name="Calculation 3 3 2 5 8" xfId="47966"/>
    <cellStyle name="Calculation 3 3 2 6" xfId="5245"/>
    <cellStyle name="Calculation 3 3 2 6 2" xfId="5246"/>
    <cellStyle name="Calculation 3 3 2 6 2 2" xfId="5247"/>
    <cellStyle name="Calculation 3 3 2 6 2 3" xfId="5248"/>
    <cellStyle name="Calculation 3 3 2 6 2 4" xfId="5249"/>
    <cellStyle name="Calculation 3 3 2 6 2 5" xfId="5250"/>
    <cellStyle name="Calculation 3 3 2 6 2 6" xfId="5251"/>
    <cellStyle name="Calculation 3 3 2 6 3" xfId="5252"/>
    <cellStyle name="Calculation 3 3 2 6 3 2" xfId="47967"/>
    <cellStyle name="Calculation 3 3 2 6 3 3" xfId="47968"/>
    <cellStyle name="Calculation 3 3 2 6 4" xfId="5253"/>
    <cellStyle name="Calculation 3 3 2 6 4 2" xfId="47969"/>
    <cellStyle name="Calculation 3 3 2 6 4 3" xfId="47970"/>
    <cellStyle name="Calculation 3 3 2 6 5" xfId="5254"/>
    <cellStyle name="Calculation 3 3 2 6 5 2" xfId="47971"/>
    <cellStyle name="Calculation 3 3 2 6 5 3" xfId="47972"/>
    <cellStyle name="Calculation 3 3 2 6 6" xfId="5255"/>
    <cellStyle name="Calculation 3 3 2 6 6 2" xfId="47973"/>
    <cellStyle name="Calculation 3 3 2 6 6 3" xfId="47974"/>
    <cellStyle name="Calculation 3 3 2 6 7" xfId="5256"/>
    <cellStyle name="Calculation 3 3 2 6 8" xfId="47975"/>
    <cellStyle name="Calculation 3 3 2 7" xfId="5257"/>
    <cellStyle name="Calculation 3 3 2 7 2" xfId="5258"/>
    <cellStyle name="Calculation 3 3 2 7 2 2" xfId="5259"/>
    <cellStyle name="Calculation 3 3 2 7 2 3" xfId="5260"/>
    <cellStyle name="Calculation 3 3 2 7 2 4" xfId="5261"/>
    <cellStyle name="Calculation 3 3 2 7 2 5" xfId="5262"/>
    <cellStyle name="Calculation 3 3 2 7 2 6" xfId="5263"/>
    <cellStyle name="Calculation 3 3 2 7 3" xfId="5264"/>
    <cellStyle name="Calculation 3 3 2 7 3 2" xfId="47976"/>
    <cellStyle name="Calculation 3 3 2 7 3 3" xfId="47977"/>
    <cellStyle name="Calculation 3 3 2 7 4" xfId="5265"/>
    <cellStyle name="Calculation 3 3 2 7 4 2" xfId="47978"/>
    <cellStyle name="Calculation 3 3 2 7 4 3" xfId="47979"/>
    <cellStyle name="Calculation 3 3 2 7 5" xfId="5266"/>
    <cellStyle name="Calculation 3 3 2 7 5 2" xfId="47980"/>
    <cellStyle name="Calculation 3 3 2 7 5 3" xfId="47981"/>
    <cellStyle name="Calculation 3 3 2 7 6" xfId="5267"/>
    <cellStyle name="Calculation 3 3 2 7 6 2" xfId="47982"/>
    <cellStyle name="Calculation 3 3 2 7 6 3" xfId="47983"/>
    <cellStyle name="Calculation 3 3 2 7 7" xfId="5268"/>
    <cellStyle name="Calculation 3 3 2 7 8" xfId="47984"/>
    <cellStyle name="Calculation 3 3 2 8" xfId="5269"/>
    <cellStyle name="Calculation 3 3 2 8 2" xfId="5270"/>
    <cellStyle name="Calculation 3 3 2 8 2 2" xfId="5271"/>
    <cellStyle name="Calculation 3 3 2 8 2 3" xfId="5272"/>
    <cellStyle name="Calculation 3 3 2 8 2 4" xfId="5273"/>
    <cellStyle name="Calculation 3 3 2 8 2 5" xfId="5274"/>
    <cellStyle name="Calculation 3 3 2 8 2 6" xfId="5275"/>
    <cellStyle name="Calculation 3 3 2 8 3" xfId="5276"/>
    <cellStyle name="Calculation 3 3 2 8 3 2" xfId="47985"/>
    <cellStyle name="Calculation 3 3 2 8 3 3" xfId="47986"/>
    <cellStyle name="Calculation 3 3 2 8 4" xfId="5277"/>
    <cellStyle name="Calculation 3 3 2 8 4 2" xfId="47987"/>
    <cellStyle name="Calculation 3 3 2 8 4 3" xfId="47988"/>
    <cellStyle name="Calculation 3 3 2 8 5" xfId="5278"/>
    <cellStyle name="Calculation 3 3 2 8 5 2" xfId="47989"/>
    <cellStyle name="Calculation 3 3 2 8 5 3" xfId="47990"/>
    <cellStyle name="Calculation 3 3 2 8 6" xfId="5279"/>
    <cellStyle name="Calculation 3 3 2 8 6 2" xfId="47991"/>
    <cellStyle name="Calculation 3 3 2 8 6 3" xfId="47992"/>
    <cellStyle name="Calculation 3 3 2 8 7" xfId="5280"/>
    <cellStyle name="Calculation 3 3 2 8 8" xfId="47993"/>
    <cellStyle name="Calculation 3 3 2 9" xfId="5281"/>
    <cellStyle name="Calculation 3 3 2 9 2" xfId="5282"/>
    <cellStyle name="Calculation 3 3 2 9 2 2" xfId="5283"/>
    <cellStyle name="Calculation 3 3 2 9 2 3" xfId="5284"/>
    <cellStyle name="Calculation 3 3 2 9 2 4" xfId="5285"/>
    <cellStyle name="Calculation 3 3 2 9 2 5" xfId="5286"/>
    <cellStyle name="Calculation 3 3 2 9 2 6" xfId="5287"/>
    <cellStyle name="Calculation 3 3 2 9 3" xfId="5288"/>
    <cellStyle name="Calculation 3 3 2 9 3 2" xfId="47994"/>
    <cellStyle name="Calculation 3 3 2 9 3 3" xfId="47995"/>
    <cellStyle name="Calculation 3 3 2 9 4" xfId="5289"/>
    <cellStyle name="Calculation 3 3 2 9 4 2" xfId="47996"/>
    <cellStyle name="Calculation 3 3 2 9 4 3" xfId="47997"/>
    <cellStyle name="Calculation 3 3 2 9 5" xfId="5290"/>
    <cellStyle name="Calculation 3 3 2 9 5 2" xfId="47998"/>
    <cellStyle name="Calculation 3 3 2 9 5 3" xfId="47999"/>
    <cellStyle name="Calculation 3 3 2 9 6" xfId="5291"/>
    <cellStyle name="Calculation 3 3 2 9 6 2" xfId="48000"/>
    <cellStyle name="Calculation 3 3 2 9 6 3" xfId="48001"/>
    <cellStyle name="Calculation 3 3 2 9 7" xfId="5292"/>
    <cellStyle name="Calculation 3 3 2 9 8" xfId="48002"/>
    <cellStyle name="Calculation 3 3 20" xfId="5293"/>
    <cellStyle name="Calculation 3 3 20 2" xfId="5294"/>
    <cellStyle name="Calculation 3 3 20 2 2" xfId="5295"/>
    <cellStyle name="Calculation 3 3 20 2 3" xfId="5296"/>
    <cellStyle name="Calculation 3 3 20 2 4" xfId="5297"/>
    <cellStyle name="Calculation 3 3 20 2 5" xfId="5298"/>
    <cellStyle name="Calculation 3 3 20 2 6" xfId="5299"/>
    <cellStyle name="Calculation 3 3 20 3" xfId="5300"/>
    <cellStyle name="Calculation 3 3 20 3 2" xfId="48003"/>
    <cellStyle name="Calculation 3 3 20 3 3" xfId="48004"/>
    <cellStyle name="Calculation 3 3 20 4" xfId="5301"/>
    <cellStyle name="Calculation 3 3 20 4 2" xfId="48005"/>
    <cellStyle name="Calculation 3 3 20 4 3" xfId="48006"/>
    <cellStyle name="Calculation 3 3 20 5" xfId="5302"/>
    <cellStyle name="Calculation 3 3 20 5 2" xfId="48007"/>
    <cellStyle name="Calculation 3 3 20 5 3" xfId="48008"/>
    <cellStyle name="Calculation 3 3 20 6" xfId="5303"/>
    <cellStyle name="Calculation 3 3 20 6 2" xfId="48009"/>
    <cellStyle name="Calculation 3 3 20 6 3" xfId="48010"/>
    <cellStyle name="Calculation 3 3 20 7" xfId="5304"/>
    <cellStyle name="Calculation 3 3 20 8" xfId="48011"/>
    <cellStyle name="Calculation 3 3 21" xfId="5305"/>
    <cellStyle name="Calculation 3 3 21 2" xfId="5306"/>
    <cellStyle name="Calculation 3 3 21 2 2" xfId="5307"/>
    <cellStyle name="Calculation 3 3 21 2 3" xfId="5308"/>
    <cellStyle name="Calculation 3 3 21 2 4" xfId="5309"/>
    <cellStyle name="Calculation 3 3 21 2 5" xfId="5310"/>
    <cellStyle name="Calculation 3 3 21 2 6" xfId="5311"/>
    <cellStyle name="Calculation 3 3 21 3" xfId="5312"/>
    <cellStyle name="Calculation 3 3 21 3 2" xfId="48012"/>
    <cellStyle name="Calculation 3 3 21 3 3" xfId="48013"/>
    <cellStyle name="Calculation 3 3 21 4" xfId="5313"/>
    <cellStyle name="Calculation 3 3 21 4 2" xfId="48014"/>
    <cellStyle name="Calculation 3 3 21 4 3" xfId="48015"/>
    <cellStyle name="Calculation 3 3 21 5" xfId="5314"/>
    <cellStyle name="Calculation 3 3 21 5 2" xfId="48016"/>
    <cellStyle name="Calculation 3 3 21 5 3" xfId="48017"/>
    <cellStyle name="Calculation 3 3 21 6" xfId="5315"/>
    <cellStyle name="Calculation 3 3 21 6 2" xfId="48018"/>
    <cellStyle name="Calculation 3 3 21 6 3" xfId="48019"/>
    <cellStyle name="Calculation 3 3 21 7" xfId="5316"/>
    <cellStyle name="Calculation 3 3 21 8" xfId="48020"/>
    <cellStyle name="Calculation 3 3 22" xfId="5317"/>
    <cellStyle name="Calculation 3 3 22 2" xfId="5318"/>
    <cellStyle name="Calculation 3 3 22 2 2" xfId="5319"/>
    <cellStyle name="Calculation 3 3 22 2 3" xfId="5320"/>
    <cellStyle name="Calculation 3 3 22 2 4" xfId="5321"/>
    <cellStyle name="Calculation 3 3 22 2 5" xfId="5322"/>
    <cellStyle name="Calculation 3 3 22 2 6" xfId="5323"/>
    <cellStyle name="Calculation 3 3 22 3" xfId="5324"/>
    <cellStyle name="Calculation 3 3 22 3 2" xfId="48021"/>
    <cellStyle name="Calculation 3 3 22 3 3" xfId="48022"/>
    <cellStyle name="Calculation 3 3 22 4" xfId="5325"/>
    <cellStyle name="Calculation 3 3 22 4 2" xfId="48023"/>
    <cellStyle name="Calculation 3 3 22 4 3" xfId="48024"/>
    <cellStyle name="Calculation 3 3 22 5" xfId="5326"/>
    <cellStyle name="Calculation 3 3 22 5 2" xfId="48025"/>
    <cellStyle name="Calculation 3 3 22 5 3" xfId="48026"/>
    <cellStyle name="Calculation 3 3 22 6" xfId="5327"/>
    <cellStyle name="Calculation 3 3 22 6 2" xfId="48027"/>
    <cellStyle name="Calculation 3 3 22 6 3" xfId="48028"/>
    <cellStyle name="Calculation 3 3 22 7" xfId="5328"/>
    <cellStyle name="Calculation 3 3 22 8" xfId="48029"/>
    <cellStyle name="Calculation 3 3 23" xfId="5329"/>
    <cellStyle name="Calculation 3 3 23 2" xfId="5330"/>
    <cellStyle name="Calculation 3 3 23 2 2" xfId="5331"/>
    <cellStyle name="Calculation 3 3 23 2 3" xfId="5332"/>
    <cellStyle name="Calculation 3 3 23 2 4" xfId="5333"/>
    <cellStyle name="Calculation 3 3 23 2 5" xfId="5334"/>
    <cellStyle name="Calculation 3 3 23 2 6" xfId="5335"/>
    <cellStyle name="Calculation 3 3 23 3" xfId="5336"/>
    <cellStyle name="Calculation 3 3 23 3 2" xfId="48030"/>
    <cellStyle name="Calculation 3 3 23 3 3" xfId="48031"/>
    <cellStyle name="Calculation 3 3 23 4" xfId="5337"/>
    <cellStyle name="Calculation 3 3 23 4 2" xfId="48032"/>
    <cellStyle name="Calculation 3 3 23 4 3" xfId="48033"/>
    <cellStyle name="Calculation 3 3 23 5" xfId="5338"/>
    <cellStyle name="Calculation 3 3 23 5 2" xfId="48034"/>
    <cellStyle name="Calculation 3 3 23 5 3" xfId="48035"/>
    <cellStyle name="Calculation 3 3 23 6" xfId="5339"/>
    <cellStyle name="Calculation 3 3 23 6 2" xfId="48036"/>
    <cellStyle name="Calculation 3 3 23 6 3" xfId="48037"/>
    <cellStyle name="Calculation 3 3 23 7" xfId="5340"/>
    <cellStyle name="Calculation 3 3 23 8" xfId="48038"/>
    <cellStyle name="Calculation 3 3 24" xfId="5341"/>
    <cellStyle name="Calculation 3 3 24 2" xfId="5342"/>
    <cellStyle name="Calculation 3 3 24 2 2" xfId="5343"/>
    <cellStyle name="Calculation 3 3 24 2 3" xfId="5344"/>
    <cellStyle name="Calculation 3 3 24 2 4" xfId="5345"/>
    <cellStyle name="Calculation 3 3 24 2 5" xfId="5346"/>
    <cellStyle name="Calculation 3 3 24 2 6" xfId="5347"/>
    <cellStyle name="Calculation 3 3 24 3" xfId="5348"/>
    <cellStyle name="Calculation 3 3 24 3 2" xfId="48039"/>
    <cellStyle name="Calculation 3 3 24 3 3" xfId="48040"/>
    <cellStyle name="Calculation 3 3 24 4" xfId="5349"/>
    <cellStyle name="Calculation 3 3 24 4 2" xfId="48041"/>
    <cellStyle name="Calculation 3 3 24 4 3" xfId="48042"/>
    <cellStyle name="Calculation 3 3 24 5" xfId="5350"/>
    <cellStyle name="Calculation 3 3 24 5 2" xfId="48043"/>
    <cellStyle name="Calculation 3 3 24 5 3" xfId="48044"/>
    <cellStyle name="Calculation 3 3 24 6" xfId="5351"/>
    <cellStyle name="Calculation 3 3 24 6 2" xfId="48045"/>
    <cellStyle name="Calculation 3 3 24 6 3" xfId="48046"/>
    <cellStyle name="Calculation 3 3 24 7" xfId="5352"/>
    <cellStyle name="Calculation 3 3 24 8" xfId="48047"/>
    <cellStyle name="Calculation 3 3 25" xfId="5353"/>
    <cellStyle name="Calculation 3 3 25 2" xfId="5354"/>
    <cellStyle name="Calculation 3 3 25 2 2" xfId="5355"/>
    <cellStyle name="Calculation 3 3 25 2 3" xfId="5356"/>
    <cellStyle name="Calculation 3 3 25 2 4" xfId="5357"/>
    <cellStyle name="Calculation 3 3 25 2 5" xfId="5358"/>
    <cellStyle name="Calculation 3 3 25 2 6" xfId="5359"/>
    <cellStyle name="Calculation 3 3 25 3" xfId="5360"/>
    <cellStyle name="Calculation 3 3 25 3 2" xfId="48048"/>
    <cellStyle name="Calculation 3 3 25 3 3" xfId="48049"/>
    <cellStyle name="Calculation 3 3 25 4" xfId="5361"/>
    <cellStyle name="Calculation 3 3 25 4 2" xfId="48050"/>
    <cellStyle name="Calculation 3 3 25 4 3" xfId="48051"/>
    <cellStyle name="Calculation 3 3 25 5" xfId="5362"/>
    <cellStyle name="Calculation 3 3 25 5 2" xfId="48052"/>
    <cellStyle name="Calculation 3 3 25 5 3" xfId="48053"/>
    <cellStyle name="Calculation 3 3 25 6" xfId="5363"/>
    <cellStyle name="Calculation 3 3 25 6 2" xfId="48054"/>
    <cellStyle name="Calculation 3 3 25 6 3" xfId="48055"/>
    <cellStyle name="Calculation 3 3 25 7" xfId="5364"/>
    <cellStyle name="Calculation 3 3 25 8" xfId="48056"/>
    <cellStyle name="Calculation 3 3 26" xfId="5365"/>
    <cellStyle name="Calculation 3 3 26 2" xfId="5366"/>
    <cellStyle name="Calculation 3 3 26 2 2" xfId="5367"/>
    <cellStyle name="Calculation 3 3 26 2 3" xfId="5368"/>
    <cellStyle name="Calculation 3 3 26 2 4" xfId="5369"/>
    <cellStyle name="Calculation 3 3 26 2 5" xfId="5370"/>
    <cellStyle name="Calculation 3 3 26 2 6" xfId="5371"/>
    <cellStyle name="Calculation 3 3 26 3" xfId="5372"/>
    <cellStyle name="Calculation 3 3 26 3 2" xfId="48057"/>
    <cellStyle name="Calculation 3 3 26 3 3" xfId="48058"/>
    <cellStyle name="Calculation 3 3 26 4" xfId="5373"/>
    <cellStyle name="Calculation 3 3 26 4 2" xfId="48059"/>
    <cellStyle name="Calculation 3 3 26 4 3" xfId="48060"/>
    <cellStyle name="Calculation 3 3 26 5" xfId="5374"/>
    <cellStyle name="Calculation 3 3 26 5 2" xfId="48061"/>
    <cellStyle name="Calculation 3 3 26 5 3" xfId="48062"/>
    <cellStyle name="Calculation 3 3 26 6" xfId="5375"/>
    <cellStyle name="Calculation 3 3 26 6 2" xfId="48063"/>
    <cellStyle name="Calculation 3 3 26 6 3" xfId="48064"/>
    <cellStyle name="Calculation 3 3 26 7" xfId="5376"/>
    <cellStyle name="Calculation 3 3 26 8" xfId="48065"/>
    <cellStyle name="Calculation 3 3 27" xfId="5377"/>
    <cellStyle name="Calculation 3 3 27 2" xfId="5378"/>
    <cellStyle name="Calculation 3 3 27 2 2" xfId="5379"/>
    <cellStyle name="Calculation 3 3 27 2 3" xfId="5380"/>
    <cellStyle name="Calculation 3 3 27 2 4" xfId="5381"/>
    <cellStyle name="Calculation 3 3 27 2 5" xfId="5382"/>
    <cellStyle name="Calculation 3 3 27 2 6" xfId="5383"/>
    <cellStyle name="Calculation 3 3 27 3" xfId="5384"/>
    <cellStyle name="Calculation 3 3 27 3 2" xfId="48066"/>
    <cellStyle name="Calculation 3 3 27 3 3" xfId="48067"/>
    <cellStyle name="Calculation 3 3 27 4" xfId="5385"/>
    <cellStyle name="Calculation 3 3 27 4 2" xfId="48068"/>
    <cellStyle name="Calculation 3 3 27 4 3" xfId="48069"/>
    <cellStyle name="Calculation 3 3 27 5" xfId="5386"/>
    <cellStyle name="Calculation 3 3 27 5 2" xfId="48070"/>
    <cellStyle name="Calculation 3 3 27 5 3" xfId="48071"/>
    <cellStyle name="Calculation 3 3 27 6" xfId="5387"/>
    <cellStyle name="Calculation 3 3 27 6 2" xfId="48072"/>
    <cellStyle name="Calculation 3 3 27 6 3" xfId="48073"/>
    <cellStyle name="Calculation 3 3 27 7" xfId="5388"/>
    <cellStyle name="Calculation 3 3 27 8" xfId="48074"/>
    <cellStyle name="Calculation 3 3 28" xfId="5389"/>
    <cellStyle name="Calculation 3 3 28 2" xfId="5390"/>
    <cellStyle name="Calculation 3 3 28 2 2" xfId="5391"/>
    <cellStyle name="Calculation 3 3 28 2 3" xfId="5392"/>
    <cellStyle name="Calculation 3 3 28 2 4" xfId="5393"/>
    <cellStyle name="Calculation 3 3 28 2 5" xfId="5394"/>
    <cellStyle name="Calculation 3 3 28 2 6" xfId="5395"/>
    <cellStyle name="Calculation 3 3 28 3" xfId="5396"/>
    <cellStyle name="Calculation 3 3 28 3 2" xfId="48075"/>
    <cellStyle name="Calculation 3 3 28 3 3" xfId="48076"/>
    <cellStyle name="Calculation 3 3 28 4" xfId="5397"/>
    <cellStyle name="Calculation 3 3 28 4 2" xfId="48077"/>
    <cellStyle name="Calculation 3 3 28 4 3" xfId="48078"/>
    <cellStyle name="Calculation 3 3 28 5" xfId="5398"/>
    <cellStyle name="Calculation 3 3 28 5 2" xfId="48079"/>
    <cellStyle name="Calculation 3 3 28 5 3" xfId="48080"/>
    <cellStyle name="Calculation 3 3 28 6" xfId="5399"/>
    <cellStyle name="Calculation 3 3 28 6 2" xfId="48081"/>
    <cellStyle name="Calculation 3 3 28 6 3" xfId="48082"/>
    <cellStyle name="Calculation 3 3 28 7" xfId="5400"/>
    <cellStyle name="Calculation 3 3 28 8" xfId="48083"/>
    <cellStyle name="Calculation 3 3 29" xfId="5401"/>
    <cellStyle name="Calculation 3 3 29 2" xfId="5402"/>
    <cellStyle name="Calculation 3 3 29 2 2" xfId="5403"/>
    <cellStyle name="Calculation 3 3 29 2 3" xfId="5404"/>
    <cellStyle name="Calculation 3 3 29 2 4" xfId="5405"/>
    <cellStyle name="Calculation 3 3 29 2 5" xfId="5406"/>
    <cellStyle name="Calculation 3 3 29 2 6" xfId="5407"/>
    <cellStyle name="Calculation 3 3 29 3" xfId="5408"/>
    <cellStyle name="Calculation 3 3 29 3 2" xfId="48084"/>
    <cellStyle name="Calculation 3 3 29 3 3" xfId="48085"/>
    <cellStyle name="Calculation 3 3 29 4" xfId="5409"/>
    <cellStyle name="Calculation 3 3 29 4 2" xfId="48086"/>
    <cellStyle name="Calculation 3 3 29 4 3" xfId="48087"/>
    <cellStyle name="Calculation 3 3 29 5" xfId="5410"/>
    <cellStyle name="Calculation 3 3 29 5 2" xfId="48088"/>
    <cellStyle name="Calculation 3 3 29 5 3" xfId="48089"/>
    <cellStyle name="Calculation 3 3 29 6" xfId="5411"/>
    <cellStyle name="Calculation 3 3 29 6 2" xfId="48090"/>
    <cellStyle name="Calculation 3 3 29 6 3" xfId="48091"/>
    <cellStyle name="Calculation 3 3 29 7" xfId="5412"/>
    <cellStyle name="Calculation 3 3 29 8" xfId="48092"/>
    <cellStyle name="Calculation 3 3 3" xfId="5413"/>
    <cellStyle name="Calculation 3 3 3 2" xfId="5414"/>
    <cellStyle name="Calculation 3 3 3 2 2" xfId="5415"/>
    <cellStyle name="Calculation 3 3 3 2 3" xfId="5416"/>
    <cellStyle name="Calculation 3 3 3 2 4" xfId="5417"/>
    <cellStyle name="Calculation 3 3 3 2 5" xfId="5418"/>
    <cellStyle name="Calculation 3 3 3 2 6" xfId="5419"/>
    <cellStyle name="Calculation 3 3 3 3" xfId="5420"/>
    <cellStyle name="Calculation 3 3 3 3 2" xfId="48093"/>
    <cellStyle name="Calculation 3 3 3 3 3" xfId="48094"/>
    <cellStyle name="Calculation 3 3 3 4" xfId="5421"/>
    <cellStyle name="Calculation 3 3 3 4 2" xfId="48095"/>
    <cellStyle name="Calculation 3 3 3 4 3" xfId="48096"/>
    <cellStyle name="Calculation 3 3 3 5" xfId="5422"/>
    <cellStyle name="Calculation 3 3 3 5 2" xfId="48097"/>
    <cellStyle name="Calculation 3 3 3 5 3" xfId="48098"/>
    <cellStyle name="Calculation 3 3 3 6" xfId="5423"/>
    <cellStyle name="Calculation 3 3 3 6 2" xfId="48099"/>
    <cellStyle name="Calculation 3 3 3 6 3" xfId="48100"/>
    <cellStyle name="Calculation 3 3 3 7" xfId="5424"/>
    <cellStyle name="Calculation 3 3 3 8" xfId="48101"/>
    <cellStyle name="Calculation 3 3 30" xfId="5425"/>
    <cellStyle name="Calculation 3 3 30 2" xfId="5426"/>
    <cellStyle name="Calculation 3 3 30 2 2" xfId="5427"/>
    <cellStyle name="Calculation 3 3 30 2 3" xfId="5428"/>
    <cellStyle name="Calculation 3 3 30 2 4" xfId="5429"/>
    <cellStyle name="Calculation 3 3 30 2 5" xfId="5430"/>
    <cellStyle name="Calculation 3 3 30 2 6" xfId="5431"/>
    <cellStyle name="Calculation 3 3 30 3" xfId="5432"/>
    <cellStyle name="Calculation 3 3 30 3 2" xfId="48102"/>
    <cellStyle name="Calculation 3 3 30 3 3" xfId="48103"/>
    <cellStyle name="Calculation 3 3 30 4" xfId="5433"/>
    <cellStyle name="Calculation 3 3 30 4 2" xfId="48104"/>
    <cellStyle name="Calculation 3 3 30 4 3" xfId="48105"/>
    <cellStyle name="Calculation 3 3 30 5" xfId="5434"/>
    <cellStyle name="Calculation 3 3 30 5 2" xfId="48106"/>
    <cellStyle name="Calculation 3 3 30 5 3" xfId="48107"/>
    <cellStyle name="Calculation 3 3 30 6" xfId="5435"/>
    <cellStyle name="Calculation 3 3 30 6 2" xfId="48108"/>
    <cellStyle name="Calculation 3 3 30 6 3" xfId="48109"/>
    <cellStyle name="Calculation 3 3 30 7" xfId="5436"/>
    <cellStyle name="Calculation 3 3 30 8" xfId="48110"/>
    <cellStyle name="Calculation 3 3 31" xfId="5437"/>
    <cellStyle name="Calculation 3 3 31 2" xfId="5438"/>
    <cellStyle name="Calculation 3 3 31 2 2" xfId="5439"/>
    <cellStyle name="Calculation 3 3 31 2 3" xfId="5440"/>
    <cellStyle name="Calculation 3 3 31 2 4" xfId="5441"/>
    <cellStyle name="Calculation 3 3 31 2 5" xfId="5442"/>
    <cellStyle name="Calculation 3 3 31 2 6" xfId="5443"/>
    <cellStyle name="Calculation 3 3 31 3" xfId="5444"/>
    <cellStyle name="Calculation 3 3 31 3 2" xfId="48111"/>
    <cellStyle name="Calculation 3 3 31 3 3" xfId="48112"/>
    <cellStyle name="Calculation 3 3 31 4" xfId="5445"/>
    <cellStyle name="Calculation 3 3 31 4 2" xfId="48113"/>
    <cellStyle name="Calculation 3 3 31 4 3" xfId="48114"/>
    <cellStyle name="Calculation 3 3 31 5" xfId="5446"/>
    <cellStyle name="Calculation 3 3 31 5 2" xfId="48115"/>
    <cellStyle name="Calculation 3 3 31 5 3" xfId="48116"/>
    <cellStyle name="Calculation 3 3 31 6" xfId="5447"/>
    <cellStyle name="Calculation 3 3 31 6 2" xfId="48117"/>
    <cellStyle name="Calculation 3 3 31 6 3" xfId="48118"/>
    <cellStyle name="Calculation 3 3 31 7" xfId="5448"/>
    <cellStyle name="Calculation 3 3 31 8" xfId="48119"/>
    <cellStyle name="Calculation 3 3 32" xfId="5449"/>
    <cellStyle name="Calculation 3 3 32 2" xfId="5450"/>
    <cellStyle name="Calculation 3 3 32 2 2" xfId="5451"/>
    <cellStyle name="Calculation 3 3 32 2 3" xfId="5452"/>
    <cellStyle name="Calculation 3 3 32 2 4" xfId="5453"/>
    <cellStyle name="Calculation 3 3 32 2 5" xfId="5454"/>
    <cellStyle name="Calculation 3 3 32 2 6" xfId="5455"/>
    <cellStyle name="Calculation 3 3 32 3" xfId="5456"/>
    <cellStyle name="Calculation 3 3 32 3 2" xfId="48120"/>
    <cellStyle name="Calculation 3 3 32 3 3" xfId="48121"/>
    <cellStyle name="Calculation 3 3 32 4" xfId="5457"/>
    <cellStyle name="Calculation 3 3 32 4 2" xfId="48122"/>
    <cellStyle name="Calculation 3 3 32 4 3" xfId="48123"/>
    <cellStyle name="Calculation 3 3 32 5" xfId="5458"/>
    <cellStyle name="Calculation 3 3 32 5 2" xfId="48124"/>
    <cellStyle name="Calculation 3 3 32 5 3" xfId="48125"/>
    <cellStyle name="Calculation 3 3 32 6" xfId="5459"/>
    <cellStyle name="Calculation 3 3 32 6 2" xfId="48126"/>
    <cellStyle name="Calculation 3 3 32 6 3" xfId="48127"/>
    <cellStyle name="Calculation 3 3 32 7" xfId="5460"/>
    <cellStyle name="Calculation 3 3 32 8" xfId="48128"/>
    <cellStyle name="Calculation 3 3 33" xfId="5461"/>
    <cellStyle name="Calculation 3 3 33 2" xfId="5462"/>
    <cellStyle name="Calculation 3 3 33 2 2" xfId="5463"/>
    <cellStyle name="Calculation 3 3 33 2 3" xfId="5464"/>
    <cellStyle name="Calculation 3 3 33 2 4" xfId="5465"/>
    <cellStyle name="Calculation 3 3 33 2 5" xfId="5466"/>
    <cellStyle name="Calculation 3 3 33 2 6" xfId="5467"/>
    <cellStyle name="Calculation 3 3 33 3" xfId="5468"/>
    <cellStyle name="Calculation 3 3 33 3 2" xfId="48129"/>
    <cellStyle name="Calculation 3 3 33 3 3" xfId="48130"/>
    <cellStyle name="Calculation 3 3 33 4" xfId="5469"/>
    <cellStyle name="Calculation 3 3 33 4 2" xfId="48131"/>
    <cellStyle name="Calculation 3 3 33 4 3" xfId="48132"/>
    <cellStyle name="Calculation 3 3 33 5" xfId="5470"/>
    <cellStyle name="Calculation 3 3 33 5 2" xfId="48133"/>
    <cellStyle name="Calculation 3 3 33 5 3" xfId="48134"/>
    <cellStyle name="Calculation 3 3 33 6" xfId="5471"/>
    <cellStyle name="Calculation 3 3 33 6 2" xfId="48135"/>
    <cellStyle name="Calculation 3 3 33 6 3" xfId="48136"/>
    <cellStyle name="Calculation 3 3 33 7" xfId="5472"/>
    <cellStyle name="Calculation 3 3 33 8" xfId="48137"/>
    <cellStyle name="Calculation 3 3 34" xfId="5473"/>
    <cellStyle name="Calculation 3 3 34 2" xfId="5474"/>
    <cellStyle name="Calculation 3 3 34 2 2" xfId="5475"/>
    <cellStyle name="Calculation 3 3 34 2 3" xfId="5476"/>
    <cellStyle name="Calculation 3 3 34 2 4" xfId="5477"/>
    <cellStyle name="Calculation 3 3 34 2 5" xfId="5478"/>
    <cellStyle name="Calculation 3 3 34 2 6" xfId="5479"/>
    <cellStyle name="Calculation 3 3 34 3" xfId="5480"/>
    <cellStyle name="Calculation 3 3 34 3 2" xfId="48138"/>
    <cellStyle name="Calculation 3 3 34 3 3" xfId="48139"/>
    <cellStyle name="Calculation 3 3 34 4" xfId="5481"/>
    <cellStyle name="Calculation 3 3 34 4 2" xfId="48140"/>
    <cellStyle name="Calculation 3 3 34 4 3" xfId="48141"/>
    <cellStyle name="Calculation 3 3 34 5" xfId="5482"/>
    <cellStyle name="Calculation 3 3 34 5 2" xfId="48142"/>
    <cellStyle name="Calculation 3 3 34 5 3" xfId="48143"/>
    <cellStyle name="Calculation 3 3 34 6" xfId="5483"/>
    <cellStyle name="Calculation 3 3 34 6 2" xfId="48144"/>
    <cellStyle name="Calculation 3 3 34 6 3" xfId="48145"/>
    <cellStyle name="Calculation 3 3 34 7" xfId="5484"/>
    <cellStyle name="Calculation 3 3 34 8" xfId="48146"/>
    <cellStyle name="Calculation 3 3 35" xfId="5485"/>
    <cellStyle name="Calculation 3 3 35 2" xfId="5486"/>
    <cellStyle name="Calculation 3 3 35 2 2" xfId="5487"/>
    <cellStyle name="Calculation 3 3 35 2 3" xfId="5488"/>
    <cellStyle name="Calculation 3 3 35 2 4" xfId="5489"/>
    <cellStyle name="Calculation 3 3 35 2 5" xfId="5490"/>
    <cellStyle name="Calculation 3 3 35 2 6" xfId="5491"/>
    <cellStyle name="Calculation 3 3 35 3" xfId="5492"/>
    <cellStyle name="Calculation 3 3 35 3 2" xfId="48147"/>
    <cellStyle name="Calculation 3 3 35 3 3" xfId="48148"/>
    <cellStyle name="Calculation 3 3 35 4" xfId="5493"/>
    <cellStyle name="Calculation 3 3 35 4 2" xfId="48149"/>
    <cellStyle name="Calculation 3 3 35 4 3" xfId="48150"/>
    <cellStyle name="Calculation 3 3 35 5" xfId="5494"/>
    <cellStyle name="Calculation 3 3 35 5 2" xfId="48151"/>
    <cellStyle name="Calculation 3 3 35 5 3" xfId="48152"/>
    <cellStyle name="Calculation 3 3 35 6" xfId="5495"/>
    <cellStyle name="Calculation 3 3 35 6 2" xfId="48153"/>
    <cellStyle name="Calculation 3 3 35 6 3" xfId="48154"/>
    <cellStyle name="Calculation 3 3 35 7" xfId="48155"/>
    <cellStyle name="Calculation 3 3 35 8" xfId="48156"/>
    <cellStyle name="Calculation 3 3 36" xfId="5496"/>
    <cellStyle name="Calculation 3 3 36 2" xfId="5497"/>
    <cellStyle name="Calculation 3 3 36 3" xfId="5498"/>
    <cellStyle name="Calculation 3 3 36 4" xfId="5499"/>
    <cellStyle name="Calculation 3 3 36 5" xfId="5500"/>
    <cellStyle name="Calculation 3 3 36 6" xfId="5501"/>
    <cellStyle name="Calculation 3 3 37" xfId="5502"/>
    <cellStyle name="Calculation 3 3 37 2" xfId="5503"/>
    <cellStyle name="Calculation 3 3 37 3" xfId="5504"/>
    <cellStyle name="Calculation 3 3 37 4" xfId="5505"/>
    <cellStyle name="Calculation 3 3 37 5" xfId="5506"/>
    <cellStyle name="Calculation 3 3 37 6" xfId="5507"/>
    <cellStyle name="Calculation 3 3 38" xfId="5508"/>
    <cellStyle name="Calculation 3 3 38 2" xfId="48157"/>
    <cellStyle name="Calculation 3 3 38 3" xfId="48158"/>
    <cellStyle name="Calculation 3 3 39" xfId="5509"/>
    <cellStyle name="Calculation 3 3 39 2" xfId="48159"/>
    <cellStyle name="Calculation 3 3 39 3" xfId="48160"/>
    <cellStyle name="Calculation 3 3 4" xfId="5510"/>
    <cellStyle name="Calculation 3 3 4 2" xfId="5511"/>
    <cellStyle name="Calculation 3 3 4 2 2" xfId="5512"/>
    <cellStyle name="Calculation 3 3 4 2 3" xfId="5513"/>
    <cellStyle name="Calculation 3 3 4 2 4" xfId="5514"/>
    <cellStyle name="Calculation 3 3 4 2 5" xfId="5515"/>
    <cellStyle name="Calculation 3 3 4 2 6" xfId="5516"/>
    <cellStyle name="Calculation 3 3 4 3" xfId="5517"/>
    <cellStyle name="Calculation 3 3 4 3 2" xfId="48161"/>
    <cellStyle name="Calculation 3 3 4 3 3" xfId="48162"/>
    <cellStyle name="Calculation 3 3 4 4" xfId="5518"/>
    <cellStyle name="Calculation 3 3 4 4 2" xfId="48163"/>
    <cellStyle name="Calculation 3 3 4 4 3" xfId="48164"/>
    <cellStyle name="Calculation 3 3 4 5" xfId="5519"/>
    <cellStyle name="Calculation 3 3 4 5 2" xfId="48165"/>
    <cellStyle name="Calculation 3 3 4 5 3" xfId="48166"/>
    <cellStyle name="Calculation 3 3 4 6" xfId="5520"/>
    <cellStyle name="Calculation 3 3 4 6 2" xfId="48167"/>
    <cellStyle name="Calculation 3 3 4 6 3" xfId="48168"/>
    <cellStyle name="Calculation 3 3 4 7" xfId="5521"/>
    <cellStyle name="Calculation 3 3 4 8" xfId="48169"/>
    <cellStyle name="Calculation 3 3 40" xfId="48170"/>
    <cellStyle name="Calculation 3 3 40 2" xfId="48171"/>
    <cellStyle name="Calculation 3 3 40 3" xfId="48172"/>
    <cellStyle name="Calculation 3 3 41" xfId="48173"/>
    <cellStyle name="Calculation 3 3 42" xfId="48174"/>
    <cellStyle name="Calculation 3 3 5" xfId="5522"/>
    <cellStyle name="Calculation 3 3 5 2" xfId="5523"/>
    <cellStyle name="Calculation 3 3 5 2 2" xfId="5524"/>
    <cellStyle name="Calculation 3 3 5 2 3" xfId="5525"/>
    <cellStyle name="Calculation 3 3 5 2 4" xfId="5526"/>
    <cellStyle name="Calculation 3 3 5 2 5" xfId="5527"/>
    <cellStyle name="Calculation 3 3 5 2 6" xfId="5528"/>
    <cellStyle name="Calculation 3 3 5 3" xfId="5529"/>
    <cellStyle name="Calculation 3 3 5 3 2" xfId="48175"/>
    <cellStyle name="Calculation 3 3 5 3 3" xfId="48176"/>
    <cellStyle name="Calculation 3 3 5 4" xfId="5530"/>
    <cellStyle name="Calculation 3 3 5 4 2" xfId="48177"/>
    <cellStyle name="Calculation 3 3 5 4 3" xfId="48178"/>
    <cellStyle name="Calculation 3 3 5 5" xfId="5531"/>
    <cellStyle name="Calculation 3 3 5 5 2" xfId="48179"/>
    <cellStyle name="Calculation 3 3 5 5 3" xfId="48180"/>
    <cellStyle name="Calculation 3 3 5 6" xfId="5532"/>
    <cellStyle name="Calculation 3 3 5 6 2" xfId="48181"/>
    <cellStyle name="Calculation 3 3 5 6 3" xfId="48182"/>
    <cellStyle name="Calculation 3 3 5 7" xfId="5533"/>
    <cellStyle name="Calculation 3 3 5 8" xfId="48183"/>
    <cellStyle name="Calculation 3 3 6" xfId="5534"/>
    <cellStyle name="Calculation 3 3 6 2" xfId="5535"/>
    <cellStyle name="Calculation 3 3 6 2 2" xfId="5536"/>
    <cellStyle name="Calculation 3 3 6 2 3" xfId="5537"/>
    <cellStyle name="Calculation 3 3 6 2 4" xfId="5538"/>
    <cellStyle name="Calculation 3 3 6 2 5" xfId="5539"/>
    <cellStyle name="Calculation 3 3 6 2 6" xfId="5540"/>
    <cellStyle name="Calculation 3 3 6 3" xfId="5541"/>
    <cellStyle name="Calculation 3 3 6 3 2" xfId="48184"/>
    <cellStyle name="Calculation 3 3 6 3 3" xfId="48185"/>
    <cellStyle name="Calculation 3 3 6 4" xfId="5542"/>
    <cellStyle name="Calculation 3 3 6 4 2" xfId="48186"/>
    <cellStyle name="Calculation 3 3 6 4 3" xfId="48187"/>
    <cellStyle name="Calculation 3 3 6 5" xfId="5543"/>
    <cellStyle name="Calculation 3 3 6 5 2" xfId="48188"/>
    <cellStyle name="Calculation 3 3 6 5 3" xfId="48189"/>
    <cellStyle name="Calculation 3 3 6 6" xfId="5544"/>
    <cellStyle name="Calculation 3 3 6 6 2" xfId="48190"/>
    <cellStyle name="Calculation 3 3 6 6 3" xfId="48191"/>
    <cellStyle name="Calculation 3 3 6 7" xfId="5545"/>
    <cellStyle name="Calculation 3 3 6 8" xfId="48192"/>
    <cellStyle name="Calculation 3 3 7" xfId="5546"/>
    <cellStyle name="Calculation 3 3 7 2" xfId="5547"/>
    <cellStyle name="Calculation 3 3 7 2 2" xfId="5548"/>
    <cellStyle name="Calculation 3 3 7 2 3" xfId="5549"/>
    <cellStyle name="Calculation 3 3 7 2 4" xfId="5550"/>
    <cellStyle name="Calculation 3 3 7 2 5" xfId="5551"/>
    <cellStyle name="Calculation 3 3 7 2 6" xfId="5552"/>
    <cellStyle name="Calculation 3 3 7 3" xfId="5553"/>
    <cellStyle name="Calculation 3 3 7 3 2" xfId="48193"/>
    <cellStyle name="Calculation 3 3 7 3 3" xfId="48194"/>
    <cellStyle name="Calculation 3 3 7 4" xfId="5554"/>
    <cellStyle name="Calculation 3 3 7 4 2" xfId="48195"/>
    <cellStyle name="Calculation 3 3 7 4 3" xfId="48196"/>
    <cellStyle name="Calculation 3 3 7 5" xfId="5555"/>
    <cellStyle name="Calculation 3 3 7 5 2" xfId="48197"/>
    <cellStyle name="Calculation 3 3 7 5 3" xfId="48198"/>
    <cellStyle name="Calculation 3 3 7 6" xfId="5556"/>
    <cellStyle name="Calculation 3 3 7 6 2" xfId="48199"/>
    <cellStyle name="Calculation 3 3 7 6 3" xfId="48200"/>
    <cellStyle name="Calculation 3 3 7 7" xfId="5557"/>
    <cellStyle name="Calculation 3 3 7 8" xfId="48201"/>
    <cellStyle name="Calculation 3 3 8" xfId="5558"/>
    <cellStyle name="Calculation 3 3 8 2" xfId="5559"/>
    <cellStyle name="Calculation 3 3 8 2 2" xfId="5560"/>
    <cellStyle name="Calculation 3 3 8 2 3" xfId="5561"/>
    <cellStyle name="Calculation 3 3 8 2 4" xfId="5562"/>
    <cellStyle name="Calculation 3 3 8 2 5" xfId="5563"/>
    <cellStyle name="Calculation 3 3 8 2 6" xfId="5564"/>
    <cellStyle name="Calculation 3 3 8 3" xfId="5565"/>
    <cellStyle name="Calculation 3 3 8 3 2" xfId="48202"/>
    <cellStyle name="Calculation 3 3 8 3 3" xfId="48203"/>
    <cellStyle name="Calculation 3 3 8 4" xfId="5566"/>
    <cellStyle name="Calculation 3 3 8 4 2" xfId="48204"/>
    <cellStyle name="Calculation 3 3 8 4 3" xfId="48205"/>
    <cellStyle name="Calculation 3 3 8 5" xfId="5567"/>
    <cellStyle name="Calculation 3 3 8 5 2" xfId="48206"/>
    <cellStyle name="Calculation 3 3 8 5 3" xfId="48207"/>
    <cellStyle name="Calculation 3 3 8 6" xfId="5568"/>
    <cellStyle name="Calculation 3 3 8 6 2" xfId="48208"/>
    <cellStyle name="Calculation 3 3 8 6 3" xfId="48209"/>
    <cellStyle name="Calculation 3 3 8 7" xfId="5569"/>
    <cellStyle name="Calculation 3 3 8 8" xfId="48210"/>
    <cellStyle name="Calculation 3 3 9" xfId="5570"/>
    <cellStyle name="Calculation 3 3 9 2" xfId="5571"/>
    <cellStyle name="Calculation 3 3 9 2 2" xfId="5572"/>
    <cellStyle name="Calculation 3 3 9 2 3" xfId="5573"/>
    <cellStyle name="Calculation 3 3 9 2 4" xfId="5574"/>
    <cellStyle name="Calculation 3 3 9 2 5" xfId="5575"/>
    <cellStyle name="Calculation 3 3 9 2 6" xfId="5576"/>
    <cellStyle name="Calculation 3 3 9 3" xfId="5577"/>
    <cellStyle name="Calculation 3 3 9 3 2" xfId="48211"/>
    <cellStyle name="Calculation 3 3 9 3 3" xfId="48212"/>
    <cellStyle name="Calculation 3 3 9 4" xfId="5578"/>
    <cellStyle name="Calculation 3 3 9 4 2" xfId="48213"/>
    <cellStyle name="Calculation 3 3 9 4 3" xfId="48214"/>
    <cellStyle name="Calculation 3 3 9 5" xfId="5579"/>
    <cellStyle name="Calculation 3 3 9 5 2" xfId="48215"/>
    <cellStyle name="Calculation 3 3 9 5 3" xfId="48216"/>
    <cellStyle name="Calculation 3 3 9 6" xfId="5580"/>
    <cellStyle name="Calculation 3 3 9 6 2" xfId="48217"/>
    <cellStyle name="Calculation 3 3 9 6 3" xfId="48218"/>
    <cellStyle name="Calculation 3 3 9 7" xfId="5581"/>
    <cellStyle name="Calculation 3 3 9 8" xfId="48219"/>
    <cellStyle name="Calculation 3 30" xfId="5582"/>
    <cellStyle name="Calculation 3 30 2" xfId="5583"/>
    <cellStyle name="Calculation 3 30 2 2" xfId="5584"/>
    <cellStyle name="Calculation 3 30 2 3" xfId="5585"/>
    <cellStyle name="Calculation 3 30 2 4" xfId="5586"/>
    <cellStyle name="Calculation 3 30 2 5" xfId="5587"/>
    <cellStyle name="Calculation 3 30 2 6" xfId="5588"/>
    <cellStyle name="Calculation 3 30 3" xfId="5589"/>
    <cellStyle name="Calculation 3 30 3 2" xfId="48220"/>
    <cellStyle name="Calculation 3 30 3 3" xfId="48221"/>
    <cellStyle name="Calculation 3 30 4" xfId="5590"/>
    <cellStyle name="Calculation 3 30 4 2" xfId="48222"/>
    <cellStyle name="Calculation 3 30 4 3" xfId="48223"/>
    <cellStyle name="Calculation 3 30 5" xfId="5591"/>
    <cellStyle name="Calculation 3 30 5 2" xfId="48224"/>
    <cellStyle name="Calculation 3 30 5 3" xfId="48225"/>
    <cellStyle name="Calculation 3 30 6" xfId="5592"/>
    <cellStyle name="Calculation 3 30 6 2" xfId="48226"/>
    <cellStyle name="Calculation 3 30 6 3" xfId="48227"/>
    <cellStyle name="Calculation 3 30 7" xfId="5593"/>
    <cellStyle name="Calculation 3 30 8" xfId="48228"/>
    <cellStyle name="Calculation 3 31" xfId="5594"/>
    <cellStyle name="Calculation 3 31 2" xfId="5595"/>
    <cellStyle name="Calculation 3 31 2 2" xfId="5596"/>
    <cellStyle name="Calculation 3 31 2 3" xfId="5597"/>
    <cellStyle name="Calculation 3 31 2 4" xfId="5598"/>
    <cellStyle name="Calculation 3 31 2 5" xfId="5599"/>
    <cellStyle name="Calculation 3 31 2 6" xfId="5600"/>
    <cellStyle name="Calculation 3 31 3" xfId="5601"/>
    <cellStyle name="Calculation 3 31 3 2" xfId="48229"/>
    <cellStyle name="Calculation 3 31 3 3" xfId="48230"/>
    <cellStyle name="Calculation 3 31 4" xfId="5602"/>
    <cellStyle name="Calculation 3 31 4 2" xfId="48231"/>
    <cellStyle name="Calculation 3 31 4 3" xfId="48232"/>
    <cellStyle name="Calculation 3 31 5" xfId="5603"/>
    <cellStyle name="Calculation 3 31 5 2" xfId="48233"/>
    <cellStyle name="Calculation 3 31 5 3" xfId="48234"/>
    <cellStyle name="Calculation 3 31 6" xfId="5604"/>
    <cellStyle name="Calculation 3 31 6 2" xfId="48235"/>
    <cellStyle name="Calculation 3 31 6 3" xfId="48236"/>
    <cellStyle name="Calculation 3 31 7" xfId="5605"/>
    <cellStyle name="Calculation 3 31 8" xfId="48237"/>
    <cellStyle name="Calculation 3 32" xfId="5606"/>
    <cellStyle name="Calculation 3 32 2" xfId="5607"/>
    <cellStyle name="Calculation 3 32 2 2" xfId="5608"/>
    <cellStyle name="Calculation 3 32 2 3" xfId="5609"/>
    <cellStyle name="Calculation 3 32 2 4" xfId="5610"/>
    <cellStyle name="Calculation 3 32 2 5" xfId="5611"/>
    <cellStyle name="Calculation 3 32 2 6" xfId="5612"/>
    <cellStyle name="Calculation 3 32 3" xfId="5613"/>
    <cellStyle name="Calculation 3 32 3 2" xfId="48238"/>
    <cellStyle name="Calculation 3 32 3 3" xfId="48239"/>
    <cellStyle name="Calculation 3 32 4" xfId="5614"/>
    <cellStyle name="Calculation 3 32 4 2" xfId="48240"/>
    <cellStyle name="Calculation 3 32 4 3" xfId="48241"/>
    <cellStyle name="Calculation 3 32 5" xfId="5615"/>
    <cellStyle name="Calculation 3 32 5 2" xfId="48242"/>
    <cellStyle name="Calculation 3 32 5 3" xfId="48243"/>
    <cellStyle name="Calculation 3 32 6" xfId="5616"/>
    <cellStyle name="Calculation 3 32 6 2" xfId="48244"/>
    <cellStyle name="Calculation 3 32 6 3" xfId="48245"/>
    <cellStyle name="Calculation 3 32 7" xfId="5617"/>
    <cellStyle name="Calculation 3 32 8" xfId="48246"/>
    <cellStyle name="Calculation 3 33" xfId="5618"/>
    <cellStyle name="Calculation 3 33 2" xfId="5619"/>
    <cellStyle name="Calculation 3 33 2 2" xfId="5620"/>
    <cellStyle name="Calculation 3 33 2 3" xfId="5621"/>
    <cellStyle name="Calculation 3 33 2 4" xfId="5622"/>
    <cellStyle name="Calculation 3 33 2 5" xfId="5623"/>
    <cellStyle name="Calculation 3 33 2 6" xfId="5624"/>
    <cellStyle name="Calculation 3 33 3" xfId="5625"/>
    <cellStyle name="Calculation 3 33 3 2" xfId="48247"/>
    <cellStyle name="Calculation 3 33 3 3" xfId="48248"/>
    <cellStyle name="Calculation 3 33 4" xfId="5626"/>
    <cellStyle name="Calculation 3 33 4 2" xfId="48249"/>
    <cellStyle name="Calculation 3 33 4 3" xfId="48250"/>
    <cellStyle name="Calculation 3 33 5" xfId="5627"/>
    <cellStyle name="Calculation 3 33 5 2" xfId="48251"/>
    <cellStyle name="Calculation 3 33 5 3" xfId="48252"/>
    <cellStyle name="Calculation 3 33 6" xfId="5628"/>
    <cellStyle name="Calculation 3 33 6 2" xfId="48253"/>
    <cellStyle name="Calculation 3 33 6 3" xfId="48254"/>
    <cellStyle name="Calculation 3 33 7" xfId="5629"/>
    <cellStyle name="Calculation 3 33 8" xfId="48255"/>
    <cellStyle name="Calculation 3 34" xfId="5630"/>
    <cellStyle name="Calculation 3 34 2" xfId="5631"/>
    <cellStyle name="Calculation 3 34 2 2" xfId="5632"/>
    <cellStyle name="Calculation 3 34 2 3" xfId="5633"/>
    <cellStyle name="Calculation 3 34 2 4" xfId="5634"/>
    <cellStyle name="Calculation 3 34 2 5" xfId="5635"/>
    <cellStyle name="Calculation 3 34 2 6" xfId="5636"/>
    <cellStyle name="Calculation 3 34 3" xfId="5637"/>
    <cellStyle name="Calculation 3 34 3 2" xfId="48256"/>
    <cellStyle name="Calculation 3 34 3 3" xfId="48257"/>
    <cellStyle name="Calculation 3 34 4" xfId="5638"/>
    <cellStyle name="Calculation 3 34 4 2" xfId="48258"/>
    <cellStyle name="Calculation 3 34 4 3" xfId="48259"/>
    <cellStyle name="Calculation 3 34 5" xfId="5639"/>
    <cellStyle name="Calculation 3 34 5 2" xfId="48260"/>
    <cellStyle name="Calculation 3 34 5 3" xfId="48261"/>
    <cellStyle name="Calculation 3 34 6" xfId="5640"/>
    <cellStyle name="Calculation 3 34 6 2" xfId="48262"/>
    <cellStyle name="Calculation 3 34 6 3" xfId="48263"/>
    <cellStyle name="Calculation 3 34 7" xfId="5641"/>
    <cellStyle name="Calculation 3 34 8" xfId="48264"/>
    <cellStyle name="Calculation 3 35" xfId="5642"/>
    <cellStyle name="Calculation 3 35 2" xfId="5643"/>
    <cellStyle name="Calculation 3 35 2 2" xfId="5644"/>
    <cellStyle name="Calculation 3 35 2 3" xfId="5645"/>
    <cellStyle name="Calculation 3 35 2 4" xfId="5646"/>
    <cellStyle name="Calculation 3 35 2 5" xfId="5647"/>
    <cellStyle name="Calculation 3 35 2 6" xfId="5648"/>
    <cellStyle name="Calculation 3 35 3" xfId="5649"/>
    <cellStyle name="Calculation 3 35 3 2" xfId="48265"/>
    <cellStyle name="Calculation 3 35 3 3" xfId="48266"/>
    <cellStyle name="Calculation 3 35 4" xfId="5650"/>
    <cellStyle name="Calculation 3 35 4 2" xfId="48267"/>
    <cellStyle name="Calculation 3 35 4 3" xfId="48268"/>
    <cellStyle name="Calculation 3 35 5" xfId="5651"/>
    <cellStyle name="Calculation 3 35 5 2" xfId="48269"/>
    <cellStyle name="Calculation 3 35 5 3" xfId="48270"/>
    <cellStyle name="Calculation 3 35 6" xfId="5652"/>
    <cellStyle name="Calculation 3 35 6 2" xfId="48271"/>
    <cellStyle name="Calculation 3 35 6 3" xfId="48272"/>
    <cellStyle name="Calculation 3 35 7" xfId="5653"/>
    <cellStyle name="Calculation 3 35 8" xfId="48273"/>
    <cellStyle name="Calculation 3 36" xfId="5654"/>
    <cellStyle name="Calculation 3 36 2" xfId="5655"/>
    <cellStyle name="Calculation 3 36 2 2" xfId="5656"/>
    <cellStyle name="Calculation 3 36 2 3" xfId="5657"/>
    <cellStyle name="Calculation 3 36 2 4" xfId="5658"/>
    <cellStyle name="Calculation 3 36 2 5" xfId="5659"/>
    <cellStyle name="Calculation 3 36 2 6" xfId="5660"/>
    <cellStyle name="Calculation 3 36 3" xfId="5661"/>
    <cellStyle name="Calculation 3 36 3 2" xfId="48274"/>
    <cellStyle name="Calculation 3 36 3 3" xfId="48275"/>
    <cellStyle name="Calculation 3 36 4" xfId="5662"/>
    <cellStyle name="Calculation 3 36 4 2" xfId="48276"/>
    <cellStyle name="Calculation 3 36 4 3" xfId="48277"/>
    <cellStyle name="Calculation 3 36 5" xfId="5663"/>
    <cellStyle name="Calculation 3 36 5 2" xfId="48278"/>
    <cellStyle name="Calculation 3 36 5 3" xfId="48279"/>
    <cellStyle name="Calculation 3 36 6" xfId="5664"/>
    <cellStyle name="Calculation 3 36 6 2" xfId="48280"/>
    <cellStyle name="Calculation 3 36 6 3" xfId="48281"/>
    <cellStyle name="Calculation 3 36 7" xfId="5665"/>
    <cellStyle name="Calculation 3 36 8" xfId="48282"/>
    <cellStyle name="Calculation 3 37" xfId="5666"/>
    <cellStyle name="Calculation 3 37 2" xfId="5667"/>
    <cellStyle name="Calculation 3 37 2 2" xfId="5668"/>
    <cellStyle name="Calculation 3 37 2 3" xfId="5669"/>
    <cellStyle name="Calculation 3 37 2 4" xfId="5670"/>
    <cellStyle name="Calculation 3 37 2 5" xfId="5671"/>
    <cellStyle name="Calculation 3 37 2 6" xfId="5672"/>
    <cellStyle name="Calculation 3 37 3" xfId="5673"/>
    <cellStyle name="Calculation 3 37 3 2" xfId="48283"/>
    <cellStyle name="Calculation 3 37 3 3" xfId="48284"/>
    <cellStyle name="Calculation 3 37 4" xfId="5674"/>
    <cellStyle name="Calculation 3 37 4 2" xfId="48285"/>
    <cellStyle name="Calculation 3 37 4 3" xfId="48286"/>
    <cellStyle name="Calculation 3 37 5" xfId="5675"/>
    <cellStyle name="Calculation 3 37 5 2" xfId="48287"/>
    <cellStyle name="Calculation 3 37 5 3" xfId="48288"/>
    <cellStyle name="Calculation 3 37 6" xfId="5676"/>
    <cellStyle name="Calculation 3 37 6 2" xfId="48289"/>
    <cellStyle name="Calculation 3 37 6 3" xfId="48290"/>
    <cellStyle name="Calculation 3 37 7" xfId="5677"/>
    <cellStyle name="Calculation 3 37 8" xfId="48291"/>
    <cellStyle name="Calculation 3 38" xfId="5678"/>
    <cellStyle name="Calculation 3 38 2" xfId="5679"/>
    <cellStyle name="Calculation 3 38 2 2" xfId="5680"/>
    <cellStyle name="Calculation 3 38 2 3" xfId="5681"/>
    <cellStyle name="Calculation 3 38 2 4" xfId="5682"/>
    <cellStyle name="Calculation 3 38 2 5" xfId="5683"/>
    <cellStyle name="Calculation 3 38 2 6" xfId="5684"/>
    <cellStyle name="Calculation 3 38 3" xfId="5685"/>
    <cellStyle name="Calculation 3 38 3 2" xfId="48292"/>
    <cellStyle name="Calculation 3 38 3 3" xfId="48293"/>
    <cellStyle name="Calculation 3 38 4" xfId="5686"/>
    <cellStyle name="Calculation 3 38 4 2" xfId="48294"/>
    <cellStyle name="Calculation 3 38 4 3" xfId="48295"/>
    <cellStyle name="Calculation 3 38 5" xfId="5687"/>
    <cellStyle name="Calculation 3 38 5 2" xfId="48296"/>
    <cellStyle name="Calculation 3 38 5 3" xfId="48297"/>
    <cellStyle name="Calculation 3 38 6" xfId="5688"/>
    <cellStyle name="Calculation 3 38 6 2" xfId="48298"/>
    <cellStyle name="Calculation 3 38 6 3" xfId="48299"/>
    <cellStyle name="Calculation 3 38 7" xfId="48300"/>
    <cellStyle name="Calculation 3 38 8" xfId="48301"/>
    <cellStyle name="Calculation 3 39" xfId="5689"/>
    <cellStyle name="Calculation 3 39 2" xfId="5690"/>
    <cellStyle name="Calculation 3 39 3" xfId="5691"/>
    <cellStyle name="Calculation 3 39 4" xfId="5692"/>
    <cellStyle name="Calculation 3 39 5" xfId="5693"/>
    <cellStyle name="Calculation 3 39 6" xfId="5694"/>
    <cellStyle name="Calculation 3 4" xfId="5695"/>
    <cellStyle name="Calculation 3 4 10" xfId="5696"/>
    <cellStyle name="Calculation 3 4 10 2" xfId="5697"/>
    <cellStyle name="Calculation 3 4 10 2 2" xfId="5698"/>
    <cellStyle name="Calculation 3 4 10 2 3" xfId="5699"/>
    <cellStyle name="Calculation 3 4 10 2 4" xfId="5700"/>
    <cellStyle name="Calculation 3 4 10 2 5" xfId="5701"/>
    <cellStyle name="Calculation 3 4 10 2 6" xfId="5702"/>
    <cellStyle name="Calculation 3 4 10 3" xfId="5703"/>
    <cellStyle name="Calculation 3 4 10 3 2" xfId="48302"/>
    <cellStyle name="Calculation 3 4 10 3 3" xfId="48303"/>
    <cellStyle name="Calculation 3 4 10 4" xfId="5704"/>
    <cellStyle name="Calculation 3 4 10 4 2" xfId="48304"/>
    <cellStyle name="Calculation 3 4 10 4 3" xfId="48305"/>
    <cellStyle name="Calculation 3 4 10 5" xfId="5705"/>
    <cellStyle name="Calculation 3 4 10 5 2" xfId="48306"/>
    <cellStyle name="Calculation 3 4 10 5 3" xfId="48307"/>
    <cellStyle name="Calculation 3 4 10 6" xfId="5706"/>
    <cellStyle name="Calculation 3 4 10 6 2" xfId="48308"/>
    <cellStyle name="Calculation 3 4 10 6 3" xfId="48309"/>
    <cellStyle name="Calculation 3 4 10 7" xfId="5707"/>
    <cellStyle name="Calculation 3 4 10 8" xfId="48310"/>
    <cellStyle name="Calculation 3 4 11" xfId="5708"/>
    <cellStyle name="Calculation 3 4 11 2" xfId="5709"/>
    <cellStyle name="Calculation 3 4 11 2 2" xfId="5710"/>
    <cellStyle name="Calculation 3 4 11 2 3" xfId="5711"/>
    <cellStyle name="Calculation 3 4 11 2 4" xfId="5712"/>
    <cellStyle name="Calculation 3 4 11 2 5" xfId="5713"/>
    <cellStyle name="Calculation 3 4 11 2 6" xfId="5714"/>
    <cellStyle name="Calculation 3 4 11 3" xfId="5715"/>
    <cellStyle name="Calculation 3 4 11 3 2" xfId="48311"/>
    <cellStyle name="Calculation 3 4 11 3 3" xfId="48312"/>
    <cellStyle name="Calculation 3 4 11 4" xfId="5716"/>
    <cellStyle name="Calculation 3 4 11 4 2" xfId="48313"/>
    <cellStyle name="Calculation 3 4 11 4 3" xfId="48314"/>
    <cellStyle name="Calculation 3 4 11 5" xfId="5717"/>
    <cellStyle name="Calculation 3 4 11 5 2" xfId="48315"/>
    <cellStyle name="Calculation 3 4 11 5 3" xfId="48316"/>
    <cellStyle name="Calculation 3 4 11 6" xfId="5718"/>
    <cellStyle name="Calculation 3 4 11 6 2" xfId="48317"/>
    <cellStyle name="Calculation 3 4 11 6 3" xfId="48318"/>
    <cellStyle name="Calculation 3 4 11 7" xfId="5719"/>
    <cellStyle name="Calculation 3 4 11 8" xfId="48319"/>
    <cellStyle name="Calculation 3 4 12" xfId="5720"/>
    <cellStyle name="Calculation 3 4 12 2" xfId="5721"/>
    <cellStyle name="Calculation 3 4 12 2 2" xfId="5722"/>
    <cellStyle name="Calculation 3 4 12 2 3" xfId="5723"/>
    <cellStyle name="Calculation 3 4 12 2 4" xfId="5724"/>
    <cellStyle name="Calculation 3 4 12 2 5" xfId="5725"/>
    <cellStyle name="Calculation 3 4 12 2 6" xfId="5726"/>
    <cellStyle name="Calculation 3 4 12 3" xfId="5727"/>
    <cellStyle name="Calculation 3 4 12 3 2" xfId="48320"/>
    <cellStyle name="Calculation 3 4 12 3 3" xfId="48321"/>
    <cellStyle name="Calculation 3 4 12 4" xfId="5728"/>
    <cellStyle name="Calculation 3 4 12 4 2" xfId="48322"/>
    <cellStyle name="Calculation 3 4 12 4 3" xfId="48323"/>
    <cellStyle name="Calculation 3 4 12 5" xfId="5729"/>
    <cellStyle name="Calculation 3 4 12 5 2" xfId="48324"/>
    <cellStyle name="Calculation 3 4 12 5 3" xfId="48325"/>
    <cellStyle name="Calculation 3 4 12 6" xfId="5730"/>
    <cellStyle name="Calculation 3 4 12 6 2" xfId="48326"/>
    <cellStyle name="Calculation 3 4 12 6 3" xfId="48327"/>
    <cellStyle name="Calculation 3 4 12 7" xfId="5731"/>
    <cellStyle name="Calculation 3 4 12 8" xfId="48328"/>
    <cellStyle name="Calculation 3 4 13" xfId="5732"/>
    <cellStyle name="Calculation 3 4 13 2" xfId="5733"/>
    <cellStyle name="Calculation 3 4 13 2 2" xfId="5734"/>
    <cellStyle name="Calculation 3 4 13 2 3" xfId="5735"/>
    <cellStyle name="Calculation 3 4 13 2 4" xfId="5736"/>
    <cellStyle name="Calculation 3 4 13 2 5" xfId="5737"/>
    <cellStyle name="Calculation 3 4 13 2 6" xfId="5738"/>
    <cellStyle name="Calculation 3 4 13 3" xfId="5739"/>
    <cellStyle name="Calculation 3 4 13 3 2" xfId="48329"/>
    <cellStyle name="Calculation 3 4 13 3 3" xfId="48330"/>
    <cellStyle name="Calculation 3 4 13 4" xfId="5740"/>
    <cellStyle name="Calculation 3 4 13 4 2" xfId="48331"/>
    <cellStyle name="Calculation 3 4 13 4 3" xfId="48332"/>
    <cellStyle name="Calculation 3 4 13 5" xfId="5741"/>
    <cellStyle name="Calculation 3 4 13 5 2" xfId="48333"/>
    <cellStyle name="Calculation 3 4 13 5 3" xfId="48334"/>
    <cellStyle name="Calculation 3 4 13 6" xfId="5742"/>
    <cellStyle name="Calculation 3 4 13 6 2" xfId="48335"/>
    <cellStyle name="Calculation 3 4 13 6 3" xfId="48336"/>
    <cellStyle name="Calculation 3 4 13 7" xfId="5743"/>
    <cellStyle name="Calculation 3 4 13 8" xfId="48337"/>
    <cellStyle name="Calculation 3 4 14" xfId="5744"/>
    <cellStyle name="Calculation 3 4 14 2" xfId="5745"/>
    <cellStyle name="Calculation 3 4 14 2 2" xfId="5746"/>
    <cellStyle name="Calculation 3 4 14 2 3" xfId="5747"/>
    <cellStyle name="Calculation 3 4 14 2 4" xfId="5748"/>
    <cellStyle name="Calculation 3 4 14 2 5" xfId="5749"/>
    <cellStyle name="Calculation 3 4 14 2 6" xfId="5750"/>
    <cellStyle name="Calculation 3 4 14 3" xfId="5751"/>
    <cellStyle name="Calculation 3 4 14 3 2" xfId="48338"/>
    <cellStyle name="Calculation 3 4 14 3 3" xfId="48339"/>
    <cellStyle name="Calculation 3 4 14 4" xfId="5752"/>
    <cellStyle name="Calculation 3 4 14 4 2" xfId="48340"/>
    <cellStyle name="Calculation 3 4 14 4 3" xfId="48341"/>
    <cellStyle name="Calculation 3 4 14 5" xfId="5753"/>
    <cellStyle name="Calculation 3 4 14 5 2" xfId="48342"/>
    <cellStyle name="Calculation 3 4 14 5 3" xfId="48343"/>
    <cellStyle name="Calculation 3 4 14 6" xfId="5754"/>
    <cellStyle name="Calculation 3 4 14 6 2" xfId="48344"/>
    <cellStyle name="Calculation 3 4 14 6 3" xfId="48345"/>
    <cellStyle name="Calculation 3 4 14 7" xfId="5755"/>
    <cellStyle name="Calculation 3 4 14 8" xfId="48346"/>
    <cellStyle name="Calculation 3 4 15" xfId="5756"/>
    <cellStyle name="Calculation 3 4 15 2" xfId="5757"/>
    <cellStyle name="Calculation 3 4 15 2 2" xfId="5758"/>
    <cellStyle name="Calculation 3 4 15 2 3" xfId="5759"/>
    <cellStyle name="Calculation 3 4 15 2 4" xfId="5760"/>
    <cellStyle name="Calculation 3 4 15 2 5" xfId="5761"/>
    <cellStyle name="Calculation 3 4 15 2 6" xfId="5762"/>
    <cellStyle name="Calculation 3 4 15 3" xfId="5763"/>
    <cellStyle name="Calculation 3 4 15 3 2" xfId="48347"/>
    <cellStyle name="Calculation 3 4 15 3 3" xfId="48348"/>
    <cellStyle name="Calculation 3 4 15 4" xfId="5764"/>
    <cellStyle name="Calculation 3 4 15 4 2" xfId="48349"/>
    <cellStyle name="Calculation 3 4 15 4 3" xfId="48350"/>
    <cellStyle name="Calculation 3 4 15 5" xfId="5765"/>
    <cellStyle name="Calculation 3 4 15 5 2" xfId="48351"/>
    <cellStyle name="Calculation 3 4 15 5 3" xfId="48352"/>
    <cellStyle name="Calculation 3 4 15 6" xfId="5766"/>
    <cellStyle name="Calculation 3 4 15 6 2" xfId="48353"/>
    <cellStyle name="Calculation 3 4 15 6 3" xfId="48354"/>
    <cellStyle name="Calculation 3 4 15 7" xfId="5767"/>
    <cellStyle name="Calculation 3 4 15 8" xfId="48355"/>
    <cellStyle name="Calculation 3 4 16" xfId="5768"/>
    <cellStyle name="Calculation 3 4 16 2" xfId="5769"/>
    <cellStyle name="Calculation 3 4 16 2 2" xfId="5770"/>
    <cellStyle name="Calculation 3 4 16 2 3" xfId="5771"/>
    <cellStyle name="Calculation 3 4 16 2 4" xfId="5772"/>
    <cellStyle name="Calculation 3 4 16 2 5" xfId="5773"/>
    <cellStyle name="Calculation 3 4 16 2 6" xfId="5774"/>
    <cellStyle name="Calculation 3 4 16 3" xfId="5775"/>
    <cellStyle name="Calculation 3 4 16 3 2" xfId="48356"/>
    <cellStyle name="Calculation 3 4 16 3 3" xfId="48357"/>
    <cellStyle name="Calculation 3 4 16 4" xfId="5776"/>
    <cellStyle name="Calculation 3 4 16 4 2" xfId="48358"/>
    <cellStyle name="Calculation 3 4 16 4 3" xfId="48359"/>
    <cellStyle name="Calculation 3 4 16 5" xfId="5777"/>
    <cellStyle name="Calculation 3 4 16 5 2" xfId="48360"/>
    <cellStyle name="Calculation 3 4 16 5 3" xfId="48361"/>
    <cellStyle name="Calculation 3 4 16 6" xfId="5778"/>
    <cellStyle name="Calculation 3 4 16 6 2" xfId="48362"/>
    <cellStyle name="Calculation 3 4 16 6 3" xfId="48363"/>
    <cellStyle name="Calculation 3 4 16 7" xfId="5779"/>
    <cellStyle name="Calculation 3 4 16 8" xfId="48364"/>
    <cellStyle name="Calculation 3 4 17" xfId="5780"/>
    <cellStyle name="Calculation 3 4 17 2" xfId="5781"/>
    <cellStyle name="Calculation 3 4 17 2 2" xfId="5782"/>
    <cellStyle name="Calculation 3 4 17 2 3" xfId="5783"/>
    <cellStyle name="Calculation 3 4 17 2 4" xfId="5784"/>
    <cellStyle name="Calculation 3 4 17 2 5" xfId="5785"/>
    <cellStyle name="Calculation 3 4 17 2 6" xfId="5786"/>
    <cellStyle name="Calculation 3 4 17 3" xfId="5787"/>
    <cellStyle name="Calculation 3 4 17 3 2" xfId="48365"/>
    <cellStyle name="Calculation 3 4 17 3 3" xfId="48366"/>
    <cellStyle name="Calculation 3 4 17 4" xfId="5788"/>
    <cellStyle name="Calculation 3 4 17 4 2" xfId="48367"/>
    <cellStyle name="Calculation 3 4 17 4 3" xfId="48368"/>
    <cellStyle name="Calculation 3 4 17 5" xfId="5789"/>
    <cellStyle name="Calculation 3 4 17 5 2" xfId="48369"/>
    <cellStyle name="Calculation 3 4 17 5 3" xfId="48370"/>
    <cellStyle name="Calculation 3 4 17 6" xfId="5790"/>
    <cellStyle name="Calculation 3 4 17 6 2" xfId="48371"/>
    <cellStyle name="Calculation 3 4 17 6 3" xfId="48372"/>
    <cellStyle name="Calculation 3 4 17 7" xfId="5791"/>
    <cellStyle name="Calculation 3 4 17 8" xfId="48373"/>
    <cellStyle name="Calculation 3 4 18" xfId="5792"/>
    <cellStyle name="Calculation 3 4 18 2" xfId="5793"/>
    <cellStyle name="Calculation 3 4 18 2 2" xfId="5794"/>
    <cellStyle name="Calculation 3 4 18 2 3" xfId="5795"/>
    <cellStyle name="Calculation 3 4 18 2 4" xfId="5796"/>
    <cellStyle name="Calculation 3 4 18 2 5" xfId="5797"/>
    <cellStyle name="Calculation 3 4 18 2 6" xfId="5798"/>
    <cellStyle name="Calculation 3 4 18 3" xfId="5799"/>
    <cellStyle name="Calculation 3 4 18 3 2" xfId="48374"/>
    <cellStyle name="Calculation 3 4 18 3 3" xfId="48375"/>
    <cellStyle name="Calculation 3 4 18 4" xfId="5800"/>
    <cellStyle name="Calculation 3 4 18 4 2" xfId="48376"/>
    <cellStyle name="Calculation 3 4 18 4 3" xfId="48377"/>
    <cellStyle name="Calculation 3 4 18 5" xfId="5801"/>
    <cellStyle name="Calculation 3 4 18 5 2" xfId="48378"/>
    <cellStyle name="Calculation 3 4 18 5 3" xfId="48379"/>
    <cellStyle name="Calculation 3 4 18 6" xfId="5802"/>
    <cellStyle name="Calculation 3 4 18 6 2" xfId="48380"/>
    <cellStyle name="Calculation 3 4 18 6 3" xfId="48381"/>
    <cellStyle name="Calculation 3 4 18 7" xfId="5803"/>
    <cellStyle name="Calculation 3 4 18 8" xfId="48382"/>
    <cellStyle name="Calculation 3 4 19" xfId="5804"/>
    <cellStyle name="Calculation 3 4 19 2" xfId="5805"/>
    <cellStyle name="Calculation 3 4 19 2 2" xfId="5806"/>
    <cellStyle name="Calculation 3 4 19 2 3" xfId="5807"/>
    <cellStyle name="Calculation 3 4 19 2 4" xfId="5808"/>
    <cellStyle name="Calculation 3 4 19 2 5" xfId="5809"/>
    <cellStyle name="Calculation 3 4 19 2 6" xfId="5810"/>
    <cellStyle name="Calculation 3 4 19 3" xfId="5811"/>
    <cellStyle name="Calculation 3 4 19 3 2" xfId="48383"/>
    <cellStyle name="Calculation 3 4 19 3 3" xfId="48384"/>
    <cellStyle name="Calculation 3 4 19 4" xfId="5812"/>
    <cellStyle name="Calculation 3 4 19 4 2" xfId="48385"/>
    <cellStyle name="Calculation 3 4 19 4 3" xfId="48386"/>
    <cellStyle name="Calculation 3 4 19 5" xfId="5813"/>
    <cellStyle name="Calculation 3 4 19 5 2" xfId="48387"/>
    <cellStyle name="Calculation 3 4 19 5 3" xfId="48388"/>
    <cellStyle name="Calculation 3 4 19 6" xfId="5814"/>
    <cellStyle name="Calculation 3 4 19 6 2" xfId="48389"/>
    <cellStyle name="Calculation 3 4 19 6 3" xfId="48390"/>
    <cellStyle name="Calculation 3 4 19 7" xfId="5815"/>
    <cellStyle name="Calculation 3 4 19 8" xfId="48391"/>
    <cellStyle name="Calculation 3 4 2" xfId="5816"/>
    <cellStyle name="Calculation 3 4 2 2" xfId="5817"/>
    <cellStyle name="Calculation 3 4 2 2 2" xfId="5818"/>
    <cellStyle name="Calculation 3 4 2 2 3" xfId="5819"/>
    <cellStyle name="Calculation 3 4 2 2 4" xfId="5820"/>
    <cellStyle name="Calculation 3 4 2 2 5" xfId="5821"/>
    <cellStyle name="Calculation 3 4 2 2 6" xfId="5822"/>
    <cellStyle name="Calculation 3 4 2 3" xfId="5823"/>
    <cellStyle name="Calculation 3 4 2 3 2" xfId="48392"/>
    <cellStyle name="Calculation 3 4 2 3 3" xfId="48393"/>
    <cellStyle name="Calculation 3 4 2 4" xfId="5824"/>
    <cellStyle name="Calculation 3 4 2 4 2" xfId="48394"/>
    <cellStyle name="Calculation 3 4 2 4 3" xfId="48395"/>
    <cellStyle name="Calculation 3 4 2 5" xfId="5825"/>
    <cellStyle name="Calculation 3 4 2 5 2" xfId="48396"/>
    <cellStyle name="Calculation 3 4 2 5 3" xfId="48397"/>
    <cellStyle name="Calculation 3 4 2 6" xfId="5826"/>
    <cellStyle name="Calculation 3 4 2 6 2" xfId="48398"/>
    <cellStyle name="Calculation 3 4 2 6 3" xfId="48399"/>
    <cellStyle name="Calculation 3 4 2 7" xfId="5827"/>
    <cellStyle name="Calculation 3 4 2 8" xfId="48400"/>
    <cellStyle name="Calculation 3 4 20" xfId="5828"/>
    <cellStyle name="Calculation 3 4 20 2" xfId="5829"/>
    <cellStyle name="Calculation 3 4 20 2 2" xfId="5830"/>
    <cellStyle name="Calculation 3 4 20 2 3" xfId="5831"/>
    <cellStyle name="Calculation 3 4 20 2 4" xfId="5832"/>
    <cellStyle name="Calculation 3 4 20 2 5" xfId="5833"/>
    <cellStyle name="Calculation 3 4 20 2 6" xfId="5834"/>
    <cellStyle name="Calculation 3 4 20 3" xfId="5835"/>
    <cellStyle name="Calculation 3 4 20 3 2" xfId="48401"/>
    <cellStyle name="Calculation 3 4 20 3 3" xfId="48402"/>
    <cellStyle name="Calculation 3 4 20 4" xfId="5836"/>
    <cellStyle name="Calculation 3 4 20 4 2" xfId="48403"/>
    <cellStyle name="Calculation 3 4 20 4 3" xfId="48404"/>
    <cellStyle name="Calculation 3 4 20 5" xfId="5837"/>
    <cellStyle name="Calculation 3 4 20 5 2" xfId="48405"/>
    <cellStyle name="Calculation 3 4 20 5 3" xfId="48406"/>
    <cellStyle name="Calculation 3 4 20 6" xfId="5838"/>
    <cellStyle name="Calculation 3 4 20 6 2" xfId="48407"/>
    <cellStyle name="Calculation 3 4 20 6 3" xfId="48408"/>
    <cellStyle name="Calculation 3 4 20 7" xfId="5839"/>
    <cellStyle name="Calculation 3 4 20 8" xfId="48409"/>
    <cellStyle name="Calculation 3 4 21" xfId="5840"/>
    <cellStyle name="Calculation 3 4 21 2" xfId="5841"/>
    <cellStyle name="Calculation 3 4 21 2 2" xfId="5842"/>
    <cellStyle name="Calculation 3 4 21 2 3" xfId="5843"/>
    <cellStyle name="Calculation 3 4 21 2 4" xfId="5844"/>
    <cellStyle name="Calculation 3 4 21 2 5" xfId="5845"/>
    <cellStyle name="Calculation 3 4 21 2 6" xfId="5846"/>
    <cellStyle name="Calculation 3 4 21 3" xfId="5847"/>
    <cellStyle name="Calculation 3 4 21 3 2" xfId="48410"/>
    <cellStyle name="Calculation 3 4 21 3 3" xfId="48411"/>
    <cellStyle name="Calculation 3 4 21 4" xfId="5848"/>
    <cellStyle name="Calculation 3 4 21 4 2" xfId="48412"/>
    <cellStyle name="Calculation 3 4 21 4 3" xfId="48413"/>
    <cellStyle name="Calculation 3 4 21 5" xfId="5849"/>
    <cellStyle name="Calculation 3 4 21 5 2" xfId="48414"/>
    <cellStyle name="Calculation 3 4 21 5 3" xfId="48415"/>
    <cellStyle name="Calculation 3 4 21 6" xfId="5850"/>
    <cellStyle name="Calculation 3 4 21 6 2" xfId="48416"/>
    <cellStyle name="Calculation 3 4 21 6 3" xfId="48417"/>
    <cellStyle name="Calculation 3 4 21 7" xfId="5851"/>
    <cellStyle name="Calculation 3 4 21 8" xfId="48418"/>
    <cellStyle name="Calculation 3 4 22" xfId="5852"/>
    <cellStyle name="Calculation 3 4 22 2" xfId="5853"/>
    <cellStyle name="Calculation 3 4 22 2 2" xfId="5854"/>
    <cellStyle name="Calculation 3 4 22 2 3" xfId="5855"/>
    <cellStyle name="Calculation 3 4 22 2 4" xfId="5856"/>
    <cellStyle name="Calculation 3 4 22 2 5" xfId="5857"/>
    <cellStyle name="Calculation 3 4 22 2 6" xfId="5858"/>
    <cellStyle name="Calculation 3 4 22 3" xfId="5859"/>
    <cellStyle name="Calculation 3 4 22 3 2" xfId="48419"/>
    <cellStyle name="Calculation 3 4 22 3 3" xfId="48420"/>
    <cellStyle name="Calculation 3 4 22 4" xfId="5860"/>
    <cellStyle name="Calculation 3 4 22 4 2" xfId="48421"/>
    <cellStyle name="Calculation 3 4 22 4 3" xfId="48422"/>
    <cellStyle name="Calculation 3 4 22 5" xfId="5861"/>
    <cellStyle name="Calculation 3 4 22 5 2" xfId="48423"/>
    <cellStyle name="Calculation 3 4 22 5 3" xfId="48424"/>
    <cellStyle name="Calculation 3 4 22 6" xfId="5862"/>
    <cellStyle name="Calculation 3 4 22 6 2" xfId="48425"/>
    <cellStyle name="Calculation 3 4 22 6 3" xfId="48426"/>
    <cellStyle name="Calculation 3 4 22 7" xfId="5863"/>
    <cellStyle name="Calculation 3 4 22 8" xfId="48427"/>
    <cellStyle name="Calculation 3 4 23" xfId="5864"/>
    <cellStyle name="Calculation 3 4 23 2" xfId="5865"/>
    <cellStyle name="Calculation 3 4 23 2 2" xfId="5866"/>
    <cellStyle name="Calculation 3 4 23 2 3" xfId="5867"/>
    <cellStyle name="Calculation 3 4 23 2 4" xfId="5868"/>
    <cellStyle name="Calculation 3 4 23 2 5" xfId="5869"/>
    <cellStyle name="Calculation 3 4 23 2 6" xfId="5870"/>
    <cellStyle name="Calculation 3 4 23 3" xfId="5871"/>
    <cellStyle name="Calculation 3 4 23 3 2" xfId="48428"/>
    <cellStyle name="Calculation 3 4 23 3 3" xfId="48429"/>
    <cellStyle name="Calculation 3 4 23 4" xfId="5872"/>
    <cellStyle name="Calculation 3 4 23 4 2" xfId="48430"/>
    <cellStyle name="Calculation 3 4 23 4 3" xfId="48431"/>
    <cellStyle name="Calculation 3 4 23 5" xfId="5873"/>
    <cellStyle name="Calculation 3 4 23 5 2" xfId="48432"/>
    <cellStyle name="Calculation 3 4 23 5 3" xfId="48433"/>
    <cellStyle name="Calculation 3 4 23 6" xfId="5874"/>
    <cellStyle name="Calculation 3 4 23 6 2" xfId="48434"/>
    <cellStyle name="Calculation 3 4 23 6 3" xfId="48435"/>
    <cellStyle name="Calculation 3 4 23 7" xfId="5875"/>
    <cellStyle name="Calculation 3 4 23 8" xfId="48436"/>
    <cellStyle name="Calculation 3 4 24" xfId="5876"/>
    <cellStyle name="Calculation 3 4 24 2" xfId="5877"/>
    <cellStyle name="Calculation 3 4 24 2 2" xfId="5878"/>
    <cellStyle name="Calculation 3 4 24 2 3" xfId="5879"/>
    <cellStyle name="Calculation 3 4 24 2 4" xfId="5880"/>
    <cellStyle name="Calculation 3 4 24 2 5" xfId="5881"/>
    <cellStyle name="Calculation 3 4 24 2 6" xfId="5882"/>
    <cellStyle name="Calculation 3 4 24 3" xfId="5883"/>
    <cellStyle name="Calculation 3 4 24 3 2" xfId="48437"/>
    <cellStyle name="Calculation 3 4 24 3 3" xfId="48438"/>
    <cellStyle name="Calculation 3 4 24 4" xfId="5884"/>
    <cellStyle name="Calculation 3 4 24 4 2" xfId="48439"/>
    <cellStyle name="Calculation 3 4 24 4 3" xfId="48440"/>
    <cellStyle name="Calculation 3 4 24 5" xfId="5885"/>
    <cellStyle name="Calculation 3 4 24 5 2" xfId="48441"/>
    <cellStyle name="Calculation 3 4 24 5 3" xfId="48442"/>
    <cellStyle name="Calculation 3 4 24 6" xfId="5886"/>
    <cellStyle name="Calculation 3 4 24 6 2" xfId="48443"/>
    <cellStyle name="Calculation 3 4 24 6 3" xfId="48444"/>
    <cellStyle name="Calculation 3 4 24 7" xfId="5887"/>
    <cellStyle name="Calculation 3 4 24 8" xfId="48445"/>
    <cellStyle name="Calculation 3 4 25" xfId="5888"/>
    <cellStyle name="Calculation 3 4 25 2" xfId="5889"/>
    <cellStyle name="Calculation 3 4 25 2 2" xfId="5890"/>
    <cellStyle name="Calculation 3 4 25 2 3" xfId="5891"/>
    <cellStyle name="Calculation 3 4 25 2 4" xfId="5892"/>
    <cellStyle name="Calculation 3 4 25 2 5" xfId="5893"/>
    <cellStyle name="Calculation 3 4 25 2 6" xfId="5894"/>
    <cellStyle name="Calculation 3 4 25 3" xfId="5895"/>
    <cellStyle name="Calculation 3 4 25 3 2" xfId="48446"/>
    <cellStyle name="Calculation 3 4 25 3 3" xfId="48447"/>
    <cellStyle name="Calculation 3 4 25 4" xfId="5896"/>
    <cellStyle name="Calculation 3 4 25 4 2" xfId="48448"/>
    <cellStyle name="Calculation 3 4 25 4 3" xfId="48449"/>
    <cellStyle name="Calculation 3 4 25 5" xfId="5897"/>
    <cellStyle name="Calculation 3 4 25 5 2" xfId="48450"/>
    <cellStyle name="Calculation 3 4 25 5 3" xfId="48451"/>
    <cellStyle name="Calculation 3 4 25 6" xfId="5898"/>
    <cellStyle name="Calculation 3 4 25 6 2" xfId="48452"/>
    <cellStyle name="Calculation 3 4 25 6 3" xfId="48453"/>
    <cellStyle name="Calculation 3 4 25 7" xfId="5899"/>
    <cellStyle name="Calculation 3 4 25 8" xfId="48454"/>
    <cellStyle name="Calculation 3 4 26" xfId="5900"/>
    <cellStyle name="Calculation 3 4 26 2" xfId="5901"/>
    <cellStyle name="Calculation 3 4 26 2 2" xfId="5902"/>
    <cellStyle name="Calculation 3 4 26 2 3" xfId="5903"/>
    <cellStyle name="Calculation 3 4 26 2 4" xfId="5904"/>
    <cellStyle name="Calculation 3 4 26 2 5" xfId="5905"/>
    <cellStyle name="Calculation 3 4 26 2 6" xfId="5906"/>
    <cellStyle name="Calculation 3 4 26 3" xfId="5907"/>
    <cellStyle name="Calculation 3 4 26 3 2" xfId="48455"/>
    <cellStyle name="Calculation 3 4 26 3 3" xfId="48456"/>
    <cellStyle name="Calculation 3 4 26 4" xfId="5908"/>
    <cellStyle name="Calculation 3 4 26 4 2" xfId="48457"/>
    <cellStyle name="Calculation 3 4 26 4 3" xfId="48458"/>
    <cellStyle name="Calculation 3 4 26 5" xfId="5909"/>
    <cellStyle name="Calculation 3 4 26 5 2" xfId="48459"/>
    <cellStyle name="Calculation 3 4 26 5 3" xfId="48460"/>
    <cellStyle name="Calculation 3 4 26 6" xfId="5910"/>
    <cellStyle name="Calculation 3 4 26 6 2" xfId="48461"/>
    <cellStyle name="Calculation 3 4 26 6 3" xfId="48462"/>
    <cellStyle name="Calculation 3 4 26 7" xfId="5911"/>
    <cellStyle name="Calculation 3 4 26 8" xfId="48463"/>
    <cellStyle name="Calculation 3 4 27" xfId="5912"/>
    <cellStyle name="Calculation 3 4 27 2" xfId="5913"/>
    <cellStyle name="Calculation 3 4 27 2 2" xfId="5914"/>
    <cellStyle name="Calculation 3 4 27 2 3" xfId="5915"/>
    <cellStyle name="Calculation 3 4 27 2 4" xfId="5916"/>
    <cellStyle name="Calculation 3 4 27 2 5" xfId="5917"/>
    <cellStyle name="Calculation 3 4 27 2 6" xfId="5918"/>
    <cellStyle name="Calculation 3 4 27 3" xfId="5919"/>
    <cellStyle name="Calculation 3 4 27 3 2" xfId="48464"/>
    <cellStyle name="Calculation 3 4 27 3 3" xfId="48465"/>
    <cellStyle name="Calculation 3 4 27 4" xfId="5920"/>
    <cellStyle name="Calculation 3 4 27 4 2" xfId="48466"/>
    <cellStyle name="Calculation 3 4 27 4 3" xfId="48467"/>
    <cellStyle name="Calculation 3 4 27 5" xfId="5921"/>
    <cellStyle name="Calculation 3 4 27 5 2" xfId="48468"/>
    <cellStyle name="Calculation 3 4 27 5 3" xfId="48469"/>
    <cellStyle name="Calculation 3 4 27 6" xfId="5922"/>
    <cellStyle name="Calculation 3 4 27 6 2" xfId="48470"/>
    <cellStyle name="Calculation 3 4 27 6 3" xfId="48471"/>
    <cellStyle name="Calculation 3 4 27 7" xfId="5923"/>
    <cellStyle name="Calculation 3 4 27 8" xfId="48472"/>
    <cellStyle name="Calculation 3 4 28" xfId="5924"/>
    <cellStyle name="Calculation 3 4 28 2" xfId="5925"/>
    <cellStyle name="Calculation 3 4 28 2 2" xfId="5926"/>
    <cellStyle name="Calculation 3 4 28 2 3" xfId="5927"/>
    <cellStyle name="Calculation 3 4 28 2 4" xfId="5928"/>
    <cellStyle name="Calculation 3 4 28 2 5" xfId="5929"/>
    <cellStyle name="Calculation 3 4 28 2 6" xfId="5930"/>
    <cellStyle name="Calculation 3 4 28 3" xfId="5931"/>
    <cellStyle name="Calculation 3 4 28 3 2" xfId="48473"/>
    <cellStyle name="Calculation 3 4 28 3 3" xfId="48474"/>
    <cellStyle name="Calculation 3 4 28 4" xfId="5932"/>
    <cellStyle name="Calculation 3 4 28 4 2" xfId="48475"/>
    <cellStyle name="Calculation 3 4 28 4 3" xfId="48476"/>
    <cellStyle name="Calculation 3 4 28 5" xfId="5933"/>
    <cellStyle name="Calculation 3 4 28 5 2" xfId="48477"/>
    <cellStyle name="Calculation 3 4 28 5 3" xfId="48478"/>
    <cellStyle name="Calculation 3 4 28 6" xfId="5934"/>
    <cellStyle name="Calculation 3 4 28 6 2" xfId="48479"/>
    <cellStyle name="Calculation 3 4 28 6 3" xfId="48480"/>
    <cellStyle name="Calculation 3 4 28 7" xfId="5935"/>
    <cellStyle name="Calculation 3 4 28 8" xfId="48481"/>
    <cellStyle name="Calculation 3 4 29" xfId="5936"/>
    <cellStyle name="Calculation 3 4 29 2" xfId="5937"/>
    <cellStyle name="Calculation 3 4 29 2 2" xfId="5938"/>
    <cellStyle name="Calculation 3 4 29 2 3" xfId="5939"/>
    <cellStyle name="Calculation 3 4 29 2 4" xfId="5940"/>
    <cellStyle name="Calculation 3 4 29 2 5" xfId="5941"/>
    <cellStyle name="Calculation 3 4 29 2 6" xfId="5942"/>
    <cellStyle name="Calculation 3 4 29 3" xfId="5943"/>
    <cellStyle name="Calculation 3 4 29 3 2" xfId="48482"/>
    <cellStyle name="Calculation 3 4 29 3 3" xfId="48483"/>
    <cellStyle name="Calculation 3 4 29 4" xfId="5944"/>
    <cellStyle name="Calculation 3 4 29 4 2" xfId="48484"/>
    <cellStyle name="Calculation 3 4 29 4 3" xfId="48485"/>
    <cellStyle name="Calculation 3 4 29 5" xfId="5945"/>
    <cellStyle name="Calculation 3 4 29 5 2" xfId="48486"/>
    <cellStyle name="Calculation 3 4 29 5 3" xfId="48487"/>
    <cellStyle name="Calculation 3 4 29 6" xfId="5946"/>
    <cellStyle name="Calculation 3 4 29 6 2" xfId="48488"/>
    <cellStyle name="Calculation 3 4 29 6 3" xfId="48489"/>
    <cellStyle name="Calculation 3 4 29 7" xfId="5947"/>
    <cellStyle name="Calculation 3 4 29 8" xfId="48490"/>
    <cellStyle name="Calculation 3 4 3" xfId="5948"/>
    <cellStyle name="Calculation 3 4 3 2" xfId="5949"/>
    <cellStyle name="Calculation 3 4 3 2 2" xfId="5950"/>
    <cellStyle name="Calculation 3 4 3 2 3" xfId="5951"/>
    <cellStyle name="Calculation 3 4 3 2 4" xfId="5952"/>
    <cellStyle name="Calculation 3 4 3 2 5" xfId="5953"/>
    <cellStyle name="Calculation 3 4 3 2 6" xfId="5954"/>
    <cellStyle name="Calculation 3 4 3 3" xfId="5955"/>
    <cellStyle name="Calculation 3 4 3 3 2" xfId="48491"/>
    <cellStyle name="Calculation 3 4 3 3 3" xfId="48492"/>
    <cellStyle name="Calculation 3 4 3 4" xfId="5956"/>
    <cellStyle name="Calculation 3 4 3 4 2" xfId="48493"/>
    <cellStyle name="Calculation 3 4 3 4 3" xfId="48494"/>
    <cellStyle name="Calculation 3 4 3 5" xfId="5957"/>
    <cellStyle name="Calculation 3 4 3 5 2" xfId="48495"/>
    <cellStyle name="Calculation 3 4 3 5 3" xfId="48496"/>
    <cellStyle name="Calculation 3 4 3 6" xfId="5958"/>
    <cellStyle name="Calculation 3 4 3 6 2" xfId="48497"/>
    <cellStyle name="Calculation 3 4 3 6 3" xfId="48498"/>
    <cellStyle name="Calculation 3 4 3 7" xfId="5959"/>
    <cellStyle name="Calculation 3 4 3 8" xfId="48499"/>
    <cellStyle name="Calculation 3 4 30" xfId="5960"/>
    <cellStyle name="Calculation 3 4 30 2" xfId="5961"/>
    <cellStyle name="Calculation 3 4 30 2 2" xfId="5962"/>
    <cellStyle name="Calculation 3 4 30 2 3" xfId="5963"/>
    <cellStyle name="Calculation 3 4 30 2 4" xfId="5964"/>
    <cellStyle name="Calculation 3 4 30 2 5" xfId="5965"/>
    <cellStyle name="Calculation 3 4 30 2 6" xfId="5966"/>
    <cellStyle name="Calculation 3 4 30 3" xfId="5967"/>
    <cellStyle name="Calculation 3 4 30 3 2" xfId="48500"/>
    <cellStyle name="Calculation 3 4 30 3 3" xfId="48501"/>
    <cellStyle name="Calculation 3 4 30 4" xfId="5968"/>
    <cellStyle name="Calculation 3 4 30 4 2" xfId="48502"/>
    <cellStyle name="Calculation 3 4 30 4 3" xfId="48503"/>
    <cellStyle name="Calculation 3 4 30 5" xfId="5969"/>
    <cellStyle name="Calculation 3 4 30 5 2" xfId="48504"/>
    <cellStyle name="Calculation 3 4 30 5 3" xfId="48505"/>
    <cellStyle name="Calculation 3 4 30 6" xfId="5970"/>
    <cellStyle name="Calculation 3 4 30 6 2" xfId="48506"/>
    <cellStyle name="Calculation 3 4 30 6 3" xfId="48507"/>
    <cellStyle name="Calculation 3 4 30 7" xfId="5971"/>
    <cellStyle name="Calculation 3 4 30 8" xfId="48508"/>
    <cellStyle name="Calculation 3 4 31" xfId="5972"/>
    <cellStyle name="Calculation 3 4 31 2" xfId="5973"/>
    <cellStyle name="Calculation 3 4 31 2 2" xfId="5974"/>
    <cellStyle name="Calculation 3 4 31 2 3" xfId="5975"/>
    <cellStyle name="Calculation 3 4 31 2 4" xfId="5976"/>
    <cellStyle name="Calculation 3 4 31 2 5" xfId="5977"/>
    <cellStyle name="Calculation 3 4 31 2 6" xfId="5978"/>
    <cellStyle name="Calculation 3 4 31 3" xfId="5979"/>
    <cellStyle name="Calculation 3 4 31 3 2" xfId="48509"/>
    <cellStyle name="Calculation 3 4 31 3 3" xfId="48510"/>
    <cellStyle name="Calculation 3 4 31 4" xfId="5980"/>
    <cellStyle name="Calculation 3 4 31 4 2" xfId="48511"/>
    <cellStyle name="Calculation 3 4 31 4 3" xfId="48512"/>
    <cellStyle name="Calculation 3 4 31 5" xfId="5981"/>
    <cellStyle name="Calculation 3 4 31 5 2" xfId="48513"/>
    <cellStyle name="Calculation 3 4 31 5 3" xfId="48514"/>
    <cellStyle name="Calculation 3 4 31 6" xfId="5982"/>
    <cellStyle name="Calculation 3 4 31 6 2" xfId="48515"/>
    <cellStyle name="Calculation 3 4 31 6 3" xfId="48516"/>
    <cellStyle name="Calculation 3 4 31 7" xfId="5983"/>
    <cellStyle name="Calculation 3 4 31 8" xfId="48517"/>
    <cellStyle name="Calculation 3 4 32" xfId="5984"/>
    <cellStyle name="Calculation 3 4 32 2" xfId="5985"/>
    <cellStyle name="Calculation 3 4 32 2 2" xfId="5986"/>
    <cellStyle name="Calculation 3 4 32 2 3" xfId="5987"/>
    <cellStyle name="Calculation 3 4 32 2 4" xfId="5988"/>
    <cellStyle name="Calculation 3 4 32 2 5" xfId="5989"/>
    <cellStyle name="Calculation 3 4 32 2 6" xfId="5990"/>
    <cellStyle name="Calculation 3 4 32 3" xfId="5991"/>
    <cellStyle name="Calculation 3 4 32 3 2" xfId="48518"/>
    <cellStyle name="Calculation 3 4 32 3 3" xfId="48519"/>
    <cellStyle name="Calculation 3 4 32 4" xfId="5992"/>
    <cellStyle name="Calculation 3 4 32 4 2" xfId="48520"/>
    <cellStyle name="Calculation 3 4 32 4 3" xfId="48521"/>
    <cellStyle name="Calculation 3 4 32 5" xfId="5993"/>
    <cellStyle name="Calculation 3 4 32 5 2" xfId="48522"/>
    <cellStyle name="Calculation 3 4 32 5 3" xfId="48523"/>
    <cellStyle name="Calculation 3 4 32 6" xfId="5994"/>
    <cellStyle name="Calculation 3 4 32 6 2" xfId="48524"/>
    <cellStyle name="Calculation 3 4 32 6 3" xfId="48525"/>
    <cellStyle name="Calculation 3 4 32 7" xfId="5995"/>
    <cellStyle name="Calculation 3 4 32 8" xfId="48526"/>
    <cellStyle name="Calculation 3 4 33" xfId="5996"/>
    <cellStyle name="Calculation 3 4 33 2" xfId="5997"/>
    <cellStyle name="Calculation 3 4 33 2 2" xfId="5998"/>
    <cellStyle name="Calculation 3 4 33 2 3" xfId="5999"/>
    <cellStyle name="Calculation 3 4 33 2 4" xfId="6000"/>
    <cellStyle name="Calculation 3 4 33 2 5" xfId="6001"/>
    <cellStyle name="Calculation 3 4 33 2 6" xfId="6002"/>
    <cellStyle name="Calculation 3 4 33 3" xfId="6003"/>
    <cellStyle name="Calculation 3 4 33 3 2" xfId="48527"/>
    <cellStyle name="Calculation 3 4 33 3 3" xfId="48528"/>
    <cellStyle name="Calculation 3 4 33 4" xfId="6004"/>
    <cellStyle name="Calculation 3 4 33 4 2" xfId="48529"/>
    <cellStyle name="Calculation 3 4 33 4 3" xfId="48530"/>
    <cellStyle name="Calculation 3 4 33 5" xfId="6005"/>
    <cellStyle name="Calculation 3 4 33 5 2" xfId="48531"/>
    <cellStyle name="Calculation 3 4 33 5 3" xfId="48532"/>
    <cellStyle name="Calculation 3 4 33 6" xfId="6006"/>
    <cellStyle name="Calculation 3 4 33 6 2" xfId="48533"/>
    <cellStyle name="Calculation 3 4 33 6 3" xfId="48534"/>
    <cellStyle name="Calculation 3 4 33 7" xfId="6007"/>
    <cellStyle name="Calculation 3 4 33 8" xfId="48535"/>
    <cellStyle name="Calculation 3 4 34" xfId="6008"/>
    <cellStyle name="Calculation 3 4 34 2" xfId="6009"/>
    <cellStyle name="Calculation 3 4 34 2 2" xfId="6010"/>
    <cellStyle name="Calculation 3 4 34 2 3" xfId="6011"/>
    <cellStyle name="Calculation 3 4 34 2 4" xfId="6012"/>
    <cellStyle name="Calculation 3 4 34 2 5" xfId="6013"/>
    <cellStyle name="Calculation 3 4 34 2 6" xfId="6014"/>
    <cellStyle name="Calculation 3 4 34 3" xfId="6015"/>
    <cellStyle name="Calculation 3 4 34 3 2" xfId="48536"/>
    <cellStyle name="Calculation 3 4 34 3 3" xfId="48537"/>
    <cellStyle name="Calculation 3 4 34 4" xfId="6016"/>
    <cellStyle name="Calculation 3 4 34 4 2" xfId="48538"/>
    <cellStyle name="Calculation 3 4 34 4 3" xfId="48539"/>
    <cellStyle name="Calculation 3 4 34 5" xfId="6017"/>
    <cellStyle name="Calculation 3 4 34 5 2" xfId="48540"/>
    <cellStyle name="Calculation 3 4 34 5 3" xfId="48541"/>
    <cellStyle name="Calculation 3 4 34 6" xfId="6018"/>
    <cellStyle name="Calculation 3 4 34 6 2" xfId="48542"/>
    <cellStyle name="Calculation 3 4 34 6 3" xfId="48543"/>
    <cellStyle name="Calculation 3 4 34 7" xfId="48544"/>
    <cellStyle name="Calculation 3 4 34 8" xfId="48545"/>
    <cellStyle name="Calculation 3 4 35" xfId="6019"/>
    <cellStyle name="Calculation 3 4 35 2" xfId="6020"/>
    <cellStyle name="Calculation 3 4 35 3" xfId="6021"/>
    <cellStyle name="Calculation 3 4 35 4" xfId="6022"/>
    <cellStyle name="Calculation 3 4 35 5" xfId="6023"/>
    <cellStyle name="Calculation 3 4 35 6" xfId="6024"/>
    <cellStyle name="Calculation 3 4 36" xfId="6025"/>
    <cellStyle name="Calculation 3 4 36 2" xfId="6026"/>
    <cellStyle name="Calculation 3 4 36 3" xfId="6027"/>
    <cellStyle name="Calculation 3 4 36 4" xfId="6028"/>
    <cellStyle name="Calculation 3 4 36 5" xfId="6029"/>
    <cellStyle name="Calculation 3 4 36 6" xfId="6030"/>
    <cellStyle name="Calculation 3 4 37" xfId="6031"/>
    <cellStyle name="Calculation 3 4 37 2" xfId="48546"/>
    <cellStyle name="Calculation 3 4 37 3" xfId="48547"/>
    <cellStyle name="Calculation 3 4 38" xfId="6032"/>
    <cellStyle name="Calculation 3 4 38 2" xfId="48548"/>
    <cellStyle name="Calculation 3 4 38 3" xfId="48549"/>
    <cellStyle name="Calculation 3 4 39" xfId="6033"/>
    <cellStyle name="Calculation 3 4 39 2" xfId="48550"/>
    <cellStyle name="Calculation 3 4 39 3" xfId="48551"/>
    <cellStyle name="Calculation 3 4 4" xfId="6034"/>
    <cellStyle name="Calculation 3 4 4 2" xfId="6035"/>
    <cellStyle name="Calculation 3 4 4 2 2" xfId="6036"/>
    <cellStyle name="Calculation 3 4 4 2 3" xfId="6037"/>
    <cellStyle name="Calculation 3 4 4 2 4" xfId="6038"/>
    <cellStyle name="Calculation 3 4 4 2 5" xfId="6039"/>
    <cellStyle name="Calculation 3 4 4 2 6" xfId="6040"/>
    <cellStyle name="Calculation 3 4 4 3" xfId="6041"/>
    <cellStyle name="Calculation 3 4 4 3 2" xfId="48552"/>
    <cellStyle name="Calculation 3 4 4 3 3" xfId="48553"/>
    <cellStyle name="Calculation 3 4 4 4" xfId="6042"/>
    <cellStyle name="Calculation 3 4 4 4 2" xfId="48554"/>
    <cellStyle name="Calculation 3 4 4 4 3" xfId="48555"/>
    <cellStyle name="Calculation 3 4 4 5" xfId="6043"/>
    <cellStyle name="Calculation 3 4 4 5 2" xfId="48556"/>
    <cellStyle name="Calculation 3 4 4 5 3" xfId="48557"/>
    <cellStyle name="Calculation 3 4 4 6" xfId="6044"/>
    <cellStyle name="Calculation 3 4 4 6 2" xfId="48558"/>
    <cellStyle name="Calculation 3 4 4 6 3" xfId="48559"/>
    <cellStyle name="Calculation 3 4 4 7" xfId="6045"/>
    <cellStyle name="Calculation 3 4 4 8" xfId="48560"/>
    <cellStyle name="Calculation 3 4 40" xfId="6046"/>
    <cellStyle name="Calculation 3 4 41" xfId="48561"/>
    <cellStyle name="Calculation 3 4 5" xfId="6047"/>
    <cellStyle name="Calculation 3 4 5 2" xfId="6048"/>
    <cellStyle name="Calculation 3 4 5 2 2" xfId="6049"/>
    <cellStyle name="Calculation 3 4 5 2 3" xfId="6050"/>
    <cellStyle name="Calculation 3 4 5 2 4" xfId="6051"/>
    <cellStyle name="Calculation 3 4 5 2 5" xfId="6052"/>
    <cellStyle name="Calculation 3 4 5 2 6" xfId="6053"/>
    <cellStyle name="Calculation 3 4 5 3" xfId="6054"/>
    <cellStyle name="Calculation 3 4 5 3 2" xfId="48562"/>
    <cellStyle name="Calculation 3 4 5 3 3" xfId="48563"/>
    <cellStyle name="Calculation 3 4 5 4" xfId="6055"/>
    <cellStyle name="Calculation 3 4 5 4 2" xfId="48564"/>
    <cellStyle name="Calculation 3 4 5 4 3" xfId="48565"/>
    <cellStyle name="Calculation 3 4 5 5" xfId="6056"/>
    <cellStyle name="Calculation 3 4 5 5 2" xfId="48566"/>
    <cellStyle name="Calculation 3 4 5 5 3" xfId="48567"/>
    <cellStyle name="Calculation 3 4 5 6" xfId="6057"/>
    <cellStyle name="Calculation 3 4 5 6 2" xfId="48568"/>
    <cellStyle name="Calculation 3 4 5 6 3" xfId="48569"/>
    <cellStyle name="Calculation 3 4 5 7" xfId="6058"/>
    <cellStyle name="Calculation 3 4 5 8" xfId="48570"/>
    <cellStyle name="Calculation 3 4 6" xfId="6059"/>
    <cellStyle name="Calculation 3 4 6 2" xfId="6060"/>
    <cellStyle name="Calculation 3 4 6 2 2" xfId="6061"/>
    <cellStyle name="Calculation 3 4 6 2 3" xfId="6062"/>
    <cellStyle name="Calculation 3 4 6 2 4" xfId="6063"/>
    <cellStyle name="Calculation 3 4 6 2 5" xfId="6064"/>
    <cellStyle name="Calculation 3 4 6 2 6" xfId="6065"/>
    <cellStyle name="Calculation 3 4 6 3" xfId="6066"/>
    <cellStyle name="Calculation 3 4 6 3 2" xfId="48571"/>
    <cellStyle name="Calculation 3 4 6 3 3" xfId="48572"/>
    <cellStyle name="Calculation 3 4 6 4" xfId="6067"/>
    <cellStyle name="Calculation 3 4 6 4 2" xfId="48573"/>
    <cellStyle name="Calculation 3 4 6 4 3" xfId="48574"/>
    <cellStyle name="Calculation 3 4 6 5" xfId="6068"/>
    <cellStyle name="Calculation 3 4 6 5 2" xfId="48575"/>
    <cellStyle name="Calculation 3 4 6 5 3" xfId="48576"/>
    <cellStyle name="Calculation 3 4 6 6" xfId="6069"/>
    <cellStyle name="Calculation 3 4 6 6 2" xfId="48577"/>
    <cellStyle name="Calculation 3 4 6 6 3" xfId="48578"/>
    <cellStyle name="Calculation 3 4 6 7" xfId="6070"/>
    <cellStyle name="Calculation 3 4 6 8" xfId="48579"/>
    <cellStyle name="Calculation 3 4 7" xfId="6071"/>
    <cellStyle name="Calculation 3 4 7 2" xfId="6072"/>
    <cellStyle name="Calculation 3 4 7 2 2" xfId="6073"/>
    <cellStyle name="Calculation 3 4 7 2 3" xfId="6074"/>
    <cellStyle name="Calculation 3 4 7 2 4" xfId="6075"/>
    <cellStyle name="Calculation 3 4 7 2 5" xfId="6076"/>
    <cellStyle name="Calculation 3 4 7 2 6" xfId="6077"/>
    <cellStyle name="Calculation 3 4 7 3" xfId="6078"/>
    <cellStyle name="Calculation 3 4 7 3 2" xfId="48580"/>
    <cellStyle name="Calculation 3 4 7 3 3" xfId="48581"/>
    <cellStyle name="Calculation 3 4 7 4" xfId="6079"/>
    <cellStyle name="Calculation 3 4 7 4 2" xfId="48582"/>
    <cellStyle name="Calculation 3 4 7 4 3" xfId="48583"/>
    <cellStyle name="Calculation 3 4 7 5" xfId="6080"/>
    <cellStyle name="Calculation 3 4 7 5 2" xfId="48584"/>
    <cellStyle name="Calculation 3 4 7 5 3" xfId="48585"/>
    <cellStyle name="Calculation 3 4 7 6" xfId="6081"/>
    <cellStyle name="Calculation 3 4 7 6 2" xfId="48586"/>
    <cellStyle name="Calculation 3 4 7 6 3" xfId="48587"/>
    <cellStyle name="Calculation 3 4 7 7" xfId="6082"/>
    <cellStyle name="Calculation 3 4 7 8" xfId="48588"/>
    <cellStyle name="Calculation 3 4 8" xfId="6083"/>
    <cellStyle name="Calculation 3 4 8 2" xfId="6084"/>
    <cellStyle name="Calculation 3 4 8 2 2" xfId="6085"/>
    <cellStyle name="Calculation 3 4 8 2 3" xfId="6086"/>
    <cellStyle name="Calculation 3 4 8 2 4" xfId="6087"/>
    <cellStyle name="Calculation 3 4 8 2 5" xfId="6088"/>
    <cellStyle name="Calculation 3 4 8 2 6" xfId="6089"/>
    <cellStyle name="Calculation 3 4 8 3" xfId="6090"/>
    <cellStyle name="Calculation 3 4 8 3 2" xfId="48589"/>
    <cellStyle name="Calculation 3 4 8 3 3" xfId="48590"/>
    <cellStyle name="Calculation 3 4 8 4" xfId="6091"/>
    <cellStyle name="Calculation 3 4 8 4 2" xfId="48591"/>
    <cellStyle name="Calculation 3 4 8 4 3" xfId="48592"/>
    <cellStyle name="Calculation 3 4 8 5" xfId="6092"/>
    <cellStyle name="Calculation 3 4 8 5 2" xfId="48593"/>
    <cellStyle name="Calculation 3 4 8 5 3" xfId="48594"/>
    <cellStyle name="Calculation 3 4 8 6" xfId="6093"/>
    <cellStyle name="Calculation 3 4 8 6 2" xfId="48595"/>
    <cellStyle name="Calculation 3 4 8 6 3" xfId="48596"/>
    <cellStyle name="Calculation 3 4 8 7" xfId="6094"/>
    <cellStyle name="Calculation 3 4 8 8" xfId="48597"/>
    <cellStyle name="Calculation 3 4 9" xfId="6095"/>
    <cellStyle name="Calculation 3 4 9 2" xfId="6096"/>
    <cellStyle name="Calculation 3 4 9 2 2" xfId="6097"/>
    <cellStyle name="Calculation 3 4 9 2 3" xfId="6098"/>
    <cellStyle name="Calculation 3 4 9 2 4" xfId="6099"/>
    <cellStyle name="Calculation 3 4 9 2 5" xfId="6100"/>
    <cellStyle name="Calculation 3 4 9 2 6" xfId="6101"/>
    <cellStyle name="Calculation 3 4 9 3" xfId="6102"/>
    <cellStyle name="Calculation 3 4 9 3 2" xfId="48598"/>
    <cellStyle name="Calculation 3 4 9 3 3" xfId="48599"/>
    <cellStyle name="Calculation 3 4 9 4" xfId="6103"/>
    <cellStyle name="Calculation 3 4 9 4 2" xfId="48600"/>
    <cellStyle name="Calculation 3 4 9 4 3" xfId="48601"/>
    <cellStyle name="Calculation 3 4 9 5" xfId="6104"/>
    <cellStyle name="Calculation 3 4 9 5 2" xfId="48602"/>
    <cellStyle name="Calculation 3 4 9 5 3" xfId="48603"/>
    <cellStyle name="Calculation 3 4 9 6" xfId="6105"/>
    <cellStyle name="Calculation 3 4 9 6 2" xfId="48604"/>
    <cellStyle name="Calculation 3 4 9 6 3" xfId="48605"/>
    <cellStyle name="Calculation 3 4 9 7" xfId="6106"/>
    <cellStyle name="Calculation 3 4 9 8" xfId="48606"/>
    <cellStyle name="Calculation 3 40" xfId="6107"/>
    <cellStyle name="Calculation 3 40 2" xfId="48607"/>
    <cellStyle name="Calculation 3 40 3" xfId="48608"/>
    <cellStyle name="Calculation 3 41" xfId="6108"/>
    <cellStyle name="Calculation 3 41 2" xfId="6109"/>
    <cellStyle name="Calculation 3 41 3" xfId="6110"/>
    <cellStyle name="Calculation 3 41 4" xfId="6111"/>
    <cellStyle name="Calculation 3 41 5" xfId="6112"/>
    <cellStyle name="Calculation 3 41 6" xfId="6113"/>
    <cellStyle name="Calculation 3 5" xfId="6114"/>
    <cellStyle name="Calculation 3 5 10" xfId="6115"/>
    <cellStyle name="Calculation 3 5 10 2" xfId="6116"/>
    <cellStyle name="Calculation 3 5 10 2 2" xfId="6117"/>
    <cellStyle name="Calculation 3 5 10 2 3" xfId="6118"/>
    <cellStyle name="Calculation 3 5 10 2 4" xfId="6119"/>
    <cellStyle name="Calculation 3 5 10 2 5" xfId="6120"/>
    <cellStyle name="Calculation 3 5 10 2 6" xfId="6121"/>
    <cellStyle name="Calculation 3 5 10 3" xfId="6122"/>
    <cellStyle name="Calculation 3 5 10 3 2" xfId="48609"/>
    <cellStyle name="Calculation 3 5 10 3 3" xfId="48610"/>
    <cellStyle name="Calculation 3 5 10 4" xfId="6123"/>
    <cellStyle name="Calculation 3 5 10 4 2" xfId="48611"/>
    <cellStyle name="Calculation 3 5 10 4 3" xfId="48612"/>
    <cellStyle name="Calculation 3 5 10 5" xfId="6124"/>
    <cellStyle name="Calculation 3 5 10 5 2" xfId="48613"/>
    <cellStyle name="Calculation 3 5 10 5 3" xfId="48614"/>
    <cellStyle name="Calculation 3 5 10 6" xfId="6125"/>
    <cellStyle name="Calculation 3 5 10 6 2" xfId="48615"/>
    <cellStyle name="Calculation 3 5 10 6 3" xfId="48616"/>
    <cellStyle name="Calculation 3 5 10 7" xfId="6126"/>
    <cellStyle name="Calculation 3 5 10 8" xfId="48617"/>
    <cellStyle name="Calculation 3 5 11" xfId="6127"/>
    <cellStyle name="Calculation 3 5 11 2" xfId="6128"/>
    <cellStyle name="Calculation 3 5 11 2 2" xfId="6129"/>
    <cellStyle name="Calculation 3 5 11 2 3" xfId="6130"/>
    <cellStyle name="Calculation 3 5 11 2 4" xfId="6131"/>
    <cellStyle name="Calculation 3 5 11 2 5" xfId="6132"/>
    <cellStyle name="Calculation 3 5 11 2 6" xfId="6133"/>
    <cellStyle name="Calculation 3 5 11 3" xfId="6134"/>
    <cellStyle name="Calculation 3 5 11 3 2" xfId="48618"/>
    <cellStyle name="Calculation 3 5 11 3 3" xfId="48619"/>
    <cellStyle name="Calculation 3 5 11 4" xfId="6135"/>
    <cellStyle name="Calculation 3 5 11 4 2" xfId="48620"/>
    <cellStyle name="Calculation 3 5 11 4 3" xfId="48621"/>
    <cellStyle name="Calculation 3 5 11 5" xfId="6136"/>
    <cellStyle name="Calculation 3 5 11 5 2" xfId="48622"/>
    <cellStyle name="Calculation 3 5 11 5 3" xfId="48623"/>
    <cellStyle name="Calculation 3 5 11 6" xfId="6137"/>
    <cellStyle name="Calculation 3 5 11 6 2" xfId="48624"/>
    <cellStyle name="Calculation 3 5 11 6 3" xfId="48625"/>
    <cellStyle name="Calculation 3 5 11 7" xfId="6138"/>
    <cellStyle name="Calculation 3 5 11 8" xfId="48626"/>
    <cellStyle name="Calculation 3 5 12" xfId="6139"/>
    <cellStyle name="Calculation 3 5 12 2" xfId="6140"/>
    <cellStyle name="Calculation 3 5 12 2 2" xfId="6141"/>
    <cellStyle name="Calculation 3 5 12 2 3" xfId="6142"/>
    <cellStyle name="Calculation 3 5 12 2 4" xfId="6143"/>
    <cellStyle name="Calculation 3 5 12 2 5" xfId="6144"/>
    <cellStyle name="Calculation 3 5 12 2 6" xfId="6145"/>
    <cellStyle name="Calculation 3 5 12 3" xfId="6146"/>
    <cellStyle name="Calculation 3 5 12 3 2" xfId="48627"/>
    <cellStyle name="Calculation 3 5 12 3 3" xfId="48628"/>
    <cellStyle name="Calculation 3 5 12 4" xfId="6147"/>
    <cellStyle name="Calculation 3 5 12 4 2" xfId="48629"/>
    <cellStyle name="Calculation 3 5 12 4 3" xfId="48630"/>
    <cellStyle name="Calculation 3 5 12 5" xfId="6148"/>
    <cellStyle name="Calculation 3 5 12 5 2" xfId="48631"/>
    <cellStyle name="Calculation 3 5 12 5 3" xfId="48632"/>
    <cellStyle name="Calculation 3 5 12 6" xfId="6149"/>
    <cellStyle name="Calculation 3 5 12 6 2" xfId="48633"/>
    <cellStyle name="Calculation 3 5 12 6 3" xfId="48634"/>
    <cellStyle name="Calculation 3 5 12 7" xfId="6150"/>
    <cellStyle name="Calculation 3 5 12 8" xfId="48635"/>
    <cellStyle name="Calculation 3 5 13" xfId="6151"/>
    <cellStyle name="Calculation 3 5 13 2" xfId="6152"/>
    <cellStyle name="Calculation 3 5 13 2 2" xfId="6153"/>
    <cellStyle name="Calculation 3 5 13 2 3" xfId="6154"/>
    <cellStyle name="Calculation 3 5 13 2 4" xfId="6155"/>
    <cellStyle name="Calculation 3 5 13 2 5" xfId="6156"/>
    <cellStyle name="Calculation 3 5 13 2 6" xfId="6157"/>
    <cellStyle name="Calculation 3 5 13 3" xfId="6158"/>
    <cellStyle name="Calculation 3 5 13 3 2" xfId="48636"/>
    <cellStyle name="Calculation 3 5 13 3 3" xfId="48637"/>
    <cellStyle name="Calculation 3 5 13 4" xfId="6159"/>
    <cellStyle name="Calculation 3 5 13 4 2" xfId="48638"/>
    <cellStyle name="Calculation 3 5 13 4 3" xfId="48639"/>
    <cellStyle name="Calculation 3 5 13 5" xfId="6160"/>
    <cellStyle name="Calculation 3 5 13 5 2" xfId="48640"/>
    <cellStyle name="Calculation 3 5 13 5 3" xfId="48641"/>
    <cellStyle name="Calculation 3 5 13 6" xfId="6161"/>
    <cellStyle name="Calculation 3 5 13 6 2" xfId="48642"/>
    <cellStyle name="Calculation 3 5 13 6 3" xfId="48643"/>
    <cellStyle name="Calculation 3 5 13 7" xfId="6162"/>
    <cellStyle name="Calculation 3 5 13 8" xfId="48644"/>
    <cellStyle name="Calculation 3 5 14" xfId="6163"/>
    <cellStyle name="Calculation 3 5 14 2" xfId="6164"/>
    <cellStyle name="Calculation 3 5 14 2 2" xfId="6165"/>
    <cellStyle name="Calculation 3 5 14 2 3" xfId="6166"/>
    <cellStyle name="Calculation 3 5 14 2 4" xfId="6167"/>
    <cellStyle name="Calculation 3 5 14 2 5" xfId="6168"/>
    <cellStyle name="Calculation 3 5 14 2 6" xfId="6169"/>
    <cellStyle name="Calculation 3 5 14 3" xfId="6170"/>
    <cellStyle name="Calculation 3 5 14 3 2" xfId="48645"/>
    <cellStyle name="Calculation 3 5 14 3 3" xfId="48646"/>
    <cellStyle name="Calculation 3 5 14 4" xfId="6171"/>
    <cellStyle name="Calculation 3 5 14 4 2" xfId="48647"/>
    <cellStyle name="Calculation 3 5 14 4 3" xfId="48648"/>
    <cellStyle name="Calculation 3 5 14 5" xfId="6172"/>
    <cellStyle name="Calculation 3 5 14 5 2" xfId="48649"/>
    <cellStyle name="Calculation 3 5 14 5 3" xfId="48650"/>
    <cellStyle name="Calculation 3 5 14 6" xfId="6173"/>
    <cellStyle name="Calculation 3 5 14 6 2" xfId="48651"/>
    <cellStyle name="Calculation 3 5 14 6 3" xfId="48652"/>
    <cellStyle name="Calculation 3 5 14 7" xfId="6174"/>
    <cellStyle name="Calculation 3 5 14 8" xfId="48653"/>
    <cellStyle name="Calculation 3 5 15" xfId="6175"/>
    <cellStyle name="Calculation 3 5 15 2" xfId="6176"/>
    <cellStyle name="Calculation 3 5 15 2 2" xfId="6177"/>
    <cellStyle name="Calculation 3 5 15 2 3" xfId="6178"/>
    <cellStyle name="Calculation 3 5 15 2 4" xfId="6179"/>
    <cellStyle name="Calculation 3 5 15 2 5" xfId="6180"/>
    <cellStyle name="Calculation 3 5 15 2 6" xfId="6181"/>
    <cellStyle name="Calculation 3 5 15 3" xfId="6182"/>
    <cellStyle name="Calculation 3 5 15 3 2" xfId="48654"/>
    <cellStyle name="Calculation 3 5 15 3 3" xfId="48655"/>
    <cellStyle name="Calculation 3 5 15 4" xfId="6183"/>
    <cellStyle name="Calculation 3 5 15 4 2" xfId="48656"/>
    <cellStyle name="Calculation 3 5 15 4 3" xfId="48657"/>
    <cellStyle name="Calculation 3 5 15 5" xfId="6184"/>
    <cellStyle name="Calculation 3 5 15 5 2" xfId="48658"/>
    <cellStyle name="Calculation 3 5 15 5 3" xfId="48659"/>
    <cellStyle name="Calculation 3 5 15 6" xfId="6185"/>
    <cellStyle name="Calculation 3 5 15 6 2" xfId="48660"/>
    <cellStyle name="Calculation 3 5 15 6 3" xfId="48661"/>
    <cellStyle name="Calculation 3 5 15 7" xfId="6186"/>
    <cellStyle name="Calculation 3 5 15 8" xfId="48662"/>
    <cellStyle name="Calculation 3 5 16" xfId="6187"/>
    <cellStyle name="Calculation 3 5 16 2" xfId="6188"/>
    <cellStyle name="Calculation 3 5 16 2 2" xfId="6189"/>
    <cellStyle name="Calculation 3 5 16 2 3" xfId="6190"/>
    <cellStyle name="Calculation 3 5 16 2 4" xfId="6191"/>
    <cellStyle name="Calculation 3 5 16 2 5" xfId="6192"/>
    <cellStyle name="Calculation 3 5 16 2 6" xfId="6193"/>
    <cellStyle name="Calculation 3 5 16 3" xfId="6194"/>
    <cellStyle name="Calculation 3 5 16 3 2" xfId="48663"/>
    <cellStyle name="Calculation 3 5 16 3 3" xfId="48664"/>
    <cellStyle name="Calculation 3 5 16 4" xfId="6195"/>
    <cellStyle name="Calculation 3 5 16 4 2" xfId="48665"/>
    <cellStyle name="Calculation 3 5 16 4 3" xfId="48666"/>
    <cellStyle name="Calculation 3 5 16 5" xfId="6196"/>
    <cellStyle name="Calculation 3 5 16 5 2" xfId="48667"/>
    <cellStyle name="Calculation 3 5 16 5 3" xfId="48668"/>
    <cellStyle name="Calculation 3 5 16 6" xfId="6197"/>
    <cellStyle name="Calculation 3 5 16 6 2" xfId="48669"/>
    <cellStyle name="Calculation 3 5 16 6 3" xfId="48670"/>
    <cellStyle name="Calculation 3 5 16 7" xfId="6198"/>
    <cellStyle name="Calculation 3 5 16 8" xfId="48671"/>
    <cellStyle name="Calculation 3 5 17" xfId="6199"/>
    <cellStyle name="Calculation 3 5 17 2" xfId="6200"/>
    <cellStyle name="Calculation 3 5 17 2 2" xfId="6201"/>
    <cellStyle name="Calculation 3 5 17 2 3" xfId="6202"/>
    <cellStyle name="Calculation 3 5 17 2 4" xfId="6203"/>
    <cellStyle name="Calculation 3 5 17 2 5" xfId="6204"/>
    <cellStyle name="Calculation 3 5 17 2 6" xfId="6205"/>
    <cellStyle name="Calculation 3 5 17 3" xfId="6206"/>
    <cellStyle name="Calculation 3 5 17 3 2" xfId="48672"/>
    <cellStyle name="Calculation 3 5 17 3 3" xfId="48673"/>
    <cellStyle name="Calculation 3 5 17 4" xfId="6207"/>
    <cellStyle name="Calculation 3 5 17 4 2" xfId="48674"/>
    <cellStyle name="Calculation 3 5 17 4 3" xfId="48675"/>
    <cellStyle name="Calculation 3 5 17 5" xfId="6208"/>
    <cellStyle name="Calculation 3 5 17 5 2" xfId="48676"/>
    <cellStyle name="Calculation 3 5 17 5 3" xfId="48677"/>
    <cellStyle name="Calculation 3 5 17 6" xfId="6209"/>
    <cellStyle name="Calculation 3 5 17 6 2" xfId="48678"/>
    <cellStyle name="Calculation 3 5 17 6 3" xfId="48679"/>
    <cellStyle name="Calculation 3 5 17 7" xfId="6210"/>
    <cellStyle name="Calculation 3 5 17 8" xfId="48680"/>
    <cellStyle name="Calculation 3 5 18" xfId="6211"/>
    <cellStyle name="Calculation 3 5 18 2" xfId="6212"/>
    <cellStyle name="Calculation 3 5 18 2 2" xfId="6213"/>
    <cellStyle name="Calculation 3 5 18 2 3" xfId="6214"/>
    <cellStyle name="Calculation 3 5 18 2 4" xfId="6215"/>
    <cellStyle name="Calculation 3 5 18 2 5" xfId="6216"/>
    <cellStyle name="Calculation 3 5 18 2 6" xfId="6217"/>
    <cellStyle name="Calculation 3 5 18 3" xfId="6218"/>
    <cellStyle name="Calculation 3 5 18 3 2" xfId="48681"/>
    <cellStyle name="Calculation 3 5 18 3 3" xfId="48682"/>
    <cellStyle name="Calculation 3 5 18 4" xfId="6219"/>
    <cellStyle name="Calculation 3 5 18 4 2" xfId="48683"/>
    <cellStyle name="Calculation 3 5 18 4 3" xfId="48684"/>
    <cellStyle name="Calculation 3 5 18 5" xfId="6220"/>
    <cellStyle name="Calculation 3 5 18 5 2" xfId="48685"/>
    <cellStyle name="Calculation 3 5 18 5 3" xfId="48686"/>
    <cellStyle name="Calculation 3 5 18 6" xfId="6221"/>
    <cellStyle name="Calculation 3 5 18 6 2" xfId="48687"/>
    <cellStyle name="Calculation 3 5 18 6 3" xfId="48688"/>
    <cellStyle name="Calculation 3 5 18 7" xfId="6222"/>
    <cellStyle name="Calculation 3 5 18 8" xfId="48689"/>
    <cellStyle name="Calculation 3 5 19" xfId="6223"/>
    <cellStyle name="Calculation 3 5 19 2" xfId="6224"/>
    <cellStyle name="Calculation 3 5 19 2 2" xfId="6225"/>
    <cellStyle name="Calculation 3 5 19 2 3" xfId="6226"/>
    <cellStyle name="Calculation 3 5 19 2 4" xfId="6227"/>
    <cellStyle name="Calculation 3 5 19 2 5" xfId="6228"/>
    <cellStyle name="Calculation 3 5 19 2 6" xfId="6229"/>
    <cellStyle name="Calculation 3 5 19 3" xfId="6230"/>
    <cellStyle name="Calculation 3 5 19 3 2" xfId="48690"/>
    <cellStyle name="Calculation 3 5 19 3 3" xfId="48691"/>
    <cellStyle name="Calculation 3 5 19 4" xfId="6231"/>
    <cellStyle name="Calculation 3 5 19 4 2" xfId="48692"/>
    <cellStyle name="Calculation 3 5 19 4 3" xfId="48693"/>
    <cellStyle name="Calculation 3 5 19 5" xfId="6232"/>
    <cellStyle name="Calculation 3 5 19 5 2" xfId="48694"/>
    <cellStyle name="Calculation 3 5 19 5 3" xfId="48695"/>
    <cellStyle name="Calculation 3 5 19 6" xfId="6233"/>
    <cellStyle name="Calculation 3 5 19 6 2" xfId="48696"/>
    <cellStyle name="Calculation 3 5 19 6 3" xfId="48697"/>
    <cellStyle name="Calculation 3 5 19 7" xfId="6234"/>
    <cellStyle name="Calculation 3 5 19 8" xfId="48698"/>
    <cellStyle name="Calculation 3 5 2" xfId="6235"/>
    <cellStyle name="Calculation 3 5 2 2" xfId="6236"/>
    <cellStyle name="Calculation 3 5 2 2 2" xfId="6237"/>
    <cellStyle name="Calculation 3 5 2 2 3" xfId="6238"/>
    <cellStyle name="Calculation 3 5 2 2 4" xfId="6239"/>
    <cellStyle name="Calculation 3 5 2 2 5" xfId="6240"/>
    <cellStyle name="Calculation 3 5 2 2 6" xfId="6241"/>
    <cellStyle name="Calculation 3 5 2 3" xfId="6242"/>
    <cellStyle name="Calculation 3 5 2 3 2" xfId="48699"/>
    <cellStyle name="Calculation 3 5 2 3 3" xfId="48700"/>
    <cellStyle name="Calculation 3 5 2 4" xfId="6243"/>
    <cellStyle name="Calculation 3 5 2 4 2" xfId="48701"/>
    <cellStyle name="Calculation 3 5 2 4 3" xfId="48702"/>
    <cellStyle name="Calculation 3 5 2 5" xfId="6244"/>
    <cellStyle name="Calculation 3 5 2 5 2" xfId="48703"/>
    <cellStyle name="Calculation 3 5 2 5 3" xfId="48704"/>
    <cellStyle name="Calculation 3 5 2 6" xfId="6245"/>
    <cellStyle name="Calculation 3 5 2 6 2" xfId="48705"/>
    <cellStyle name="Calculation 3 5 2 6 3" xfId="48706"/>
    <cellStyle name="Calculation 3 5 2 7" xfId="6246"/>
    <cellStyle name="Calculation 3 5 2 8" xfId="48707"/>
    <cellStyle name="Calculation 3 5 20" xfId="6247"/>
    <cellStyle name="Calculation 3 5 20 2" xfId="6248"/>
    <cellStyle name="Calculation 3 5 20 2 2" xfId="6249"/>
    <cellStyle name="Calculation 3 5 20 2 3" xfId="6250"/>
    <cellStyle name="Calculation 3 5 20 2 4" xfId="6251"/>
    <cellStyle name="Calculation 3 5 20 2 5" xfId="6252"/>
    <cellStyle name="Calculation 3 5 20 2 6" xfId="6253"/>
    <cellStyle name="Calculation 3 5 20 3" xfId="6254"/>
    <cellStyle name="Calculation 3 5 20 3 2" xfId="48708"/>
    <cellStyle name="Calculation 3 5 20 3 3" xfId="48709"/>
    <cellStyle name="Calculation 3 5 20 4" xfId="6255"/>
    <cellStyle name="Calculation 3 5 20 4 2" xfId="48710"/>
    <cellStyle name="Calculation 3 5 20 4 3" xfId="48711"/>
    <cellStyle name="Calculation 3 5 20 5" xfId="6256"/>
    <cellStyle name="Calculation 3 5 20 5 2" xfId="48712"/>
    <cellStyle name="Calculation 3 5 20 5 3" xfId="48713"/>
    <cellStyle name="Calculation 3 5 20 6" xfId="6257"/>
    <cellStyle name="Calculation 3 5 20 6 2" xfId="48714"/>
    <cellStyle name="Calculation 3 5 20 6 3" xfId="48715"/>
    <cellStyle name="Calculation 3 5 20 7" xfId="6258"/>
    <cellStyle name="Calculation 3 5 20 8" xfId="48716"/>
    <cellStyle name="Calculation 3 5 21" xfId="6259"/>
    <cellStyle name="Calculation 3 5 21 2" xfId="6260"/>
    <cellStyle name="Calculation 3 5 21 2 2" xfId="6261"/>
    <cellStyle name="Calculation 3 5 21 2 3" xfId="6262"/>
    <cellStyle name="Calculation 3 5 21 2 4" xfId="6263"/>
    <cellStyle name="Calculation 3 5 21 2 5" xfId="6264"/>
    <cellStyle name="Calculation 3 5 21 2 6" xfId="6265"/>
    <cellStyle name="Calculation 3 5 21 3" xfId="6266"/>
    <cellStyle name="Calculation 3 5 21 3 2" xfId="48717"/>
    <cellStyle name="Calculation 3 5 21 3 3" xfId="48718"/>
    <cellStyle name="Calculation 3 5 21 4" xfId="6267"/>
    <cellStyle name="Calculation 3 5 21 4 2" xfId="48719"/>
    <cellStyle name="Calculation 3 5 21 4 3" xfId="48720"/>
    <cellStyle name="Calculation 3 5 21 5" xfId="6268"/>
    <cellStyle name="Calculation 3 5 21 5 2" xfId="48721"/>
    <cellStyle name="Calculation 3 5 21 5 3" xfId="48722"/>
    <cellStyle name="Calculation 3 5 21 6" xfId="6269"/>
    <cellStyle name="Calculation 3 5 21 6 2" xfId="48723"/>
    <cellStyle name="Calculation 3 5 21 6 3" xfId="48724"/>
    <cellStyle name="Calculation 3 5 21 7" xfId="6270"/>
    <cellStyle name="Calculation 3 5 21 8" xfId="48725"/>
    <cellStyle name="Calculation 3 5 22" xfId="6271"/>
    <cellStyle name="Calculation 3 5 22 2" xfId="6272"/>
    <cellStyle name="Calculation 3 5 22 2 2" xfId="6273"/>
    <cellStyle name="Calculation 3 5 22 2 3" xfId="6274"/>
    <cellStyle name="Calculation 3 5 22 2 4" xfId="6275"/>
    <cellStyle name="Calculation 3 5 22 2 5" xfId="6276"/>
    <cellStyle name="Calculation 3 5 22 2 6" xfId="6277"/>
    <cellStyle name="Calculation 3 5 22 3" xfId="6278"/>
    <cellStyle name="Calculation 3 5 22 3 2" xfId="48726"/>
    <cellStyle name="Calculation 3 5 22 3 3" xfId="48727"/>
    <cellStyle name="Calculation 3 5 22 4" xfId="6279"/>
    <cellStyle name="Calculation 3 5 22 4 2" xfId="48728"/>
    <cellStyle name="Calculation 3 5 22 4 3" xfId="48729"/>
    <cellStyle name="Calculation 3 5 22 5" xfId="6280"/>
    <cellStyle name="Calculation 3 5 22 5 2" xfId="48730"/>
    <cellStyle name="Calculation 3 5 22 5 3" xfId="48731"/>
    <cellStyle name="Calculation 3 5 22 6" xfId="6281"/>
    <cellStyle name="Calculation 3 5 22 6 2" xfId="48732"/>
    <cellStyle name="Calculation 3 5 22 6 3" xfId="48733"/>
    <cellStyle name="Calculation 3 5 22 7" xfId="6282"/>
    <cellStyle name="Calculation 3 5 22 8" xfId="48734"/>
    <cellStyle name="Calculation 3 5 23" xfId="6283"/>
    <cellStyle name="Calculation 3 5 23 2" xfId="6284"/>
    <cellStyle name="Calculation 3 5 23 2 2" xfId="6285"/>
    <cellStyle name="Calculation 3 5 23 2 3" xfId="6286"/>
    <cellStyle name="Calculation 3 5 23 2 4" xfId="6287"/>
    <cellStyle name="Calculation 3 5 23 2 5" xfId="6288"/>
    <cellStyle name="Calculation 3 5 23 2 6" xfId="6289"/>
    <cellStyle name="Calculation 3 5 23 3" xfId="6290"/>
    <cellStyle name="Calculation 3 5 23 3 2" xfId="48735"/>
    <cellStyle name="Calculation 3 5 23 3 3" xfId="48736"/>
    <cellStyle name="Calculation 3 5 23 4" xfId="6291"/>
    <cellStyle name="Calculation 3 5 23 4 2" xfId="48737"/>
    <cellStyle name="Calculation 3 5 23 4 3" xfId="48738"/>
    <cellStyle name="Calculation 3 5 23 5" xfId="6292"/>
    <cellStyle name="Calculation 3 5 23 5 2" xfId="48739"/>
    <cellStyle name="Calculation 3 5 23 5 3" xfId="48740"/>
    <cellStyle name="Calculation 3 5 23 6" xfId="6293"/>
    <cellStyle name="Calculation 3 5 23 6 2" xfId="48741"/>
    <cellStyle name="Calculation 3 5 23 6 3" xfId="48742"/>
    <cellStyle name="Calculation 3 5 23 7" xfId="6294"/>
    <cellStyle name="Calculation 3 5 23 8" xfId="48743"/>
    <cellStyle name="Calculation 3 5 24" xfId="6295"/>
    <cellStyle name="Calculation 3 5 24 2" xfId="6296"/>
    <cellStyle name="Calculation 3 5 24 2 2" xfId="6297"/>
    <cellStyle name="Calculation 3 5 24 2 3" xfId="6298"/>
    <cellStyle name="Calculation 3 5 24 2 4" xfId="6299"/>
    <cellStyle name="Calculation 3 5 24 2 5" xfId="6300"/>
    <cellStyle name="Calculation 3 5 24 2 6" xfId="6301"/>
    <cellStyle name="Calculation 3 5 24 3" xfId="6302"/>
    <cellStyle name="Calculation 3 5 24 3 2" xfId="48744"/>
    <cellStyle name="Calculation 3 5 24 3 3" xfId="48745"/>
    <cellStyle name="Calculation 3 5 24 4" xfId="6303"/>
    <cellStyle name="Calculation 3 5 24 4 2" xfId="48746"/>
    <cellStyle name="Calculation 3 5 24 4 3" xfId="48747"/>
    <cellStyle name="Calculation 3 5 24 5" xfId="6304"/>
    <cellStyle name="Calculation 3 5 24 5 2" xfId="48748"/>
    <cellStyle name="Calculation 3 5 24 5 3" xfId="48749"/>
    <cellStyle name="Calculation 3 5 24 6" xfId="6305"/>
    <cellStyle name="Calculation 3 5 24 6 2" xfId="48750"/>
    <cellStyle name="Calculation 3 5 24 6 3" xfId="48751"/>
    <cellStyle name="Calculation 3 5 24 7" xfId="6306"/>
    <cellStyle name="Calculation 3 5 24 8" xfId="48752"/>
    <cellStyle name="Calculation 3 5 25" xfId="6307"/>
    <cellStyle name="Calculation 3 5 25 2" xfId="6308"/>
    <cellStyle name="Calculation 3 5 25 2 2" xfId="6309"/>
    <cellStyle name="Calculation 3 5 25 2 3" xfId="6310"/>
    <cellStyle name="Calculation 3 5 25 2 4" xfId="6311"/>
    <cellStyle name="Calculation 3 5 25 2 5" xfId="6312"/>
    <cellStyle name="Calculation 3 5 25 2 6" xfId="6313"/>
    <cellStyle name="Calculation 3 5 25 3" xfId="6314"/>
    <cellStyle name="Calculation 3 5 25 3 2" xfId="48753"/>
    <cellStyle name="Calculation 3 5 25 3 3" xfId="48754"/>
    <cellStyle name="Calculation 3 5 25 4" xfId="6315"/>
    <cellStyle name="Calculation 3 5 25 4 2" xfId="48755"/>
    <cellStyle name="Calculation 3 5 25 4 3" xfId="48756"/>
    <cellStyle name="Calculation 3 5 25 5" xfId="6316"/>
    <cellStyle name="Calculation 3 5 25 5 2" xfId="48757"/>
    <cellStyle name="Calculation 3 5 25 5 3" xfId="48758"/>
    <cellStyle name="Calculation 3 5 25 6" xfId="6317"/>
    <cellStyle name="Calculation 3 5 25 6 2" xfId="48759"/>
    <cellStyle name="Calculation 3 5 25 6 3" xfId="48760"/>
    <cellStyle name="Calculation 3 5 25 7" xfId="6318"/>
    <cellStyle name="Calculation 3 5 25 8" xfId="48761"/>
    <cellStyle name="Calculation 3 5 26" xfId="6319"/>
    <cellStyle name="Calculation 3 5 26 2" xfId="6320"/>
    <cellStyle name="Calculation 3 5 26 2 2" xfId="6321"/>
    <cellStyle name="Calculation 3 5 26 2 3" xfId="6322"/>
    <cellStyle name="Calculation 3 5 26 2 4" xfId="6323"/>
    <cellStyle name="Calculation 3 5 26 2 5" xfId="6324"/>
    <cellStyle name="Calculation 3 5 26 2 6" xfId="6325"/>
    <cellStyle name="Calculation 3 5 26 3" xfId="6326"/>
    <cellStyle name="Calculation 3 5 26 3 2" xfId="48762"/>
    <cellStyle name="Calculation 3 5 26 3 3" xfId="48763"/>
    <cellStyle name="Calculation 3 5 26 4" xfId="6327"/>
    <cellStyle name="Calculation 3 5 26 4 2" xfId="48764"/>
    <cellStyle name="Calculation 3 5 26 4 3" xfId="48765"/>
    <cellStyle name="Calculation 3 5 26 5" xfId="6328"/>
    <cellStyle name="Calculation 3 5 26 5 2" xfId="48766"/>
    <cellStyle name="Calculation 3 5 26 5 3" xfId="48767"/>
    <cellStyle name="Calculation 3 5 26 6" xfId="6329"/>
    <cellStyle name="Calculation 3 5 26 6 2" xfId="48768"/>
    <cellStyle name="Calculation 3 5 26 6 3" xfId="48769"/>
    <cellStyle name="Calculation 3 5 26 7" xfId="6330"/>
    <cellStyle name="Calculation 3 5 26 8" xfId="48770"/>
    <cellStyle name="Calculation 3 5 27" xfId="6331"/>
    <cellStyle name="Calculation 3 5 27 2" xfId="6332"/>
    <cellStyle name="Calculation 3 5 27 2 2" xfId="6333"/>
    <cellStyle name="Calculation 3 5 27 2 3" xfId="6334"/>
    <cellStyle name="Calculation 3 5 27 2 4" xfId="6335"/>
    <cellStyle name="Calculation 3 5 27 2 5" xfId="6336"/>
    <cellStyle name="Calculation 3 5 27 2 6" xfId="6337"/>
    <cellStyle name="Calculation 3 5 27 3" xfId="6338"/>
    <cellStyle name="Calculation 3 5 27 3 2" xfId="48771"/>
    <cellStyle name="Calculation 3 5 27 3 3" xfId="48772"/>
    <cellStyle name="Calculation 3 5 27 4" xfId="6339"/>
    <cellStyle name="Calculation 3 5 27 4 2" xfId="48773"/>
    <cellStyle name="Calculation 3 5 27 4 3" xfId="48774"/>
    <cellStyle name="Calculation 3 5 27 5" xfId="6340"/>
    <cellStyle name="Calculation 3 5 27 5 2" xfId="48775"/>
    <cellStyle name="Calculation 3 5 27 5 3" xfId="48776"/>
    <cellStyle name="Calculation 3 5 27 6" xfId="6341"/>
    <cellStyle name="Calculation 3 5 27 6 2" xfId="48777"/>
    <cellStyle name="Calculation 3 5 27 6 3" xfId="48778"/>
    <cellStyle name="Calculation 3 5 27 7" xfId="6342"/>
    <cellStyle name="Calculation 3 5 27 8" xfId="48779"/>
    <cellStyle name="Calculation 3 5 28" xfId="6343"/>
    <cellStyle name="Calculation 3 5 28 2" xfId="6344"/>
    <cellStyle name="Calculation 3 5 28 2 2" xfId="6345"/>
    <cellStyle name="Calculation 3 5 28 2 3" xfId="6346"/>
    <cellStyle name="Calculation 3 5 28 2 4" xfId="6347"/>
    <cellStyle name="Calculation 3 5 28 2 5" xfId="6348"/>
    <cellStyle name="Calculation 3 5 28 2 6" xfId="6349"/>
    <cellStyle name="Calculation 3 5 28 3" xfId="6350"/>
    <cellStyle name="Calculation 3 5 28 3 2" xfId="48780"/>
    <cellStyle name="Calculation 3 5 28 3 3" xfId="48781"/>
    <cellStyle name="Calculation 3 5 28 4" xfId="6351"/>
    <cellStyle name="Calculation 3 5 28 4 2" xfId="48782"/>
    <cellStyle name="Calculation 3 5 28 4 3" xfId="48783"/>
    <cellStyle name="Calculation 3 5 28 5" xfId="6352"/>
    <cellStyle name="Calculation 3 5 28 5 2" xfId="48784"/>
    <cellStyle name="Calculation 3 5 28 5 3" xfId="48785"/>
    <cellStyle name="Calculation 3 5 28 6" xfId="6353"/>
    <cellStyle name="Calculation 3 5 28 6 2" xfId="48786"/>
    <cellStyle name="Calculation 3 5 28 6 3" xfId="48787"/>
    <cellStyle name="Calculation 3 5 28 7" xfId="6354"/>
    <cellStyle name="Calculation 3 5 28 8" xfId="48788"/>
    <cellStyle name="Calculation 3 5 29" xfId="6355"/>
    <cellStyle name="Calculation 3 5 29 2" xfId="6356"/>
    <cellStyle name="Calculation 3 5 29 2 2" xfId="6357"/>
    <cellStyle name="Calculation 3 5 29 2 3" xfId="6358"/>
    <cellStyle name="Calculation 3 5 29 2 4" xfId="6359"/>
    <cellStyle name="Calculation 3 5 29 2 5" xfId="6360"/>
    <cellStyle name="Calculation 3 5 29 2 6" xfId="6361"/>
    <cellStyle name="Calculation 3 5 29 3" xfId="6362"/>
    <cellStyle name="Calculation 3 5 29 3 2" xfId="48789"/>
    <cellStyle name="Calculation 3 5 29 3 3" xfId="48790"/>
    <cellStyle name="Calculation 3 5 29 4" xfId="6363"/>
    <cellStyle name="Calculation 3 5 29 4 2" xfId="48791"/>
    <cellStyle name="Calculation 3 5 29 4 3" xfId="48792"/>
    <cellStyle name="Calculation 3 5 29 5" xfId="6364"/>
    <cellStyle name="Calculation 3 5 29 5 2" xfId="48793"/>
    <cellStyle name="Calculation 3 5 29 5 3" xfId="48794"/>
    <cellStyle name="Calculation 3 5 29 6" xfId="6365"/>
    <cellStyle name="Calculation 3 5 29 6 2" xfId="48795"/>
    <cellStyle name="Calculation 3 5 29 6 3" xfId="48796"/>
    <cellStyle name="Calculation 3 5 29 7" xfId="6366"/>
    <cellStyle name="Calculation 3 5 29 8" xfId="48797"/>
    <cellStyle name="Calculation 3 5 3" xfId="6367"/>
    <cellStyle name="Calculation 3 5 3 2" xfId="6368"/>
    <cellStyle name="Calculation 3 5 3 2 2" xfId="6369"/>
    <cellStyle name="Calculation 3 5 3 2 3" xfId="6370"/>
    <cellStyle name="Calculation 3 5 3 2 4" xfId="6371"/>
    <cellStyle name="Calculation 3 5 3 2 5" xfId="6372"/>
    <cellStyle name="Calculation 3 5 3 2 6" xfId="6373"/>
    <cellStyle name="Calculation 3 5 3 3" xfId="6374"/>
    <cellStyle name="Calculation 3 5 3 3 2" xfId="48798"/>
    <cellStyle name="Calculation 3 5 3 3 3" xfId="48799"/>
    <cellStyle name="Calculation 3 5 3 4" xfId="6375"/>
    <cellStyle name="Calculation 3 5 3 4 2" xfId="48800"/>
    <cellStyle name="Calculation 3 5 3 4 3" xfId="48801"/>
    <cellStyle name="Calculation 3 5 3 5" xfId="6376"/>
    <cellStyle name="Calculation 3 5 3 5 2" xfId="48802"/>
    <cellStyle name="Calculation 3 5 3 5 3" xfId="48803"/>
    <cellStyle name="Calculation 3 5 3 6" xfId="6377"/>
    <cellStyle name="Calculation 3 5 3 6 2" xfId="48804"/>
    <cellStyle name="Calculation 3 5 3 6 3" xfId="48805"/>
    <cellStyle name="Calculation 3 5 3 7" xfId="6378"/>
    <cellStyle name="Calculation 3 5 3 8" xfId="48806"/>
    <cellStyle name="Calculation 3 5 30" xfId="6379"/>
    <cellStyle name="Calculation 3 5 30 2" xfId="6380"/>
    <cellStyle name="Calculation 3 5 30 2 2" xfId="6381"/>
    <cellStyle name="Calculation 3 5 30 2 3" xfId="6382"/>
    <cellStyle name="Calculation 3 5 30 2 4" xfId="6383"/>
    <cellStyle name="Calculation 3 5 30 2 5" xfId="6384"/>
    <cellStyle name="Calculation 3 5 30 2 6" xfId="6385"/>
    <cellStyle name="Calculation 3 5 30 3" xfId="6386"/>
    <cellStyle name="Calculation 3 5 30 3 2" xfId="48807"/>
    <cellStyle name="Calculation 3 5 30 3 3" xfId="48808"/>
    <cellStyle name="Calculation 3 5 30 4" xfId="6387"/>
    <cellStyle name="Calculation 3 5 30 4 2" xfId="48809"/>
    <cellStyle name="Calculation 3 5 30 4 3" xfId="48810"/>
    <cellStyle name="Calculation 3 5 30 5" xfId="6388"/>
    <cellStyle name="Calculation 3 5 30 5 2" xfId="48811"/>
    <cellStyle name="Calculation 3 5 30 5 3" xfId="48812"/>
    <cellStyle name="Calculation 3 5 30 6" xfId="6389"/>
    <cellStyle name="Calculation 3 5 30 6 2" xfId="48813"/>
    <cellStyle name="Calculation 3 5 30 6 3" xfId="48814"/>
    <cellStyle name="Calculation 3 5 30 7" xfId="6390"/>
    <cellStyle name="Calculation 3 5 30 8" xfId="48815"/>
    <cellStyle name="Calculation 3 5 31" xfId="6391"/>
    <cellStyle name="Calculation 3 5 31 2" xfId="6392"/>
    <cellStyle name="Calculation 3 5 31 2 2" xfId="6393"/>
    <cellStyle name="Calculation 3 5 31 2 3" xfId="6394"/>
    <cellStyle name="Calculation 3 5 31 2 4" xfId="6395"/>
    <cellStyle name="Calculation 3 5 31 2 5" xfId="6396"/>
    <cellStyle name="Calculation 3 5 31 2 6" xfId="6397"/>
    <cellStyle name="Calculation 3 5 31 3" xfId="6398"/>
    <cellStyle name="Calculation 3 5 31 3 2" xfId="48816"/>
    <cellStyle name="Calculation 3 5 31 3 3" xfId="48817"/>
    <cellStyle name="Calculation 3 5 31 4" xfId="6399"/>
    <cellStyle name="Calculation 3 5 31 4 2" xfId="48818"/>
    <cellStyle name="Calculation 3 5 31 4 3" xfId="48819"/>
    <cellStyle name="Calculation 3 5 31 5" xfId="6400"/>
    <cellStyle name="Calculation 3 5 31 5 2" xfId="48820"/>
    <cellStyle name="Calculation 3 5 31 5 3" xfId="48821"/>
    <cellStyle name="Calculation 3 5 31 6" xfId="6401"/>
    <cellStyle name="Calculation 3 5 31 6 2" xfId="48822"/>
    <cellStyle name="Calculation 3 5 31 6 3" xfId="48823"/>
    <cellStyle name="Calculation 3 5 31 7" xfId="6402"/>
    <cellStyle name="Calculation 3 5 31 8" xfId="48824"/>
    <cellStyle name="Calculation 3 5 32" xfId="6403"/>
    <cellStyle name="Calculation 3 5 32 2" xfId="6404"/>
    <cellStyle name="Calculation 3 5 32 2 2" xfId="6405"/>
    <cellStyle name="Calculation 3 5 32 2 3" xfId="6406"/>
    <cellStyle name="Calculation 3 5 32 2 4" xfId="6407"/>
    <cellStyle name="Calculation 3 5 32 2 5" xfId="6408"/>
    <cellStyle name="Calculation 3 5 32 2 6" xfId="6409"/>
    <cellStyle name="Calculation 3 5 32 3" xfId="6410"/>
    <cellStyle name="Calculation 3 5 32 3 2" xfId="48825"/>
    <cellStyle name="Calculation 3 5 32 3 3" xfId="48826"/>
    <cellStyle name="Calculation 3 5 32 4" xfId="6411"/>
    <cellStyle name="Calculation 3 5 32 4 2" xfId="48827"/>
    <cellStyle name="Calculation 3 5 32 4 3" xfId="48828"/>
    <cellStyle name="Calculation 3 5 32 5" xfId="6412"/>
    <cellStyle name="Calculation 3 5 32 5 2" xfId="48829"/>
    <cellStyle name="Calculation 3 5 32 5 3" xfId="48830"/>
    <cellStyle name="Calculation 3 5 32 6" xfId="6413"/>
    <cellStyle name="Calculation 3 5 32 6 2" xfId="48831"/>
    <cellStyle name="Calculation 3 5 32 6 3" xfId="48832"/>
    <cellStyle name="Calculation 3 5 32 7" xfId="6414"/>
    <cellStyle name="Calculation 3 5 32 8" xfId="48833"/>
    <cellStyle name="Calculation 3 5 33" xfId="6415"/>
    <cellStyle name="Calculation 3 5 33 2" xfId="6416"/>
    <cellStyle name="Calculation 3 5 33 2 2" xfId="6417"/>
    <cellStyle name="Calculation 3 5 33 2 3" xfId="6418"/>
    <cellStyle name="Calculation 3 5 33 2 4" xfId="6419"/>
    <cellStyle name="Calculation 3 5 33 2 5" xfId="6420"/>
    <cellStyle name="Calculation 3 5 33 2 6" xfId="6421"/>
    <cellStyle name="Calculation 3 5 33 3" xfId="6422"/>
    <cellStyle name="Calculation 3 5 33 3 2" xfId="48834"/>
    <cellStyle name="Calculation 3 5 33 3 3" xfId="48835"/>
    <cellStyle name="Calculation 3 5 33 4" xfId="6423"/>
    <cellStyle name="Calculation 3 5 33 4 2" xfId="48836"/>
    <cellStyle name="Calculation 3 5 33 4 3" xfId="48837"/>
    <cellStyle name="Calculation 3 5 33 5" xfId="6424"/>
    <cellStyle name="Calculation 3 5 33 5 2" xfId="48838"/>
    <cellStyle name="Calculation 3 5 33 5 3" xfId="48839"/>
    <cellStyle name="Calculation 3 5 33 6" xfId="6425"/>
    <cellStyle name="Calculation 3 5 33 6 2" xfId="48840"/>
    <cellStyle name="Calculation 3 5 33 6 3" xfId="48841"/>
    <cellStyle name="Calculation 3 5 33 7" xfId="6426"/>
    <cellStyle name="Calculation 3 5 33 8" xfId="48842"/>
    <cellStyle name="Calculation 3 5 34" xfId="6427"/>
    <cellStyle name="Calculation 3 5 34 2" xfId="6428"/>
    <cellStyle name="Calculation 3 5 34 2 2" xfId="6429"/>
    <cellStyle name="Calculation 3 5 34 2 3" xfId="6430"/>
    <cellStyle name="Calculation 3 5 34 2 4" xfId="6431"/>
    <cellStyle name="Calculation 3 5 34 2 5" xfId="6432"/>
    <cellStyle name="Calculation 3 5 34 2 6" xfId="6433"/>
    <cellStyle name="Calculation 3 5 34 3" xfId="6434"/>
    <cellStyle name="Calculation 3 5 34 3 2" xfId="48843"/>
    <cellStyle name="Calculation 3 5 34 3 3" xfId="48844"/>
    <cellStyle name="Calculation 3 5 34 4" xfId="6435"/>
    <cellStyle name="Calculation 3 5 34 4 2" xfId="48845"/>
    <cellStyle name="Calculation 3 5 34 4 3" xfId="48846"/>
    <cellStyle name="Calculation 3 5 34 5" xfId="6436"/>
    <cellStyle name="Calculation 3 5 34 5 2" xfId="48847"/>
    <cellStyle name="Calculation 3 5 34 5 3" xfId="48848"/>
    <cellStyle name="Calculation 3 5 34 6" xfId="6437"/>
    <cellStyle name="Calculation 3 5 34 6 2" xfId="48849"/>
    <cellStyle name="Calculation 3 5 34 6 3" xfId="48850"/>
    <cellStyle name="Calculation 3 5 34 7" xfId="48851"/>
    <cellStyle name="Calculation 3 5 34 8" xfId="48852"/>
    <cellStyle name="Calculation 3 5 35" xfId="6438"/>
    <cellStyle name="Calculation 3 5 35 2" xfId="6439"/>
    <cellStyle name="Calculation 3 5 35 3" xfId="6440"/>
    <cellStyle name="Calculation 3 5 35 4" xfId="6441"/>
    <cellStyle name="Calculation 3 5 35 5" xfId="6442"/>
    <cellStyle name="Calculation 3 5 35 6" xfId="6443"/>
    <cellStyle name="Calculation 3 5 36" xfId="6444"/>
    <cellStyle name="Calculation 3 5 36 2" xfId="48853"/>
    <cellStyle name="Calculation 3 5 36 3" xfId="48854"/>
    <cellStyle name="Calculation 3 5 37" xfId="6445"/>
    <cellStyle name="Calculation 3 5 37 2" xfId="48855"/>
    <cellStyle name="Calculation 3 5 37 3" xfId="48856"/>
    <cellStyle name="Calculation 3 5 38" xfId="6446"/>
    <cellStyle name="Calculation 3 5 38 2" xfId="48857"/>
    <cellStyle name="Calculation 3 5 38 3" xfId="48858"/>
    <cellStyle name="Calculation 3 5 39" xfId="6447"/>
    <cellStyle name="Calculation 3 5 39 2" xfId="48859"/>
    <cellStyle name="Calculation 3 5 39 3" xfId="48860"/>
    <cellStyle name="Calculation 3 5 4" xfId="6448"/>
    <cellStyle name="Calculation 3 5 4 2" xfId="6449"/>
    <cellStyle name="Calculation 3 5 4 2 2" xfId="6450"/>
    <cellStyle name="Calculation 3 5 4 2 3" xfId="6451"/>
    <cellStyle name="Calculation 3 5 4 2 4" xfId="6452"/>
    <cellStyle name="Calculation 3 5 4 2 5" xfId="6453"/>
    <cellStyle name="Calculation 3 5 4 2 6" xfId="6454"/>
    <cellStyle name="Calculation 3 5 4 3" xfId="6455"/>
    <cellStyle name="Calculation 3 5 4 3 2" xfId="48861"/>
    <cellStyle name="Calculation 3 5 4 3 3" xfId="48862"/>
    <cellStyle name="Calculation 3 5 4 4" xfId="6456"/>
    <cellStyle name="Calculation 3 5 4 4 2" xfId="48863"/>
    <cellStyle name="Calculation 3 5 4 4 3" xfId="48864"/>
    <cellStyle name="Calculation 3 5 4 5" xfId="6457"/>
    <cellStyle name="Calculation 3 5 4 5 2" xfId="48865"/>
    <cellStyle name="Calculation 3 5 4 5 3" xfId="48866"/>
    <cellStyle name="Calculation 3 5 4 6" xfId="6458"/>
    <cellStyle name="Calculation 3 5 4 6 2" xfId="48867"/>
    <cellStyle name="Calculation 3 5 4 6 3" xfId="48868"/>
    <cellStyle name="Calculation 3 5 4 7" xfId="6459"/>
    <cellStyle name="Calculation 3 5 4 8" xfId="48869"/>
    <cellStyle name="Calculation 3 5 40" xfId="48870"/>
    <cellStyle name="Calculation 3 5 41" xfId="48871"/>
    <cellStyle name="Calculation 3 5 5" xfId="6460"/>
    <cellStyle name="Calculation 3 5 5 2" xfId="6461"/>
    <cellStyle name="Calculation 3 5 5 2 2" xfId="6462"/>
    <cellStyle name="Calculation 3 5 5 2 3" xfId="6463"/>
    <cellStyle name="Calculation 3 5 5 2 4" xfId="6464"/>
    <cellStyle name="Calculation 3 5 5 2 5" xfId="6465"/>
    <cellStyle name="Calculation 3 5 5 2 6" xfId="6466"/>
    <cellStyle name="Calculation 3 5 5 3" xfId="6467"/>
    <cellStyle name="Calculation 3 5 5 3 2" xfId="48872"/>
    <cellStyle name="Calculation 3 5 5 3 3" xfId="48873"/>
    <cellStyle name="Calculation 3 5 5 4" xfId="6468"/>
    <cellStyle name="Calculation 3 5 5 4 2" xfId="48874"/>
    <cellStyle name="Calculation 3 5 5 4 3" xfId="48875"/>
    <cellStyle name="Calculation 3 5 5 5" xfId="6469"/>
    <cellStyle name="Calculation 3 5 5 5 2" xfId="48876"/>
    <cellStyle name="Calculation 3 5 5 5 3" xfId="48877"/>
    <cellStyle name="Calculation 3 5 5 6" xfId="6470"/>
    <cellStyle name="Calculation 3 5 5 6 2" xfId="48878"/>
    <cellStyle name="Calculation 3 5 5 6 3" xfId="48879"/>
    <cellStyle name="Calculation 3 5 5 7" xfId="6471"/>
    <cellStyle name="Calculation 3 5 5 8" xfId="48880"/>
    <cellStyle name="Calculation 3 5 6" xfId="6472"/>
    <cellStyle name="Calculation 3 5 6 2" xfId="6473"/>
    <cellStyle name="Calculation 3 5 6 2 2" xfId="6474"/>
    <cellStyle name="Calculation 3 5 6 2 3" xfId="6475"/>
    <cellStyle name="Calculation 3 5 6 2 4" xfId="6476"/>
    <cellStyle name="Calculation 3 5 6 2 5" xfId="6477"/>
    <cellStyle name="Calculation 3 5 6 2 6" xfId="6478"/>
    <cellStyle name="Calculation 3 5 6 3" xfId="6479"/>
    <cellStyle name="Calculation 3 5 6 3 2" xfId="48881"/>
    <cellStyle name="Calculation 3 5 6 3 3" xfId="48882"/>
    <cellStyle name="Calculation 3 5 6 4" xfId="6480"/>
    <cellStyle name="Calculation 3 5 6 4 2" xfId="48883"/>
    <cellStyle name="Calculation 3 5 6 4 3" xfId="48884"/>
    <cellStyle name="Calculation 3 5 6 5" xfId="6481"/>
    <cellStyle name="Calculation 3 5 6 5 2" xfId="48885"/>
    <cellStyle name="Calculation 3 5 6 5 3" xfId="48886"/>
    <cellStyle name="Calculation 3 5 6 6" xfId="6482"/>
    <cellStyle name="Calculation 3 5 6 6 2" xfId="48887"/>
    <cellStyle name="Calculation 3 5 6 6 3" xfId="48888"/>
    <cellStyle name="Calculation 3 5 6 7" xfId="6483"/>
    <cellStyle name="Calculation 3 5 6 8" xfId="48889"/>
    <cellStyle name="Calculation 3 5 7" xfId="6484"/>
    <cellStyle name="Calculation 3 5 7 2" xfId="6485"/>
    <cellStyle name="Calculation 3 5 7 2 2" xfId="6486"/>
    <cellStyle name="Calculation 3 5 7 2 3" xfId="6487"/>
    <cellStyle name="Calculation 3 5 7 2 4" xfId="6488"/>
    <cellStyle name="Calculation 3 5 7 2 5" xfId="6489"/>
    <cellStyle name="Calculation 3 5 7 2 6" xfId="6490"/>
    <cellStyle name="Calculation 3 5 7 3" xfId="6491"/>
    <cellStyle name="Calculation 3 5 7 3 2" xfId="48890"/>
    <cellStyle name="Calculation 3 5 7 3 3" xfId="48891"/>
    <cellStyle name="Calculation 3 5 7 4" xfId="6492"/>
    <cellStyle name="Calculation 3 5 7 4 2" xfId="48892"/>
    <cellStyle name="Calculation 3 5 7 4 3" xfId="48893"/>
    <cellStyle name="Calculation 3 5 7 5" xfId="6493"/>
    <cellStyle name="Calculation 3 5 7 5 2" xfId="48894"/>
    <cellStyle name="Calculation 3 5 7 5 3" xfId="48895"/>
    <cellStyle name="Calculation 3 5 7 6" xfId="6494"/>
    <cellStyle name="Calculation 3 5 7 6 2" xfId="48896"/>
    <cellStyle name="Calculation 3 5 7 6 3" xfId="48897"/>
    <cellStyle name="Calculation 3 5 7 7" xfId="6495"/>
    <cellStyle name="Calculation 3 5 7 8" xfId="48898"/>
    <cellStyle name="Calculation 3 5 8" xfId="6496"/>
    <cellStyle name="Calculation 3 5 8 2" xfId="6497"/>
    <cellStyle name="Calculation 3 5 8 2 2" xfId="6498"/>
    <cellStyle name="Calculation 3 5 8 2 3" xfId="6499"/>
    <cellStyle name="Calculation 3 5 8 2 4" xfId="6500"/>
    <cellStyle name="Calculation 3 5 8 2 5" xfId="6501"/>
    <cellStyle name="Calculation 3 5 8 2 6" xfId="6502"/>
    <cellStyle name="Calculation 3 5 8 3" xfId="6503"/>
    <cellStyle name="Calculation 3 5 8 3 2" xfId="48899"/>
    <cellStyle name="Calculation 3 5 8 3 3" xfId="48900"/>
    <cellStyle name="Calculation 3 5 8 4" xfId="6504"/>
    <cellStyle name="Calculation 3 5 8 4 2" xfId="48901"/>
    <cellStyle name="Calculation 3 5 8 4 3" xfId="48902"/>
    <cellStyle name="Calculation 3 5 8 5" xfId="6505"/>
    <cellStyle name="Calculation 3 5 8 5 2" xfId="48903"/>
    <cellStyle name="Calculation 3 5 8 5 3" xfId="48904"/>
    <cellStyle name="Calculation 3 5 8 6" xfId="6506"/>
    <cellStyle name="Calculation 3 5 8 6 2" xfId="48905"/>
    <cellStyle name="Calculation 3 5 8 6 3" xfId="48906"/>
    <cellStyle name="Calculation 3 5 8 7" xfId="6507"/>
    <cellStyle name="Calculation 3 5 8 8" xfId="48907"/>
    <cellStyle name="Calculation 3 5 9" xfId="6508"/>
    <cellStyle name="Calculation 3 5 9 2" xfId="6509"/>
    <cellStyle name="Calculation 3 5 9 2 2" xfId="6510"/>
    <cellStyle name="Calculation 3 5 9 2 3" xfId="6511"/>
    <cellStyle name="Calculation 3 5 9 2 4" xfId="6512"/>
    <cellStyle name="Calculation 3 5 9 2 5" xfId="6513"/>
    <cellStyle name="Calculation 3 5 9 2 6" xfId="6514"/>
    <cellStyle name="Calculation 3 5 9 3" xfId="6515"/>
    <cellStyle name="Calculation 3 5 9 3 2" xfId="48908"/>
    <cellStyle name="Calculation 3 5 9 3 3" xfId="48909"/>
    <cellStyle name="Calculation 3 5 9 4" xfId="6516"/>
    <cellStyle name="Calculation 3 5 9 4 2" xfId="48910"/>
    <cellStyle name="Calculation 3 5 9 4 3" xfId="48911"/>
    <cellStyle name="Calculation 3 5 9 5" xfId="6517"/>
    <cellStyle name="Calculation 3 5 9 5 2" xfId="48912"/>
    <cellStyle name="Calculation 3 5 9 5 3" xfId="48913"/>
    <cellStyle name="Calculation 3 5 9 6" xfId="6518"/>
    <cellStyle name="Calculation 3 5 9 6 2" xfId="48914"/>
    <cellStyle name="Calculation 3 5 9 6 3" xfId="48915"/>
    <cellStyle name="Calculation 3 5 9 7" xfId="6519"/>
    <cellStyle name="Calculation 3 5 9 8" xfId="48916"/>
    <cellStyle name="Calculation 3 6" xfId="6520"/>
    <cellStyle name="Calculation 3 6 2" xfId="6521"/>
    <cellStyle name="Calculation 3 6 2 2" xfId="6522"/>
    <cellStyle name="Calculation 3 6 2 3" xfId="6523"/>
    <cellStyle name="Calculation 3 6 2 4" xfId="6524"/>
    <cellStyle name="Calculation 3 6 2 5" xfId="6525"/>
    <cellStyle name="Calculation 3 6 2 6" xfId="6526"/>
    <cellStyle name="Calculation 3 6 3" xfId="6527"/>
    <cellStyle name="Calculation 3 6 3 2" xfId="48917"/>
    <cellStyle name="Calculation 3 6 3 3" xfId="48918"/>
    <cellStyle name="Calculation 3 6 4" xfId="6528"/>
    <cellStyle name="Calculation 3 6 4 2" xfId="48919"/>
    <cellStyle name="Calculation 3 6 4 3" xfId="48920"/>
    <cellStyle name="Calculation 3 6 5" xfId="6529"/>
    <cellStyle name="Calculation 3 6 5 2" xfId="48921"/>
    <cellStyle name="Calculation 3 6 5 3" xfId="48922"/>
    <cellStyle name="Calculation 3 6 6" xfId="6530"/>
    <cellStyle name="Calculation 3 6 6 2" xfId="48923"/>
    <cellStyle name="Calculation 3 6 6 3" xfId="48924"/>
    <cellStyle name="Calculation 3 6 7" xfId="6531"/>
    <cellStyle name="Calculation 3 6 8" xfId="48925"/>
    <cellStyle name="Calculation 3 7" xfId="6532"/>
    <cellStyle name="Calculation 3 7 2" xfId="6533"/>
    <cellStyle name="Calculation 3 7 2 2" xfId="6534"/>
    <cellStyle name="Calculation 3 7 2 3" xfId="6535"/>
    <cellStyle name="Calculation 3 7 2 4" xfId="6536"/>
    <cellStyle name="Calculation 3 7 2 5" xfId="6537"/>
    <cellStyle name="Calculation 3 7 2 6" xfId="6538"/>
    <cellStyle name="Calculation 3 7 3" xfId="6539"/>
    <cellStyle name="Calculation 3 7 3 2" xfId="48926"/>
    <cellStyle name="Calculation 3 7 3 3" xfId="48927"/>
    <cellStyle name="Calculation 3 7 4" xfId="6540"/>
    <cellStyle name="Calculation 3 7 4 2" xfId="48928"/>
    <cellStyle name="Calculation 3 7 4 3" xfId="48929"/>
    <cellStyle name="Calculation 3 7 5" xfId="6541"/>
    <cellStyle name="Calculation 3 7 5 2" xfId="48930"/>
    <cellStyle name="Calculation 3 7 5 3" xfId="48931"/>
    <cellStyle name="Calculation 3 7 6" xfId="6542"/>
    <cellStyle name="Calculation 3 7 6 2" xfId="48932"/>
    <cellStyle name="Calculation 3 7 6 3" xfId="48933"/>
    <cellStyle name="Calculation 3 7 7" xfId="6543"/>
    <cellStyle name="Calculation 3 7 8" xfId="48934"/>
    <cellStyle name="Calculation 3 8" xfId="6544"/>
    <cellStyle name="Calculation 3 8 2" xfId="6545"/>
    <cellStyle name="Calculation 3 8 2 2" xfId="6546"/>
    <cellStyle name="Calculation 3 8 2 3" xfId="6547"/>
    <cellStyle name="Calculation 3 8 2 4" xfId="6548"/>
    <cellStyle name="Calculation 3 8 2 5" xfId="6549"/>
    <cellStyle name="Calculation 3 8 2 6" xfId="6550"/>
    <cellStyle name="Calculation 3 8 3" xfId="6551"/>
    <cellStyle name="Calculation 3 8 3 2" xfId="48935"/>
    <cellStyle name="Calculation 3 8 3 3" xfId="48936"/>
    <cellStyle name="Calculation 3 8 4" xfId="6552"/>
    <cellStyle name="Calculation 3 8 4 2" xfId="48937"/>
    <cellStyle name="Calculation 3 8 4 3" xfId="48938"/>
    <cellStyle name="Calculation 3 8 5" xfId="6553"/>
    <cellStyle name="Calculation 3 8 5 2" xfId="48939"/>
    <cellStyle name="Calculation 3 8 5 3" xfId="48940"/>
    <cellStyle name="Calculation 3 8 6" xfId="6554"/>
    <cellStyle name="Calculation 3 8 6 2" xfId="48941"/>
    <cellStyle name="Calculation 3 8 6 3" xfId="48942"/>
    <cellStyle name="Calculation 3 8 7" xfId="6555"/>
    <cellStyle name="Calculation 3 8 8" xfId="48943"/>
    <cellStyle name="Calculation 3 9" xfId="6556"/>
    <cellStyle name="Calculation 3 9 2" xfId="6557"/>
    <cellStyle name="Calculation 3 9 2 2" xfId="6558"/>
    <cellStyle name="Calculation 3 9 2 3" xfId="6559"/>
    <cellStyle name="Calculation 3 9 2 4" xfId="6560"/>
    <cellStyle name="Calculation 3 9 2 5" xfId="6561"/>
    <cellStyle name="Calculation 3 9 2 6" xfId="6562"/>
    <cellStyle name="Calculation 3 9 3" xfId="6563"/>
    <cellStyle name="Calculation 3 9 3 2" xfId="48944"/>
    <cellStyle name="Calculation 3 9 3 3" xfId="48945"/>
    <cellStyle name="Calculation 3 9 4" xfId="6564"/>
    <cellStyle name="Calculation 3 9 4 2" xfId="48946"/>
    <cellStyle name="Calculation 3 9 4 3" xfId="48947"/>
    <cellStyle name="Calculation 3 9 5" xfId="6565"/>
    <cellStyle name="Calculation 3 9 5 2" xfId="48948"/>
    <cellStyle name="Calculation 3 9 5 3" xfId="48949"/>
    <cellStyle name="Calculation 3 9 6" xfId="6566"/>
    <cellStyle name="Calculation 3 9 6 2" xfId="48950"/>
    <cellStyle name="Calculation 3 9 6 3" xfId="48951"/>
    <cellStyle name="Calculation 3 9 7" xfId="6567"/>
    <cellStyle name="Calculation 3 9 8" xfId="48952"/>
    <cellStyle name="Calculation 4" xfId="6568"/>
    <cellStyle name="Check Cell 2" xfId="6569"/>
    <cellStyle name="Check Cell 2 2" xfId="6570"/>
    <cellStyle name="Check Cell 3" xfId="6571"/>
    <cellStyle name="Check Cell 3 2" xfId="6572"/>
    <cellStyle name="Check Cell 3 2 2" xfId="6573"/>
    <cellStyle name="Check Cell 3 3" xfId="6574"/>
    <cellStyle name="Check Cell 3 4" xfId="6575"/>
    <cellStyle name="Check Cell 3 5" xfId="6576"/>
    <cellStyle name="Check Cell 4" xfId="6577"/>
    <cellStyle name="Check Cell 4 2" xfId="6578"/>
    <cellStyle name="Check Cell 4 2 2" xfId="6579"/>
    <cellStyle name="Check Cell 4 3" xfId="6580"/>
    <cellStyle name="Check Cell 4 3 2" xfId="6581"/>
    <cellStyle name="Check Cell 4 4" xfId="6582"/>
    <cellStyle name="Check Cell 5" xfId="6583"/>
    <cellStyle name="Check Cell 6" xfId="6584"/>
    <cellStyle name="Column Heading" xfId="6585"/>
    <cellStyle name="Column Heading 10" xfId="6586"/>
    <cellStyle name="Column Heading 10 2" xfId="6587"/>
    <cellStyle name="Column Heading 10 2 2" xfId="6588"/>
    <cellStyle name="Column Heading 10 2 3" xfId="6589"/>
    <cellStyle name="Column Heading 10 2 4" xfId="6590"/>
    <cellStyle name="Column Heading 10 2 5" xfId="6591"/>
    <cellStyle name="Column Heading 10 2 6" xfId="6592"/>
    <cellStyle name="Column Heading 10 3" xfId="6593"/>
    <cellStyle name="Column Heading 10 3 2" xfId="48953"/>
    <cellStyle name="Column Heading 10 3 3" xfId="48954"/>
    <cellStyle name="Column Heading 10 4" xfId="6594"/>
    <cellStyle name="Column Heading 10 4 2" xfId="48955"/>
    <cellStyle name="Column Heading 10 4 3" xfId="48956"/>
    <cellStyle name="Column Heading 10 5" xfId="6595"/>
    <cellStyle name="Column Heading 10 5 2" xfId="48957"/>
    <cellStyle name="Column Heading 10 5 3" xfId="48958"/>
    <cellStyle name="Column Heading 10 6" xfId="6596"/>
    <cellStyle name="Column Heading 10 6 2" xfId="48959"/>
    <cellStyle name="Column Heading 10 6 3" xfId="48960"/>
    <cellStyle name="Column Heading 10 7" xfId="6597"/>
    <cellStyle name="Column Heading 10 8" xfId="48961"/>
    <cellStyle name="Column Heading 11" xfId="6598"/>
    <cellStyle name="Column Heading 11 2" xfId="6599"/>
    <cellStyle name="Column Heading 11 2 2" xfId="6600"/>
    <cellStyle name="Column Heading 11 2 3" xfId="6601"/>
    <cellStyle name="Column Heading 11 2 4" xfId="6602"/>
    <cellStyle name="Column Heading 11 2 5" xfId="6603"/>
    <cellStyle name="Column Heading 11 2 6" xfId="6604"/>
    <cellStyle name="Column Heading 11 3" xfId="6605"/>
    <cellStyle name="Column Heading 11 3 2" xfId="48962"/>
    <cellStyle name="Column Heading 11 3 3" xfId="48963"/>
    <cellStyle name="Column Heading 11 4" xfId="6606"/>
    <cellStyle name="Column Heading 11 4 2" xfId="48964"/>
    <cellStyle name="Column Heading 11 4 3" xfId="48965"/>
    <cellStyle name="Column Heading 11 5" xfId="6607"/>
    <cellStyle name="Column Heading 11 5 2" xfId="48966"/>
    <cellStyle name="Column Heading 11 5 3" xfId="48967"/>
    <cellStyle name="Column Heading 11 6" xfId="6608"/>
    <cellStyle name="Column Heading 11 6 2" xfId="48968"/>
    <cellStyle name="Column Heading 11 6 3" xfId="48969"/>
    <cellStyle name="Column Heading 11 7" xfId="6609"/>
    <cellStyle name="Column Heading 11 8" xfId="48970"/>
    <cellStyle name="Column Heading 12" xfId="6610"/>
    <cellStyle name="Column Heading 12 2" xfId="6611"/>
    <cellStyle name="Column Heading 12 2 2" xfId="6612"/>
    <cellStyle name="Column Heading 12 2 3" xfId="6613"/>
    <cellStyle name="Column Heading 12 2 4" xfId="6614"/>
    <cellStyle name="Column Heading 12 2 5" xfId="6615"/>
    <cellStyle name="Column Heading 12 2 6" xfId="6616"/>
    <cellStyle name="Column Heading 12 3" xfId="6617"/>
    <cellStyle name="Column Heading 12 3 2" xfId="48971"/>
    <cellStyle name="Column Heading 12 3 3" xfId="48972"/>
    <cellStyle name="Column Heading 12 4" xfId="6618"/>
    <cellStyle name="Column Heading 12 4 2" xfId="48973"/>
    <cellStyle name="Column Heading 12 4 3" xfId="48974"/>
    <cellStyle name="Column Heading 12 5" xfId="6619"/>
    <cellStyle name="Column Heading 12 5 2" xfId="48975"/>
    <cellStyle name="Column Heading 12 5 3" xfId="48976"/>
    <cellStyle name="Column Heading 12 6" xfId="6620"/>
    <cellStyle name="Column Heading 12 6 2" xfId="48977"/>
    <cellStyle name="Column Heading 12 6 3" xfId="48978"/>
    <cellStyle name="Column Heading 12 7" xfId="6621"/>
    <cellStyle name="Column Heading 12 8" xfId="48979"/>
    <cellStyle name="Column Heading 13" xfId="6622"/>
    <cellStyle name="Column Heading 13 2" xfId="6623"/>
    <cellStyle name="Column Heading 13 2 2" xfId="6624"/>
    <cellStyle name="Column Heading 13 2 3" xfId="6625"/>
    <cellStyle name="Column Heading 13 2 4" xfId="6626"/>
    <cellStyle name="Column Heading 13 2 5" xfId="6627"/>
    <cellStyle name="Column Heading 13 2 6" xfId="6628"/>
    <cellStyle name="Column Heading 13 3" xfId="6629"/>
    <cellStyle name="Column Heading 13 3 2" xfId="48980"/>
    <cellStyle name="Column Heading 13 3 3" xfId="48981"/>
    <cellStyle name="Column Heading 13 4" xfId="6630"/>
    <cellStyle name="Column Heading 13 4 2" xfId="48982"/>
    <cellStyle name="Column Heading 13 4 3" xfId="48983"/>
    <cellStyle name="Column Heading 13 5" xfId="6631"/>
    <cellStyle name="Column Heading 13 5 2" xfId="48984"/>
    <cellStyle name="Column Heading 13 5 3" xfId="48985"/>
    <cellStyle name="Column Heading 13 6" xfId="6632"/>
    <cellStyle name="Column Heading 13 6 2" xfId="48986"/>
    <cellStyle name="Column Heading 13 6 3" xfId="48987"/>
    <cellStyle name="Column Heading 13 7" xfId="6633"/>
    <cellStyle name="Column Heading 13 8" xfId="48988"/>
    <cellStyle name="Column Heading 14" xfId="6634"/>
    <cellStyle name="Column Heading 14 2" xfId="6635"/>
    <cellStyle name="Column Heading 14 3" xfId="6636"/>
    <cellStyle name="Column Heading 14 4" xfId="6637"/>
    <cellStyle name="Column Heading 14 5" xfId="6638"/>
    <cellStyle name="Column Heading 14 6" xfId="6639"/>
    <cellStyle name="Column Heading 15" xfId="48989"/>
    <cellStyle name="Column Heading 2" xfId="6640"/>
    <cellStyle name="Column Heading 2 10" xfId="6641"/>
    <cellStyle name="Column Heading 2 10 2" xfId="6642"/>
    <cellStyle name="Column Heading 2 10 2 2" xfId="6643"/>
    <cellStyle name="Column Heading 2 10 2 3" xfId="6644"/>
    <cellStyle name="Column Heading 2 10 2 4" xfId="6645"/>
    <cellStyle name="Column Heading 2 10 2 5" xfId="6646"/>
    <cellStyle name="Column Heading 2 10 2 6" xfId="6647"/>
    <cellStyle name="Column Heading 2 10 3" xfId="6648"/>
    <cellStyle name="Column Heading 2 10 3 2" xfId="48990"/>
    <cellStyle name="Column Heading 2 10 3 3" xfId="48991"/>
    <cellStyle name="Column Heading 2 10 4" xfId="6649"/>
    <cellStyle name="Column Heading 2 10 4 2" xfId="48992"/>
    <cellStyle name="Column Heading 2 10 4 3" xfId="48993"/>
    <cellStyle name="Column Heading 2 10 5" xfId="6650"/>
    <cellStyle name="Column Heading 2 10 5 2" xfId="48994"/>
    <cellStyle name="Column Heading 2 10 5 3" xfId="48995"/>
    <cellStyle name="Column Heading 2 10 6" xfId="6651"/>
    <cellStyle name="Column Heading 2 10 6 2" xfId="48996"/>
    <cellStyle name="Column Heading 2 10 6 3" xfId="48997"/>
    <cellStyle name="Column Heading 2 10 7" xfId="6652"/>
    <cellStyle name="Column Heading 2 10 8" xfId="48998"/>
    <cellStyle name="Column Heading 2 11" xfId="6653"/>
    <cellStyle name="Column Heading 2 11 2" xfId="6654"/>
    <cellStyle name="Column Heading 2 11 2 2" xfId="6655"/>
    <cellStyle name="Column Heading 2 11 2 3" xfId="6656"/>
    <cellStyle name="Column Heading 2 11 2 4" xfId="6657"/>
    <cellStyle name="Column Heading 2 11 2 5" xfId="6658"/>
    <cellStyle name="Column Heading 2 11 2 6" xfId="6659"/>
    <cellStyle name="Column Heading 2 11 3" xfId="6660"/>
    <cellStyle name="Column Heading 2 11 3 2" xfId="48999"/>
    <cellStyle name="Column Heading 2 11 3 3" xfId="49000"/>
    <cellStyle name="Column Heading 2 11 4" xfId="6661"/>
    <cellStyle name="Column Heading 2 11 4 2" xfId="49001"/>
    <cellStyle name="Column Heading 2 11 4 3" xfId="49002"/>
    <cellStyle name="Column Heading 2 11 5" xfId="6662"/>
    <cellStyle name="Column Heading 2 11 5 2" xfId="49003"/>
    <cellStyle name="Column Heading 2 11 5 3" xfId="49004"/>
    <cellStyle name="Column Heading 2 11 6" xfId="6663"/>
    <cellStyle name="Column Heading 2 11 6 2" xfId="49005"/>
    <cellStyle name="Column Heading 2 11 6 3" xfId="49006"/>
    <cellStyle name="Column Heading 2 11 7" xfId="6664"/>
    <cellStyle name="Column Heading 2 11 8" xfId="49007"/>
    <cellStyle name="Column Heading 2 12" xfId="6665"/>
    <cellStyle name="Column Heading 2 12 2" xfId="6666"/>
    <cellStyle name="Column Heading 2 12 2 2" xfId="6667"/>
    <cellStyle name="Column Heading 2 12 2 3" xfId="6668"/>
    <cellStyle name="Column Heading 2 12 2 4" xfId="6669"/>
    <cellStyle name="Column Heading 2 12 2 5" xfId="6670"/>
    <cellStyle name="Column Heading 2 12 2 6" xfId="6671"/>
    <cellStyle name="Column Heading 2 12 3" xfId="6672"/>
    <cellStyle name="Column Heading 2 12 3 2" xfId="49008"/>
    <cellStyle name="Column Heading 2 12 3 3" xfId="49009"/>
    <cellStyle name="Column Heading 2 12 4" xfId="6673"/>
    <cellStyle name="Column Heading 2 12 4 2" xfId="49010"/>
    <cellStyle name="Column Heading 2 12 4 3" xfId="49011"/>
    <cellStyle name="Column Heading 2 12 5" xfId="6674"/>
    <cellStyle name="Column Heading 2 12 5 2" xfId="49012"/>
    <cellStyle name="Column Heading 2 12 5 3" xfId="49013"/>
    <cellStyle name="Column Heading 2 12 6" xfId="6675"/>
    <cellStyle name="Column Heading 2 12 6 2" xfId="49014"/>
    <cellStyle name="Column Heading 2 12 6 3" xfId="49015"/>
    <cellStyle name="Column Heading 2 12 7" xfId="6676"/>
    <cellStyle name="Column Heading 2 12 8" xfId="49016"/>
    <cellStyle name="Column Heading 2 13" xfId="6677"/>
    <cellStyle name="Column Heading 2 13 2" xfId="6678"/>
    <cellStyle name="Column Heading 2 13 2 2" xfId="6679"/>
    <cellStyle name="Column Heading 2 13 2 3" xfId="6680"/>
    <cellStyle name="Column Heading 2 13 2 4" xfId="6681"/>
    <cellStyle name="Column Heading 2 13 2 5" xfId="6682"/>
    <cellStyle name="Column Heading 2 13 2 6" xfId="6683"/>
    <cellStyle name="Column Heading 2 13 3" xfId="6684"/>
    <cellStyle name="Column Heading 2 13 3 2" xfId="49017"/>
    <cellStyle name="Column Heading 2 13 3 3" xfId="49018"/>
    <cellStyle name="Column Heading 2 13 4" xfId="6685"/>
    <cellStyle name="Column Heading 2 13 4 2" xfId="49019"/>
    <cellStyle name="Column Heading 2 13 4 3" xfId="49020"/>
    <cellStyle name="Column Heading 2 13 5" xfId="6686"/>
    <cellStyle name="Column Heading 2 13 5 2" xfId="49021"/>
    <cellStyle name="Column Heading 2 13 5 3" xfId="49022"/>
    <cellStyle name="Column Heading 2 13 6" xfId="6687"/>
    <cellStyle name="Column Heading 2 13 6 2" xfId="49023"/>
    <cellStyle name="Column Heading 2 13 6 3" xfId="49024"/>
    <cellStyle name="Column Heading 2 13 7" xfId="6688"/>
    <cellStyle name="Column Heading 2 13 8" xfId="49025"/>
    <cellStyle name="Column Heading 2 14" xfId="6689"/>
    <cellStyle name="Column Heading 2 14 2" xfId="6690"/>
    <cellStyle name="Column Heading 2 14 2 2" xfId="6691"/>
    <cellStyle name="Column Heading 2 14 2 3" xfId="6692"/>
    <cellStyle name="Column Heading 2 14 2 4" xfId="6693"/>
    <cellStyle name="Column Heading 2 14 2 5" xfId="6694"/>
    <cellStyle name="Column Heading 2 14 2 6" xfId="6695"/>
    <cellStyle name="Column Heading 2 14 3" xfId="6696"/>
    <cellStyle name="Column Heading 2 14 3 2" xfId="49026"/>
    <cellStyle name="Column Heading 2 14 3 3" xfId="49027"/>
    <cellStyle name="Column Heading 2 14 4" xfId="6697"/>
    <cellStyle name="Column Heading 2 14 4 2" xfId="49028"/>
    <cellStyle name="Column Heading 2 14 4 3" xfId="49029"/>
    <cellStyle name="Column Heading 2 14 5" xfId="6698"/>
    <cellStyle name="Column Heading 2 14 5 2" xfId="49030"/>
    <cellStyle name="Column Heading 2 14 5 3" xfId="49031"/>
    <cellStyle name="Column Heading 2 14 6" xfId="6699"/>
    <cellStyle name="Column Heading 2 14 6 2" xfId="49032"/>
    <cellStyle name="Column Heading 2 14 6 3" xfId="49033"/>
    <cellStyle name="Column Heading 2 14 7" xfId="6700"/>
    <cellStyle name="Column Heading 2 14 8" xfId="49034"/>
    <cellStyle name="Column Heading 2 15" xfId="6701"/>
    <cellStyle name="Column Heading 2 15 2" xfId="6702"/>
    <cellStyle name="Column Heading 2 15 2 2" xfId="6703"/>
    <cellStyle name="Column Heading 2 15 2 3" xfId="6704"/>
    <cellStyle name="Column Heading 2 15 2 4" xfId="6705"/>
    <cellStyle name="Column Heading 2 15 2 5" xfId="6706"/>
    <cellStyle name="Column Heading 2 15 2 6" xfId="6707"/>
    <cellStyle name="Column Heading 2 15 3" xfId="6708"/>
    <cellStyle name="Column Heading 2 15 3 2" xfId="49035"/>
    <cellStyle name="Column Heading 2 15 3 3" xfId="49036"/>
    <cellStyle name="Column Heading 2 15 4" xfId="6709"/>
    <cellStyle name="Column Heading 2 15 4 2" xfId="49037"/>
    <cellStyle name="Column Heading 2 15 4 3" xfId="49038"/>
    <cellStyle name="Column Heading 2 15 5" xfId="6710"/>
    <cellStyle name="Column Heading 2 15 5 2" xfId="49039"/>
    <cellStyle name="Column Heading 2 15 5 3" xfId="49040"/>
    <cellStyle name="Column Heading 2 15 6" xfId="6711"/>
    <cellStyle name="Column Heading 2 15 6 2" xfId="49041"/>
    <cellStyle name="Column Heading 2 15 6 3" xfId="49042"/>
    <cellStyle name="Column Heading 2 15 7" xfId="6712"/>
    <cellStyle name="Column Heading 2 15 8" xfId="49043"/>
    <cellStyle name="Column Heading 2 16" xfId="6713"/>
    <cellStyle name="Column Heading 2 16 2" xfId="6714"/>
    <cellStyle name="Column Heading 2 16 2 2" xfId="6715"/>
    <cellStyle name="Column Heading 2 16 2 3" xfId="6716"/>
    <cellStyle name="Column Heading 2 16 2 4" xfId="6717"/>
    <cellStyle name="Column Heading 2 16 2 5" xfId="6718"/>
    <cellStyle name="Column Heading 2 16 2 6" xfId="6719"/>
    <cellStyle name="Column Heading 2 16 3" xfId="6720"/>
    <cellStyle name="Column Heading 2 16 3 2" xfId="49044"/>
    <cellStyle name="Column Heading 2 16 3 3" xfId="49045"/>
    <cellStyle name="Column Heading 2 16 4" xfId="6721"/>
    <cellStyle name="Column Heading 2 16 4 2" xfId="49046"/>
    <cellStyle name="Column Heading 2 16 4 3" xfId="49047"/>
    <cellStyle name="Column Heading 2 16 5" xfId="6722"/>
    <cellStyle name="Column Heading 2 16 5 2" xfId="49048"/>
    <cellStyle name="Column Heading 2 16 5 3" xfId="49049"/>
    <cellStyle name="Column Heading 2 16 6" xfId="6723"/>
    <cellStyle name="Column Heading 2 16 6 2" xfId="49050"/>
    <cellStyle name="Column Heading 2 16 6 3" xfId="49051"/>
    <cellStyle name="Column Heading 2 16 7" xfId="6724"/>
    <cellStyle name="Column Heading 2 16 8" xfId="49052"/>
    <cellStyle name="Column Heading 2 17" xfId="6725"/>
    <cellStyle name="Column Heading 2 17 2" xfId="6726"/>
    <cellStyle name="Column Heading 2 17 2 2" xfId="6727"/>
    <cellStyle name="Column Heading 2 17 2 3" xfId="6728"/>
    <cellStyle name="Column Heading 2 17 2 4" xfId="6729"/>
    <cellStyle name="Column Heading 2 17 2 5" xfId="6730"/>
    <cellStyle name="Column Heading 2 17 2 6" xfId="6731"/>
    <cellStyle name="Column Heading 2 17 3" xfId="6732"/>
    <cellStyle name="Column Heading 2 17 3 2" xfId="49053"/>
    <cellStyle name="Column Heading 2 17 3 3" xfId="49054"/>
    <cellStyle name="Column Heading 2 17 4" xfId="6733"/>
    <cellStyle name="Column Heading 2 17 4 2" xfId="49055"/>
    <cellStyle name="Column Heading 2 17 4 3" xfId="49056"/>
    <cellStyle name="Column Heading 2 17 5" xfId="6734"/>
    <cellStyle name="Column Heading 2 17 5 2" xfId="49057"/>
    <cellStyle name="Column Heading 2 17 5 3" xfId="49058"/>
    <cellStyle name="Column Heading 2 17 6" xfId="6735"/>
    <cellStyle name="Column Heading 2 17 6 2" xfId="49059"/>
    <cellStyle name="Column Heading 2 17 6 3" xfId="49060"/>
    <cellStyle name="Column Heading 2 17 7" xfId="6736"/>
    <cellStyle name="Column Heading 2 17 8" xfId="49061"/>
    <cellStyle name="Column Heading 2 18" xfId="6737"/>
    <cellStyle name="Column Heading 2 18 2" xfId="6738"/>
    <cellStyle name="Column Heading 2 18 2 2" xfId="6739"/>
    <cellStyle name="Column Heading 2 18 2 3" xfId="6740"/>
    <cellStyle name="Column Heading 2 18 2 4" xfId="6741"/>
    <cellStyle name="Column Heading 2 18 2 5" xfId="6742"/>
    <cellStyle name="Column Heading 2 18 2 6" xfId="6743"/>
    <cellStyle name="Column Heading 2 18 3" xfId="6744"/>
    <cellStyle name="Column Heading 2 18 3 2" xfId="49062"/>
    <cellStyle name="Column Heading 2 18 3 3" xfId="49063"/>
    <cellStyle name="Column Heading 2 18 4" xfId="6745"/>
    <cellStyle name="Column Heading 2 18 4 2" xfId="49064"/>
    <cellStyle name="Column Heading 2 18 4 3" xfId="49065"/>
    <cellStyle name="Column Heading 2 18 5" xfId="6746"/>
    <cellStyle name="Column Heading 2 18 5 2" xfId="49066"/>
    <cellStyle name="Column Heading 2 18 5 3" xfId="49067"/>
    <cellStyle name="Column Heading 2 18 6" xfId="6747"/>
    <cellStyle name="Column Heading 2 18 6 2" xfId="49068"/>
    <cellStyle name="Column Heading 2 18 6 3" xfId="49069"/>
    <cellStyle name="Column Heading 2 18 7" xfId="6748"/>
    <cellStyle name="Column Heading 2 18 8" xfId="49070"/>
    <cellStyle name="Column Heading 2 19" xfId="6749"/>
    <cellStyle name="Column Heading 2 19 2" xfId="6750"/>
    <cellStyle name="Column Heading 2 19 2 2" xfId="6751"/>
    <cellStyle name="Column Heading 2 19 2 3" xfId="6752"/>
    <cellStyle name="Column Heading 2 19 2 4" xfId="6753"/>
    <cellStyle name="Column Heading 2 19 2 5" xfId="6754"/>
    <cellStyle name="Column Heading 2 19 2 6" xfId="6755"/>
    <cellStyle name="Column Heading 2 19 3" xfId="6756"/>
    <cellStyle name="Column Heading 2 19 3 2" xfId="49071"/>
    <cellStyle name="Column Heading 2 19 3 3" xfId="49072"/>
    <cellStyle name="Column Heading 2 19 4" xfId="6757"/>
    <cellStyle name="Column Heading 2 19 4 2" xfId="49073"/>
    <cellStyle name="Column Heading 2 19 4 3" xfId="49074"/>
    <cellStyle name="Column Heading 2 19 5" xfId="6758"/>
    <cellStyle name="Column Heading 2 19 5 2" xfId="49075"/>
    <cellStyle name="Column Heading 2 19 5 3" xfId="49076"/>
    <cellStyle name="Column Heading 2 19 6" xfId="6759"/>
    <cellStyle name="Column Heading 2 19 6 2" xfId="49077"/>
    <cellStyle name="Column Heading 2 19 6 3" xfId="49078"/>
    <cellStyle name="Column Heading 2 19 7" xfId="6760"/>
    <cellStyle name="Column Heading 2 19 8" xfId="49079"/>
    <cellStyle name="Column Heading 2 2" xfId="6761"/>
    <cellStyle name="Column Heading 2 2 10" xfId="6762"/>
    <cellStyle name="Column Heading 2 2 10 2" xfId="6763"/>
    <cellStyle name="Column Heading 2 2 10 2 2" xfId="6764"/>
    <cellStyle name="Column Heading 2 2 10 2 3" xfId="6765"/>
    <cellStyle name="Column Heading 2 2 10 2 4" xfId="6766"/>
    <cellStyle name="Column Heading 2 2 10 2 5" xfId="6767"/>
    <cellStyle name="Column Heading 2 2 10 2 6" xfId="6768"/>
    <cellStyle name="Column Heading 2 2 10 3" xfId="6769"/>
    <cellStyle name="Column Heading 2 2 10 3 2" xfId="49080"/>
    <cellStyle name="Column Heading 2 2 10 3 3" xfId="49081"/>
    <cellStyle name="Column Heading 2 2 10 4" xfId="6770"/>
    <cellStyle name="Column Heading 2 2 10 4 2" xfId="49082"/>
    <cellStyle name="Column Heading 2 2 10 4 3" xfId="49083"/>
    <cellStyle name="Column Heading 2 2 10 5" xfId="6771"/>
    <cellStyle name="Column Heading 2 2 10 5 2" xfId="49084"/>
    <cellStyle name="Column Heading 2 2 10 5 3" xfId="49085"/>
    <cellStyle name="Column Heading 2 2 10 6" xfId="6772"/>
    <cellStyle name="Column Heading 2 2 10 6 2" xfId="49086"/>
    <cellStyle name="Column Heading 2 2 10 6 3" xfId="49087"/>
    <cellStyle name="Column Heading 2 2 10 7" xfId="6773"/>
    <cellStyle name="Column Heading 2 2 10 8" xfId="49088"/>
    <cellStyle name="Column Heading 2 2 11" xfId="6774"/>
    <cellStyle name="Column Heading 2 2 11 2" xfId="6775"/>
    <cellStyle name="Column Heading 2 2 11 2 2" xfId="6776"/>
    <cellStyle name="Column Heading 2 2 11 2 3" xfId="6777"/>
    <cellStyle name="Column Heading 2 2 11 2 4" xfId="6778"/>
    <cellStyle name="Column Heading 2 2 11 2 5" xfId="6779"/>
    <cellStyle name="Column Heading 2 2 11 2 6" xfId="6780"/>
    <cellStyle name="Column Heading 2 2 11 3" xfId="6781"/>
    <cellStyle name="Column Heading 2 2 11 3 2" xfId="49089"/>
    <cellStyle name="Column Heading 2 2 11 3 3" xfId="49090"/>
    <cellStyle name="Column Heading 2 2 11 4" xfId="6782"/>
    <cellStyle name="Column Heading 2 2 11 4 2" xfId="49091"/>
    <cellStyle name="Column Heading 2 2 11 4 3" xfId="49092"/>
    <cellStyle name="Column Heading 2 2 11 5" xfId="6783"/>
    <cellStyle name="Column Heading 2 2 11 5 2" xfId="49093"/>
    <cellStyle name="Column Heading 2 2 11 5 3" xfId="49094"/>
    <cellStyle name="Column Heading 2 2 11 6" xfId="6784"/>
    <cellStyle name="Column Heading 2 2 11 6 2" xfId="49095"/>
    <cellStyle name="Column Heading 2 2 11 6 3" xfId="49096"/>
    <cellStyle name="Column Heading 2 2 11 7" xfId="6785"/>
    <cellStyle name="Column Heading 2 2 11 8" xfId="49097"/>
    <cellStyle name="Column Heading 2 2 12" xfId="6786"/>
    <cellStyle name="Column Heading 2 2 12 2" xfId="6787"/>
    <cellStyle name="Column Heading 2 2 12 2 2" xfId="6788"/>
    <cellStyle name="Column Heading 2 2 12 2 3" xfId="6789"/>
    <cellStyle name="Column Heading 2 2 12 2 4" xfId="6790"/>
    <cellStyle name="Column Heading 2 2 12 2 5" xfId="6791"/>
    <cellStyle name="Column Heading 2 2 12 2 6" xfId="6792"/>
    <cellStyle name="Column Heading 2 2 12 3" xfId="6793"/>
    <cellStyle name="Column Heading 2 2 12 3 2" xfId="49098"/>
    <cellStyle name="Column Heading 2 2 12 3 3" xfId="49099"/>
    <cellStyle name="Column Heading 2 2 12 4" xfId="6794"/>
    <cellStyle name="Column Heading 2 2 12 4 2" xfId="49100"/>
    <cellStyle name="Column Heading 2 2 12 4 3" xfId="49101"/>
    <cellStyle name="Column Heading 2 2 12 5" xfId="6795"/>
    <cellStyle name="Column Heading 2 2 12 5 2" xfId="49102"/>
    <cellStyle name="Column Heading 2 2 12 5 3" xfId="49103"/>
    <cellStyle name="Column Heading 2 2 12 6" xfId="6796"/>
    <cellStyle name="Column Heading 2 2 12 6 2" xfId="49104"/>
    <cellStyle name="Column Heading 2 2 12 6 3" xfId="49105"/>
    <cellStyle name="Column Heading 2 2 12 7" xfId="6797"/>
    <cellStyle name="Column Heading 2 2 12 8" xfId="49106"/>
    <cellStyle name="Column Heading 2 2 13" xfId="6798"/>
    <cellStyle name="Column Heading 2 2 13 2" xfId="6799"/>
    <cellStyle name="Column Heading 2 2 13 2 2" xfId="6800"/>
    <cellStyle name="Column Heading 2 2 13 2 3" xfId="6801"/>
    <cellStyle name="Column Heading 2 2 13 2 4" xfId="6802"/>
    <cellStyle name="Column Heading 2 2 13 2 5" xfId="6803"/>
    <cellStyle name="Column Heading 2 2 13 2 6" xfId="6804"/>
    <cellStyle name="Column Heading 2 2 13 3" xfId="6805"/>
    <cellStyle name="Column Heading 2 2 13 3 2" xfId="49107"/>
    <cellStyle name="Column Heading 2 2 13 3 3" xfId="49108"/>
    <cellStyle name="Column Heading 2 2 13 4" xfId="6806"/>
    <cellStyle name="Column Heading 2 2 13 4 2" xfId="49109"/>
    <cellStyle name="Column Heading 2 2 13 4 3" xfId="49110"/>
    <cellStyle name="Column Heading 2 2 13 5" xfId="6807"/>
    <cellStyle name="Column Heading 2 2 13 5 2" xfId="49111"/>
    <cellStyle name="Column Heading 2 2 13 5 3" xfId="49112"/>
    <cellStyle name="Column Heading 2 2 13 6" xfId="6808"/>
    <cellStyle name="Column Heading 2 2 13 6 2" xfId="49113"/>
    <cellStyle name="Column Heading 2 2 13 6 3" xfId="49114"/>
    <cellStyle name="Column Heading 2 2 13 7" xfId="6809"/>
    <cellStyle name="Column Heading 2 2 13 8" xfId="49115"/>
    <cellStyle name="Column Heading 2 2 14" xfId="6810"/>
    <cellStyle name="Column Heading 2 2 14 2" xfId="6811"/>
    <cellStyle name="Column Heading 2 2 14 2 2" xfId="6812"/>
    <cellStyle name="Column Heading 2 2 14 2 3" xfId="6813"/>
    <cellStyle name="Column Heading 2 2 14 2 4" xfId="6814"/>
    <cellStyle name="Column Heading 2 2 14 2 5" xfId="6815"/>
    <cellStyle name="Column Heading 2 2 14 2 6" xfId="6816"/>
    <cellStyle name="Column Heading 2 2 14 3" xfId="6817"/>
    <cellStyle name="Column Heading 2 2 14 3 2" xfId="49116"/>
    <cellStyle name="Column Heading 2 2 14 3 3" xfId="49117"/>
    <cellStyle name="Column Heading 2 2 14 4" xfId="6818"/>
    <cellStyle name="Column Heading 2 2 14 4 2" xfId="49118"/>
    <cellStyle name="Column Heading 2 2 14 4 3" xfId="49119"/>
    <cellStyle name="Column Heading 2 2 14 5" xfId="6819"/>
    <cellStyle name="Column Heading 2 2 14 5 2" xfId="49120"/>
    <cellStyle name="Column Heading 2 2 14 5 3" xfId="49121"/>
    <cellStyle name="Column Heading 2 2 14 6" xfId="6820"/>
    <cellStyle name="Column Heading 2 2 14 6 2" xfId="49122"/>
    <cellStyle name="Column Heading 2 2 14 6 3" xfId="49123"/>
    <cellStyle name="Column Heading 2 2 14 7" xfId="6821"/>
    <cellStyle name="Column Heading 2 2 14 8" xfId="49124"/>
    <cellStyle name="Column Heading 2 2 15" xfId="6822"/>
    <cellStyle name="Column Heading 2 2 15 2" xfId="6823"/>
    <cellStyle name="Column Heading 2 2 15 2 2" xfId="6824"/>
    <cellStyle name="Column Heading 2 2 15 2 3" xfId="6825"/>
    <cellStyle name="Column Heading 2 2 15 2 4" xfId="6826"/>
    <cellStyle name="Column Heading 2 2 15 2 5" xfId="6827"/>
    <cellStyle name="Column Heading 2 2 15 2 6" xfId="6828"/>
    <cellStyle name="Column Heading 2 2 15 3" xfId="6829"/>
    <cellStyle name="Column Heading 2 2 15 3 2" xfId="49125"/>
    <cellStyle name="Column Heading 2 2 15 3 3" xfId="49126"/>
    <cellStyle name="Column Heading 2 2 15 4" xfId="6830"/>
    <cellStyle name="Column Heading 2 2 15 4 2" xfId="49127"/>
    <cellStyle name="Column Heading 2 2 15 4 3" xfId="49128"/>
    <cellStyle name="Column Heading 2 2 15 5" xfId="6831"/>
    <cellStyle name="Column Heading 2 2 15 5 2" xfId="49129"/>
    <cellStyle name="Column Heading 2 2 15 5 3" xfId="49130"/>
    <cellStyle name="Column Heading 2 2 15 6" xfId="6832"/>
    <cellStyle name="Column Heading 2 2 15 6 2" xfId="49131"/>
    <cellStyle name="Column Heading 2 2 15 6 3" xfId="49132"/>
    <cellStyle name="Column Heading 2 2 15 7" xfId="6833"/>
    <cellStyle name="Column Heading 2 2 15 8" xfId="49133"/>
    <cellStyle name="Column Heading 2 2 16" xfId="6834"/>
    <cellStyle name="Column Heading 2 2 16 2" xfId="6835"/>
    <cellStyle name="Column Heading 2 2 16 2 2" xfId="6836"/>
    <cellStyle name="Column Heading 2 2 16 2 3" xfId="6837"/>
    <cellStyle name="Column Heading 2 2 16 2 4" xfId="6838"/>
    <cellStyle name="Column Heading 2 2 16 2 5" xfId="6839"/>
    <cellStyle name="Column Heading 2 2 16 2 6" xfId="6840"/>
    <cellStyle name="Column Heading 2 2 16 3" xfId="6841"/>
    <cellStyle name="Column Heading 2 2 16 3 2" xfId="49134"/>
    <cellStyle name="Column Heading 2 2 16 3 3" xfId="49135"/>
    <cellStyle name="Column Heading 2 2 16 4" xfId="6842"/>
    <cellStyle name="Column Heading 2 2 16 4 2" xfId="49136"/>
    <cellStyle name="Column Heading 2 2 16 4 3" xfId="49137"/>
    <cellStyle name="Column Heading 2 2 16 5" xfId="6843"/>
    <cellStyle name="Column Heading 2 2 16 5 2" xfId="49138"/>
    <cellStyle name="Column Heading 2 2 16 5 3" xfId="49139"/>
    <cellStyle name="Column Heading 2 2 16 6" xfId="6844"/>
    <cellStyle name="Column Heading 2 2 16 6 2" xfId="49140"/>
    <cellStyle name="Column Heading 2 2 16 6 3" xfId="49141"/>
    <cellStyle name="Column Heading 2 2 16 7" xfId="6845"/>
    <cellStyle name="Column Heading 2 2 16 8" xfId="49142"/>
    <cellStyle name="Column Heading 2 2 17" xfId="6846"/>
    <cellStyle name="Column Heading 2 2 17 2" xfId="6847"/>
    <cellStyle name="Column Heading 2 2 17 2 2" xfId="6848"/>
    <cellStyle name="Column Heading 2 2 17 2 3" xfId="6849"/>
    <cellStyle name="Column Heading 2 2 17 2 4" xfId="6850"/>
    <cellStyle name="Column Heading 2 2 17 2 5" xfId="6851"/>
    <cellStyle name="Column Heading 2 2 17 2 6" xfId="6852"/>
    <cellStyle name="Column Heading 2 2 17 3" xfId="6853"/>
    <cellStyle name="Column Heading 2 2 17 3 2" xfId="49143"/>
    <cellStyle name="Column Heading 2 2 17 3 3" xfId="49144"/>
    <cellStyle name="Column Heading 2 2 17 4" xfId="6854"/>
    <cellStyle name="Column Heading 2 2 17 4 2" xfId="49145"/>
    <cellStyle name="Column Heading 2 2 17 4 3" xfId="49146"/>
    <cellStyle name="Column Heading 2 2 17 5" xfId="6855"/>
    <cellStyle name="Column Heading 2 2 17 5 2" xfId="49147"/>
    <cellStyle name="Column Heading 2 2 17 5 3" xfId="49148"/>
    <cellStyle name="Column Heading 2 2 17 6" xfId="6856"/>
    <cellStyle name="Column Heading 2 2 17 6 2" xfId="49149"/>
    <cellStyle name="Column Heading 2 2 17 6 3" xfId="49150"/>
    <cellStyle name="Column Heading 2 2 17 7" xfId="6857"/>
    <cellStyle name="Column Heading 2 2 17 8" xfId="49151"/>
    <cellStyle name="Column Heading 2 2 18" xfId="6858"/>
    <cellStyle name="Column Heading 2 2 18 2" xfId="6859"/>
    <cellStyle name="Column Heading 2 2 18 2 2" xfId="6860"/>
    <cellStyle name="Column Heading 2 2 18 2 3" xfId="6861"/>
    <cellStyle name="Column Heading 2 2 18 2 4" xfId="6862"/>
    <cellStyle name="Column Heading 2 2 18 2 5" xfId="6863"/>
    <cellStyle name="Column Heading 2 2 18 2 6" xfId="6864"/>
    <cellStyle name="Column Heading 2 2 18 3" xfId="6865"/>
    <cellStyle name="Column Heading 2 2 18 3 2" xfId="49152"/>
    <cellStyle name="Column Heading 2 2 18 3 3" xfId="49153"/>
    <cellStyle name="Column Heading 2 2 18 4" xfId="6866"/>
    <cellStyle name="Column Heading 2 2 18 4 2" xfId="49154"/>
    <cellStyle name="Column Heading 2 2 18 4 3" xfId="49155"/>
    <cellStyle name="Column Heading 2 2 18 5" xfId="6867"/>
    <cellStyle name="Column Heading 2 2 18 5 2" xfId="49156"/>
    <cellStyle name="Column Heading 2 2 18 5 3" xfId="49157"/>
    <cellStyle name="Column Heading 2 2 18 6" xfId="6868"/>
    <cellStyle name="Column Heading 2 2 18 6 2" xfId="49158"/>
    <cellStyle name="Column Heading 2 2 18 6 3" xfId="49159"/>
    <cellStyle name="Column Heading 2 2 18 7" xfId="6869"/>
    <cellStyle name="Column Heading 2 2 18 8" xfId="49160"/>
    <cellStyle name="Column Heading 2 2 19" xfId="6870"/>
    <cellStyle name="Column Heading 2 2 19 2" xfId="6871"/>
    <cellStyle name="Column Heading 2 2 19 2 2" xfId="6872"/>
    <cellStyle name="Column Heading 2 2 19 2 3" xfId="6873"/>
    <cellStyle name="Column Heading 2 2 19 2 4" xfId="6874"/>
    <cellStyle name="Column Heading 2 2 19 2 5" xfId="6875"/>
    <cellStyle name="Column Heading 2 2 19 2 6" xfId="6876"/>
    <cellStyle name="Column Heading 2 2 19 3" xfId="6877"/>
    <cellStyle name="Column Heading 2 2 19 3 2" xfId="49161"/>
    <cellStyle name="Column Heading 2 2 19 3 3" xfId="49162"/>
    <cellStyle name="Column Heading 2 2 19 4" xfId="6878"/>
    <cellStyle name="Column Heading 2 2 19 4 2" xfId="49163"/>
    <cellStyle name="Column Heading 2 2 19 4 3" xfId="49164"/>
    <cellStyle name="Column Heading 2 2 19 5" xfId="6879"/>
    <cellStyle name="Column Heading 2 2 19 5 2" xfId="49165"/>
    <cellStyle name="Column Heading 2 2 19 5 3" xfId="49166"/>
    <cellStyle name="Column Heading 2 2 19 6" xfId="6880"/>
    <cellStyle name="Column Heading 2 2 19 6 2" xfId="49167"/>
    <cellStyle name="Column Heading 2 2 19 6 3" xfId="49168"/>
    <cellStyle name="Column Heading 2 2 19 7" xfId="6881"/>
    <cellStyle name="Column Heading 2 2 19 8" xfId="49169"/>
    <cellStyle name="Column Heading 2 2 2" xfId="6882"/>
    <cellStyle name="Column Heading 2 2 2 2" xfId="6883"/>
    <cellStyle name="Column Heading 2 2 2 2 2" xfId="6884"/>
    <cellStyle name="Column Heading 2 2 2 2 3" xfId="6885"/>
    <cellStyle name="Column Heading 2 2 2 2 4" xfId="6886"/>
    <cellStyle name="Column Heading 2 2 2 2 5" xfId="6887"/>
    <cellStyle name="Column Heading 2 2 2 2 6" xfId="6888"/>
    <cellStyle name="Column Heading 2 2 2 3" xfId="6889"/>
    <cellStyle name="Column Heading 2 2 2 3 2" xfId="49170"/>
    <cellStyle name="Column Heading 2 2 2 3 3" xfId="49171"/>
    <cellStyle name="Column Heading 2 2 2 4" xfId="6890"/>
    <cellStyle name="Column Heading 2 2 2 4 2" xfId="49172"/>
    <cellStyle name="Column Heading 2 2 2 4 3" xfId="49173"/>
    <cellStyle name="Column Heading 2 2 2 5" xfId="6891"/>
    <cellStyle name="Column Heading 2 2 2 5 2" xfId="49174"/>
    <cellStyle name="Column Heading 2 2 2 5 3" xfId="49175"/>
    <cellStyle name="Column Heading 2 2 2 6" xfId="6892"/>
    <cellStyle name="Column Heading 2 2 2 6 2" xfId="49176"/>
    <cellStyle name="Column Heading 2 2 2 6 3" xfId="49177"/>
    <cellStyle name="Column Heading 2 2 2 7" xfId="6893"/>
    <cellStyle name="Column Heading 2 2 2 8" xfId="49178"/>
    <cellStyle name="Column Heading 2 2 20" xfId="6894"/>
    <cellStyle name="Column Heading 2 2 20 2" xfId="6895"/>
    <cellStyle name="Column Heading 2 2 20 2 2" xfId="6896"/>
    <cellStyle name="Column Heading 2 2 20 2 3" xfId="6897"/>
    <cellStyle name="Column Heading 2 2 20 2 4" xfId="6898"/>
    <cellStyle name="Column Heading 2 2 20 2 5" xfId="6899"/>
    <cellStyle name="Column Heading 2 2 20 2 6" xfId="6900"/>
    <cellStyle name="Column Heading 2 2 20 3" xfId="6901"/>
    <cellStyle name="Column Heading 2 2 20 3 2" xfId="49179"/>
    <cellStyle name="Column Heading 2 2 20 3 3" xfId="49180"/>
    <cellStyle name="Column Heading 2 2 20 4" xfId="6902"/>
    <cellStyle name="Column Heading 2 2 20 4 2" xfId="49181"/>
    <cellStyle name="Column Heading 2 2 20 4 3" xfId="49182"/>
    <cellStyle name="Column Heading 2 2 20 5" xfId="6903"/>
    <cellStyle name="Column Heading 2 2 20 5 2" xfId="49183"/>
    <cellStyle name="Column Heading 2 2 20 5 3" xfId="49184"/>
    <cellStyle name="Column Heading 2 2 20 6" xfId="6904"/>
    <cellStyle name="Column Heading 2 2 20 6 2" xfId="49185"/>
    <cellStyle name="Column Heading 2 2 20 6 3" xfId="49186"/>
    <cellStyle name="Column Heading 2 2 20 7" xfId="6905"/>
    <cellStyle name="Column Heading 2 2 20 8" xfId="49187"/>
    <cellStyle name="Column Heading 2 2 21" xfId="6906"/>
    <cellStyle name="Column Heading 2 2 21 2" xfId="6907"/>
    <cellStyle name="Column Heading 2 2 21 2 2" xfId="6908"/>
    <cellStyle name="Column Heading 2 2 21 2 3" xfId="6909"/>
    <cellStyle name="Column Heading 2 2 21 2 4" xfId="6910"/>
    <cellStyle name="Column Heading 2 2 21 2 5" xfId="6911"/>
    <cellStyle name="Column Heading 2 2 21 2 6" xfId="6912"/>
    <cellStyle name="Column Heading 2 2 21 3" xfId="6913"/>
    <cellStyle name="Column Heading 2 2 21 3 2" xfId="49188"/>
    <cellStyle name="Column Heading 2 2 21 3 3" xfId="49189"/>
    <cellStyle name="Column Heading 2 2 21 4" xfId="6914"/>
    <cellStyle name="Column Heading 2 2 21 4 2" xfId="49190"/>
    <cellStyle name="Column Heading 2 2 21 4 3" xfId="49191"/>
    <cellStyle name="Column Heading 2 2 21 5" xfId="6915"/>
    <cellStyle name="Column Heading 2 2 21 5 2" xfId="49192"/>
    <cellStyle name="Column Heading 2 2 21 5 3" xfId="49193"/>
    <cellStyle name="Column Heading 2 2 21 6" xfId="6916"/>
    <cellStyle name="Column Heading 2 2 21 6 2" xfId="49194"/>
    <cellStyle name="Column Heading 2 2 21 6 3" xfId="49195"/>
    <cellStyle name="Column Heading 2 2 21 7" xfId="6917"/>
    <cellStyle name="Column Heading 2 2 21 8" xfId="49196"/>
    <cellStyle name="Column Heading 2 2 22" xfId="6918"/>
    <cellStyle name="Column Heading 2 2 22 2" xfId="6919"/>
    <cellStyle name="Column Heading 2 2 22 2 2" xfId="6920"/>
    <cellStyle name="Column Heading 2 2 22 2 3" xfId="6921"/>
    <cellStyle name="Column Heading 2 2 22 2 4" xfId="6922"/>
    <cellStyle name="Column Heading 2 2 22 2 5" xfId="6923"/>
    <cellStyle name="Column Heading 2 2 22 2 6" xfId="6924"/>
    <cellStyle name="Column Heading 2 2 22 3" xfId="6925"/>
    <cellStyle name="Column Heading 2 2 22 3 2" xfId="49197"/>
    <cellStyle name="Column Heading 2 2 22 3 3" xfId="49198"/>
    <cellStyle name="Column Heading 2 2 22 4" xfId="6926"/>
    <cellStyle name="Column Heading 2 2 22 4 2" xfId="49199"/>
    <cellStyle name="Column Heading 2 2 22 4 3" xfId="49200"/>
    <cellStyle name="Column Heading 2 2 22 5" xfId="6927"/>
    <cellStyle name="Column Heading 2 2 22 5 2" xfId="49201"/>
    <cellStyle name="Column Heading 2 2 22 5 3" xfId="49202"/>
    <cellStyle name="Column Heading 2 2 22 6" xfId="6928"/>
    <cellStyle name="Column Heading 2 2 22 6 2" xfId="49203"/>
    <cellStyle name="Column Heading 2 2 22 6 3" xfId="49204"/>
    <cellStyle name="Column Heading 2 2 22 7" xfId="6929"/>
    <cellStyle name="Column Heading 2 2 22 8" xfId="49205"/>
    <cellStyle name="Column Heading 2 2 23" xfId="6930"/>
    <cellStyle name="Column Heading 2 2 23 2" xfId="6931"/>
    <cellStyle name="Column Heading 2 2 23 2 2" xfId="6932"/>
    <cellStyle name="Column Heading 2 2 23 2 3" xfId="6933"/>
    <cellStyle name="Column Heading 2 2 23 2 4" xfId="6934"/>
    <cellStyle name="Column Heading 2 2 23 2 5" xfId="6935"/>
    <cellStyle name="Column Heading 2 2 23 2 6" xfId="6936"/>
    <cellStyle name="Column Heading 2 2 23 3" xfId="6937"/>
    <cellStyle name="Column Heading 2 2 23 3 2" xfId="49206"/>
    <cellStyle name="Column Heading 2 2 23 3 3" xfId="49207"/>
    <cellStyle name="Column Heading 2 2 23 4" xfId="6938"/>
    <cellStyle name="Column Heading 2 2 23 4 2" xfId="49208"/>
    <cellStyle name="Column Heading 2 2 23 4 3" xfId="49209"/>
    <cellStyle name="Column Heading 2 2 23 5" xfId="6939"/>
    <cellStyle name="Column Heading 2 2 23 5 2" xfId="49210"/>
    <cellStyle name="Column Heading 2 2 23 5 3" xfId="49211"/>
    <cellStyle name="Column Heading 2 2 23 6" xfId="6940"/>
    <cellStyle name="Column Heading 2 2 23 6 2" xfId="49212"/>
    <cellStyle name="Column Heading 2 2 23 6 3" xfId="49213"/>
    <cellStyle name="Column Heading 2 2 23 7" xfId="6941"/>
    <cellStyle name="Column Heading 2 2 23 8" xfId="49214"/>
    <cellStyle name="Column Heading 2 2 24" xfId="6942"/>
    <cellStyle name="Column Heading 2 2 24 2" xfId="6943"/>
    <cellStyle name="Column Heading 2 2 24 2 2" xfId="6944"/>
    <cellStyle name="Column Heading 2 2 24 2 3" xfId="6945"/>
    <cellStyle name="Column Heading 2 2 24 2 4" xfId="6946"/>
    <cellStyle name="Column Heading 2 2 24 2 5" xfId="6947"/>
    <cellStyle name="Column Heading 2 2 24 2 6" xfId="6948"/>
    <cellStyle name="Column Heading 2 2 24 3" xfId="6949"/>
    <cellStyle name="Column Heading 2 2 24 3 2" xfId="49215"/>
    <cellStyle name="Column Heading 2 2 24 3 3" xfId="49216"/>
    <cellStyle name="Column Heading 2 2 24 4" xfId="6950"/>
    <cellStyle name="Column Heading 2 2 24 4 2" xfId="49217"/>
    <cellStyle name="Column Heading 2 2 24 4 3" xfId="49218"/>
    <cellStyle name="Column Heading 2 2 24 5" xfId="6951"/>
    <cellStyle name="Column Heading 2 2 24 5 2" xfId="49219"/>
    <cellStyle name="Column Heading 2 2 24 5 3" xfId="49220"/>
    <cellStyle name="Column Heading 2 2 24 6" xfId="6952"/>
    <cellStyle name="Column Heading 2 2 24 6 2" xfId="49221"/>
    <cellStyle name="Column Heading 2 2 24 6 3" xfId="49222"/>
    <cellStyle name="Column Heading 2 2 24 7" xfId="6953"/>
    <cellStyle name="Column Heading 2 2 24 8" xfId="49223"/>
    <cellStyle name="Column Heading 2 2 25" xfId="6954"/>
    <cellStyle name="Column Heading 2 2 25 2" xfId="6955"/>
    <cellStyle name="Column Heading 2 2 25 2 2" xfId="6956"/>
    <cellStyle name="Column Heading 2 2 25 2 3" xfId="6957"/>
    <cellStyle name="Column Heading 2 2 25 2 4" xfId="6958"/>
    <cellStyle name="Column Heading 2 2 25 2 5" xfId="6959"/>
    <cellStyle name="Column Heading 2 2 25 2 6" xfId="6960"/>
    <cellStyle name="Column Heading 2 2 25 3" xfId="6961"/>
    <cellStyle name="Column Heading 2 2 25 3 2" xfId="49224"/>
    <cellStyle name="Column Heading 2 2 25 3 3" xfId="49225"/>
    <cellStyle name="Column Heading 2 2 25 4" xfId="6962"/>
    <cellStyle name="Column Heading 2 2 25 4 2" xfId="49226"/>
    <cellStyle name="Column Heading 2 2 25 4 3" xfId="49227"/>
    <cellStyle name="Column Heading 2 2 25 5" xfId="6963"/>
    <cellStyle name="Column Heading 2 2 25 5 2" xfId="49228"/>
    <cellStyle name="Column Heading 2 2 25 5 3" xfId="49229"/>
    <cellStyle name="Column Heading 2 2 25 6" xfId="6964"/>
    <cellStyle name="Column Heading 2 2 25 6 2" xfId="49230"/>
    <cellStyle name="Column Heading 2 2 25 6 3" xfId="49231"/>
    <cellStyle name="Column Heading 2 2 25 7" xfId="6965"/>
    <cellStyle name="Column Heading 2 2 25 8" xfId="49232"/>
    <cellStyle name="Column Heading 2 2 26" xfId="6966"/>
    <cellStyle name="Column Heading 2 2 26 2" xfId="6967"/>
    <cellStyle name="Column Heading 2 2 26 2 2" xfId="6968"/>
    <cellStyle name="Column Heading 2 2 26 2 3" xfId="6969"/>
    <cellStyle name="Column Heading 2 2 26 2 4" xfId="6970"/>
    <cellStyle name="Column Heading 2 2 26 2 5" xfId="6971"/>
    <cellStyle name="Column Heading 2 2 26 2 6" xfId="6972"/>
    <cellStyle name="Column Heading 2 2 26 3" xfId="6973"/>
    <cellStyle name="Column Heading 2 2 26 3 2" xfId="49233"/>
    <cellStyle name="Column Heading 2 2 26 3 3" xfId="49234"/>
    <cellStyle name="Column Heading 2 2 26 4" xfId="6974"/>
    <cellStyle name="Column Heading 2 2 26 4 2" xfId="49235"/>
    <cellStyle name="Column Heading 2 2 26 4 3" xfId="49236"/>
    <cellStyle name="Column Heading 2 2 26 5" xfId="6975"/>
    <cellStyle name="Column Heading 2 2 26 5 2" xfId="49237"/>
    <cellStyle name="Column Heading 2 2 26 5 3" xfId="49238"/>
    <cellStyle name="Column Heading 2 2 26 6" xfId="6976"/>
    <cellStyle name="Column Heading 2 2 26 6 2" xfId="49239"/>
    <cellStyle name="Column Heading 2 2 26 6 3" xfId="49240"/>
    <cellStyle name="Column Heading 2 2 26 7" xfId="6977"/>
    <cellStyle name="Column Heading 2 2 26 8" xfId="49241"/>
    <cellStyle name="Column Heading 2 2 27" xfId="6978"/>
    <cellStyle name="Column Heading 2 2 27 2" xfId="6979"/>
    <cellStyle name="Column Heading 2 2 27 2 2" xfId="6980"/>
    <cellStyle name="Column Heading 2 2 27 2 3" xfId="6981"/>
    <cellStyle name="Column Heading 2 2 27 2 4" xfId="6982"/>
    <cellStyle name="Column Heading 2 2 27 2 5" xfId="6983"/>
    <cellStyle name="Column Heading 2 2 27 2 6" xfId="6984"/>
    <cellStyle name="Column Heading 2 2 27 3" xfId="6985"/>
    <cellStyle name="Column Heading 2 2 27 3 2" xfId="49242"/>
    <cellStyle name="Column Heading 2 2 27 3 3" xfId="49243"/>
    <cellStyle name="Column Heading 2 2 27 4" xfId="6986"/>
    <cellStyle name="Column Heading 2 2 27 4 2" xfId="49244"/>
    <cellStyle name="Column Heading 2 2 27 4 3" xfId="49245"/>
    <cellStyle name="Column Heading 2 2 27 5" xfId="6987"/>
    <cellStyle name="Column Heading 2 2 27 5 2" xfId="49246"/>
    <cellStyle name="Column Heading 2 2 27 5 3" xfId="49247"/>
    <cellStyle name="Column Heading 2 2 27 6" xfId="6988"/>
    <cellStyle name="Column Heading 2 2 27 6 2" xfId="49248"/>
    <cellStyle name="Column Heading 2 2 27 6 3" xfId="49249"/>
    <cellStyle name="Column Heading 2 2 27 7" xfId="6989"/>
    <cellStyle name="Column Heading 2 2 27 8" xfId="49250"/>
    <cellStyle name="Column Heading 2 2 28" xfId="6990"/>
    <cellStyle name="Column Heading 2 2 28 2" xfId="6991"/>
    <cellStyle name="Column Heading 2 2 28 2 2" xfId="6992"/>
    <cellStyle name="Column Heading 2 2 28 2 3" xfId="6993"/>
    <cellStyle name="Column Heading 2 2 28 2 4" xfId="6994"/>
    <cellStyle name="Column Heading 2 2 28 2 5" xfId="6995"/>
    <cellStyle name="Column Heading 2 2 28 2 6" xfId="6996"/>
    <cellStyle name="Column Heading 2 2 28 3" xfId="6997"/>
    <cellStyle name="Column Heading 2 2 28 3 2" xfId="49251"/>
    <cellStyle name="Column Heading 2 2 28 3 3" xfId="49252"/>
    <cellStyle name="Column Heading 2 2 28 4" xfId="6998"/>
    <cellStyle name="Column Heading 2 2 28 4 2" xfId="49253"/>
    <cellStyle name="Column Heading 2 2 28 4 3" xfId="49254"/>
    <cellStyle name="Column Heading 2 2 28 5" xfId="6999"/>
    <cellStyle name="Column Heading 2 2 28 5 2" xfId="49255"/>
    <cellStyle name="Column Heading 2 2 28 5 3" xfId="49256"/>
    <cellStyle name="Column Heading 2 2 28 6" xfId="7000"/>
    <cellStyle name="Column Heading 2 2 28 6 2" xfId="49257"/>
    <cellStyle name="Column Heading 2 2 28 6 3" xfId="49258"/>
    <cellStyle name="Column Heading 2 2 28 7" xfId="7001"/>
    <cellStyle name="Column Heading 2 2 28 8" xfId="49259"/>
    <cellStyle name="Column Heading 2 2 29" xfId="7002"/>
    <cellStyle name="Column Heading 2 2 29 2" xfId="7003"/>
    <cellStyle name="Column Heading 2 2 29 2 2" xfId="7004"/>
    <cellStyle name="Column Heading 2 2 29 2 3" xfId="7005"/>
    <cellStyle name="Column Heading 2 2 29 2 4" xfId="7006"/>
    <cellStyle name="Column Heading 2 2 29 2 5" xfId="7007"/>
    <cellStyle name="Column Heading 2 2 29 2 6" xfId="7008"/>
    <cellStyle name="Column Heading 2 2 29 3" xfId="7009"/>
    <cellStyle name="Column Heading 2 2 29 3 2" xfId="49260"/>
    <cellStyle name="Column Heading 2 2 29 3 3" xfId="49261"/>
    <cellStyle name="Column Heading 2 2 29 4" xfId="7010"/>
    <cellStyle name="Column Heading 2 2 29 4 2" xfId="49262"/>
    <cellStyle name="Column Heading 2 2 29 4 3" xfId="49263"/>
    <cellStyle name="Column Heading 2 2 29 5" xfId="7011"/>
    <cellStyle name="Column Heading 2 2 29 5 2" xfId="49264"/>
    <cellStyle name="Column Heading 2 2 29 5 3" xfId="49265"/>
    <cellStyle name="Column Heading 2 2 29 6" xfId="7012"/>
    <cellStyle name="Column Heading 2 2 29 6 2" xfId="49266"/>
    <cellStyle name="Column Heading 2 2 29 6 3" xfId="49267"/>
    <cellStyle name="Column Heading 2 2 29 7" xfId="7013"/>
    <cellStyle name="Column Heading 2 2 29 8" xfId="49268"/>
    <cellStyle name="Column Heading 2 2 3" xfId="7014"/>
    <cellStyle name="Column Heading 2 2 3 2" xfId="7015"/>
    <cellStyle name="Column Heading 2 2 3 2 2" xfId="7016"/>
    <cellStyle name="Column Heading 2 2 3 2 3" xfId="7017"/>
    <cellStyle name="Column Heading 2 2 3 2 4" xfId="7018"/>
    <cellStyle name="Column Heading 2 2 3 2 5" xfId="7019"/>
    <cellStyle name="Column Heading 2 2 3 2 6" xfId="7020"/>
    <cellStyle name="Column Heading 2 2 3 3" xfId="7021"/>
    <cellStyle name="Column Heading 2 2 3 3 2" xfId="49269"/>
    <cellStyle name="Column Heading 2 2 3 3 3" xfId="49270"/>
    <cellStyle name="Column Heading 2 2 3 4" xfId="7022"/>
    <cellStyle name="Column Heading 2 2 3 4 2" xfId="49271"/>
    <cellStyle name="Column Heading 2 2 3 4 3" xfId="49272"/>
    <cellStyle name="Column Heading 2 2 3 5" xfId="7023"/>
    <cellStyle name="Column Heading 2 2 3 5 2" xfId="49273"/>
    <cellStyle name="Column Heading 2 2 3 5 3" xfId="49274"/>
    <cellStyle name="Column Heading 2 2 3 6" xfId="7024"/>
    <cellStyle name="Column Heading 2 2 3 6 2" xfId="49275"/>
    <cellStyle name="Column Heading 2 2 3 6 3" xfId="49276"/>
    <cellStyle name="Column Heading 2 2 3 7" xfId="7025"/>
    <cellStyle name="Column Heading 2 2 3 8" xfId="49277"/>
    <cellStyle name="Column Heading 2 2 30" xfId="7026"/>
    <cellStyle name="Column Heading 2 2 30 2" xfId="7027"/>
    <cellStyle name="Column Heading 2 2 30 2 2" xfId="7028"/>
    <cellStyle name="Column Heading 2 2 30 2 3" xfId="7029"/>
    <cellStyle name="Column Heading 2 2 30 2 4" xfId="7030"/>
    <cellStyle name="Column Heading 2 2 30 2 5" xfId="7031"/>
    <cellStyle name="Column Heading 2 2 30 2 6" xfId="7032"/>
    <cellStyle name="Column Heading 2 2 30 3" xfId="7033"/>
    <cellStyle name="Column Heading 2 2 30 3 2" xfId="49278"/>
    <cellStyle name="Column Heading 2 2 30 3 3" xfId="49279"/>
    <cellStyle name="Column Heading 2 2 30 4" xfId="7034"/>
    <cellStyle name="Column Heading 2 2 30 4 2" xfId="49280"/>
    <cellStyle name="Column Heading 2 2 30 4 3" xfId="49281"/>
    <cellStyle name="Column Heading 2 2 30 5" xfId="7035"/>
    <cellStyle name="Column Heading 2 2 30 5 2" xfId="49282"/>
    <cellStyle name="Column Heading 2 2 30 5 3" xfId="49283"/>
    <cellStyle name="Column Heading 2 2 30 6" xfId="7036"/>
    <cellStyle name="Column Heading 2 2 30 6 2" xfId="49284"/>
    <cellStyle name="Column Heading 2 2 30 6 3" xfId="49285"/>
    <cellStyle name="Column Heading 2 2 30 7" xfId="7037"/>
    <cellStyle name="Column Heading 2 2 30 8" xfId="49286"/>
    <cellStyle name="Column Heading 2 2 31" xfId="7038"/>
    <cellStyle name="Column Heading 2 2 31 2" xfId="7039"/>
    <cellStyle name="Column Heading 2 2 31 2 2" xfId="7040"/>
    <cellStyle name="Column Heading 2 2 31 2 3" xfId="7041"/>
    <cellStyle name="Column Heading 2 2 31 2 4" xfId="7042"/>
    <cellStyle name="Column Heading 2 2 31 2 5" xfId="7043"/>
    <cellStyle name="Column Heading 2 2 31 2 6" xfId="7044"/>
    <cellStyle name="Column Heading 2 2 31 3" xfId="7045"/>
    <cellStyle name="Column Heading 2 2 31 3 2" xfId="49287"/>
    <cellStyle name="Column Heading 2 2 31 3 3" xfId="49288"/>
    <cellStyle name="Column Heading 2 2 31 4" xfId="7046"/>
    <cellStyle name="Column Heading 2 2 31 4 2" xfId="49289"/>
    <cellStyle name="Column Heading 2 2 31 4 3" xfId="49290"/>
    <cellStyle name="Column Heading 2 2 31 5" xfId="7047"/>
    <cellStyle name="Column Heading 2 2 31 5 2" xfId="49291"/>
    <cellStyle name="Column Heading 2 2 31 5 3" xfId="49292"/>
    <cellStyle name="Column Heading 2 2 31 6" xfId="7048"/>
    <cellStyle name="Column Heading 2 2 31 6 2" xfId="49293"/>
    <cellStyle name="Column Heading 2 2 31 6 3" xfId="49294"/>
    <cellStyle name="Column Heading 2 2 31 7" xfId="7049"/>
    <cellStyle name="Column Heading 2 2 31 8" xfId="49295"/>
    <cellStyle name="Column Heading 2 2 32" xfId="7050"/>
    <cellStyle name="Column Heading 2 2 32 2" xfId="7051"/>
    <cellStyle name="Column Heading 2 2 32 2 2" xfId="7052"/>
    <cellStyle name="Column Heading 2 2 32 2 3" xfId="7053"/>
    <cellStyle name="Column Heading 2 2 32 2 4" xfId="7054"/>
    <cellStyle name="Column Heading 2 2 32 2 5" xfId="7055"/>
    <cellStyle name="Column Heading 2 2 32 2 6" xfId="7056"/>
    <cellStyle name="Column Heading 2 2 32 3" xfId="7057"/>
    <cellStyle name="Column Heading 2 2 32 3 2" xfId="49296"/>
    <cellStyle name="Column Heading 2 2 32 3 3" xfId="49297"/>
    <cellStyle name="Column Heading 2 2 32 4" xfId="7058"/>
    <cellStyle name="Column Heading 2 2 32 4 2" xfId="49298"/>
    <cellStyle name="Column Heading 2 2 32 4 3" xfId="49299"/>
    <cellStyle name="Column Heading 2 2 32 5" xfId="7059"/>
    <cellStyle name="Column Heading 2 2 32 5 2" xfId="49300"/>
    <cellStyle name="Column Heading 2 2 32 5 3" xfId="49301"/>
    <cellStyle name="Column Heading 2 2 32 6" xfId="7060"/>
    <cellStyle name="Column Heading 2 2 32 6 2" xfId="49302"/>
    <cellStyle name="Column Heading 2 2 32 6 3" xfId="49303"/>
    <cellStyle name="Column Heading 2 2 32 7" xfId="7061"/>
    <cellStyle name="Column Heading 2 2 32 8" xfId="49304"/>
    <cellStyle name="Column Heading 2 2 33" xfId="7062"/>
    <cellStyle name="Column Heading 2 2 33 2" xfId="7063"/>
    <cellStyle name="Column Heading 2 2 33 2 2" xfId="7064"/>
    <cellStyle name="Column Heading 2 2 33 2 3" xfId="7065"/>
    <cellStyle name="Column Heading 2 2 33 2 4" xfId="7066"/>
    <cellStyle name="Column Heading 2 2 33 2 5" xfId="7067"/>
    <cellStyle name="Column Heading 2 2 33 2 6" xfId="7068"/>
    <cellStyle name="Column Heading 2 2 33 3" xfId="7069"/>
    <cellStyle name="Column Heading 2 2 33 3 2" xfId="49305"/>
    <cellStyle name="Column Heading 2 2 33 3 3" xfId="49306"/>
    <cellStyle name="Column Heading 2 2 33 4" xfId="7070"/>
    <cellStyle name="Column Heading 2 2 33 4 2" xfId="49307"/>
    <cellStyle name="Column Heading 2 2 33 4 3" xfId="49308"/>
    <cellStyle name="Column Heading 2 2 33 5" xfId="7071"/>
    <cellStyle name="Column Heading 2 2 33 5 2" xfId="49309"/>
    <cellStyle name="Column Heading 2 2 33 5 3" xfId="49310"/>
    <cellStyle name="Column Heading 2 2 33 6" xfId="7072"/>
    <cellStyle name="Column Heading 2 2 33 6 2" xfId="49311"/>
    <cellStyle name="Column Heading 2 2 33 6 3" xfId="49312"/>
    <cellStyle name="Column Heading 2 2 33 7" xfId="49313"/>
    <cellStyle name="Column Heading 2 2 33 8" xfId="49314"/>
    <cellStyle name="Column Heading 2 2 34" xfId="7073"/>
    <cellStyle name="Column Heading 2 2 34 2" xfId="7074"/>
    <cellStyle name="Column Heading 2 2 34 2 2" xfId="7075"/>
    <cellStyle name="Column Heading 2 2 34 2 3" xfId="7076"/>
    <cellStyle name="Column Heading 2 2 34 2 4" xfId="7077"/>
    <cellStyle name="Column Heading 2 2 34 2 5" xfId="7078"/>
    <cellStyle name="Column Heading 2 2 34 2 6" xfId="7079"/>
    <cellStyle name="Column Heading 2 2 34 3" xfId="7080"/>
    <cellStyle name="Column Heading 2 2 34 3 2" xfId="49315"/>
    <cellStyle name="Column Heading 2 2 34 3 3" xfId="49316"/>
    <cellStyle name="Column Heading 2 2 34 4" xfId="7081"/>
    <cellStyle name="Column Heading 2 2 34 4 2" xfId="49317"/>
    <cellStyle name="Column Heading 2 2 34 4 3" xfId="49318"/>
    <cellStyle name="Column Heading 2 2 34 5" xfId="7082"/>
    <cellStyle name="Column Heading 2 2 34 5 2" xfId="49319"/>
    <cellStyle name="Column Heading 2 2 34 5 3" xfId="49320"/>
    <cellStyle name="Column Heading 2 2 34 6" xfId="7083"/>
    <cellStyle name="Column Heading 2 2 34 6 2" xfId="49321"/>
    <cellStyle name="Column Heading 2 2 34 6 3" xfId="49322"/>
    <cellStyle name="Column Heading 2 2 34 7" xfId="7084"/>
    <cellStyle name="Column Heading 2 2 34 8" xfId="49323"/>
    <cellStyle name="Column Heading 2 2 35" xfId="7085"/>
    <cellStyle name="Column Heading 2 2 35 2" xfId="7086"/>
    <cellStyle name="Column Heading 2 2 35 3" xfId="7087"/>
    <cellStyle name="Column Heading 2 2 35 4" xfId="7088"/>
    <cellStyle name="Column Heading 2 2 35 5" xfId="7089"/>
    <cellStyle name="Column Heading 2 2 35 6" xfId="7090"/>
    <cellStyle name="Column Heading 2 2 36" xfId="7091"/>
    <cellStyle name="Column Heading 2 2 36 2" xfId="49324"/>
    <cellStyle name="Column Heading 2 2 36 3" xfId="49325"/>
    <cellStyle name="Column Heading 2 2 37" xfId="7092"/>
    <cellStyle name="Column Heading 2 2 37 2" xfId="49326"/>
    <cellStyle name="Column Heading 2 2 37 3" xfId="49327"/>
    <cellStyle name="Column Heading 2 2 38" xfId="7093"/>
    <cellStyle name="Column Heading 2 2 38 2" xfId="49328"/>
    <cellStyle name="Column Heading 2 2 38 3" xfId="49329"/>
    <cellStyle name="Column Heading 2 2 39" xfId="7094"/>
    <cellStyle name="Column Heading 2 2 39 2" xfId="49330"/>
    <cellStyle name="Column Heading 2 2 39 3" xfId="49331"/>
    <cellStyle name="Column Heading 2 2 4" xfId="7095"/>
    <cellStyle name="Column Heading 2 2 4 2" xfId="7096"/>
    <cellStyle name="Column Heading 2 2 4 2 2" xfId="7097"/>
    <cellStyle name="Column Heading 2 2 4 2 3" xfId="7098"/>
    <cellStyle name="Column Heading 2 2 4 2 4" xfId="7099"/>
    <cellStyle name="Column Heading 2 2 4 2 5" xfId="7100"/>
    <cellStyle name="Column Heading 2 2 4 2 6" xfId="7101"/>
    <cellStyle name="Column Heading 2 2 4 3" xfId="7102"/>
    <cellStyle name="Column Heading 2 2 4 3 2" xfId="49332"/>
    <cellStyle name="Column Heading 2 2 4 3 3" xfId="49333"/>
    <cellStyle name="Column Heading 2 2 4 4" xfId="7103"/>
    <cellStyle name="Column Heading 2 2 4 4 2" xfId="49334"/>
    <cellStyle name="Column Heading 2 2 4 4 3" xfId="49335"/>
    <cellStyle name="Column Heading 2 2 4 5" xfId="7104"/>
    <cellStyle name="Column Heading 2 2 4 5 2" xfId="49336"/>
    <cellStyle name="Column Heading 2 2 4 5 3" xfId="49337"/>
    <cellStyle name="Column Heading 2 2 4 6" xfId="7105"/>
    <cellStyle name="Column Heading 2 2 4 6 2" xfId="49338"/>
    <cellStyle name="Column Heading 2 2 4 6 3" xfId="49339"/>
    <cellStyle name="Column Heading 2 2 4 7" xfId="7106"/>
    <cellStyle name="Column Heading 2 2 4 8" xfId="49340"/>
    <cellStyle name="Column Heading 2 2 40" xfId="49341"/>
    <cellStyle name="Column Heading 2 2 41" xfId="49342"/>
    <cellStyle name="Column Heading 2 2 5" xfId="7107"/>
    <cellStyle name="Column Heading 2 2 5 2" xfId="7108"/>
    <cellStyle name="Column Heading 2 2 5 2 2" xfId="7109"/>
    <cellStyle name="Column Heading 2 2 5 2 3" xfId="7110"/>
    <cellStyle name="Column Heading 2 2 5 2 4" xfId="7111"/>
    <cellStyle name="Column Heading 2 2 5 2 5" xfId="7112"/>
    <cellStyle name="Column Heading 2 2 5 2 6" xfId="7113"/>
    <cellStyle name="Column Heading 2 2 5 3" xfId="7114"/>
    <cellStyle name="Column Heading 2 2 5 3 2" xfId="49343"/>
    <cellStyle name="Column Heading 2 2 5 3 3" xfId="49344"/>
    <cellStyle name="Column Heading 2 2 5 4" xfId="7115"/>
    <cellStyle name="Column Heading 2 2 5 4 2" xfId="49345"/>
    <cellStyle name="Column Heading 2 2 5 4 3" xfId="49346"/>
    <cellStyle name="Column Heading 2 2 5 5" xfId="7116"/>
    <cellStyle name="Column Heading 2 2 5 5 2" xfId="49347"/>
    <cellStyle name="Column Heading 2 2 5 5 3" xfId="49348"/>
    <cellStyle name="Column Heading 2 2 5 6" xfId="7117"/>
    <cellStyle name="Column Heading 2 2 5 6 2" xfId="49349"/>
    <cellStyle name="Column Heading 2 2 5 6 3" xfId="49350"/>
    <cellStyle name="Column Heading 2 2 5 7" xfId="7118"/>
    <cellStyle name="Column Heading 2 2 5 8" xfId="49351"/>
    <cellStyle name="Column Heading 2 2 6" xfId="7119"/>
    <cellStyle name="Column Heading 2 2 6 2" xfId="7120"/>
    <cellStyle name="Column Heading 2 2 6 2 2" xfId="7121"/>
    <cellStyle name="Column Heading 2 2 6 2 3" xfId="7122"/>
    <cellStyle name="Column Heading 2 2 6 2 4" xfId="7123"/>
    <cellStyle name="Column Heading 2 2 6 2 5" xfId="7124"/>
    <cellStyle name="Column Heading 2 2 6 2 6" xfId="7125"/>
    <cellStyle name="Column Heading 2 2 6 3" xfId="7126"/>
    <cellStyle name="Column Heading 2 2 6 3 2" xfId="49352"/>
    <cellStyle name="Column Heading 2 2 6 3 3" xfId="49353"/>
    <cellStyle name="Column Heading 2 2 6 4" xfId="7127"/>
    <cellStyle name="Column Heading 2 2 6 4 2" xfId="49354"/>
    <cellStyle name="Column Heading 2 2 6 4 3" xfId="49355"/>
    <cellStyle name="Column Heading 2 2 6 5" xfId="7128"/>
    <cellStyle name="Column Heading 2 2 6 5 2" xfId="49356"/>
    <cellStyle name="Column Heading 2 2 6 5 3" xfId="49357"/>
    <cellStyle name="Column Heading 2 2 6 6" xfId="7129"/>
    <cellStyle name="Column Heading 2 2 6 6 2" xfId="49358"/>
    <cellStyle name="Column Heading 2 2 6 6 3" xfId="49359"/>
    <cellStyle name="Column Heading 2 2 6 7" xfId="7130"/>
    <cellStyle name="Column Heading 2 2 6 8" xfId="49360"/>
    <cellStyle name="Column Heading 2 2 7" xfId="7131"/>
    <cellStyle name="Column Heading 2 2 7 2" xfId="7132"/>
    <cellStyle name="Column Heading 2 2 7 2 2" xfId="7133"/>
    <cellStyle name="Column Heading 2 2 7 2 3" xfId="7134"/>
    <cellStyle name="Column Heading 2 2 7 2 4" xfId="7135"/>
    <cellStyle name="Column Heading 2 2 7 2 5" xfId="7136"/>
    <cellStyle name="Column Heading 2 2 7 2 6" xfId="7137"/>
    <cellStyle name="Column Heading 2 2 7 3" xfId="7138"/>
    <cellStyle name="Column Heading 2 2 7 3 2" xfId="49361"/>
    <cellStyle name="Column Heading 2 2 7 3 3" xfId="49362"/>
    <cellStyle name="Column Heading 2 2 7 4" xfId="7139"/>
    <cellStyle name="Column Heading 2 2 7 4 2" xfId="49363"/>
    <cellStyle name="Column Heading 2 2 7 4 3" xfId="49364"/>
    <cellStyle name="Column Heading 2 2 7 5" xfId="7140"/>
    <cellStyle name="Column Heading 2 2 7 5 2" xfId="49365"/>
    <cellStyle name="Column Heading 2 2 7 5 3" xfId="49366"/>
    <cellStyle name="Column Heading 2 2 7 6" xfId="7141"/>
    <cellStyle name="Column Heading 2 2 7 6 2" xfId="49367"/>
    <cellStyle name="Column Heading 2 2 7 6 3" xfId="49368"/>
    <cellStyle name="Column Heading 2 2 7 7" xfId="7142"/>
    <cellStyle name="Column Heading 2 2 7 8" xfId="49369"/>
    <cellStyle name="Column Heading 2 2 8" xfId="7143"/>
    <cellStyle name="Column Heading 2 2 8 2" xfId="7144"/>
    <cellStyle name="Column Heading 2 2 8 2 2" xfId="7145"/>
    <cellStyle name="Column Heading 2 2 8 2 3" xfId="7146"/>
    <cellStyle name="Column Heading 2 2 8 2 4" xfId="7147"/>
    <cellStyle name="Column Heading 2 2 8 2 5" xfId="7148"/>
    <cellStyle name="Column Heading 2 2 8 2 6" xfId="7149"/>
    <cellStyle name="Column Heading 2 2 8 3" xfId="7150"/>
    <cellStyle name="Column Heading 2 2 8 3 2" xfId="49370"/>
    <cellStyle name="Column Heading 2 2 8 3 3" xfId="49371"/>
    <cellStyle name="Column Heading 2 2 8 4" xfId="7151"/>
    <cellStyle name="Column Heading 2 2 8 4 2" xfId="49372"/>
    <cellStyle name="Column Heading 2 2 8 4 3" xfId="49373"/>
    <cellStyle name="Column Heading 2 2 8 5" xfId="7152"/>
    <cellStyle name="Column Heading 2 2 8 5 2" xfId="49374"/>
    <cellStyle name="Column Heading 2 2 8 5 3" xfId="49375"/>
    <cellStyle name="Column Heading 2 2 8 6" xfId="7153"/>
    <cellStyle name="Column Heading 2 2 8 6 2" xfId="49376"/>
    <cellStyle name="Column Heading 2 2 8 6 3" xfId="49377"/>
    <cellStyle name="Column Heading 2 2 8 7" xfId="7154"/>
    <cellStyle name="Column Heading 2 2 8 8" xfId="49378"/>
    <cellStyle name="Column Heading 2 2 9" xfId="7155"/>
    <cellStyle name="Column Heading 2 2 9 2" xfId="7156"/>
    <cellStyle name="Column Heading 2 2 9 2 2" xfId="7157"/>
    <cellStyle name="Column Heading 2 2 9 2 3" xfId="7158"/>
    <cellStyle name="Column Heading 2 2 9 2 4" xfId="7159"/>
    <cellStyle name="Column Heading 2 2 9 2 5" xfId="7160"/>
    <cellStyle name="Column Heading 2 2 9 2 6" xfId="7161"/>
    <cellStyle name="Column Heading 2 2 9 3" xfId="7162"/>
    <cellStyle name="Column Heading 2 2 9 3 2" xfId="49379"/>
    <cellStyle name="Column Heading 2 2 9 3 3" xfId="49380"/>
    <cellStyle name="Column Heading 2 2 9 4" xfId="7163"/>
    <cellStyle name="Column Heading 2 2 9 4 2" xfId="49381"/>
    <cellStyle name="Column Heading 2 2 9 4 3" xfId="49382"/>
    <cellStyle name="Column Heading 2 2 9 5" xfId="7164"/>
    <cellStyle name="Column Heading 2 2 9 5 2" xfId="49383"/>
    <cellStyle name="Column Heading 2 2 9 5 3" xfId="49384"/>
    <cellStyle name="Column Heading 2 2 9 6" xfId="7165"/>
    <cellStyle name="Column Heading 2 2 9 6 2" xfId="49385"/>
    <cellStyle name="Column Heading 2 2 9 6 3" xfId="49386"/>
    <cellStyle name="Column Heading 2 2 9 7" xfId="7166"/>
    <cellStyle name="Column Heading 2 2 9 8" xfId="49387"/>
    <cellStyle name="Column Heading 2 20" xfId="7167"/>
    <cellStyle name="Column Heading 2 20 2" xfId="7168"/>
    <cellStyle name="Column Heading 2 20 2 2" xfId="7169"/>
    <cellStyle name="Column Heading 2 20 2 3" xfId="7170"/>
    <cellStyle name="Column Heading 2 20 2 4" xfId="7171"/>
    <cellStyle name="Column Heading 2 20 2 5" xfId="7172"/>
    <cellStyle name="Column Heading 2 20 2 6" xfId="7173"/>
    <cellStyle name="Column Heading 2 20 3" xfId="7174"/>
    <cellStyle name="Column Heading 2 20 3 2" xfId="49388"/>
    <cellStyle name="Column Heading 2 20 3 3" xfId="49389"/>
    <cellStyle name="Column Heading 2 20 4" xfId="7175"/>
    <cellStyle name="Column Heading 2 20 4 2" xfId="49390"/>
    <cellStyle name="Column Heading 2 20 4 3" xfId="49391"/>
    <cellStyle name="Column Heading 2 20 5" xfId="7176"/>
    <cellStyle name="Column Heading 2 20 5 2" xfId="49392"/>
    <cellStyle name="Column Heading 2 20 5 3" xfId="49393"/>
    <cellStyle name="Column Heading 2 20 6" xfId="7177"/>
    <cellStyle name="Column Heading 2 20 6 2" xfId="49394"/>
    <cellStyle name="Column Heading 2 20 6 3" xfId="49395"/>
    <cellStyle name="Column Heading 2 20 7" xfId="7178"/>
    <cellStyle name="Column Heading 2 20 8" xfId="49396"/>
    <cellStyle name="Column Heading 2 21" xfId="7179"/>
    <cellStyle name="Column Heading 2 21 2" xfId="7180"/>
    <cellStyle name="Column Heading 2 21 2 2" xfId="7181"/>
    <cellStyle name="Column Heading 2 21 2 3" xfId="7182"/>
    <cellStyle name="Column Heading 2 21 2 4" xfId="7183"/>
    <cellStyle name="Column Heading 2 21 2 5" xfId="7184"/>
    <cellStyle name="Column Heading 2 21 2 6" xfId="7185"/>
    <cellStyle name="Column Heading 2 21 3" xfId="7186"/>
    <cellStyle name="Column Heading 2 21 3 2" xfId="49397"/>
    <cellStyle name="Column Heading 2 21 3 3" xfId="49398"/>
    <cellStyle name="Column Heading 2 21 4" xfId="7187"/>
    <cellStyle name="Column Heading 2 21 4 2" xfId="49399"/>
    <cellStyle name="Column Heading 2 21 4 3" xfId="49400"/>
    <cellStyle name="Column Heading 2 21 5" xfId="7188"/>
    <cellStyle name="Column Heading 2 21 5 2" xfId="49401"/>
    <cellStyle name="Column Heading 2 21 5 3" xfId="49402"/>
    <cellStyle name="Column Heading 2 21 6" xfId="7189"/>
    <cellStyle name="Column Heading 2 21 6 2" xfId="49403"/>
    <cellStyle name="Column Heading 2 21 6 3" xfId="49404"/>
    <cellStyle name="Column Heading 2 21 7" xfId="7190"/>
    <cellStyle name="Column Heading 2 21 8" xfId="49405"/>
    <cellStyle name="Column Heading 2 22" xfId="7191"/>
    <cellStyle name="Column Heading 2 22 2" xfId="7192"/>
    <cellStyle name="Column Heading 2 22 2 2" xfId="7193"/>
    <cellStyle name="Column Heading 2 22 2 3" xfId="7194"/>
    <cellStyle name="Column Heading 2 22 2 4" xfId="7195"/>
    <cellStyle name="Column Heading 2 22 2 5" xfId="7196"/>
    <cellStyle name="Column Heading 2 22 2 6" xfId="7197"/>
    <cellStyle name="Column Heading 2 22 3" xfId="7198"/>
    <cellStyle name="Column Heading 2 22 3 2" xfId="49406"/>
    <cellStyle name="Column Heading 2 22 3 3" xfId="49407"/>
    <cellStyle name="Column Heading 2 22 4" xfId="7199"/>
    <cellStyle name="Column Heading 2 22 4 2" xfId="49408"/>
    <cellStyle name="Column Heading 2 22 4 3" xfId="49409"/>
    <cellStyle name="Column Heading 2 22 5" xfId="7200"/>
    <cellStyle name="Column Heading 2 22 5 2" xfId="49410"/>
    <cellStyle name="Column Heading 2 22 5 3" xfId="49411"/>
    <cellStyle name="Column Heading 2 22 6" xfId="7201"/>
    <cellStyle name="Column Heading 2 22 6 2" xfId="49412"/>
    <cellStyle name="Column Heading 2 22 6 3" xfId="49413"/>
    <cellStyle name="Column Heading 2 22 7" xfId="7202"/>
    <cellStyle name="Column Heading 2 22 8" xfId="49414"/>
    <cellStyle name="Column Heading 2 23" xfId="7203"/>
    <cellStyle name="Column Heading 2 23 2" xfId="7204"/>
    <cellStyle name="Column Heading 2 23 2 2" xfId="7205"/>
    <cellStyle name="Column Heading 2 23 2 3" xfId="7206"/>
    <cellStyle name="Column Heading 2 23 2 4" xfId="7207"/>
    <cellStyle name="Column Heading 2 23 2 5" xfId="7208"/>
    <cellStyle name="Column Heading 2 23 2 6" xfId="7209"/>
    <cellStyle name="Column Heading 2 23 3" xfId="7210"/>
    <cellStyle name="Column Heading 2 23 3 2" xfId="49415"/>
    <cellStyle name="Column Heading 2 23 3 3" xfId="49416"/>
    <cellStyle name="Column Heading 2 23 4" xfId="7211"/>
    <cellStyle name="Column Heading 2 23 4 2" xfId="49417"/>
    <cellStyle name="Column Heading 2 23 4 3" xfId="49418"/>
    <cellStyle name="Column Heading 2 23 5" xfId="7212"/>
    <cellStyle name="Column Heading 2 23 5 2" xfId="49419"/>
    <cellStyle name="Column Heading 2 23 5 3" xfId="49420"/>
    <cellStyle name="Column Heading 2 23 6" xfId="7213"/>
    <cellStyle name="Column Heading 2 23 6 2" xfId="49421"/>
    <cellStyle name="Column Heading 2 23 6 3" xfId="49422"/>
    <cellStyle name="Column Heading 2 23 7" xfId="7214"/>
    <cellStyle name="Column Heading 2 23 8" xfId="49423"/>
    <cellStyle name="Column Heading 2 24" xfId="7215"/>
    <cellStyle name="Column Heading 2 24 2" xfId="7216"/>
    <cellStyle name="Column Heading 2 24 2 2" xfId="7217"/>
    <cellStyle name="Column Heading 2 24 2 3" xfId="7218"/>
    <cellStyle name="Column Heading 2 24 2 4" xfId="7219"/>
    <cellStyle name="Column Heading 2 24 2 5" xfId="7220"/>
    <cellStyle name="Column Heading 2 24 2 6" xfId="7221"/>
    <cellStyle name="Column Heading 2 24 3" xfId="7222"/>
    <cellStyle name="Column Heading 2 24 3 2" xfId="49424"/>
    <cellStyle name="Column Heading 2 24 3 3" xfId="49425"/>
    <cellStyle name="Column Heading 2 24 4" xfId="7223"/>
    <cellStyle name="Column Heading 2 24 4 2" xfId="49426"/>
    <cellStyle name="Column Heading 2 24 4 3" xfId="49427"/>
    <cellStyle name="Column Heading 2 24 5" xfId="7224"/>
    <cellStyle name="Column Heading 2 24 5 2" xfId="49428"/>
    <cellStyle name="Column Heading 2 24 5 3" xfId="49429"/>
    <cellStyle name="Column Heading 2 24 6" xfId="7225"/>
    <cellStyle name="Column Heading 2 24 6 2" xfId="49430"/>
    <cellStyle name="Column Heading 2 24 6 3" xfId="49431"/>
    <cellStyle name="Column Heading 2 24 7" xfId="7226"/>
    <cellStyle name="Column Heading 2 24 8" xfId="49432"/>
    <cellStyle name="Column Heading 2 25" xfId="7227"/>
    <cellStyle name="Column Heading 2 25 2" xfId="7228"/>
    <cellStyle name="Column Heading 2 25 2 2" xfId="7229"/>
    <cellStyle name="Column Heading 2 25 2 3" xfId="7230"/>
    <cellStyle name="Column Heading 2 25 2 4" xfId="7231"/>
    <cellStyle name="Column Heading 2 25 2 5" xfId="7232"/>
    <cellStyle name="Column Heading 2 25 2 6" xfId="7233"/>
    <cellStyle name="Column Heading 2 25 3" xfId="7234"/>
    <cellStyle name="Column Heading 2 25 3 2" xfId="49433"/>
    <cellStyle name="Column Heading 2 25 3 3" xfId="49434"/>
    <cellStyle name="Column Heading 2 25 4" xfId="7235"/>
    <cellStyle name="Column Heading 2 25 4 2" xfId="49435"/>
    <cellStyle name="Column Heading 2 25 4 3" xfId="49436"/>
    <cellStyle name="Column Heading 2 25 5" xfId="7236"/>
    <cellStyle name="Column Heading 2 25 5 2" xfId="49437"/>
    <cellStyle name="Column Heading 2 25 5 3" xfId="49438"/>
    <cellStyle name="Column Heading 2 25 6" xfId="7237"/>
    <cellStyle name="Column Heading 2 25 6 2" xfId="49439"/>
    <cellStyle name="Column Heading 2 25 6 3" xfId="49440"/>
    <cellStyle name="Column Heading 2 25 7" xfId="7238"/>
    <cellStyle name="Column Heading 2 25 8" xfId="49441"/>
    <cellStyle name="Column Heading 2 26" xfId="7239"/>
    <cellStyle name="Column Heading 2 26 2" xfId="7240"/>
    <cellStyle name="Column Heading 2 26 2 2" xfId="7241"/>
    <cellStyle name="Column Heading 2 26 2 3" xfId="7242"/>
    <cellStyle name="Column Heading 2 26 2 4" xfId="7243"/>
    <cellStyle name="Column Heading 2 26 2 5" xfId="7244"/>
    <cellStyle name="Column Heading 2 26 2 6" xfId="7245"/>
    <cellStyle name="Column Heading 2 26 3" xfId="7246"/>
    <cellStyle name="Column Heading 2 26 3 2" xfId="49442"/>
    <cellStyle name="Column Heading 2 26 3 3" xfId="49443"/>
    <cellStyle name="Column Heading 2 26 4" xfId="7247"/>
    <cellStyle name="Column Heading 2 26 4 2" xfId="49444"/>
    <cellStyle name="Column Heading 2 26 4 3" xfId="49445"/>
    <cellStyle name="Column Heading 2 26 5" xfId="7248"/>
    <cellStyle name="Column Heading 2 26 5 2" xfId="49446"/>
    <cellStyle name="Column Heading 2 26 5 3" xfId="49447"/>
    <cellStyle name="Column Heading 2 26 6" xfId="7249"/>
    <cellStyle name="Column Heading 2 26 6 2" xfId="49448"/>
    <cellStyle name="Column Heading 2 26 6 3" xfId="49449"/>
    <cellStyle name="Column Heading 2 26 7" xfId="7250"/>
    <cellStyle name="Column Heading 2 26 8" xfId="49450"/>
    <cellStyle name="Column Heading 2 27" xfId="7251"/>
    <cellStyle name="Column Heading 2 27 2" xfId="7252"/>
    <cellStyle name="Column Heading 2 27 2 2" xfId="7253"/>
    <cellStyle name="Column Heading 2 27 2 3" xfId="7254"/>
    <cellStyle name="Column Heading 2 27 2 4" xfId="7255"/>
    <cellStyle name="Column Heading 2 27 2 5" xfId="7256"/>
    <cellStyle name="Column Heading 2 27 2 6" xfId="7257"/>
    <cellStyle name="Column Heading 2 27 3" xfId="7258"/>
    <cellStyle name="Column Heading 2 27 3 2" xfId="49451"/>
    <cellStyle name="Column Heading 2 27 3 3" xfId="49452"/>
    <cellStyle name="Column Heading 2 27 4" xfId="7259"/>
    <cellStyle name="Column Heading 2 27 4 2" xfId="49453"/>
    <cellStyle name="Column Heading 2 27 4 3" xfId="49454"/>
    <cellStyle name="Column Heading 2 27 5" xfId="7260"/>
    <cellStyle name="Column Heading 2 27 5 2" xfId="49455"/>
    <cellStyle name="Column Heading 2 27 5 3" xfId="49456"/>
    <cellStyle name="Column Heading 2 27 6" xfId="7261"/>
    <cellStyle name="Column Heading 2 27 6 2" xfId="49457"/>
    <cellStyle name="Column Heading 2 27 6 3" xfId="49458"/>
    <cellStyle name="Column Heading 2 27 7" xfId="7262"/>
    <cellStyle name="Column Heading 2 27 8" xfId="49459"/>
    <cellStyle name="Column Heading 2 28" xfId="7263"/>
    <cellStyle name="Column Heading 2 28 2" xfId="7264"/>
    <cellStyle name="Column Heading 2 28 2 2" xfId="7265"/>
    <cellStyle name="Column Heading 2 28 2 3" xfId="7266"/>
    <cellStyle name="Column Heading 2 28 2 4" xfId="7267"/>
    <cellStyle name="Column Heading 2 28 2 5" xfId="7268"/>
    <cellStyle name="Column Heading 2 28 2 6" xfId="7269"/>
    <cellStyle name="Column Heading 2 28 3" xfId="7270"/>
    <cellStyle name="Column Heading 2 28 3 2" xfId="49460"/>
    <cellStyle name="Column Heading 2 28 3 3" xfId="49461"/>
    <cellStyle name="Column Heading 2 28 4" xfId="7271"/>
    <cellStyle name="Column Heading 2 28 4 2" xfId="49462"/>
    <cellStyle name="Column Heading 2 28 4 3" xfId="49463"/>
    <cellStyle name="Column Heading 2 28 5" xfId="7272"/>
    <cellStyle name="Column Heading 2 28 5 2" xfId="49464"/>
    <cellStyle name="Column Heading 2 28 5 3" xfId="49465"/>
    <cellStyle name="Column Heading 2 28 6" xfId="7273"/>
    <cellStyle name="Column Heading 2 28 6 2" xfId="49466"/>
    <cellStyle name="Column Heading 2 28 6 3" xfId="49467"/>
    <cellStyle name="Column Heading 2 28 7" xfId="7274"/>
    <cellStyle name="Column Heading 2 28 8" xfId="49468"/>
    <cellStyle name="Column Heading 2 29" xfId="7275"/>
    <cellStyle name="Column Heading 2 29 2" xfId="7276"/>
    <cellStyle name="Column Heading 2 29 2 2" xfId="7277"/>
    <cellStyle name="Column Heading 2 29 2 3" xfId="7278"/>
    <cellStyle name="Column Heading 2 29 2 4" xfId="7279"/>
    <cellStyle name="Column Heading 2 29 2 5" xfId="7280"/>
    <cellStyle name="Column Heading 2 29 2 6" xfId="7281"/>
    <cellStyle name="Column Heading 2 29 3" xfId="7282"/>
    <cellStyle name="Column Heading 2 29 3 2" xfId="49469"/>
    <cellStyle name="Column Heading 2 29 3 3" xfId="49470"/>
    <cellStyle name="Column Heading 2 29 4" xfId="7283"/>
    <cellStyle name="Column Heading 2 29 4 2" xfId="49471"/>
    <cellStyle name="Column Heading 2 29 4 3" xfId="49472"/>
    <cellStyle name="Column Heading 2 29 5" xfId="7284"/>
    <cellStyle name="Column Heading 2 29 5 2" xfId="49473"/>
    <cellStyle name="Column Heading 2 29 5 3" xfId="49474"/>
    <cellStyle name="Column Heading 2 29 6" xfId="7285"/>
    <cellStyle name="Column Heading 2 29 6 2" xfId="49475"/>
    <cellStyle name="Column Heading 2 29 6 3" xfId="49476"/>
    <cellStyle name="Column Heading 2 29 7" xfId="7286"/>
    <cellStyle name="Column Heading 2 29 8" xfId="49477"/>
    <cellStyle name="Column Heading 2 3" xfId="7287"/>
    <cellStyle name="Column Heading 2 3 2" xfId="7288"/>
    <cellStyle name="Column Heading 2 3 2 2" xfId="7289"/>
    <cellStyle name="Column Heading 2 3 2 3" xfId="7290"/>
    <cellStyle name="Column Heading 2 3 2 4" xfId="7291"/>
    <cellStyle name="Column Heading 2 3 2 5" xfId="7292"/>
    <cellStyle name="Column Heading 2 3 2 6" xfId="7293"/>
    <cellStyle name="Column Heading 2 3 3" xfId="7294"/>
    <cellStyle name="Column Heading 2 3 3 2" xfId="49478"/>
    <cellStyle name="Column Heading 2 3 3 3" xfId="49479"/>
    <cellStyle name="Column Heading 2 3 4" xfId="7295"/>
    <cellStyle name="Column Heading 2 3 4 2" xfId="49480"/>
    <cellStyle name="Column Heading 2 3 4 3" xfId="49481"/>
    <cellStyle name="Column Heading 2 3 5" xfId="7296"/>
    <cellStyle name="Column Heading 2 3 5 2" xfId="49482"/>
    <cellStyle name="Column Heading 2 3 5 3" xfId="49483"/>
    <cellStyle name="Column Heading 2 3 6" xfId="7297"/>
    <cellStyle name="Column Heading 2 3 6 2" xfId="49484"/>
    <cellStyle name="Column Heading 2 3 6 3" xfId="49485"/>
    <cellStyle name="Column Heading 2 3 7" xfId="7298"/>
    <cellStyle name="Column Heading 2 3 8" xfId="49486"/>
    <cellStyle name="Column Heading 2 30" xfId="7299"/>
    <cellStyle name="Column Heading 2 30 2" xfId="7300"/>
    <cellStyle name="Column Heading 2 30 2 2" xfId="7301"/>
    <cellStyle name="Column Heading 2 30 2 3" xfId="7302"/>
    <cellStyle name="Column Heading 2 30 2 4" xfId="7303"/>
    <cellStyle name="Column Heading 2 30 2 5" xfId="7304"/>
    <cellStyle name="Column Heading 2 30 2 6" xfId="7305"/>
    <cellStyle name="Column Heading 2 30 3" xfId="7306"/>
    <cellStyle name="Column Heading 2 30 3 2" xfId="49487"/>
    <cellStyle name="Column Heading 2 30 3 3" xfId="49488"/>
    <cellStyle name="Column Heading 2 30 4" xfId="7307"/>
    <cellStyle name="Column Heading 2 30 4 2" xfId="49489"/>
    <cellStyle name="Column Heading 2 30 4 3" xfId="49490"/>
    <cellStyle name="Column Heading 2 30 5" xfId="7308"/>
    <cellStyle name="Column Heading 2 30 5 2" xfId="49491"/>
    <cellStyle name="Column Heading 2 30 5 3" xfId="49492"/>
    <cellStyle name="Column Heading 2 30 6" xfId="7309"/>
    <cellStyle name="Column Heading 2 30 6 2" xfId="49493"/>
    <cellStyle name="Column Heading 2 30 6 3" xfId="49494"/>
    <cellStyle name="Column Heading 2 30 7" xfId="7310"/>
    <cellStyle name="Column Heading 2 30 8" xfId="49495"/>
    <cellStyle name="Column Heading 2 31" xfId="7311"/>
    <cellStyle name="Column Heading 2 31 2" xfId="7312"/>
    <cellStyle name="Column Heading 2 31 2 2" xfId="7313"/>
    <cellStyle name="Column Heading 2 31 2 3" xfId="7314"/>
    <cellStyle name="Column Heading 2 31 2 4" xfId="7315"/>
    <cellStyle name="Column Heading 2 31 2 5" xfId="7316"/>
    <cellStyle name="Column Heading 2 31 2 6" xfId="7317"/>
    <cellStyle name="Column Heading 2 31 3" xfId="7318"/>
    <cellStyle name="Column Heading 2 31 3 2" xfId="49496"/>
    <cellStyle name="Column Heading 2 31 3 3" xfId="49497"/>
    <cellStyle name="Column Heading 2 31 4" xfId="7319"/>
    <cellStyle name="Column Heading 2 31 4 2" xfId="49498"/>
    <cellStyle name="Column Heading 2 31 4 3" xfId="49499"/>
    <cellStyle name="Column Heading 2 31 5" xfId="7320"/>
    <cellStyle name="Column Heading 2 31 5 2" xfId="49500"/>
    <cellStyle name="Column Heading 2 31 5 3" xfId="49501"/>
    <cellStyle name="Column Heading 2 31 6" xfId="7321"/>
    <cellStyle name="Column Heading 2 31 6 2" xfId="49502"/>
    <cellStyle name="Column Heading 2 31 6 3" xfId="49503"/>
    <cellStyle name="Column Heading 2 31 7" xfId="7322"/>
    <cellStyle name="Column Heading 2 31 8" xfId="49504"/>
    <cellStyle name="Column Heading 2 32" xfId="7323"/>
    <cellStyle name="Column Heading 2 32 2" xfId="7324"/>
    <cellStyle name="Column Heading 2 32 2 2" xfId="7325"/>
    <cellStyle name="Column Heading 2 32 2 3" xfId="7326"/>
    <cellStyle name="Column Heading 2 32 2 4" xfId="7327"/>
    <cellStyle name="Column Heading 2 32 2 5" xfId="7328"/>
    <cellStyle name="Column Heading 2 32 2 6" xfId="7329"/>
    <cellStyle name="Column Heading 2 32 3" xfId="7330"/>
    <cellStyle name="Column Heading 2 32 3 2" xfId="49505"/>
    <cellStyle name="Column Heading 2 32 3 3" xfId="49506"/>
    <cellStyle name="Column Heading 2 32 4" xfId="7331"/>
    <cellStyle name="Column Heading 2 32 4 2" xfId="49507"/>
    <cellStyle name="Column Heading 2 32 4 3" xfId="49508"/>
    <cellStyle name="Column Heading 2 32 5" xfId="7332"/>
    <cellStyle name="Column Heading 2 32 5 2" xfId="49509"/>
    <cellStyle name="Column Heading 2 32 5 3" xfId="49510"/>
    <cellStyle name="Column Heading 2 32 6" xfId="7333"/>
    <cellStyle name="Column Heading 2 32 6 2" xfId="49511"/>
    <cellStyle name="Column Heading 2 32 6 3" xfId="49512"/>
    <cellStyle name="Column Heading 2 32 7" xfId="7334"/>
    <cellStyle name="Column Heading 2 32 8" xfId="49513"/>
    <cellStyle name="Column Heading 2 33" xfId="7335"/>
    <cellStyle name="Column Heading 2 33 2" xfId="7336"/>
    <cellStyle name="Column Heading 2 33 2 2" xfId="7337"/>
    <cellStyle name="Column Heading 2 33 2 3" xfId="7338"/>
    <cellStyle name="Column Heading 2 33 2 4" xfId="7339"/>
    <cellStyle name="Column Heading 2 33 2 5" xfId="7340"/>
    <cellStyle name="Column Heading 2 33 2 6" xfId="7341"/>
    <cellStyle name="Column Heading 2 33 3" xfId="7342"/>
    <cellStyle name="Column Heading 2 33 3 2" xfId="49514"/>
    <cellStyle name="Column Heading 2 33 3 3" xfId="49515"/>
    <cellStyle name="Column Heading 2 33 4" xfId="7343"/>
    <cellStyle name="Column Heading 2 33 4 2" xfId="49516"/>
    <cellStyle name="Column Heading 2 33 4 3" xfId="49517"/>
    <cellStyle name="Column Heading 2 33 5" xfId="7344"/>
    <cellStyle name="Column Heading 2 33 5 2" xfId="49518"/>
    <cellStyle name="Column Heading 2 33 5 3" xfId="49519"/>
    <cellStyle name="Column Heading 2 33 6" xfId="7345"/>
    <cellStyle name="Column Heading 2 33 6 2" xfId="49520"/>
    <cellStyle name="Column Heading 2 33 6 3" xfId="49521"/>
    <cellStyle name="Column Heading 2 33 7" xfId="7346"/>
    <cellStyle name="Column Heading 2 33 8" xfId="49522"/>
    <cellStyle name="Column Heading 2 34" xfId="7347"/>
    <cellStyle name="Column Heading 2 34 2" xfId="7348"/>
    <cellStyle name="Column Heading 2 34 2 2" xfId="7349"/>
    <cellStyle name="Column Heading 2 34 2 3" xfId="7350"/>
    <cellStyle name="Column Heading 2 34 2 4" xfId="7351"/>
    <cellStyle name="Column Heading 2 34 2 5" xfId="7352"/>
    <cellStyle name="Column Heading 2 34 2 6" xfId="7353"/>
    <cellStyle name="Column Heading 2 34 3" xfId="7354"/>
    <cellStyle name="Column Heading 2 34 3 2" xfId="49523"/>
    <cellStyle name="Column Heading 2 34 3 3" xfId="49524"/>
    <cellStyle name="Column Heading 2 34 4" xfId="7355"/>
    <cellStyle name="Column Heading 2 34 4 2" xfId="49525"/>
    <cellStyle name="Column Heading 2 34 4 3" xfId="49526"/>
    <cellStyle name="Column Heading 2 34 5" xfId="7356"/>
    <cellStyle name="Column Heading 2 34 5 2" xfId="49527"/>
    <cellStyle name="Column Heading 2 34 5 3" xfId="49528"/>
    <cellStyle name="Column Heading 2 34 6" xfId="7357"/>
    <cellStyle name="Column Heading 2 34 6 2" xfId="49529"/>
    <cellStyle name="Column Heading 2 34 6 3" xfId="49530"/>
    <cellStyle name="Column Heading 2 34 7" xfId="7358"/>
    <cellStyle name="Column Heading 2 34 8" xfId="49531"/>
    <cellStyle name="Column Heading 2 35" xfId="7359"/>
    <cellStyle name="Column Heading 2 35 2" xfId="7360"/>
    <cellStyle name="Column Heading 2 35 2 2" xfId="7361"/>
    <cellStyle name="Column Heading 2 35 2 3" xfId="7362"/>
    <cellStyle name="Column Heading 2 35 2 4" xfId="7363"/>
    <cellStyle name="Column Heading 2 35 2 5" xfId="7364"/>
    <cellStyle name="Column Heading 2 35 2 6" xfId="7365"/>
    <cellStyle name="Column Heading 2 35 3" xfId="7366"/>
    <cellStyle name="Column Heading 2 35 3 2" xfId="49532"/>
    <cellStyle name="Column Heading 2 35 3 3" xfId="49533"/>
    <cellStyle name="Column Heading 2 35 4" xfId="7367"/>
    <cellStyle name="Column Heading 2 35 4 2" xfId="49534"/>
    <cellStyle name="Column Heading 2 35 4 3" xfId="49535"/>
    <cellStyle name="Column Heading 2 35 5" xfId="7368"/>
    <cellStyle name="Column Heading 2 35 5 2" xfId="49536"/>
    <cellStyle name="Column Heading 2 35 5 3" xfId="49537"/>
    <cellStyle name="Column Heading 2 35 6" xfId="7369"/>
    <cellStyle name="Column Heading 2 35 6 2" xfId="49538"/>
    <cellStyle name="Column Heading 2 35 6 3" xfId="49539"/>
    <cellStyle name="Column Heading 2 35 7" xfId="49540"/>
    <cellStyle name="Column Heading 2 35 8" xfId="49541"/>
    <cellStyle name="Column Heading 2 36" xfId="7370"/>
    <cellStyle name="Column Heading 2 36 2" xfId="7371"/>
    <cellStyle name="Column Heading 2 36 3" xfId="7372"/>
    <cellStyle name="Column Heading 2 36 4" xfId="7373"/>
    <cellStyle name="Column Heading 2 36 5" xfId="7374"/>
    <cellStyle name="Column Heading 2 36 6" xfId="7375"/>
    <cellStyle name="Column Heading 2 37" xfId="7376"/>
    <cellStyle name="Column Heading 2 37 2" xfId="49542"/>
    <cellStyle name="Column Heading 2 37 3" xfId="49543"/>
    <cellStyle name="Column Heading 2 38" xfId="7377"/>
    <cellStyle name="Column Heading 2 38 2" xfId="49544"/>
    <cellStyle name="Column Heading 2 38 3" xfId="49545"/>
    <cellStyle name="Column Heading 2 39" xfId="7378"/>
    <cellStyle name="Column Heading 2 39 2" xfId="49546"/>
    <cellStyle name="Column Heading 2 39 3" xfId="49547"/>
    <cellStyle name="Column Heading 2 4" xfId="7379"/>
    <cellStyle name="Column Heading 2 4 2" xfId="7380"/>
    <cellStyle name="Column Heading 2 4 2 2" xfId="7381"/>
    <cellStyle name="Column Heading 2 4 2 3" xfId="7382"/>
    <cellStyle name="Column Heading 2 4 2 4" xfId="7383"/>
    <cellStyle name="Column Heading 2 4 2 5" xfId="7384"/>
    <cellStyle name="Column Heading 2 4 2 6" xfId="7385"/>
    <cellStyle name="Column Heading 2 4 3" xfId="7386"/>
    <cellStyle name="Column Heading 2 4 3 2" xfId="49548"/>
    <cellStyle name="Column Heading 2 4 3 3" xfId="49549"/>
    <cellStyle name="Column Heading 2 4 4" xfId="7387"/>
    <cellStyle name="Column Heading 2 4 4 2" xfId="49550"/>
    <cellStyle name="Column Heading 2 4 4 3" xfId="49551"/>
    <cellStyle name="Column Heading 2 4 5" xfId="7388"/>
    <cellStyle name="Column Heading 2 4 5 2" xfId="49552"/>
    <cellStyle name="Column Heading 2 4 5 3" xfId="49553"/>
    <cellStyle name="Column Heading 2 4 6" xfId="7389"/>
    <cellStyle name="Column Heading 2 4 6 2" xfId="49554"/>
    <cellStyle name="Column Heading 2 4 6 3" xfId="49555"/>
    <cellStyle name="Column Heading 2 4 7" xfId="7390"/>
    <cellStyle name="Column Heading 2 4 8" xfId="49556"/>
    <cellStyle name="Column Heading 2 40" xfId="49557"/>
    <cellStyle name="Column Heading 2 40 2" xfId="49558"/>
    <cellStyle name="Column Heading 2 40 3" xfId="49559"/>
    <cellStyle name="Column Heading 2 41" xfId="49560"/>
    <cellStyle name="Column Heading 2 42" xfId="49561"/>
    <cellStyle name="Column Heading 2 5" xfId="7391"/>
    <cellStyle name="Column Heading 2 5 2" xfId="7392"/>
    <cellStyle name="Column Heading 2 5 2 2" xfId="7393"/>
    <cellStyle name="Column Heading 2 5 2 3" xfId="7394"/>
    <cellStyle name="Column Heading 2 5 2 4" xfId="7395"/>
    <cellStyle name="Column Heading 2 5 2 5" xfId="7396"/>
    <cellStyle name="Column Heading 2 5 2 6" xfId="7397"/>
    <cellStyle name="Column Heading 2 5 3" xfId="7398"/>
    <cellStyle name="Column Heading 2 5 3 2" xfId="49562"/>
    <cellStyle name="Column Heading 2 5 3 3" xfId="49563"/>
    <cellStyle name="Column Heading 2 5 4" xfId="7399"/>
    <cellStyle name="Column Heading 2 5 4 2" xfId="49564"/>
    <cellStyle name="Column Heading 2 5 4 3" xfId="49565"/>
    <cellStyle name="Column Heading 2 5 5" xfId="7400"/>
    <cellStyle name="Column Heading 2 5 5 2" xfId="49566"/>
    <cellStyle name="Column Heading 2 5 5 3" xfId="49567"/>
    <cellStyle name="Column Heading 2 5 6" xfId="7401"/>
    <cellStyle name="Column Heading 2 5 6 2" xfId="49568"/>
    <cellStyle name="Column Heading 2 5 6 3" xfId="49569"/>
    <cellStyle name="Column Heading 2 5 7" xfId="7402"/>
    <cellStyle name="Column Heading 2 5 8" xfId="49570"/>
    <cellStyle name="Column Heading 2 6" xfId="7403"/>
    <cellStyle name="Column Heading 2 6 2" xfId="7404"/>
    <cellStyle name="Column Heading 2 6 2 2" xfId="7405"/>
    <cellStyle name="Column Heading 2 6 2 3" xfId="7406"/>
    <cellStyle name="Column Heading 2 6 2 4" xfId="7407"/>
    <cellStyle name="Column Heading 2 6 2 5" xfId="7408"/>
    <cellStyle name="Column Heading 2 6 2 6" xfId="7409"/>
    <cellStyle name="Column Heading 2 6 3" xfId="7410"/>
    <cellStyle name="Column Heading 2 6 3 2" xfId="49571"/>
    <cellStyle name="Column Heading 2 6 3 3" xfId="49572"/>
    <cellStyle name="Column Heading 2 6 4" xfId="7411"/>
    <cellStyle name="Column Heading 2 6 4 2" xfId="49573"/>
    <cellStyle name="Column Heading 2 6 4 3" xfId="49574"/>
    <cellStyle name="Column Heading 2 6 5" xfId="7412"/>
    <cellStyle name="Column Heading 2 6 5 2" xfId="49575"/>
    <cellStyle name="Column Heading 2 6 5 3" xfId="49576"/>
    <cellStyle name="Column Heading 2 6 6" xfId="7413"/>
    <cellStyle name="Column Heading 2 6 6 2" xfId="49577"/>
    <cellStyle name="Column Heading 2 6 6 3" xfId="49578"/>
    <cellStyle name="Column Heading 2 6 7" xfId="7414"/>
    <cellStyle name="Column Heading 2 6 8" xfId="49579"/>
    <cellStyle name="Column Heading 2 7" xfId="7415"/>
    <cellStyle name="Column Heading 2 7 2" xfId="7416"/>
    <cellStyle name="Column Heading 2 7 2 2" xfId="7417"/>
    <cellStyle name="Column Heading 2 7 2 3" xfId="7418"/>
    <cellStyle name="Column Heading 2 7 2 4" xfId="7419"/>
    <cellStyle name="Column Heading 2 7 2 5" xfId="7420"/>
    <cellStyle name="Column Heading 2 7 2 6" xfId="7421"/>
    <cellStyle name="Column Heading 2 7 3" xfId="7422"/>
    <cellStyle name="Column Heading 2 7 3 2" xfId="49580"/>
    <cellStyle name="Column Heading 2 7 3 3" xfId="49581"/>
    <cellStyle name="Column Heading 2 7 4" xfId="7423"/>
    <cellStyle name="Column Heading 2 7 4 2" xfId="49582"/>
    <cellStyle name="Column Heading 2 7 4 3" xfId="49583"/>
    <cellStyle name="Column Heading 2 7 5" xfId="7424"/>
    <cellStyle name="Column Heading 2 7 5 2" xfId="49584"/>
    <cellStyle name="Column Heading 2 7 5 3" xfId="49585"/>
    <cellStyle name="Column Heading 2 7 6" xfId="7425"/>
    <cellStyle name="Column Heading 2 7 6 2" xfId="49586"/>
    <cellStyle name="Column Heading 2 7 6 3" xfId="49587"/>
    <cellStyle name="Column Heading 2 7 7" xfId="7426"/>
    <cellStyle name="Column Heading 2 7 8" xfId="49588"/>
    <cellStyle name="Column Heading 2 8" xfId="7427"/>
    <cellStyle name="Column Heading 2 8 2" xfId="7428"/>
    <cellStyle name="Column Heading 2 8 2 2" xfId="7429"/>
    <cellStyle name="Column Heading 2 8 2 3" xfId="7430"/>
    <cellStyle name="Column Heading 2 8 2 4" xfId="7431"/>
    <cellStyle name="Column Heading 2 8 2 5" xfId="7432"/>
    <cellStyle name="Column Heading 2 8 2 6" xfId="7433"/>
    <cellStyle name="Column Heading 2 8 3" xfId="7434"/>
    <cellStyle name="Column Heading 2 8 3 2" xfId="49589"/>
    <cellStyle name="Column Heading 2 8 3 3" xfId="49590"/>
    <cellStyle name="Column Heading 2 8 4" xfId="7435"/>
    <cellStyle name="Column Heading 2 8 4 2" xfId="49591"/>
    <cellStyle name="Column Heading 2 8 4 3" xfId="49592"/>
    <cellStyle name="Column Heading 2 8 5" xfId="7436"/>
    <cellStyle name="Column Heading 2 8 5 2" xfId="49593"/>
    <cellStyle name="Column Heading 2 8 5 3" xfId="49594"/>
    <cellStyle name="Column Heading 2 8 6" xfId="7437"/>
    <cellStyle name="Column Heading 2 8 6 2" xfId="49595"/>
    <cellStyle name="Column Heading 2 8 6 3" xfId="49596"/>
    <cellStyle name="Column Heading 2 8 7" xfId="7438"/>
    <cellStyle name="Column Heading 2 8 8" xfId="49597"/>
    <cellStyle name="Column Heading 2 9" xfId="7439"/>
    <cellStyle name="Column Heading 2 9 2" xfId="7440"/>
    <cellStyle name="Column Heading 2 9 2 2" xfId="7441"/>
    <cellStyle name="Column Heading 2 9 2 3" xfId="7442"/>
    <cellStyle name="Column Heading 2 9 2 4" xfId="7443"/>
    <cellStyle name="Column Heading 2 9 2 5" xfId="7444"/>
    <cellStyle name="Column Heading 2 9 2 6" xfId="7445"/>
    <cellStyle name="Column Heading 2 9 3" xfId="7446"/>
    <cellStyle name="Column Heading 2 9 3 2" xfId="49598"/>
    <cellStyle name="Column Heading 2 9 3 3" xfId="49599"/>
    <cellStyle name="Column Heading 2 9 4" xfId="7447"/>
    <cellStyle name="Column Heading 2 9 4 2" xfId="49600"/>
    <cellStyle name="Column Heading 2 9 4 3" xfId="49601"/>
    <cellStyle name="Column Heading 2 9 5" xfId="7448"/>
    <cellStyle name="Column Heading 2 9 5 2" xfId="49602"/>
    <cellStyle name="Column Heading 2 9 5 3" xfId="49603"/>
    <cellStyle name="Column Heading 2 9 6" xfId="7449"/>
    <cellStyle name="Column Heading 2 9 6 2" xfId="49604"/>
    <cellStyle name="Column Heading 2 9 6 3" xfId="49605"/>
    <cellStyle name="Column Heading 2 9 7" xfId="7450"/>
    <cellStyle name="Column Heading 2 9 8" xfId="49606"/>
    <cellStyle name="Column Heading 3" xfId="7451"/>
    <cellStyle name="Column Heading 3 10" xfId="7452"/>
    <cellStyle name="Column Heading 3 10 2" xfId="7453"/>
    <cellStyle name="Column Heading 3 10 2 2" xfId="7454"/>
    <cellStyle name="Column Heading 3 10 2 3" xfId="7455"/>
    <cellStyle name="Column Heading 3 10 2 4" xfId="7456"/>
    <cellStyle name="Column Heading 3 10 2 5" xfId="7457"/>
    <cellStyle name="Column Heading 3 10 2 6" xfId="7458"/>
    <cellStyle name="Column Heading 3 10 3" xfId="7459"/>
    <cellStyle name="Column Heading 3 10 3 2" xfId="49607"/>
    <cellStyle name="Column Heading 3 10 3 3" xfId="49608"/>
    <cellStyle name="Column Heading 3 10 4" xfId="7460"/>
    <cellStyle name="Column Heading 3 10 4 2" xfId="49609"/>
    <cellStyle name="Column Heading 3 10 4 3" xfId="49610"/>
    <cellStyle name="Column Heading 3 10 5" xfId="7461"/>
    <cellStyle name="Column Heading 3 10 5 2" xfId="49611"/>
    <cellStyle name="Column Heading 3 10 5 3" xfId="49612"/>
    <cellStyle name="Column Heading 3 10 6" xfId="7462"/>
    <cellStyle name="Column Heading 3 10 6 2" xfId="49613"/>
    <cellStyle name="Column Heading 3 10 6 3" xfId="49614"/>
    <cellStyle name="Column Heading 3 10 7" xfId="7463"/>
    <cellStyle name="Column Heading 3 10 8" xfId="49615"/>
    <cellStyle name="Column Heading 3 11" xfId="7464"/>
    <cellStyle name="Column Heading 3 11 2" xfId="7465"/>
    <cellStyle name="Column Heading 3 11 2 2" xfId="7466"/>
    <cellStyle name="Column Heading 3 11 2 3" xfId="7467"/>
    <cellStyle name="Column Heading 3 11 2 4" xfId="7468"/>
    <cellStyle name="Column Heading 3 11 2 5" xfId="7469"/>
    <cellStyle name="Column Heading 3 11 2 6" xfId="7470"/>
    <cellStyle name="Column Heading 3 11 3" xfId="7471"/>
    <cellStyle name="Column Heading 3 11 3 2" xfId="49616"/>
    <cellStyle name="Column Heading 3 11 3 3" xfId="49617"/>
    <cellStyle name="Column Heading 3 11 4" xfId="7472"/>
    <cellStyle name="Column Heading 3 11 4 2" xfId="49618"/>
    <cellStyle name="Column Heading 3 11 4 3" xfId="49619"/>
    <cellStyle name="Column Heading 3 11 5" xfId="7473"/>
    <cellStyle name="Column Heading 3 11 5 2" xfId="49620"/>
    <cellStyle name="Column Heading 3 11 5 3" xfId="49621"/>
    <cellStyle name="Column Heading 3 11 6" xfId="7474"/>
    <cellStyle name="Column Heading 3 11 6 2" xfId="49622"/>
    <cellStyle name="Column Heading 3 11 6 3" xfId="49623"/>
    <cellStyle name="Column Heading 3 11 7" xfId="7475"/>
    <cellStyle name="Column Heading 3 11 8" xfId="49624"/>
    <cellStyle name="Column Heading 3 12" xfId="7476"/>
    <cellStyle name="Column Heading 3 12 2" xfId="7477"/>
    <cellStyle name="Column Heading 3 12 2 2" xfId="7478"/>
    <cellStyle name="Column Heading 3 12 2 3" xfId="7479"/>
    <cellStyle name="Column Heading 3 12 2 4" xfId="7480"/>
    <cellStyle name="Column Heading 3 12 2 5" xfId="7481"/>
    <cellStyle name="Column Heading 3 12 2 6" xfId="7482"/>
    <cellStyle name="Column Heading 3 12 3" xfId="7483"/>
    <cellStyle name="Column Heading 3 12 3 2" xfId="49625"/>
    <cellStyle name="Column Heading 3 12 3 3" xfId="49626"/>
    <cellStyle name="Column Heading 3 12 4" xfId="7484"/>
    <cellStyle name="Column Heading 3 12 4 2" xfId="49627"/>
    <cellStyle name="Column Heading 3 12 4 3" xfId="49628"/>
    <cellStyle name="Column Heading 3 12 5" xfId="7485"/>
    <cellStyle name="Column Heading 3 12 5 2" xfId="49629"/>
    <cellStyle name="Column Heading 3 12 5 3" xfId="49630"/>
    <cellStyle name="Column Heading 3 12 6" xfId="7486"/>
    <cellStyle name="Column Heading 3 12 6 2" xfId="49631"/>
    <cellStyle name="Column Heading 3 12 6 3" xfId="49632"/>
    <cellStyle name="Column Heading 3 12 7" xfId="7487"/>
    <cellStyle name="Column Heading 3 12 8" xfId="49633"/>
    <cellStyle name="Column Heading 3 13" xfId="7488"/>
    <cellStyle name="Column Heading 3 13 2" xfId="7489"/>
    <cellStyle name="Column Heading 3 13 2 2" xfId="7490"/>
    <cellStyle name="Column Heading 3 13 2 3" xfId="7491"/>
    <cellStyle name="Column Heading 3 13 2 4" xfId="7492"/>
    <cellStyle name="Column Heading 3 13 2 5" xfId="7493"/>
    <cellStyle name="Column Heading 3 13 2 6" xfId="7494"/>
    <cellStyle name="Column Heading 3 13 3" xfId="7495"/>
    <cellStyle name="Column Heading 3 13 3 2" xfId="49634"/>
    <cellStyle name="Column Heading 3 13 3 3" xfId="49635"/>
    <cellStyle name="Column Heading 3 13 4" xfId="7496"/>
    <cellStyle name="Column Heading 3 13 4 2" xfId="49636"/>
    <cellStyle name="Column Heading 3 13 4 3" xfId="49637"/>
    <cellStyle name="Column Heading 3 13 5" xfId="7497"/>
    <cellStyle name="Column Heading 3 13 5 2" xfId="49638"/>
    <cellStyle name="Column Heading 3 13 5 3" xfId="49639"/>
    <cellStyle name="Column Heading 3 13 6" xfId="7498"/>
    <cellStyle name="Column Heading 3 13 6 2" xfId="49640"/>
    <cellStyle name="Column Heading 3 13 6 3" xfId="49641"/>
    <cellStyle name="Column Heading 3 13 7" xfId="7499"/>
    <cellStyle name="Column Heading 3 13 8" xfId="49642"/>
    <cellStyle name="Column Heading 3 14" xfId="7500"/>
    <cellStyle name="Column Heading 3 14 2" xfId="7501"/>
    <cellStyle name="Column Heading 3 14 2 2" xfId="7502"/>
    <cellStyle name="Column Heading 3 14 2 3" xfId="7503"/>
    <cellStyle name="Column Heading 3 14 2 4" xfId="7504"/>
    <cellStyle name="Column Heading 3 14 2 5" xfId="7505"/>
    <cellStyle name="Column Heading 3 14 2 6" xfId="7506"/>
    <cellStyle name="Column Heading 3 14 3" xfId="7507"/>
    <cellStyle name="Column Heading 3 14 3 2" xfId="49643"/>
    <cellStyle name="Column Heading 3 14 3 3" xfId="49644"/>
    <cellStyle name="Column Heading 3 14 4" xfId="7508"/>
    <cellStyle name="Column Heading 3 14 4 2" xfId="49645"/>
    <cellStyle name="Column Heading 3 14 4 3" xfId="49646"/>
    <cellStyle name="Column Heading 3 14 5" xfId="7509"/>
    <cellStyle name="Column Heading 3 14 5 2" xfId="49647"/>
    <cellStyle name="Column Heading 3 14 5 3" xfId="49648"/>
    <cellStyle name="Column Heading 3 14 6" xfId="7510"/>
    <cellStyle name="Column Heading 3 14 6 2" xfId="49649"/>
    <cellStyle name="Column Heading 3 14 6 3" xfId="49650"/>
    <cellStyle name="Column Heading 3 14 7" xfId="7511"/>
    <cellStyle name="Column Heading 3 14 8" xfId="49651"/>
    <cellStyle name="Column Heading 3 15" xfId="7512"/>
    <cellStyle name="Column Heading 3 15 2" xfId="7513"/>
    <cellStyle name="Column Heading 3 15 2 2" xfId="7514"/>
    <cellStyle name="Column Heading 3 15 2 3" xfId="7515"/>
    <cellStyle name="Column Heading 3 15 2 4" xfId="7516"/>
    <cellStyle name="Column Heading 3 15 2 5" xfId="7517"/>
    <cellStyle name="Column Heading 3 15 2 6" xfId="7518"/>
    <cellStyle name="Column Heading 3 15 3" xfId="7519"/>
    <cellStyle name="Column Heading 3 15 3 2" xfId="49652"/>
    <cellStyle name="Column Heading 3 15 3 3" xfId="49653"/>
    <cellStyle name="Column Heading 3 15 4" xfId="7520"/>
    <cellStyle name="Column Heading 3 15 4 2" xfId="49654"/>
    <cellStyle name="Column Heading 3 15 4 3" xfId="49655"/>
    <cellStyle name="Column Heading 3 15 5" xfId="7521"/>
    <cellStyle name="Column Heading 3 15 5 2" xfId="49656"/>
    <cellStyle name="Column Heading 3 15 5 3" xfId="49657"/>
    <cellStyle name="Column Heading 3 15 6" xfId="7522"/>
    <cellStyle name="Column Heading 3 15 6 2" xfId="49658"/>
    <cellStyle name="Column Heading 3 15 6 3" xfId="49659"/>
    <cellStyle name="Column Heading 3 15 7" xfId="7523"/>
    <cellStyle name="Column Heading 3 15 8" xfId="49660"/>
    <cellStyle name="Column Heading 3 16" xfId="7524"/>
    <cellStyle name="Column Heading 3 16 2" xfId="7525"/>
    <cellStyle name="Column Heading 3 16 2 2" xfId="7526"/>
    <cellStyle name="Column Heading 3 16 2 3" xfId="7527"/>
    <cellStyle name="Column Heading 3 16 2 4" xfId="7528"/>
    <cellStyle name="Column Heading 3 16 2 5" xfId="7529"/>
    <cellStyle name="Column Heading 3 16 2 6" xfId="7530"/>
    <cellStyle name="Column Heading 3 16 3" xfId="7531"/>
    <cellStyle name="Column Heading 3 16 3 2" xfId="49661"/>
    <cellStyle name="Column Heading 3 16 3 3" xfId="49662"/>
    <cellStyle name="Column Heading 3 16 4" xfId="7532"/>
    <cellStyle name="Column Heading 3 16 4 2" xfId="49663"/>
    <cellStyle name="Column Heading 3 16 4 3" xfId="49664"/>
    <cellStyle name="Column Heading 3 16 5" xfId="7533"/>
    <cellStyle name="Column Heading 3 16 5 2" xfId="49665"/>
    <cellStyle name="Column Heading 3 16 5 3" xfId="49666"/>
    <cellStyle name="Column Heading 3 16 6" xfId="7534"/>
    <cellStyle name="Column Heading 3 16 6 2" xfId="49667"/>
    <cellStyle name="Column Heading 3 16 6 3" xfId="49668"/>
    <cellStyle name="Column Heading 3 16 7" xfId="7535"/>
    <cellStyle name="Column Heading 3 16 8" xfId="49669"/>
    <cellStyle name="Column Heading 3 17" xfId="7536"/>
    <cellStyle name="Column Heading 3 17 2" xfId="7537"/>
    <cellStyle name="Column Heading 3 17 2 2" xfId="7538"/>
    <cellStyle name="Column Heading 3 17 2 3" xfId="7539"/>
    <cellStyle name="Column Heading 3 17 2 4" xfId="7540"/>
    <cellStyle name="Column Heading 3 17 2 5" xfId="7541"/>
    <cellStyle name="Column Heading 3 17 2 6" xfId="7542"/>
    <cellStyle name="Column Heading 3 17 3" xfId="7543"/>
    <cellStyle name="Column Heading 3 17 3 2" xfId="49670"/>
    <cellStyle name="Column Heading 3 17 3 3" xfId="49671"/>
    <cellStyle name="Column Heading 3 17 4" xfId="7544"/>
    <cellStyle name="Column Heading 3 17 4 2" xfId="49672"/>
    <cellStyle name="Column Heading 3 17 4 3" xfId="49673"/>
    <cellStyle name="Column Heading 3 17 5" xfId="7545"/>
    <cellStyle name="Column Heading 3 17 5 2" xfId="49674"/>
    <cellStyle name="Column Heading 3 17 5 3" xfId="49675"/>
    <cellStyle name="Column Heading 3 17 6" xfId="7546"/>
    <cellStyle name="Column Heading 3 17 6 2" xfId="49676"/>
    <cellStyle name="Column Heading 3 17 6 3" xfId="49677"/>
    <cellStyle name="Column Heading 3 17 7" xfId="7547"/>
    <cellStyle name="Column Heading 3 17 8" xfId="49678"/>
    <cellStyle name="Column Heading 3 18" xfId="7548"/>
    <cellStyle name="Column Heading 3 18 2" xfId="7549"/>
    <cellStyle name="Column Heading 3 18 2 2" xfId="7550"/>
    <cellStyle name="Column Heading 3 18 2 3" xfId="7551"/>
    <cellStyle name="Column Heading 3 18 2 4" xfId="7552"/>
    <cellStyle name="Column Heading 3 18 2 5" xfId="7553"/>
    <cellStyle name="Column Heading 3 18 2 6" xfId="7554"/>
    <cellStyle name="Column Heading 3 18 3" xfId="7555"/>
    <cellStyle name="Column Heading 3 18 3 2" xfId="49679"/>
    <cellStyle name="Column Heading 3 18 3 3" xfId="49680"/>
    <cellStyle name="Column Heading 3 18 4" xfId="7556"/>
    <cellStyle name="Column Heading 3 18 4 2" xfId="49681"/>
    <cellStyle name="Column Heading 3 18 4 3" xfId="49682"/>
    <cellStyle name="Column Heading 3 18 5" xfId="7557"/>
    <cellStyle name="Column Heading 3 18 5 2" xfId="49683"/>
    <cellStyle name="Column Heading 3 18 5 3" xfId="49684"/>
    <cellStyle name="Column Heading 3 18 6" xfId="7558"/>
    <cellStyle name="Column Heading 3 18 6 2" xfId="49685"/>
    <cellStyle name="Column Heading 3 18 6 3" xfId="49686"/>
    <cellStyle name="Column Heading 3 18 7" xfId="7559"/>
    <cellStyle name="Column Heading 3 18 8" xfId="49687"/>
    <cellStyle name="Column Heading 3 19" xfId="7560"/>
    <cellStyle name="Column Heading 3 19 2" xfId="7561"/>
    <cellStyle name="Column Heading 3 19 2 2" xfId="7562"/>
    <cellStyle name="Column Heading 3 19 2 3" xfId="7563"/>
    <cellStyle name="Column Heading 3 19 2 4" xfId="7564"/>
    <cellStyle name="Column Heading 3 19 2 5" xfId="7565"/>
    <cellStyle name="Column Heading 3 19 2 6" xfId="7566"/>
    <cellStyle name="Column Heading 3 19 3" xfId="7567"/>
    <cellStyle name="Column Heading 3 19 3 2" xfId="49688"/>
    <cellStyle name="Column Heading 3 19 3 3" xfId="49689"/>
    <cellStyle name="Column Heading 3 19 4" xfId="7568"/>
    <cellStyle name="Column Heading 3 19 4 2" xfId="49690"/>
    <cellStyle name="Column Heading 3 19 4 3" xfId="49691"/>
    <cellStyle name="Column Heading 3 19 5" xfId="7569"/>
    <cellStyle name="Column Heading 3 19 5 2" xfId="49692"/>
    <cellStyle name="Column Heading 3 19 5 3" xfId="49693"/>
    <cellStyle name="Column Heading 3 19 6" xfId="7570"/>
    <cellStyle name="Column Heading 3 19 6 2" xfId="49694"/>
    <cellStyle name="Column Heading 3 19 6 3" xfId="49695"/>
    <cellStyle name="Column Heading 3 19 7" xfId="7571"/>
    <cellStyle name="Column Heading 3 19 8" xfId="49696"/>
    <cellStyle name="Column Heading 3 2" xfId="7572"/>
    <cellStyle name="Column Heading 3 2 10" xfId="7573"/>
    <cellStyle name="Column Heading 3 2 10 2" xfId="7574"/>
    <cellStyle name="Column Heading 3 2 10 2 2" xfId="7575"/>
    <cellStyle name="Column Heading 3 2 10 2 3" xfId="7576"/>
    <cellStyle name="Column Heading 3 2 10 2 4" xfId="7577"/>
    <cellStyle name="Column Heading 3 2 10 2 5" xfId="7578"/>
    <cellStyle name="Column Heading 3 2 10 2 6" xfId="7579"/>
    <cellStyle name="Column Heading 3 2 10 3" xfId="7580"/>
    <cellStyle name="Column Heading 3 2 10 3 2" xfId="49697"/>
    <cellStyle name="Column Heading 3 2 10 3 3" xfId="49698"/>
    <cellStyle name="Column Heading 3 2 10 4" xfId="7581"/>
    <cellStyle name="Column Heading 3 2 10 4 2" xfId="49699"/>
    <cellStyle name="Column Heading 3 2 10 4 3" xfId="49700"/>
    <cellStyle name="Column Heading 3 2 10 5" xfId="7582"/>
    <cellStyle name="Column Heading 3 2 10 5 2" xfId="49701"/>
    <cellStyle name="Column Heading 3 2 10 5 3" xfId="49702"/>
    <cellStyle name="Column Heading 3 2 10 6" xfId="7583"/>
    <cellStyle name="Column Heading 3 2 10 6 2" xfId="49703"/>
    <cellStyle name="Column Heading 3 2 10 6 3" xfId="49704"/>
    <cellStyle name="Column Heading 3 2 10 7" xfId="7584"/>
    <cellStyle name="Column Heading 3 2 10 8" xfId="49705"/>
    <cellStyle name="Column Heading 3 2 11" xfId="7585"/>
    <cellStyle name="Column Heading 3 2 11 2" xfId="7586"/>
    <cellStyle name="Column Heading 3 2 11 2 2" xfId="7587"/>
    <cellStyle name="Column Heading 3 2 11 2 3" xfId="7588"/>
    <cellStyle name="Column Heading 3 2 11 2 4" xfId="7589"/>
    <cellStyle name="Column Heading 3 2 11 2 5" xfId="7590"/>
    <cellStyle name="Column Heading 3 2 11 2 6" xfId="7591"/>
    <cellStyle name="Column Heading 3 2 11 3" xfId="7592"/>
    <cellStyle name="Column Heading 3 2 11 3 2" xfId="49706"/>
    <cellStyle name="Column Heading 3 2 11 3 3" xfId="49707"/>
    <cellStyle name="Column Heading 3 2 11 4" xfId="7593"/>
    <cellStyle name="Column Heading 3 2 11 4 2" xfId="49708"/>
    <cellStyle name="Column Heading 3 2 11 4 3" xfId="49709"/>
    <cellStyle name="Column Heading 3 2 11 5" xfId="7594"/>
    <cellStyle name="Column Heading 3 2 11 5 2" xfId="49710"/>
    <cellStyle name="Column Heading 3 2 11 5 3" xfId="49711"/>
    <cellStyle name="Column Heading 3 2 11 6" xfId="7595"/>
    <cellStyle name="Column Heading 3 2 11 6 2" xfId="49712"/>
    <cellStyle name="Column Heading 3 2 11 6 3" xfId="49713"/>
    <cellStyle name="Column Heading 3 2 11 7" xfId="7596"/>
    <cellStyle name="Column Heading 3 2 11 8" xfId="49714"/>
    <cellStyle name="Column Heading 3 2 12" xfId="7597"/>
    <cellStyle name="Column Heading 3 2 12 2" xfId="7598"/>
    <cellStyle name="Column Heading 3 2 12 2 2" xfId="7599"/>
    <cellStyle name="Column Heading 3 2 12 2 3" xfId="7600"/>
    <cellStyle name="Column Heading 3 2 12 2 4" xfId="7601"/>
    <cellStyle name="Column Heading 3 2 12 2 5" xfId="7602"/>
    <cellStyle name="Column Heading 3 2 12 2 6" xfId="7603"/>
    <cellStyle name="Column Heading 3 2 12 3" xfId="7604"/>
    <cellStyle name="Column Heading 3 2 12 3 2" xfId="49715"/>
    <cellStyle name="Column Heading 3 2 12 3 3" xfId="49716"/>
    <cellStyle name="Column Heading 3 2 12 4" xfId="7605"/>
    <cellStyle name="Column Heading 3 2 12 4 2" xfId="49717"/>
    <cellStyle name="Column Heading 3 2 12 4 3" xfId="49718"/>
    <cellStyle name="Column Heading 3 2 12 5" xfId="7606"/>
    <cellStyle name="Column Heading 3 2 12 5 2" xfId="49719"/>
    <cellStyle name="Column Heading 3 2 12 5 3" xfId="49720"/>
    <cellStyle name="Column Heading 3 2 12 6" xfId="7607"/>
    <cellStyle name="Column Heading 3 2 12 6 2" xfId="49721"/>
    <cellStyle name="Column Heading 3 2 12 6 3" xfId="49722"/>
    <cellStyle name="Column Heading 3 2 12 7" xfId="7608"/>
    <cellStyle name="Column Heading 3 2 12 8" xfId="49723"/>
    <cellStyle name="Column Heading 3 2 13" xfId="7609"/>
    <cellStyle name="Column Heading 3 2 13 2" xfId="7610"/>
    <cellStyle name="Column Heading 3 2 13 2 2" xfId="7611"/>
    <cellStyle name="Column Heading 3 2 13 2 3" xfId="7612"/>
    <cellStyle name="Column Heading 3 2 13 2 4" xfId="7613"/>
    <cellStyle name="Column Heading 3 2 13 2 5" xfId="7614"/>
    <cellStyle name="Column Heading 3 2 13 2 6" xfId="7615"/>
    <cellStyle name="Column Heading 3 2 13 3" xfId="7616"/>
    <cellStyle name="Column Heading 3 2 13 3 2" xfId="49724"/>
    <cellStyle name="Column Heading 3 2 13 3 3" xfId="49725"/>
    <cellStyle name="Column Heading 3 2 13 4" xfId="7617"/>
    <cellStyle name="Column Heading 3 2 13 4 2" xfId="49726"/>
    <cellStyle name="Column Heading 3 2 13 4 3" xfId="49727"/>
    <cellStyle name="Column Heading 3 2 13 5" xfId="7618"/>
    <cellStyle name="Column Heading 3 2 13 5 2" xfId="49728"/>
    <cellStyle name="Column Heading 3 2 13 5 3" xfId="49729"/>
    <cellStyle name="Column Heading 3 2 13 6" xfId="7619"/>
    <cellStyle name="Column Heading 3 2 13 6 2" xfId="49730"/>
    <cellStyle name="Column Heading 3 2 13 6 3" xfId="49731"/>
    <cellStyle name="Column Heading 3 2 13 7" xfId="7620"/>
    <cellStyle name="Column Heading 3 2 13 8" xfId="49732"/>
    <cellStyle name="Column Heading 3 2 14" xfId="7621"/>
    <cellStyle name="Column Heading 3 2 14 2" xfId="7622"/>
    <cellStyle name="Column Heading 3 2 14 2 2" xfId="7623"/>
    <cellStyle name="Column Heading 3 2 14 2 3" xfId="7624"/>
    <cellStyle name="Column Heading 3 2 14 2 4" xfId="7625"/>
    <cellStyle name="Column Heading 3 2 14 2 5" xfId="7626"/>
    <cellStyle name="Column Heading 3 2 14 2 6" xfId="7627"/>
    <cellStyle name="Column Heading 3 2 14 3" xfId="7628"/>
    <cellStyle name="Column Heading 3 2 14 3 2" xfId="49733"/>
    <cellStyle name="Column Heading 3 2 14 3 3" xfId="49734"/>
    <cellStyle name="Column Heading 3 2 14 4" xfId="7629"/>
    <cellStyle name="Column Heading 3 2 14 4 2" xfId="49735"/>
    <cellStyle name="Column Heading 3 2 14 4 3" xfId="49736"/>
    <cellStyle name="Column Heading 3 2 14 5" xfId="7630"/>
    <cellStyle name="Column Heading 3 2 14 5 2" xfId="49737"/>
    <cellStyle name="Column Heading 3 2 14 5 3" xfId="49738"/>
    <cellStyle name="Column Heading 3 2 14 6" xfId="7631"/>
    <cellStyle name="Column Heading 3 2 14 6 2" xfId="49739"/>
    <cellStyle name="Column Heading 3 2 14 6 3" xfId="49740"/>
    <cellStyle name="Column Heading 3 2 14 7" xfId="7632"/>
    <cellStyle name="Column Heading 3 2 14 8" xfId="49741"/>
    <cellStyle name="Column Heading 3 2 15" xfId="7633"/>
    <cellStyle name="Column Heading 3 2 15 2" xfId="7634"/>
    <cellStyle name="Column Heading 3 2 15 2 2" xfId="7635"/>
    <cellStyle name="Column Heading 3 2 15 2 3" xfId="7636"/>
    <cellStyle name="Column Heading 3 2 15 2 4" xfId="7637"/>
    <cellStyle name="Column Heading 3 2 15 2 5" xfId="7638"/>
    <cellStyle name="Column Heading 3 2 15 2 6" xfId="7639"/>
    <cellStyle name="Column Heading 3 2 15 3" xfId="7640"/>
    <cellStyle name="Column Heading 3 2 15 3 2" xfId="49742"/>
    <cellStyle name="Column Heading 3 2 15 3 3" xfId="49743"/>
    <cellStyle name="Column Heading 3 2 15 4" xfId="7641"/>
    <cellStyle name="Column Heading 3 2 15 4 2" xfId="49744"/>
    <cellStyle name="Column Heading 3 2 15 4 3" xfId="49745"/>
    <cellStyle name="Column Heading 3 2 15 5" xfId="7642"/>
    <cellStyle name="Column Heading 3 2 15 5 2" xfId="49746"/>
    <cellStyle name="Column Heading 3 2 15 5 3" xfId="49747"/>
    <cellStyle name="Column Heading 3 2 15 6" xfId="7643"/>
    <cellStyle name="Column Heading 3 2 15 6 2" xfId="49748"/>
    <cellStyle name="Column Heading 3 2 15 6 3" xfId="49749"/>
    <cellStyle name="Column Heading 3 2 15 7" xfId="7644"/>
    <cellStyle name="Column Heading 3 2 15 8" xfId="49750"/>
    <cellStyle name="Column Heading 3 2 16" xfId="7645"/>
    <cellStyle name="Column Heading 3 2 16 2" xfId="7646"/>
    <cellStyle name="Column Heading 3 2 16 2 2" xfId="7647"/>
    <cellStyle name="Column Heading 3 2 16 2 3" xfId="7648"/>
    <cellStyle name="Column Heading 3 2 16 2 4" xfId="7649"/>
    <cellStyle name="Column Heading 3 2 16 2 5" xfId="7650"/>
    <cellStyle name="Column Heading 3 2 16 2 6" xfId="7651"/>
    <cellStyle name="Column Heading 3 2 16 3" xfId="7652"/>
    <cellStyle name="Column Heading 3 2 16 3 2" xfId="49751"/>
    <cellStyle name="Column Heading 3 2 16 3 3" xfId="49752"/>
    <cellStyle name="Column Heading 3 2 16 4" xfId="7653"/>
    <cellStyle name="Column Heading 3 2 16 4 2" xfId="49753"/>
    <cellStyle name="Column Heading 3 2 16 4 3" xfId="49754"/>
    <cellStyle name="Column Heading 3 2 16 5" xfId="7654"/>
    <cellStyle name="Column Heading 3 2 16 5 2" xfId="49755"/>
    <cellStyle name="Column Heading 3 2 16 5 3" xfId="49756"/>
    <cellStyle name="Column Heading 3 2 16 6" xfId="7655"/>
    <cellStyle name="Column Heading 3 2 16 6 2" xfId="49757"/>
    <cellStyle name="Column Heading 3 2 16 6 3" xfId="49758"/>
    <cellStyle name="Column Heading 3 2 16 7" xfId="7656"/>
    <cellStyle name="Column Heading 3 2 16 8" xfId="49759"/>
    <cellStyle name="Column Heading 3 2 17" xfId="7657"/>
    <cellStyle name="Column Heading 3 2 17 2" xfId="7658"/>
    <cellStyle name="Column Heading 3 2 17 2 2" xfId="7659"/>
    <cellStyle name="Column Heading 3 2 17 2 3" xfId="7660"/>
    <cellStyle name="Column Heading 3 2 17 2 4" xfId="7661"/>
    <cellStyle name="Column Heading 3 2 17 2 5" xfId="7662"/>
    <cellStyle name="Column Heading 3 2 17 2 6" xfId="7663"/>
    <cellStyle name="Column Heading 3 2 17 3" xfId="7664"/>
    <cellStyle name="Column Heading 3 2 17 3 2" xfId="49760"/>
    <cellStyle name="Column Heading 3 2 17 3 3" xfId="49761"/>
    <cellStyle name="Column Heading 3 2 17 4" xfId="7665"/>
    <cellStyle name="Column Heading 3 2 17 4 2" xfId="49762"/>
    <cellStyle name="Column Heading 3 2 17 4 3" xfId="49763"/>
    <cellStyle name="Column Heading 3 2 17 5" xfId="7666"/>
    <cellStyle name="Column Heading 3 2 17 5 2" xfId="49764"/>
    <cellStyle name="Column Heading 3 2 17 5 3" xfId="49765"/>
    <cellStyle name="Column Heading 3 2 17 6" xfId="7667"/>
    <cellStyle name="Column Heading 3 2 17 6 2" xfId="49766"/>
    <cellStyle name="Column Heading 3 2 17 6 3" xfId="49767"/>
    <cellStyle name="Column Heading 3 2 17 7" xfId="7668"/>
    <cellStyle name="Column Heading 3 2 17 8" xfId="49768"/>
    <cellStyle name="Column Heading 3 2 18" xfId="7669"/>
    <cellStyle name="Column Heading 3 2 18 2" xfId="7670"/>
    <cellStyle name="Column Heading 3 2 18 2 2" xfId="7671"/>
    <cellStyle name="Column Heading 3 2 18 2 3" xfId="7672"/>
    <cellStyle name="Column Heading 3 2 18 2 4" xfId="7673"/>
    <cellStyle name="Column Heading 3 2 18 2 5" xfId="7674"/>
    <cellStyle name="Column Heading 3 2 18 2 6" xfId="7675"/>
    <cellStyle name="Column Heading 3 2 18 3" xfId="7676"/>
    <cellStyle name="Column Heading 3 2 18 3 2" xfId="49769"/>
    <cellStyle name="Column Heading 3 2 18 3 3" xfId="49770"/>
    <cellStyle name="Column Heading 3 2 18 4" xfId="7677"/>
    <cellStyle name="Column Heading 3 2 18 4 2" xfId="49771"/>
    <cellStyle name="Column Heading 3 2 18 4 3" xfId="49772"/>
    <cellStyle name="Column Heading 3 2 18 5" xfId="7678"/>
    <cellStyle name="Column Heading 3 2 18 5 2" xfId="49773"/>
    <cellStyle name="Column Heading 3 2 18 5 3" xfId="49774"/>
    <cellStyle name="Column Heading 3 2 18 6" xfId="7679"/>
    <cellStyle name="Column Heading 3 2 18 6 2" xfId="49775"/>
    <cellStyle name="Column Heading 3 2 18 6 3" xfId="49776"/>
    <cellStyle name="Column Heading 3 2 18 7" xfId="7680"/>
    <cellStyle name="Column Heading 3 2 18 8" xfId="49777"/>
    <cellStyle name="Column Heading 3 2 19" xfId="7681"/>
    <cellStyle name="Column Heading 3 2 19 2" xfId="7682"/>
    <cellStyle name="Column Heading 3 2 19 2 2" xfId="7683"/>
    <cellStyle name="Column Heading 3 2 19 2 3" xfId="7684"/>
    <cellStyle name="Column Heading 3 2 19 2 4" xfId="7685"/>
    <cellStyle name="Column Heading 3 2 19 2 5" xfId="7686"/>
    <cellStyle name="Column Heading 3 2 19 2 6" xfId="7687"/>
    <cellStyle name="Column Heading 3 2 19 3" xfId="7688"/>
    <cellStyle name="Column Heading 3 2 19 3 2" xfId="49778"/>
    <cellStyle name="Column Heading 3 2 19 3 3" xfId="49779"/>
    <cellStyle name="Column Heading 3 2 19 4" xfId="7689"/>
    <cellStyle name="Column Heading 3 2 19 4 2" xfId="49780"/>
    <cellStyle name="Column Heading 3 2 19 4 3" xfId="49781"/>
    <cellStyle name="Column Heading 3 2 19 5" xfId="7690"/>
    <cellStyle name="Column Heading 3 2 19 5 2" xfId="49782"/>
    <cellStyle name="Column Heading 3 2 19 5 3" xfId="49783"/>
    <cellStyle name="Column Heading 3 2 19 6" xfId="7691"/>
    <cellStyle name="Column Heading 3 2 19 6 2" xfId="49784"/>
    <cellStyle name="Column Heading 3 2 19 6 3" xfId="49785"/>
    <cellStyle name="Column Heading 3 2 19 7" xfId="7692"/>
    <cellStyle name="Column Heading 3 2 19 8" xfId="49786"/>
    <cellStyle name="Column Heading 3 2 2" xfId="7693"/>
    <cellStyle name="Column Heading 3 2 2 2" xfId="7694"/>
    <cellStyle name="Column Heading 3 2 2 2 2" xfId="7695"/>
    <cellStyle name="Column Heading 3 2 2 2 3" xfId="7696"/>
    <cellStyle name="Column Heading 3 2 2 2 4" xfId="7697"/>
    <cellStyle name="Column Heading 3 2 2 2 5" xfId="7698"/>
    <cellStyle name="Column Heading 3 2 2 2 6" xfId="7699"/>
    <cellStyle name="Column Heading 3 2 2 3" xfId="7700"/>
    <cellStyle name="Column Heading 3 2 2 3 2" xfId="49787"/>
    <cellStyle name="Column Heading 3 2 2 3 3" xfId="49788"/>
    <cellStyle name="Column Heading 3 2 2 4" xfId="7701"/>
    <cellStyle name="Column Heading 3 2 2 4 2" xfId="49789"/>
    <cellStyle name="Column Heading 3 2 2 4 3" xfId="49790"/>
    <cellStyle name="Column Heading 3 2 2 5" xfId="7702"/>
    <cellStyle name="Column Heading 3 2 2 5 2" xfId="49791"/>
    <cellStyle name="Column Heading 3 2 2 5 3" xfId="49792"/>
    <cellStyle name="Column Heading 3 2 2 6" xfId="7703"/>
    <cellStyle name="Column Heading 3 2 2 6 2" xfId="49793"/>
    <cellStyle name="Column Heading 3 2 2 6 3" xfId="49794"/>
    <cellStyle name="Column Heading 3 2 2 7" xfId="7704"/>
    <cellStyle name="Column Heading 3 2 2 8" xfId="49795"/>
    <cellStyle name="Column Heading 3 2 20" xfId="7705"/>
    <cellStyle name="Column Heading 3 2 20 2" xfId="7706"/>
    <cellStyle name="Column Heading 3 2 20 2 2" xfId="7707"/>
    <cellStyle name="Column Heading 3 2 20 2 3" xfId="7708"/>
    <cellStyle name="Column Heading 3 2 20 2 4" xfId="7709"/>
    <cellStyle name="Column Heading 3 2 20 2 5" xfId="7710"/>
    <cellStyle name="Column Heading 3 2 20 2 6" xfId="7711"/>
    <cellStyle name="Column Heading 3 2 20 3" xfId="7712"/>
    <cellStyle name="Column Heading 3 2 20 3 2" xfId="49796"/>
    <cellStyle name="Column Heading 3 2 20 3 3" xfId="49797"/>
    <cellStyle name="Column Heading 3 2 20 4" xfId="7713"/>
    <cellStyle name="Column Heading 3 2 20 4 2" xfId="49798"/>
    <cellStyle name="Column Heading 3 2 20 4 3" xfId="49799"/>
    <cellStyle name="Column Heading 3 2 20 5" xfId="7714"/>
    <cellStyle name="Column Heading 3 2 20 5 2" xfId="49800"/>
    <cellStyle name="Column Heading 3 2 20 5 3" xfId="49801"/>
    <cellStyle name="Column Heading 3 2 20 6" xfId="7715"/>
    <cellStyle name="Column Heading 3 2 20 6 2" xfId="49802"/>
    <cellStyle name="Column Heading 3 2 20 6 3" xfId="49803"/>
    <cellStyle name="Column Heading 3 2 20 7" xfId="7716"/>
    <cellStyle name="Column Heading 3 2 20 8" xfId="49804"/>
    <cellStyle name="Column Heading 3 2 21" xfId="7717"/>
    <cellStyle name="Column Heading 3 2 21 2" xfId="7718"/>
    <cellStyle name="Column Heading 3 2 21 2 2" xfId="7719"/>
    <cellStyle name="Column Heading 3 2 21 2 3" xfId="7720"/>
    <cellStyle name="Column Heading 3 2 21 2 4" xfId="7721"/>
    <cellStyle name="Column Heading 3 2 21 2 5" xfId="7722"/>
    <cellStyle name="Column Heading 3 2 21 2 6" xfId="7723"/>
    <cellStyle name="Column Heading 3 2 21 3" xfId="7724"/>
    <cellStyle name="Column Heading 3 2 21 3 2" xfId="49805"/>
    <cellStyle name="Column Heading 3 2 21 3 3" xfId="49806"/>
    <cellStyle name="Column Heading 3 2 21 4" xfId="7725"/>
    <cellStyle name="Column Heading 3 2 21 4 2" xfId="49807"/>
    <cellStyle name="Column Heading 3 2 21 4 3" xfId="49808"/>
    <cellStyle name="Column Heading 3 2 21 5" xfId="7726"/>
    <cellStyle name="Column Heading 3 2 21 5 2" xfId="49809"/>
    <cellStyle name="Column Heading 3 2 21 5 3" xfId="49810"/>
    <cellStyle name="Column Heading 3 2 21 6" xfId="7727"/>
    <cellStyle name="Column Heading 3 2 21 6 2" xfId="49811"/>
    <cellStyle name="Column Heading 3 2 21 6 3" xfId="49812"/>
    <cellStyle name="Column Heading 3 2 21 7" xfId="7728"/>
    <cellStyle name="Column Heading 3 2 21 8" xfId="49813"/>
    <cellStyle name="Column Heading 3 2 22" xfId="7729"/>
    <cellStyle name="Column Heading 3 2 22 2" xfId="7730"/>
    <cellStyle name="Column Heading 3 2 22 2 2" xfId="7731"/>
    <cellStyle name="Column Heading 3 2 22 2 3" xfId="7732"/>
    <cellStyle name="Column Heading 3 2 22 2 4" xfId="7733"/>
    <cellStyle name="Column Heading 3 2 22 2 5" xfId="7734"/>
    <cellStyle name="Column Heading 3 2 22 2 6" xfId="7735"/>
    <cellStyle name="Column Heading 3 2 22 3" xfId="7736"/>
    <cellStyle name="Column Heading 3 2 22 3 2" xfId="49814"/>
    <cellStyle name="Column Heading 3 2 22 3 3" xfId="49815"/>
    <cellStyle name="Column Heading 3 2 22 4" xfId="7737"/>
    <cellStyle name="Column Heading 3 2 22 4 2" xfId="49816"/>
    <cellStyle name="Column Heading 3 2 22 4 3" xfId="49817"/>
    <cellStyle name="Column Heading 3 2 22 5" xfId="7738"/>
    <cellStyle name="Column Heading 3 2 22 5 2" xfId="49818"/>
    <cellStyle name="Column Heading 3 2 22 5 3" xfId="49819"/>
    <cellStyle name="Column Heading 3 2 22 6" xfId="7739"/>
    <cellStyle name="Column Heading 3 2 22 6 2" xfId="49820"/>
    <cellStyle name="Column Heading 3 2 22 6 3" xfId="49821"/>
    <cellStyle name="Column Heading 3 2 22 7" xfId="7740"/>
    <cellStyle name="Column Heading 3 2 22 8" xfId="49822"/>
    <cellStyle name="Column Heading 3 2 23" xfId="7741"/>
    <cellStyle name="Column Heading 3 2 23 2" xfId="7742"/>
    <cellStyle name="Column Heading 3 2 23 2 2" xfId="7743"/>
    <cellStyle name="Column Heading 3 2 23 2 3" xfId="7744"/>
    <cellStyle name="Column Heading 3 2 23 2 4" xfId="7745"/>
    <cellStyle name="Column Heading 3 2 23 2 5" xfId="7746"/>
    <cellStyle name="Column Heading 3 2 23 2 6" xfId="7747"/>
    <cellStyle name="Column Heading 3 2 23 3" xfId="7748"/>
    <cellStyle name="Column Heading 3 2 23 3 2" xfId="49823"/>
    <cellStyle name="Column Heading 3 2 23 3 3" xfId="49824"/>
    <cellStyle name="Column Heading 3 2 23 4" xfId="7749"/>
    <cellStyle name="Column Heading 3 2 23 4 2" xfId="49825"/>
    <cellStyle name="Column Heading 3 2 23 4 3" xfId="49826"/>
    <cellStyle name="Column Heading 3 2 23 5" xfId="7750"/>
    <cellStyle name="Column Heading 3 2 23 5 2" xfId="49827"/>
    <cellStyle name="Column Heading 3 2 23 5 3" xfId="49828"/>
    <cellStyle name="Column Heading 3 2 23 6" xfId="7751"/>
    <cellStyle name="Column Heading 3 2 23 6 2" xfId="49829"/>
    <cellStyle name="Column Heading 3 2 23 6 3" xfId="49830"/>
    <cellStyle name="Column Heading 3 2 23 7" xfId="7752"/>
    <cellStyle name="Column Heading 3 2 23 8" xfId="49831"/>
    <cellStyle name="Column Heading 3 2 24" xfId="7753"/>
    <cellStyle name="Column Heading 3 2 24 2" xfId="7754"/>
    <cellStyle name="Column Heading 3 2 24 2 2" xfId="7755"/>
    <cellStyle name="Column Heading 3 2 24 2 3" xfId="7756"/>
    <cellStyle name="Column Heading 3 2 24 2 4" xfId="7757"/>
    <cellStyle name="Column Heading 3 2 24 2 5" xfId="7758"/>
    <cellStyle name="Column Heading 3 2 24 2 6" xfId="7759"/>
    <cellStyle name="Column Heading 3 2 24 3" xfId="7760"/>
    <cellStyle name="Column Heading 3 2 24 3 2" xfId="49832"/>
    <cellStyle name="Column Heading 3 2 24 3 3" xfId="49833"/>
    <cellStyle name="Column Heading 3 2 24 4" xfId="7761"/>
    <cellStyle name="Column Heading 3 2 24 4 2" xfId="49834"/>
    <cellStyle name="Column Heading 3 2 24 4 3" xfId="49835"/>
    <cellStyle name="Column Heading 3 2 24 5" xfId="7762"/>
    <cellStyle name="Column Heading 3 2 24 5 2" xfId="49836"/>
    <cellStyle name="Column Heading 3 2 24 5 3" xfId="49837"/>
    <cellStyle name="Column Heading 3 2 24 6" xfId="7763"/>
    <cellStyle name="Column Heading 3 2 24 6 2" xfId="49838"/>
    <cellStyle name="Column Heading 3 2 24 6 3" xfId="49839"/>
    <cellStyle name="Column Heading 3 2 24 7" xfId="7764"/>
    <cellStyle name="Column Heading 3 2 24 8" xfId="49840"/>
    <cellStyle name="Column Heading 3 2 25" xfId="7765"/>
    <cellStyle name="Column Heading 3 2 25 2" xfId="7766"/>
    <cellStyle name="Column Heading 3 2 25 2 2" xfId="7767"/>
    <cellStyle name="Column Heading 3 2 25 2 3" xfId="7768"/>
    <cellStyle name="Column Heading 3 2 25 2 4" xfId="7769"/>
    <cellStyle name="Column Heading 3 2 25 2 5" xfId="7770"/>
    <cellStyle name="Column Heading 3 2 25 2 6" xfId="7771"/>
    <cellStyle name="Column Heading 3 2 25 3" xfId="7772"/>
    <cellStyle name="Column Heading 3 2 25 3 2" xfId="49841"/>
    <cellStyle name="Column Heading 3 2 25 3 3" xfId="49842"/>
    <cellStyle name="Column Heading 3 2 25 4" xfId="7773"/>
    <cellStyle name="Column Heading 3 2 25 4 2" xfId="49843"/>
    <cellStyle name="Column Heading 3 2 25 4 3" xfId="49844"/>
    <cellStyle name="Column Heading 3 2 25 5" xfId="7774"/>
    <cellStyle name="Column Heading 3 2 25 5 2" xfId="49845"/>
    <cellStyle name="Column Heading 3 2 25 5 3" xfId="49846"/>
    <cellStyle name="Column Heading 3 2 25 6" xfId="7775"/>
    <cellStyle name="Column Heading 3 2 25 6 2" xfId="49847"/>
    <cellStyle name="Column Heading 3 2 25 6 3" xfId="49848"/>
    <cellStyle name="Column Heading 3 2 25 7" xfId="7776"/>
    <cellStyle name="Column Heading 3 2 25 8" xfId="49849"/>
    <cellStyle name="Column Heading 3 2 26" xfId="7777"/>
    <cellStyle name="Column Heading 3 2 26 2" xfId="7778"/>
    <cellStyle name="Column Heading 3 2 26 2 2" xfId="7779"/>
    <cellStyle name="Column Heading 3 2 26 2 3" xfId="7780"/>
    <cellStyle name="Column Heading 3 2 26 2 4" xfId="7781"/>
    <cellStyle name="Column Heading 3 2 26 2 5" xfId="7782"/>
    <cellStyle name="Column Heading 3 2 26 2 6" xfId="7783"/>
    <cellStyle name="Column Heading 3 2 26 3" xfId="7784"/>
    <cellStyle name="Column Heading 3 2 26 3 2" xfId="49850"/>
    <cellStyle name="Column Heading 3 2 26 3 3" xfId="49851"/>
    <cellStyle name="Column Heading 3 2 26 4" xfId="7785"/>
    <cellStyle name="Column Heading 3 2 26 4 2" xfId="49852"/>
    <cellStyle name="Column Heading 3 2 26 4 3" xfId="49853"/>
    <cellStyle name="Column Heading 3 2 26 5" xfId="7786"/>
    <cellStyle name="Column Heading 3 2 26 5 2" xfId="49854"/>
    <cellStyle name="Column Heading 3 2 26 5 3" xfId="49855"/>
    <cellStyle name="Column Heading 3 2 26 6" xfId="7787"/>
    <cellStyle name="Column Heading 3 2 26 6 2" xfId="49856"/>
    <cellStyle name="Column Heading 3 2 26 6 3" xfId="49857"/>
    <cellStyle name="Column Heading 3 2 26 7" xfId="7788"/>
    <cellStyle name="Column Heading 3 2 26 8" xfId="49858"/>
    <cellStyle name="Column Heading 3 2 27" xfId="7789"/>
    <cellStyle name="Column Heading 3 2 27 2" xfId="7790"/>
    <cellStyle name="Column Heading 3 2 27 2 2" xfId="7791"/>
    <cellStyle name="Column Heading 3 2 27 2 3" xfId="7792"/>
    <cellStyle name="Column Heading 3 2 27 2 4" xfId="7793"/>
    <cellStyle name="Column Heading 3 2 27 2 5" xfId="7794"/>
    <cellStyle name="Column Heading 3 2 27 2 6" xfId="7795"/>
    <cellStyle name="Column Heading 3 2 27 3" xfId="7796"/>
    <cellStyle name="Column Heading 3 2 27 3 2" xfId="49859"/>
    <cellStyle name="Column Heading 3 2 27 3 3" xfId="49860"/>
    <cellStyle name="Column Heading 3 2 27 4" xfId="7797"/>
    <cellStyle name="Column Heading 3 2 27 4 2" xfId="49861"/>
    <cellStyle name="Column Heading 3 2 27 4 3" xfId="49862"/>
    <cellStyle name="Column Heading 3 2 27 5" xfId="7798"/>
    <cellStyle name="Column Heading 3 2 27 5 2" xfId="49863"/>
    <cellStyle name="Column Heading 3 2 27 5 3" xfId="49864"/>
    <cellStyle name="Column Heading 3 2 27 6" xfId="7799"/>
    <cellStyle name="Column Heading 3 2 27 6 2" xfId="49865"/>
    <cellStyle name="Column Heading 3 2 27 6 3" xfId="49866"/>
    <cellStyle name="Column Heading 3 2 27 7" xfId="7800"/>
    <cellStyle name="Column Heading 3 2 27 8" xfId="49867"/>
    <cellStyle name="Column Heading 3 2 28" xfId="7801"/>
    <cellStyle name="Column Heading 3 2 28 2" xfId="7802"/>
    <cellStyle name="Column Heading 3 2 28 2 2" xfId="7803"/>
    <cellStyle name="Column Heading 3 2 28 2 3" xfId="7804"/>
    <cellStyle name="Column Heading 3 2 28 2 4" xfId="7805"/>
    <cellStyle name="Column Heading 3 2 28 2 5" xfId="7806"/>
    <cellStyle name="Column Heading 3 2 28 2 6" xfId="7807"/>
    <cellStyle name="Column Heading 3 2 28 3" xfId="7808"/>
    <cellStyle name="Column Heading 3 2 28 3 2" xfId="49868"/>
    <cellStyle name="Column Heading 3 2 28 3 3" xfId="49869"/>
    <cellStyle name="Column Heading 3 2 28 4" xfId="7809"/>
    <cellStyle name="Column Heading 3 2 28 4 2" xfId="49870"/>
    <cellStyle name="Column Heading 3 2 28 4 3" xfId="49871"/>
    <cellStyle name="Column Heading 3 2 28 5" xfId="7810"/>
    <cellStyle name="Column Heading 3 2 28 5 2" xfId="49872"/>
    <cellStyle name="Column Heading 3 2 28 5 3" xfId="49873"/>
    <cellStyle name="Column Heading 3 2 28 6" xfId="7811"/>
    <cellStyle name="Column Heading 3 2 28 6 2" xfId="49874"/>
    <cellStyle name="Column Heading 3 2 28 6 3" xfId="49875"/>
    <cellStyle name="Column Heading 3 2 28 7" xfId="7812"/>
    <cellStyle name="Column Heading 3 2 28 8" xfId="49876"/>
    <cellStyle name="Column Heading 3 2 29" xfId="7813"/>
    <cellStyle name="Column Heading 3 2 29 2" xfId="7814"/>
    <cellStyle name="Column Heading 3 2 29 2 2" xfId="7815"/>
    <cellStyle name="Column Heading 3 2 29 2 3" xfId="7816"/>
    <cellStyle name="Column Heading 3 2 29 2 4" xfId="7817"/>
    <cellStyle name="Column Heading 3 2 29 2 5" xfId="7818"/>
    <cellStyle name="Column Heading 3 2 29 2 6" xfId="7819"/>
    <cellStyle name="Column Heading 3 2 29 3" xfId="7820"/>
    <cellStyle name="Column Heading 3 2 29 3 2" xfId="49877"/>
    <cellStyle name="Column Heading 3 2 29 3 3" xfId="49878"/>
    <cellStyle name="Column Heading 3 2 29 4" xfId="7821"/>
    <cellStyle name="Column Heading 3 2 29 4 2" xfId="49879"/>
    <cellStyle name="Column Heading 3 2 29 4 3" xfId="49880"/>
    <cellStyle name="Column Heading 3 2 29 5" xfId="7822"/>
    <cellStyle name="Column Heading 3 2 29 5 2" xfId="49881"/>
    <cellStyle name="Column Heading 3 2 29 5 3" xfId="49882"/>
    <cellStyle name="Column Heading 3 2 29 6" xfId="7823"/>
    <cellStyle name="Column Heading 3 2 29 6 2" xfId="49883"/>
    <cellStyle name="Column Heading 3 2 29 6 3" xfId="49884"/>
    <cellStyle name="Column Heading 3 2 29 7" xfId="7824"/>
    <cellStyle name="Column Heading 3 2 29 8" xfId="49885"/>
    <cellStyle name="Column Heading 3 2 3" xfId="7825"/>
    <cellStyle name="Column Heading 3 2 3 2" xfId="7826"/>
    <cellStyle name="Column Heading 3 2 3 2 2" xfId="7827"/>
    <cellStyle name="Column Heading 3 2 3 2 3" xfId="7828"/>
    <cellStyle name="Column Heading 3 2 3 2 4" xfId="7829"/>
    <cellStyle name="Column Heading 3 2 3 2 5" xfId="7830"/>
    <cellStyle name="Column Heading 3 2 3 2 6" xfId="7831"/>
    <cellStyle name="Column Heading 3 2 3 3" xfId="7832"/>
    <cellStyle name="Column Heading 3 2 3 3 2" xfId="49886"/>
    <cellStyle name="Column Heading 3 2 3 3 3" xfId="49887"/>
    <cellStyle name="Column Heading 3 2 3 4" xfId="7833"/>
    <cellStyle name="Column Heading 3 2 3 4 2" xfId="49888"/>
    <cellStyle name="Column Heading 3 2 3 4 3" xfId="49889"/>
    <cellStyle name="Column Heading 3 2 3 5" xfId="7834"/>
    <cellStyle name="Column Heading 3 2 3 5 2" xfId="49890"/>
    <cellStyle name="Column Heading 3 2 3 5 3" xfId="49891"/>
    <cellStyle name="Column Heading 3 2 3 6" xfId="7835"/>
    <cellStyle name="Column Heading 3 2 3 6 2" xfId="49892"/>
    <cellStyle name="Column Heading 3 2 3 6 3" xfId="49893"/>
    <cellStyle name="Column Heading 3 2 3 7" xfId="7836"/>
    <cellStyle name="Column Heading 3 2 3 8" xfId="49894"/>
    <cellStyle name="Column Heading 3 2 30" xfId="7837"/>
    <cellStyle name="Column Heading 3 2 30 2" xfId="7838"/>
    <cellStyle name="Column Heading 3 2 30 2 2" xfId="7839"/>
    <cellStyle name="Column Heading 3 2 30 2 3" xfId="7840"/>
    <cellStyle name="Column Heading 3 2 30 2 4" xfId="7841"/>
    <cellStyle name="Column Heading 3 2 30 2 5" xfId="7842"/>
    <cellStyle name="Column Heading 3 2 30 2 6" xfId="7843"/>
    <cellStyle name="Column Heading 3 2 30 3" xfId="7844"/>
    <cellStyle name="Column Heading 3 2 30 3 2" xfId="49895"/>
    <cellStyle name="Column Heading 3 2 30 3 3" xfId="49896"/>
    <cellStyle name="Column Heading 3 2 30 4" xfId="7845"/>
    <cellStyle name="Column Heading 3 2 30 4 2" xfId="49897"/>
    <cellStyle name="Column Heading 3 2 30 4 3" xfId="49898"/>
    <cellStyle name="Column Heading 3 2 30 5" xfId="7846"/>
    <cellStyle name="Column Heading 3 2 30 5 2" xfId="49899"/>
    <cellStyle name="Column Heading 3 2 30 5 3" xfId="49900"/>
    <cellStyle name="Column Heading 3 2 30 6" xfId="7847"/>
    <cellStyle name="Column Heading 3 2 30 6 2" xfId="49901"/>
    <cellStyle name="Column Heading 3 2 30 6 3" xfId="49902"/>
    <cellStyle name="Column Heading 3 2 30 7" xfId="7848"/>
    <cellStyle name="Column Heading 3 2 30 8" xfId="49903"/>
    <cellStyle name="Column Heading 3 2 31" xfId="7849"/>
    <cellStyle name="Column Heading 3 2 31 2" xfId="7850"/>
    <cellStyle name="Column Heading 3 2 31 2 2" xfId="7851"/>
    <cellStyle name="Column Heading 3 2 31 2 3" xfId="7852"/>
    <cellStyle name="Column Heading 3 2 31 2 4" xfId="7853"/>
    <cellStyle name="Column Heading 3 2 31 2 5" xfId="7854"/>
    <cellStyle name="Column Heading 3 2 31 2 6" xfId="7855"/>
    <cellStyle name="Column Heading 3 2 31 3" xfId="7856"/>
    <cellStyle name="Column Heading 3 2 31 3 2" xfId="49904"/>
    <cellStyle name="Column Heading 3 2 31 3 3" xfId="49905"/>
    <cellStyle name="Column Heading 3 2 31 4" xfId="7857"/>
    <cellStyle name="Column Heading 3 2 31 4 2" xfId="49906"/>
    <cellStyle name="Column Heading 3 2 31 4 3" xfId="49907"/>
    <cellStyle name="Column Heading 3 2 31 5" xfId="7858"/>
    <cellStyle name="Column Heading 3 2 31 5 2" xfId="49908"/>
    <cellStyle name="Column Heading 3 2 31 5 3" xfId="49909"/>
    <cellStyle name="Column Heading 3 2 31 6" xfId="7859"/>
    <cellStyle name="Column Heading 3 2 31 6 2" xfId="49910"/>
    <cellStyle name="Column Heading 3 2 31 6 3" xfId="49911"/>
    <cellStyle name="Column Heading 3 2 31 7" xfId="7860"/>
    <cellStyle name="Column Heading 3 2 31 8" xfId="49912"/>
    <cellStyle name="Column Heading 3 2 32" xfId="7861"/>
    <cellStyle name="Column Heading 3 2 32 2" xfId="7862"/>
    <cellStyle name="Column Heading 3 2 32 2 2" xfId="7863"/>
    <cellStyle name="Column Heading 3 2 32 2 3" xfId="7864"/>
    <cellStyle name="Column Heading 3 2 32 2 4" xfId="7865"/>
    <cellStyle name="Column Heading 3 2 32 2 5" xfId="7866"/>
    <cellStyle name="Column Heading 3 2 32 2 6" xfId="7867"/>
    <cellStyle name="Column Heading 3 2 32 3" xfId="7868"/>
    <cellStyle name="Column Heading 3 2 32 3 2" xfId="49913"/>
    <cellStyle name="Column Heading 3 2 32 3 3" xfId="49914"/>
    <cellStyle name="Column Heading 3 2 32 4" xfId="7869"/>
    <cellStyle name="Column Heading 3 2 32 4 2" xfId="49915"/>
    <cellStyle name="Column Heading 3 2 32 4 3" xfId="49916"/>
    <cellStyle name="Column Heading 3 2 32 5" xfId="7870"/>
    <cellStyle name="Column Heading 3 2 32 5 2" xfId="49917"/>
    <cellStyle name="Column Heading 3 2 32 5 3" xfId="49918"/>
    <cellStyle name="Column Heading 3 2 32 6" xfId="7871"/>
    <cellStyle name="Column Heading 3 2 32 6 2" xfId="49919"/>
    <cellStyle name="Column Heading 3 2 32 6 3" xfId="49920"/>
    <cellStyle name="Column Heading 3 2 32 7" xfId="7872"/>
    <cellStyle name="Column Heading 3 2 32 8" xfId="49921"/>
    <cellStyle name="Column Heading 3 2 33" xfId="7873"/>
    <cellStyle name="Column Heading 3 2 33 2" xfId="7874"/>
    <cellStyle name="Column Heading 3 2 33 2 2" xfId="7875"/>
    <cellStyle name="Column Heading 3 2 33 2 3" xfId="7876"/>
    <cellStyle name="Column Heading 3 2 33 2 4" xfId="7877"/>
    <cellStyle name="Column Heading 3 2 33 2 5" xfId="7878"/>
    <cellStyle name="Column Heading 3 2 33 2 6" xfId="7879"/>
    <cellStyle name="Column Heading 3 2 33 3" xfId="7880"/>
    <cellStyle name="Column Heading 3 2 33 3 2" xfId="49922"/>
    <cellStyle name="Column Heading 3 2 33 3 3" xfId="49923"/>
    <cellStyle name="Column Heading 3 2 33 4" xfId="7881"/>
    <cellStyle name="Column Heading 3 2 33 4 2" xfId="49924"/>
    <cellStyle name="Column Heading 3 2 33 4 3" xfId="49925"/>
    <cellStyle name="Column Heading 3 2 33 5" xfId="7882"/>
    <cellStyle name="Column Heading 3 2 33 5 2" xfId="49926"/>
    <cellStyle name="Column Heading 3 2 33 5 3" xfId="49927"/>
    <cellStyle name="Column Heading 3 2 33 6" xfId="7883"/>
    <cellStyle name="Column Heading 3 2 33 6 2" xfId="49928"/>
    <cellStyle name="Column Heading 3 2 33 6 3" xfId="49929"/>
    <cellStyle name="Column Heading 3 2 33 7" xfId="7884"/>
    <cellStyle name="Column Heading 3 2 33 8" xfId="49930"/>
    <cellStyle name="Column Heading 3 2 34" xfId="7885"/>
    <cellStyle name="Column Heading 3 2 34 2" xfId="7886"/>
    <cellStyle name="Column Heading 3 2 34 2 2" xfId="7887"/>
    <cellStyle name="Column Heading 3 2 34 2 3" xfId="7888"/>
    <cellStyle name="Column Heading 3 2 34 2 4" xfId="7889"/>
    <cellStyle name="Column Heading 3 2 34 2 5" xfId="7890"/>
    <cellStyle name="Column Heading 3 2 34 2 6" xfId="7891"/>
    <cellStyle name="Column Heading 3 2 34 3" xfId="7892"/>
    <cellStyle name="Column Heading 3 2 34 3 2" xfId="49931"/>
    <cellStyle name="Column Heading 3 2 34 3 3" xfId="49932"/>
    <cellStyle name="Column Heading 3 2 34 4" xfId="7893"/>
    <cellStyle name="Column Heading 3 2 34 4 2" xfId="49933"/>
    <cellStyle name="Column Heading 3 2 34 4 3" xfId="49934"/>
    <cellStyle name="Column Heading 3 2 34 5" xfId="7894"/>
    <cellStyle name="Column Heading 3 2 34 5 2" xfId="49935"/>
    <cellStyle name="Column Heading 3 2 34 5 3" xfId="49936"/>
    <cellStyle name="Column Heading 3 2 34 6" xfId="7895"/>
    <cellStyle name="Column Heading 3 2 34 6 2" xfId="49937"/>
    <cellStyle name="Column Heading 3 2 34 6 3" xfId="49938"/>
    <cellStyle name="Column Heading 3 2 34 7" xfId="49939"/>
    <cellStyle name="Column Heading 3 2 34 8" xfId="49940"/>
    <cellStyle name="Column Heading 3 2 35" xfId="7896"/>
    <cellStyle name="Column Heading 3 2 35 2" xfId="7897"/>
    <cellStyle name="Column Heading 3 2 35 3" xfId="7898"/>
    <cellStyle name="Column Heading 3 2 35 4" xfId="7899"/>
    <cellStyle name="Column Heading 3 2 35 5" xfId="7900"/>
    <cellStyle name="Column Heading 3 2 35 6" xfId="7901"/>
    <cellStyle name="Column Heading 3 2 36" xfId="7902"/>
    <cellStyle name="Column Heading 3 2 36 2" xfId="49941"/>
    <cellStyle name="Column Heading 3 2 36 3" xfId="49942"/>
    <cellStyle name="Column Heading 3 2 37" xfId="7903"/>
    <cellStyle name="Column Heading 3 2 37 2" xfId="49943"/>
    <cellStyle name="Column Heading 3 2 37 3" xfId="49944"/>
    <cellStyle name="Column Heading 3 2 38" xfId="7904"/>
    <cellStyle name="Column Heading 3 2 38 2" xfId="49945"/>
    <cellStyle name="Column Heading 3 2 38 3" xfId="49946"/>
    <cellStyle name="Column Heading 3 2 39" xfId="7905"/>
    <cellStyle name="Column Heading 3 2 39 2" xfId="49947"/>
    <cellStyle name="Column Heading 3 2 39 3" xfId="49948"/>
    <cellStyle name="Column Heading 3 2 4" xfId="7906"/>
    <cellStyle name="Column Heading 3 2 4 2" xfId="7907"/>
    <cellStyle name="Column Heading 3 2 4 2 2" xfId="7908"/>
    <cellStyle name="Column Heading 3 2 4 2 3" xfId="7909"/>
    <cellStyle name="Column Heading 3 2 4 2 4" xfId="7910"/>
    <cellStyle name="Column Heading 3 2 4 2 5" xfId="7911"/>
    <cellStyle name="Column Heading 3 2 4 2 6" xfId="7912"/>
    <cellStyle name="Column Heading 3 2 4 3" xfId="7913"/>
    <cellStyle name="Column Heading 3 2 4 3 2" xfId="49949"/>
    <cellStyle name="Column Heading 3 2 4 3 3" xfId="49950"/>
    <cellStyle name="Column Heading 3 2 4 4" xfId="7914"/>
    <cellStyle name="Column Heading 3 2 4 4 2" xfId="49951"/>
    <cellStyle name="Column Heading 3 2 4 4 3" xfId="49952"/>
    <cellStyle name="Column Heading 3 2 4 5" xfId="7915"/>
    <cellStyle name="Column Heading 3 2 4 5 2" xfId="49953"/>
    <cellStyle name="Column Heading 3 2 4 5 3" xfId="49954"/>
    <cellStyle name="Column Heading 3 2 4 6" xfId="7916"/>
    <cellStyle name="Column Heading 3 2 4 6 2" xfId="49955"/>
    <cellStyle name="Column Heading 3 2 4 6 3" xfId="49956"/>
    <cellStyle name="Column Heading 3 2 4 7" xfId="7917"/>
    <cellStyle name="Column Heading 3 2 4 8" xfId="49957"/>
    <cellStyle name="Column Heading 3 2 40" xfId="49958"/>
    <cellStyle name="Column Heading 3 2 41" xfId="49959"/>
    <cellStyle name="Column Heading 3 2 5" xfId="7918"/>
    <cellStyle name="Column Heading 3 2 5 2" xfId="7919"/>
    <cellStyle name="Column Heading 3 2 5 2 2" xfId="7920"/>
    <cellStyle name="Column Heading 3 2 5 2 3" xfId="7921"/>
    <cellStyle name="Column Heading 3 2 5 2 4" xfId="7922"/>
    <cellStyle name="Column Heading 3 2 5 2 5" xfId="7923"/>
    <cellStyle name="Column Heading 3 2 5 2 6" xfId="7924"/>
    <cellStyle name="Column Heading 3 2 5 3" xfId="7925"/>
    <cellStyle name="Column Heading 3 2 5 3 2" xfId="49960"/>
    <cellStyle name="Column Heading 3 2 5 3 3" xfId="49961"/>
    <cellStyle name="Column Heading 3 2 5 4" xfId="7926"/>
    <cellStyle name="Column Heading 3 2 5 4 2" xfId="49962"/>
    <cellStyle name="Column Heading 3 2 5 4 3" xfId="49963"/>
    <cellStyle name="Column Heading 3 2 5 5" xfId="7927"/>
    <cellStyle name="Column Heading 3 2 5 5 2" xfId="49964"/>
    <cellStyle name="Column Heading 3 2 5 5 3" xfId="49965"/>
    <cellStyle name="Column Heading 3 2 5 6" xfId="7928"/>
    <cellStyle name="Column Heading 3 2 5 6 2" xfId="49966"/>
    <cellStyle name="Column Heading 3 2 5 6 3" xfId="49967"/>
    <cellStyle name="Column Heading 3 2 5 7" xfId="7929"/>
    <cellStyle name="Column Heading 3 2 5 8" xfId="49968"/>
    <cellStyle name="Column Heading 3 2 6" xfId="7930"/>
    <cellStyle name="Column Heading 3 2 6 2" xfId="7931"/>
    <cellStyle name="Column Heading 3 2 6 2 2" xfId="7932"/>
    <cellStyle name="Column Heading 3 2 6 2 3" xfId="7933"/>
    <cellStyle name="Column Heading 3 2 6 2 4" xfId="7934"/>
    <cellStyle name="Column Heading 3 2 6 2 5" xfId="7935"/>
    <cellStyle name="Column Heading 3 2 6 2 6" xfId="7936"/>
    <cellStyle name="Column Heading 3 2 6 3" xfId="7937"/>
    <cellStyle name="Column Heading 3 2 6 3 2" xfId="49969"/>
    <cellStyle name="Column Heading 3 2 6 3 3" xfId="49970"/>
    <cellStyle name="Column Heading 3 2 6 4" xfId="7938"/>
    <cellStyle name="Column Heading 3 2 6 4 2" xfId="49971"/>
    <cellStyle name="Column Heading 3 2 6 4 3" xfId="49972"/>
    <cellStyle name="Column Heading 3 2 6 5" xfId="7939"/>
    <cellStyle name="Column Heading 3 2 6 5 2" xfId="49973"/>
    <cellStyle name="Column Heading 3 2 6 5 3" xfId="49974"/>
    <cellStyle name="Column Heading 3 2 6 6" xfId="7940"/>
    <cellStyle name="Column Heading 3 2 6 6 2" xfId="49975"/>
    <cellStyle name="Column Heading 3 2 6 6 3" xfId="49976"/>
    <cellStyle name="Column Heading 3 2 6 7" xfId="7941"/>
    <cellStyle name="Column Heading 3 2 6 8" xfId="49977"/>
    <cellStyle name="Column Heading 3 2 7" xfId="7942"/>
    <cellStyle name="Column Heading 3 2 7 2" xfId="7943"/>
    <cellStyle name="Column Heading 3 2 7 2 2" xfId="7944"/>
    <cellStyle name="Column Heading 3 2 7 2 3" xfId="7945"/>
    <cellStyle name="Column Heading 3 2 7 2 4" xfId="7946"/>
    <cellStyle name="Column Heading 3 2 7 2 5" xfId="7947"/>
    <cellStyle name="Column Heading 3 2 7 2 6" xfId="7948"/>
    <cellStyle name="Column Heading 3 2 7 3" xfId="7949"/>
    <cellStyle name="Column Heading 3 2 7 3 2" xfId="49978"/>
    <cellStyle name="Column Heading 3 2 7 3 3" xfId="49979"/>
    <cellStyle name="Column Heading 3 2 7 4" xfId="7950"/>
    <cellStyle name="Column Heading 3 2 7 4 2" xfId="49980"/>
    <cellStyle name="Column Heading 3 2 7 4 3" xfId="49981"/>
    <cellStyle name="Column Heading 3 2 7 5" xfId="7951"/>
    <cellStyle name="Column Heading 3 2 7 5 2" xfId="49982"/>
    <cellStyle name="Column Heading 3 2 7 5 3" xfId="49983"/>
    <cellStyle name="Column Heading 3 2 7 6" xfId="7952"/>
    <cellStyle name="Column Heading 3 2 7 6 2" xfId="49984"/>
    <cellStyle name="Column Heading 3 2 7 6 3" xfId="49985"/>
    <cellStyle name="Column Heading 3 2 7 7" xfId="7953"/>
    <cellStyle name="Column Heading 3 2 7 8" xfId="49986"/>
    <cellStyle name="Column Heading 3 2 8" xfId="7954"/>
    <cellStyle name="Column Heading 3 2 8 2" xfId="7955"/>
    <cellStyle name="Column Heading 3 2 8 2 2" xfId="7956"/>
    <cellStyle name="Column Heading 3 2 8 2 3" xfId="7957"/>
    <cellStyle name="Column Heading 3 2 8 2 4" xfId="7958"/>
    <cellStyle name="Column Heading 3 2 8 2 5" xfId="7959"/>
    <cellStyle name="Column Heading 3 2 8 2 6" xfId="7960"/>
    <cellStyle name="Column Heading 3 2 8 3" xfId="7961"/>
    <cellStyle name="Column Heading 3 2 8 3 2" xfId="49987"/>
    <cellStyle name="Column Heading 3 2 8 3 3" xfId="49988"/>
    <cellStyle name="Column Heading 3 2 8 4" xfId="7962"/>
    <cellStyle name="Column Heading 3 2 8 4 2" xfId="49989"/>
    <cellStyle name="Column Heading 3 2 8 4 3" xfId="49990"/>
    <cellStyle name="Column Heading 3 2 8 5" xfId="7963"/>
    <cellStyle name="Column Heading 3 2 8 5 2" xfId="49991"/>
    <cellStyle name="Column Heading 3 2 8 5 3" xfId="49992"/>
    <cellStyle name="Column Heading 3 2 8 6" xfId="7964"/>
    <cellStyle name="Column Heading 3 2 8 6 2" xfId="49993"/>
    <cellStyle name="Column Heading 3 2 8 6 3" xfId="49994"/>
    <cellStyle name="Column Heading 3 2 8 7" xfId="7965"/>
    <cellStyle name="Column Heading 3 2 8 8" xfId="49995"/>
    <cellStyle name="Column Heading 3 2 9" xfId="7966"/>
    <cellStyle name="Column Heading 3 2 9 2" xfId="7967"/>
    <cellStyle name="Column Heading 3 2 9 2 2" xfId="7968"/>
    <cellStyle name="Column Heading 3 2 9 2 3" xfId="7969"/>
    <cellStyle name="Column Heading 3 2 9 2 4" xfId="7970"/>
    <cellStyle name="Column Heading 3 2 9 2 5" xfId="7971"/>
    <cellStyle name="Column Heading 3 2 9 2 6" xfId="7972"/>
    <cellStyle name="Column Heading 3 2 9 3" xfId="7973"/>
    <cellStyle name="Column Heading 3 2 9 3 2" xfId="49996"/>
    <cellStyle name="Column Heading 3 2 9 3 3" xfId="49997"/>
    <cellStyle name="Column Heading 3 2 9 4" xfId="7974"/>
    <cellStyle name="Column Heading 3 2 9 4 2" xfId="49998"/>
    <cellStyle name="Column Heading 3 2 9 4 3" xfId="49999"/>
    <cellStyle name="Column Heading 3 2 9 5" xfId="7975"/>
    <cellStyle name="Column Heading 3 2 9 5 2" xfId="50000"/>
    <cellStyle name="Column Heading 3 2 9 5 3" xfId="50001"/>
    <cellStyle name="Column Heading 3 2 9 6" xfId="7976"/>
    <cellStyle name="Column Heading 3 2 9 6 2" xfId="50002"/>
    <cellStyle name="Column Heading 3 2 9 6 3" xfId="50003"/>
    <cellStyle name="Column Heading 3 2 9 7" xfId="7977"/>
    <cellStyle name="Column Heading 3 2 9 8" xfId="50004"/>
    <cellStyle name="Column Heading 3 20" xfId="7978"/>
    <cellStyle name="Column Heading 3 20 2" xfId="7979"/>
    <cellStyle name="Column Heading 3 20 2 2" xfId="7980"/>
    <cellStyle name="Column Heading 3 20 2 3" xfId="7981"/>
    <cellStyle name="Column Heading 3 20 2 4" xfId="7982"/>
    <cellStyle name="Column Heading 3 20 2 5" xfId="7983"/>
    <cellStyle name="Column Heading 3 20 2 6" xfId="7984"/>
    <cellStyle name="Column Heading 3 20 3" xfId="7985"/>
    <cellStyle name="Column Heading 3 20 3 2" xfId="50005"/>
    <cellStyle name="Column Heading 3 20 3 3" xfId="50006"/>
    <cellStyle name="Column Heading 3 20 4" xfId="7986"/>
    <cellStyle name="Column Heading 3 20 4 2" xfId="50007"/>
    <cellStyle name="Column Heading 3 20 4 3" xfId="50008"/>
    <cellStyle name="Column Heading 3 20 5" xfId="7987"/>
    <cellStyle name="Column Heading 3 20 5 2" xfId="50009"/>
    <cellStyle name="Column Heading 3 20 5 3" xfId="50010"/>
    <cellStyle name="Column Heading 3 20 6" xfId="7988"/>
    <cellStyle name="Column Heading 3 20 6 2" xfId="50011"/>
    <cellStyle name="Column Heading 3 20 6 3" xfId="50012"/>
    <cellStyle name="Column Heading 3 20 7" xfId="7989"/>
    <cellStyle name="Column Heading 3 20 8" xfId="50013"/>
    <cellStyle name="Column Heading 3 21" xfId="7990"/>
    <cellStyle name="Column Heading 3 21 2" xfId="7991"/>
    <cellStyle name="Column Heading 3 21 2 2" xfId="7992"/>
    <cellStyle name="Column Heading 3 21 2 3" xfId="7993"/>
    <cellStyle name="Column Heading 3 21 2 4" xfId="7994"/>
    <cellStyle name="Column Heading 3 21 2 5" xfId="7995"/>
    <cellStyle name="Column Heading 3 21 2 6" xfId="7996"/>
    <cellStyle name="Column Heading 3 21 3" xfId="7997"/>
    <cellStyle name="Column Heading 3 21 3 2" xfId="50014"/>
    <cellStyle name="Column Heading 3 21 3 3" xfId="50015"/>
    <cellStyle name="Column Heading 3 21 4" xfId="7998"/>
    <cellStyle name="Column Heading 3 21 4 2" xfId="50016"/>
    <cellStyle name="Column Heading 3 21 4 3" xfId="50017"/>
    <cellStyle name="Column Heading 3 21 5" xfId="7999"/>
    <cellStyle name="Column Heading 3 21 5 2" xfId="50018"/>
    <cellStyle name="Column Heading 3 21 5 3" xfId="50019"/>
    <cellStyle name="Column Heading 3 21 6" xfId="8000"/>
    <cellStyle name="Column Heading 3 21 6 2" xfId="50020"/>
    <cellStyle name="Column Heading 3 21 6 3" xfId="50021"/>
    <cellStyle name="Column Heading 3 21 7" xfId="8001"/>
    <cellStyle name="Column Heading 3 21 8" xfId="50022"/>
    <cellStyle name="Column Heading 3 22" xfId="8002"/>
    <cellStyle name="Column Heading 3 22 2" xfId="8003"/>
    <cellStyle name="Column Heading 3 22 2 2" xfId="8004"/>
    <cellStyle name="Column Heading 3 22 2 3" xfId="8005"/>
    <cellStyle name="Column Heading 3 22 2 4" xfId="8006"/>
    <cellStyle name="Column Heading 3 22 2 5" xfId="8007"/>
    <cellStyle name="Column Heading 3 22 2 6" xfId="8008"/>
    <cellStyle name="Column Heading 3 22 3" xfId="8009"/>
    <cellStyle name="Column Heading 3 22 3 2" xfId="50023"/>
    <cellStyle name="Column Heading 3 22 3 3" xfId="50024"/>
    <cellStyle name="Column Heading 3 22 4" xfId="8010"/>
    <cellStyle name="Column Heading 3 22 4 2" xfId="50025"/>
    <cellStyle name="Column Heading 3 22 4 3" xfId="50026"/>
    <cellStyle name="Column Heading 3 22 5" xfId="8011"/>
    <cellStyle name="Column Heading 3 22 5 2" xfId="50027"/>
    <cellStyle name="Column Heading 3 22 5 3" xfId="50028"/>
    <cellStyle name="Column Heading 3 22 6" xfId="8012"/>
    <cellStyle name="Column Heading 3 22 6 2" xfId="50029"/>
    <cellStyle name="Column Heading 3 22 6 3" xfId="50030"/>
    <cellStyle name="Column Heading 3 22 7" xfId="8013"/>
    <cellStyle name="Column Heading 3 22 8" xfId="50031"/>
    <cellStyle name="Column Heading 3 23" xfId="8014"/>
    <cellStyle name="Column Heading 3 23 2" xfId="8015"/>
    <cellStyle name="Column Heading 3 23 2 2" xfId="8016"/>
    <cellStyle name="Column Heading 3 23 2 3" xfId="8017"/>
    <cellStyle name="Column Heading 3 23 2 4" xfId="8018"/>
    <cellStyle name="Column Heading 3 23 2 5" xfId="8019"/>
    <cellStyle name="Column Heading 3 23 2 6" xfId="8020"/>
    <cellStyle name="Column Heading 3 23 3" xfId="8021"/>
    <cellStyle name="Column Heading 3 23 3 2" xfId="50032"/>
    <cellStyle name="Column Heading 3 23 3 3" xfId="50033"/>
    <cellStyle name="Column Heading 3 23 4" xfId="8022"/>
    <cellStyle name="Column Heading 3 23 4 2" xfId="50034"/>
    <cellStyle name="Column Heading 3 23 4 3" xfId="50035"/>
    <cellStyle name="Column Heading 3 23 5" xfId="8023"/>
    <cellStyle name="Column Heading 3 23 5 2" xfId="50036"/>
    <cellStyle name="Column Heading 3 23 5 3" xfId="50037"/>
    <cellStyle name="Column Heading 3 23 6" xfId="8024"/>
    <cellStyle name="Column Heading 3 23 6 2" xfId="50038"/>
    <cellStyle name="Column Heading 3 23 6 3" xfId="50039"/>
    <cellStyle name="Column Heading 3 23 7" xfId="8025"/>
    <cellStyle name="Column Heading 3 23 8" xfId="50040"/>
    <cellStyle name="Column Heading 3 24" xfId="8026"/>
    <cellStyle name="Column Heading 3 24 2" xfId="8027"/>
    <cellStyle name="Column Heading 3 24 2 2" xfId="8028"/>
    <cellStyle name="Column Heading 3 24 2 3" xfId="8029"/>
    <cellStyle name="Column Heading 3 24 2 4" xfId="8030"/>
    <cellStyle name="Column Heading 3 24 2 5" xfId="8031"/>
    <cellStyle name="Column Heading 3 24 2 6" xfId="8032"/>
    <cellStyle name="Column Heading 3 24 3" xfId="8033"/>
    <cellStyle name="Column Heading 3 24 3 2" xfId="50041"/>
    <cellStyle name="Column Heading 3 24 3 3" xfId="50042"/>
    <cellStyle name="Column Heading 3 24 4" xfId="8034"/>
    <cellStyle name="Column Heading 3 24 4 2" xfId="50043"/>
    <cellStyle name="Column Heading 3 24 4 3" xfId="50044"/>
    <cellStyle name="Column Heading 3 24 5" xfId="8035"/>
    <cellStyle name="Column Heading 3 24 5 2" xfId="50045"/>
    <cellStyle name="Column Heading 3 24 5 3" xfId="50046"/>
    <cellStyle name="Column Heading 3 24 6" xfId="8036"/>
    <cellStyle name="Column Heading 3 24 6 2" xfId="50047"/>
    <cellStyle name="Column Heading 3 24 6 3" xfId="50048"/>
    <cellStyle name="Column Heading 3 24 7" xfId="8037"/>
    <cellStyle name="Column Heading 3 24 8" xfId="50049"/>
    <cellStyle name="Column Heading 3 25" xfId="8038"/>
    <cellStyle name="Column Heading 3 25 2" xfId="8039"/>
    <cellStyle name="Column Heading 3 25 2 2" xfId="8040"/>
    <cellStyle name="Column Heading 3 25 2 3" xfId="8041"/>
    <cellStyle name="Column Heading 3 25 2 4" xfId="8042"/>
    <cellStyle name="Column Heading 3 25 2 5" xfId="8043"/>
    <cellStyle name="Column Heading 3 25 2 6" xfId="8044"/>
    <cellStyle name="Column Heading 3 25 3" xfId="8045"/>
    <cellStyle name="Column Heading 3 25 3 2" xfId="50050"/>
    <cellStyle name="Column Heading 3 25 3 3" xfId="50051"/>
    <cellStyle name="Column Heading 3 25 4" xfId="8046"/>
    <cellStyle name="Column Heading 3 25 4 2" xfId="50052"/>
    <cellStyle name="Column Heading 3 25 4 3" xfId="50053"/>
    <cellStyle name="Column Heading 3 25 5" xfId="8047"/>
    <cellStyle name="Column Heading 3 25 5 2" xfId="50054"/>
    <cellStyle name="Column Heading 3 25 5 3" xfId="50055"/>
    <cellStyle name="Column Heading 3 25 6" xfId="8048"/>
    <cellStyle name="Column Heading 3 25 6 2" xfId="50056"/>
    <cellStyle name="Column Heading 3 25 6 3" xfId="50057"/>
    <cellStyle name="Column Heading 3 25 7" xfId="8049"/>
    <cellStyle name="Column Heading 3 25 8" xfId="50058"/>
    <cellStyle name="Column Heading 3 26" xfId="8050"/>
    <cellStyle name="Column Heading 3 26 2" xfId="8051"/>
    <cellStyle name="Column Heading 3 26 2 2" xfId="8052"/>
    <cellStyle name="Column Heading 3 26 2 3" xfId="8053"/>
    <cellStyle name="Column Heading 3 26 2 4" xfId="8054"/>
    <cellStyle name="Column Heading 3 26 2 5" xfId="8055"/>
    <cellStyle name="Column Heading 3 26 2 6" xfId="8056"/>
    <cellStyle name="Column Heading 3 26 3" xfId="8057"/>
    <cellStyle name="Column Heading 3 26 3 2" xfId="50059"/>
    <cellStyle name="Column Heading 3 26 3 3" xfId="50060"/>
    <cellStyle name="Column Heading 3 26 4" xfId="8058"/>
    <cellStyle name="Column Heading 3 26 4 2" xfId="50061"/>
    <cellStyle name="Column Heading 3 26 4 3" xfId="50062"/>
    <cellStyle name="Column Heading 3 26 5" xfId="8059"/>
    <cellStyle name="Column Heading 3 26 5 2" xfId="50063"/>
    <cellStyle name="Column Heading 3 26 5 3" xfId="50064"/>
    <cellStyle name="Column Heading 3 26 6" xfId="8060"/>
    <cellStyle name="Column Heading 3 26 6 2" xfId="50065"/>
    <cellStyle name="Column Heading 3 26 6 3" xfId="50066"/>
    <cellStyle name="Column Heading 3 26 7" xfId="8061"/>
    <cellStyle name="Column Heading 3 26 8" xfId="50067"/>
    <cellStyle name="Column Heading 3 27" xfId="8062"/>
    <cellStyle name="Column Heading 3 27 2" xfId="8063"/>
    <cellStyle name="Column Heading 3 27 2 2" xfId="8064"/>
    <cellStyle name="Column Heading 3 27 2 3" xfId="8065"/>
    <cellStyle name="Column Heading 3 27 2 4" xfId="8066"/>
    <cellStyle name="Column Heading 3 27 2 5" xfId="8067"/>
    <cellStyle name="Column Heading 3 27 2 6" xfId="8068"/>
    <cellStyle name="Column Heading 3 27 3" xfId="8069"/>
    <cellStyle name="Column Heading 3 27 3 2" xfId="50068"/>
    <cellStyle name="Column Heading 3 27 3 3" xfId="50069"/>
    <cellStyle name="Column Heading 3 27 4" xfId="8070"/>
    <cellStyle name="Column Heading 3 27 4 2" xfId="50070"/>
    <cellStyle name="Column Heading 3 27 4 3" xfId="50071"/>
    <cellStyle name="Column Heading 3 27 5" xfId="8071"/>
    <cellStyle name="Column Heading 3 27 5 2" xfId="50072"/>
    <cellStyle name="Column Heading 3 27 5 3" xfId="50073"/>
    <cellStyle name="Column Heading 3 27 6" xfId="8072"/>
    <cellStyle name="Column Heading 3 27 6 2" xfId="50074"/>
    <cellStyle name="Column Heading 3 27 6 3" xfId="50075"/>
    <cellStyle name="Column Heading 3 27 7" xfId="8073"/>
    <cellStyle name="Column Heading 3 27 8" xfId="50076"/>
    <cellStyle name="Column Heading 3 28" xfId="8074"/>
    <cellStyle name="Column Heading 3 28 2" xfId="8075"/>
    <cellStyle name="Column Heading 3 28 2 2" xfId="8076"/>
    <cellStyle name="Column Heading 3 28 2 3" xfId="8077"/>
    <cellStyle name="Column Heading 3 28 2 4" xfId="8078"/>
    <cellStyle name="Column Heading 3 28 2 5" xfId="8079"/>
    <cellStyle name="Column Heading 3 28 2 6" xfId="8080"/>
    <cellStyle name="Column Heading 3 28 3" xfId="8081"/>
    <cellStyle name="Column Heading 3 28 3 2" xfId="50077"/>
    <cellStyle name="Column Heading 3 28 3 3" xfId="50078"/>
    <cellStyle name="Column Heading 3 28 4" xfId="8082"/>
    <cellStyle name="Column Heading 3 28 4 2" xfId="50079"/>
    <cellStyle name="Column Heading 3 28 4 3" xfId="50080"/>
    <cellStyle name="Column Heading 3 28 5" xfId="8083"/>
    <cellStyle name="Column Heading 3 28 5 2" xfId="50081"/>
    <cellStyle name="Column Heading 3 28 5 3" xfId="50082"/>
    <cellStyle name="Column Heading 3 28 6" xfId="8084"/>
    <cellStyle name="Column Heading 3 28 6 2" xfId="50083"/>
    <cellStyle name="Column Heading 3 28 6 3" xfId="50084"/>
    <cellStyle name="Column Heading 3 28 7" xfId="8085"/>
    <cellStyle name="Column Heading 3 28 8" xfId="50085"/>
    <cellStyle name="Column Heading 3 29" xfId="8086"/>
    <cellStyle name="Column Heading 3 29 2" xfId="8087"/>
    <cellStyle name="Column Heading 3 29 2 2" xfId="8088"/>
    <cellStyle name="Column Heading 3 29 2 3" xfId="8089"/>
    <cellStyle name="Column Heading 3 29 2 4" xfId="8090"/>
    <cellStyle name="Column Heading 3 29 2 5" xfId="8091"/>
    <cellStyle name="Column Heading 3 29 2 6" xfId="8092"/>
    <cellStyle name="Column Heading 3 29 3" xfId="8093"/>
    <cellStyle name="Column Heading 3 29 3 2" xfId="50086"/>
    <cellStyle name="Column Heading 3 29 3 3" xfId="50087"/>
    <cellStyle name="Column Heading 3 29 4" xfId="8094"/>
    <cellStyle name="Column Heading 3 29 4 2" xfId="50088"/>
    <cellStyle name="Column Heading 3 29 4 3" xfId="50089"/>
    <cellStyle name="Column Heading 3 29 5" xfId="8095"/>
    <cellStyle name="Column Heading 3 29 5 2" xfId="50090"/>
    <cellStyle name="Column Heading 3 29 5 3" xfId="50091"/>
    <cellStyle name="Column Heading 3 29 6" xfId="8096"/>
    <cellStyle name="Column Heading 3 29 6 2" xfId="50092"/>
    <cellStyle name="Column Heading 3 29 6 3" xfId="50093"/>
    <cellStyle name="Column Heading 3 29 7" xfId="8097"/>
    <cellStyle name="Column Heading 3 29 8" xfId="50094"/>
    <cellStyle name="Column Heading 3 3" xfId="8098"/>
    <cellStyle name="Column Heading 3 3 2" xfId="8099"/>
    <cellStyle name="Column Heading 3 3 2 2" xfId="8100"/>
    <cellStyle name="Column Heading 3 3 2 3" xfId="8101"/>
    <cellStyle name="Column Heading 3 3 2 4" xfId="8102"/>
    <cellStyle name="Column Heading 3 3 2 5" xfId="8103"/>
    <cellStyle name="Column Heading 3 3 2 6" xfId="8104"/>
    <cellStyle name="Column Heading 3 3 3" xfId="8105"/>
    <cellStyle name="Column Heading 3 3 3 2" xfId="50095"/>
    <cellStyle name="Column Heading 3 3 3 3" xfId="50096"/>
    <cellStyle name="Column Heading 3 3 4" xfId="8106"/>
    <cellStyle name="Column Heading 3 3 4 2" xfId="50097"/>
    <cellStyle name="Column Heading 3 3 4 3" xfId="50098"/>
    <cellStyle name="Column Heading 3 3 5" xfId="8107"/>
    <cellStyle name="Column Heading 3 3 5 2" xfId="50099"/>
    <cellStyle name="Column Heading 3 3 5 3" xfId="50100"/>
    <cellStyle name="Column Heading 3 3 6" xfId="8108"/>
    <cellStyle name="Column Heading 3 3 6 2" xfId="50101"/>
    <cellStyle name="Column Heading 3 3 6 3" xfId="50102"/>
    <cellStyle name="Column Heading 3 3 7" xfId="8109"/>
    <cellStyle name="Column Heading 3 3 8" xfId="50103"/>
    <cellStyle name="Column Heading 3 30" xfId="8110"/>
    <cellStyle name="Column Heading 3 30 2" xfId="8111"/>
    <cellStyle name="Column Heading 3 30 2 2" xfId="8112"/>
    <cellStyle name="Column Heading 3 30 2 3" xfId="8113"/>
    <cellStyle name="Column Heading 3 30 2 4" xfId="8114"/>
    <cellStyle name="Column Heading 3 30 2 5" xfId="8115"/>
    <cellStyle name="Column Heading 3 30 2 6" xfId="8116"/>
    <cellStyle name="Column Heading 3 30 3" xfId="8117"/>
    <cellStyle name="Column Heading 3 30 3 2" xfId="50104"/>
    <cellStyle name="Column Heading 3 30 3 3" xfId="50105"/>
    <cellStyle name="Column Heading 3 30 4" xfId="8118"/>
    <cellStyle name="Column Heading 3 30 4 2" xfId="50106"/>
    <cellStyle name="Column Heading 3 30 4 3" xfId="50107"/>
    <cellStyle name="Column Heading 3 30 5" xfId="8119"/>
    <cellStyle name="Column Heading 3 30 5 2" xfId="50108"/>
    <cellStyle name="Column Heading 3 30 5 3" xfId="50109"/>
    <cellStyle name="Column Heading 3 30 6" xfId="8120"/>
    <cellStyle name="Column Heading 3 30 6 2" xfId="50110"/>
    <cellStyle name="Column Heading 3 30 6 3" xfId="50111"/>
    <cellStyle name="Column Heading 3 30 7" xfId="8121"/>
    <cellStyle name="Column Heading 3 30 8" xfId="50112"/>
    <cellStyle name="Column Heading 3 31" xfId="8122"/>
    <cellStyle name="Column Heading 3 31 2" xfId="8123"/>
    <cellStyle name="Column Heading 3 31 2 2" xfId="8124"/>
    <cellStyle name="Column Heading 3 31 2 3" xfId="8125"/>
    <cellStyle name="Column Heading 3 31 2 4" xfId="8126"/>
    <cellStyle name="Column Heading 3 31 2 5" xfId="8127"/>
    <cellStyle name="Column Heading 3 31 2 6" xfId="8128"/>
    <cellStyle name="Column Heading 3 31 3" xfId="8129"/>
    <cellStyle name="Column Heading 3 31 3 2" xfId="50113"/>
    <cellStyle name="Column Heading 3 31 3 3" xfId="50114"/>
    <cellStyle name="Column Heading 3 31 4" xfId="8130"/>
    <cellStyle name="Column Heading 3 31 4 2" xfId="50115"/>
    <cellStyle name="Column Heading 3 31 4 3" xfId="50116"/>
    <cellStyle name="Column Heading 3 31 5" xfId="8131"/>
    <cellStyle name="Column Heading 3 31 5 2" xfId="50117"/>
    <cellStyle name="Column Heading 3 31 5 3" xfId="50118"/>
    <cellStyle name="Column Heading 3 31 6" xfId="8132"/>
    <cellStyle name="Column Heading 3 31 6 2" xfId="50119"/>
    <cellStyle name="Column Heading 3 31 6 3" xfId="50120"/>
    <cellStyle name="Column Heading 3 31 7" xfId="8133"/>
    <cellStyle name="Column Heading 3 31 8" xfId="50121"/>
    <cellStyle name="Column Heading 3 32" xfId="8134"/>
    <cellStyle name="Column Heading 3 32 2" xfId="8135"/>
    <cellStyle name="Column Heading 3 32 2 2" xfId="8136"/>
    <cellStyle name="Column Heading 3 32 2 3" xfId="8137"/>
    <cellStyle name="Column Heading 3 32 2 4" xfId="8138"/>
    <cellStyle name="Column Heading 3 32 2 5" xfId="8139"/>
    <cellStyle name="Column Heading 3 32 2 6" xfId="8140"/>
    <cellStyle name="Column Heading 3 32 3" xfId="8141"/>
    <cellStyle name="Column Heading 3 32 3 2" xfId="50122"/>
    <cellStyle name="Column Heading 3 32 3 3" xfId="50123"/>
    <cellStyle name="Column Heading 3 32 4" xfId="8142"/>
    <cellStyle name="Column Heading 3 32 4 2" xfId="50124"/>
    <cellStyle name="Column Heading 3 32 4 3" xfId="50125"/>
    <cellStyle name="Column Heading 3 32 5" xfId="8143"/>
    <cellStyle name="Column Heading 3 32 5 2" xfId="50126"/>
    <cellStyle name="Column Heading 3 32 5 3" xfId="50127"/>
    <cellStyle name="Column Heading 3 32 6" xfId="8144"/>
    <cellStyle name="Column Heading 3 32 6 2" xfId="50128"/>
    <cellStyle name="Column Heading 3 32 6 3" xfId="50129"/>
    <cellStyle name="Column Heading 3 32 7" xfId="8145"/>
    <cellStyle name="Column Heading 3 32 8" xfId="50130"/>
    <cellStyle name="Column Heading 3 33" xfId="8146"/>
    <cellStyle name="Column Heading 3 33 2" xfId="8147"/>
    <cellStyle name="Column Heading 3 33 2 2" xfId="8148"/>
    <cellStyle name="Column Heading 3 33 2 3" xfId="8149"/>
    <cellStyle name="Column Heading 3 33 2 4" xfId="8150"/>
    <cellStyle name="Column Heading 3 33 2 5" xfId="8151"/>
    <cellStyle name="Column Heading 3 33 2 6" xfId="8152"/>
    <cellStyle name="Column Heading 3 33 3" xfId="8153"/>
    <cellStyle name="Column Heading 3 33 3 2" xfId="50131"/>
    <cellStyle name="Column Heading 3 33 3 3" xfId="50132"/>
    <cellStyle name="Column Heading 3 33 4" xfId="8154"/>
    <cellStyle name="Column Heading 3 33 4 2" xfId="50133"/>
    <cellStyle name="Column Heading 3 33 4 3" xfId="50134"/>
    <cellStyle name="Column Heading 3 33 5" xfId="8155"/>
    <cellStyle name="Column Heading 3 33 5 2" xfId="50135"/>
    <cellStyle name="Column Heading 3 33 5 3" xfId="50136"/>
    <cellStyle name="Column Heading 3 33 6" xfId="8156"/>
    <cellStyle name="Column Heading 3 33 6 2" xfId="50137"/>
    <cellStyle name="Column Heading 3 33 6 3" xfId="50138"/>
    <cellStyle name="Column Heading 3 33 7" xfId="8157"/>
    <cellStyle name="Column Heading 3 33 8" xfId="50139"/>
    <cellStyle name="Column Heading 3 34" xfId="8158"/>
    <cellStyle name="Column Heading 3 34 2" xfId="8159"/>
    <cellStyle name="Column Heading 3 34 2 2" xfId="8160"/>
    <cellStyle name="Column Heading 3 34 2 3" xfId="8161"/>
    <cellStyle name="Column Heading 3 34 2 4" xfId="8162"/>
    <cellStyle name="Column Heading 3 34 2 5" xfId="8163"/>
    <cellStyle name="Column Heading 3 34 2 6" xfId="8164"/>
    <cellStyle name="Column Heading 3 34 3" xfId="8165"/>
    <cellStyle name="Column Heading 3 34 3 2" xfId="50140"/>
    <cellStyle name="Column Heading 3 34 3 3" xfId="50141"/>
    <cellStyle name="Column Heading 3 34 4" xfId="8166"/>
    <cellStyle name="Column Heading 3 34 4 2" xfId="50142"/>
    <cellStyle name="Column Heading 3 34 4 3" xfId="50143"/>
    <cellStyle name="Column Heading 3 34 5" xfId="8167"/>
    <cellStyle name="Column Heading 3 34 5 2" xfId="50144"/>
    <cellStyle name="Column Heading 3 34 5 3" xfId="50145"/>
    <cellStyle name="Column Heading 3 34 6" xfId="8168"/>
    <cellStyle name="Column Heading 3 34 6 2" xfId="50146"/>
    <cellStyle name="Column Heading 3 34 6 3" xfId="50147"/>
    <cellStyle name="Column Heading 3 34 7" xfId="8169"/>
    <cellStyle name="Column Heading 3 34 8" xfId="50148"/>
    <cellStyle name="Column Heading 3 35" xfId="8170"/>
    <cellStyle name="Column Heading 3 35 2" xfId="8171"/>
    <cellStyle name="Column Heading 3 35 2 2" xfId="8172"/>
    <cellStyle name="Column Heading 3 35 2 3" xfId="8173"/>
    <cellStyle name="Column Heading 3 35 2 4" xfId="8174"/>
    <cellStyle name="Column Heading 3 35 2 5" xfId="8175"/>
    <cellStyle name="Column Heading 3 35 2 6" xfId="8176"/>
    <cellStyle name="Column Heading 3 35 3" xfId="8177"/>
    <cellStyle name="Column Heading 3 35 3 2" xfId="50149"/>
    <cellStyle name="Column Heading 3 35 3 3" xfId="50150"/>
    <cellStyle name="Column Heading 3 35 4" xfId="8178"/>
    <cellStyle name="Column Heading 3 35 4 2" xfId="50151"/>
    <cellStyle name="Column Heading 3 35 4 3" xfId="50152"/>
    <cellStyle name="Column Heading 3 35 5" xfId="8179"/>
    <cellStyle name="Column Heading 3 35 5 2" xfId="50153"/>
    <cellStyle name="Column Heading 3 35 5 3" xfId="50154"/>
    <cellStyle name="Column Heading 3 35 6" xfId="8180"/>
    <cellStyle name="Column Heading 3 35 6 2" xfId="50155"/>
    <cellStyle name="Column Heading 3 35 6 3" xfId="50156"/>
    <cellStyle name="Column Heading 3 35 7" xfId="50157"/>
    <cellStyle name="Column Heading 3 35 8" xfId="50158"/>
    <cellStyle name="Column Heading 3 36" xfId="8181"/>
    <cellStyle name="Column Heading 3 36 2" xfId="8182"/>
    <cellStyle name="Column Heading 3 36 3" xfId="8183"/>
    <cellStyle name="Column Heading 3 36 4" xfId="8184"/>
    <cellStyle name="Column Heading 3 36 5" xfId="8185"/>
    <cellStyle name="Column Heading 3 36 6" xfId="8186"/>
    <cellStyle name="Column Heading 3 37" xfId="8187"/>
    <cellStyle name="Column Heading 3 37 2" xfId="50159"/>
    <cellStyle name="Column Heading 3 37 3" xfId="50160"/>
    <cellStyle name="Column Heading 3 38" xfId="8188"/>
    <cellStyle name="Column Heading 3 38 2" xfId="50161"/>
    <cellStyle name="Column Heading 3 38 3" xfId="50162"/>
    <cellStyle name="Column Heading 3 39" xfId="8189"/>
    <cellStyle name="Column Heading 3 39 2" xfId="50163"/>
    <cellStyle name="Column Heading 3 39 3" xfId="50164"/>
    <cellStyle name="Column Heading 3 4" xfId="8190"/>
    <cellStyle name="Column Heading 3 4 2" xfId="8191"/>
    <cellStyle name="Column Heading 3 4 2 2" xfId="8192"/>
    <cellStyle name="Column Heading 3 4 2 3" xfId="8193"/>
    <cellStyle name="Column Heading 3 4 2 4" xfId="8194"/>
    <cellStyle name="Column Heading 3 4 2 5" xfId="8195"/>
    <cellStyle name="Column Heading 3 4 2 6" xfId="8196"/>
    <cellStyle name="Column Heading 3 4 3" xfId="8197"/>
    <cellStyle name="Column Heading 3 4 3 2" xfId="50165"/>
    <cellStyle name="Column Heading 3 4 3 3" xfId="50166"/>
    <cellStyle name="Column Heading 3 4 4" xfId="8198"/>
    <cellStyle name="Column Heading 3 4 4 2" xfId="50167"/>
    <cellStyle name="Column Heading 3 4 4 3" xfId="50168"/>
    <cellStyle name="Column Heading 3 4 5" xfId="8199"/>
    <cellStyle name="Column Heading 3 4 5 2" xfId="50169"/>
    <cellStyle name="Column Heading 3 4 5 3" xfId="50170"/>
    <cellStyle name="Column Heading 3 4 6" xfId="8200"/>
    <cellStyle name="Column Heading 3 4 6 2" xfId="50171"/>
    <cellStyle name="Column Heading 3 4 6 3" xfId="50172"/>
    <cellStyle name="Column Heading 3 4 7" xfId="8201"/>
    <cellStyle name="Column Heading 3 4 8" xfId="50173"/>
    <cellStyle name="Column Heading 3 40" xfId="50174"/>
    <cellStyle name="Column Heading 3 40 2" xfId="50175"/>
    <cellStyle name="Column Heading 3 40 3" xfId="50176"/>
    <cellStyle name="Column Heading 3 41" xfId="50177"/>
    <cellStyle name="Column Heading 3 42" xfId="50178"/>
    <cellStyle name="Column Heading 3 5" xfId="8202"/>
    <cellStyle name="Column Heading 3 5 2" xfId="8203"/>
    <cellStyle name="Column Heading 3 5 2 2" xfId="8204"/>
    <cellStyle name="Column Heading 3 5 2 3" xfId="8205"/>
    <cellStyle name="Column Heading 3 5 2 4" xfId="8206"/>
    <cellStyle name="Column Heading 3 5 2 5" xfId="8207"/>
    <cellStyle name="Column Heading 3 5 2 6" xfId="8208"/>
    <cellStyle name="Column Heading 3 5 3" xfId="8209"/>
    <cellStyle name="Column Heading 3 5 3 2" xfId="50179"/>
    <cellStyle name="Column Heading 3 5 3 3" xfId="50180"/>
    <cellStyle name="Column Heading 3 5 4" xfId="8210"/>
    <cellStyle name="Column Heading 3 5 4 2" xfId="50181"/>
    <cellStyle name="Column Heading 3 5 4 3" xfId="50182"/>
    <cellStyle name="Column Heading 3 5 5" xfId="8211"/>
    <cellStyle name="Column Heading 3 5 5 2" xfId="50183"/>
    <cellStyle name="Column Heading 3 5 5 3" xfId="50184"/>
    <cellStyle name="Column Heading 3 5 6" xfId="8212"/>
    <cellStyle name="Column Heading 3 5 6 2" xfId="50185"/>
    <cellStyle name="Column Heading 3 5 6 3" xfId="50186"/>
    <cellStyle name="Column Heading 3 5 7" xfId="8213"/>
    <cellStyle name="Column Heading 3 5 8" xfId="50187"/>
    <cellStyle name="Column Heading 3 6" xfId="8214"/>
    <cellStyle name="Column Heading 3 6 2" xfId="8215"/>
    <cellStyle name="Column Heading 3 6 2 2" xfId="8216"/>
    <cellStyle name="Column Heading 3 6 2 3" xfId="8217"/>
    <cellStyle name="Column Heading 3 6 2 4" xfId="8218"/>
    <cellStyle name="Column Heading 3 6 2 5" xfId="8219"/>
    <cellStyle name="Column Heading 3 6 2 6" xfId="8220"/>
    <cellStyle name="Column Heading 3 6 3" xfId="8221"/>
    <cellStyle name="Column Heading 3 6 3 2" xfId="50188"/>
    <cellStyle name="Column Heading 3 6 3 3" xfId="50189"/>
    <cellStyle name="Column Heading 3 6 4" xfId="8222"/>
    <cellStyle name="Column Heading 3 6 4 2" xfId="50190"/>
    <cellStyle name="Column Heading 3 6 4 3" xfId="50191"/>
    <cellStyle name="Column Heading 3 6 5" xfId="8223"/>
    <cellStyle name="Column Heading 3 6 5 2" xfId="50192"/>
    <cellStyle name="Column Heading 3 6 5 3" xfId="50193"/>
    <cellStyle name="Column Heading 3 6 6" xfId="8224"/>
    <cellStyle name="Column Heading 3 6 6 2" xfId="50194"/>
    <cellStyle name="Column Heading 3 6 6 3" xfId="50195"/>
    <cellStyle name="Column Heading 3 6 7" xfId="8225"/>
    <cellStyle name="Column Heading 3 6 8" xfId="50196"/>
    <cellStyle name="Column Heading 3 7" xfId="8226"/>
    <cellStyle name="Column Heading 3 7 2" xfId="8227"/>
    <cellStyle name="Column Heading 3 7 2 2" xfId="8228"/>
    <cellStyle name="Column Heading 3 7 2 3" xfId="8229"/>
    <cellStyle name="Column Heading 3 7 2 4" xfId="8230"/>
    <cellStyle name="Column Heading 3 7 2 5" xfId="8231"/>
    <cellStyle name="Column Heading 3 7 2 6" xfId="8232"/>
    <cellStyle name="Column Heading 3 7 3" xfId="8233"/>
    <cellStyle name="Column Heading 3 7 3 2" xfId="50197"/>
    <cellStyle name="Column Heading 3 7 3 3" xfId="50198"/>
    <cellStyle name="Column Heading 3 7 4" xfId="8234"/>
    <cellStyle name="Column Heading 3 7 4 2" xfId="50199"/>
    <cellStyle name="Column Heading 3 7 4 3" xfId="50200"/>
    <cellStyle name="Column Heading 3 7 5" xfId="8235"/>
    <cellStyle name="Column Heading 3 7 5 2" xfId="50201"/>
    <cellStyle name="Column Heading 3 7 5 3" xfId="50202"/>
    <cellStyle name="Column Heading 3 7 6" xfId="8236"/>
    <cellStyle name="Column Heading 3 7 6 2" xfId="50203"/>
    <cellStyle name="Column Heading 3 7 6 3" xfId="50204"/>
    <cellStyle name="Column Heading 3 7 7" xfId="8237"/>
    <cellStyle name="Column Heading 3 7 8" xfId="50205"/>
    <cellStyle name="Column Heading 3 8" xfId="8238"/>
    <cellStyle name="Column Heading 3 8 2" xfId="8239"/>
    <cellStyle name="Column Heading 3 8 2 2" xfId="8240"/>
    <cellStyle name="Column Heading 3 8 2 3" xfId="8241"/>
    <cellStyle name="Column Heading 3 8 2 4" xfId="8242"/>
    <cellStyle name="Column Heading 3 8 2 5" xfId="8243"/>
    <cellStyle name="Column Heading 3 8 2 6" xfId="8244"/>
    <cellStyle name="Column Heading 3 8 3" xfId="8245"/>
    <cellStyle name="Column Heading 3 8 3 2" xfId="50206"/>
    <cellStyle name="Column Heading 3 8 3 3" xfId="50207"/>
    <cellStyle name="Column Heading 3 8 4" xfId="8246"/>
    <cellStyle name="Column Heading 3 8 4 2" xfId="50208"/>
    <cellStyle name="Column Heading 3 8 4 3" xfId="50209"/>
    <cellStyle name="Column Heading 3 8 5" xfId="8247"/>
    <cellStyle name="Column Heading 3 8 5 2" xfId="50210"/>
    <cellStyle name="Column Heading 3 8 5 3" xfId="50211"/>
    <cellStyle name="Column Heading 3 8 6" xfId="8248"/>
    <cellStyle name="Column Heading 3 8 6 2" xfId="50212"/>
    <cellStyle name="Column Heading 3 8 6 3" xfId="50213"/>
    <cellStyle name="Column Heading 3 8 7" xfId="8249"/>
    <cellStyle name="Column Heading 3 8 8" xfId="50214"/>
    <cellStyle name="Column Heading 3 9" xfId="8250"/>
    <cellStyle name="Column Heading 3 9 2" xfId="8251"/>
    <cellStyle name="Column Heading 3 9 2 2" xfId="8252"/>
    <cellStyle name="Column Heading 3 9 2 3" xfId="8253"/>
    <cellStyle name="Column Heading 3 9 2 4" xfId="8254"/>
    <cellStyle name="Column Heading 3 9 2 5" xfId="8255"/>
    <cellStyle name="Column Heading 3 9 2 6" xfId="8256"/>
    <cellStyle name="Column Heading 3 9 3" xfId="8257"/>
    <cellStyle name="Column Heading 3 9 3 2" xfId="50215"/>
    <cellStyle name="Column Heading 3 9 3 3" xfId="50216"/>
    <cellStyle name="Column Heading 3 9 4" xfId="8258"/>
    <cellStyle name="Column Heading 3 9 4 2" xfId="50217"/>
    <cellStyle name="Column Heading 3 9 4 3" xfId="50218"/>
    <cellStyle name="Column Heading 3 9 5" xfId="8259"/>
    <cellStyle name="Column Heading 3 9 5 2" xfId="50219"/>
    <cellStyle name="Column Heading 3 9 5 3" xfId="50220"/>
    <cellStyle name="Column Heading 3 9 6" xfId="8260"/>
    <cellStyle name="Column Heading 3 9 6 2" xfId="50221"/>
    <cellStyle name="Column Heading 3 9 6 3" xfId="50222"/>
    <cellStyle name="Column Heading 3 9 7" xfId="8261"/>
    <cellStyle name="Column Heading 3 9 8" xfId="50223"/>
    <cellStyle name="Column Heading 4" xfId="8262"/>
    <cellStyle name="Column Heading 4 10" xfId="8263"/>
    <cellStyle name="Column Heading 4 10 2" xfId="8264"/>
    <cellStyle name="Column Heading 4 10 2 2" xfId="8265"/>
    <cellStyle name="Column Heading 4 10 2 3" xfId="8266"/>
    <cellStyle name="Column Heading 4 10 2 4" xfId="8267"/>
    <cellStyle name="Column Heading 4 10 2 5" xfId="8268"/>
    <cellStyle name="Column Heading 4 10 2 6" xfId="8269"/>
    <cellStyle name="Column Heading 4 10 3" xfId="8270"/>
    <cellStyle name="Column Heading 4 10 3 2" xfId="50224"/>
    <cellStyle name="Column Heading 4 10 3 3" xfId="50225"/>
    <cellStyle name="Column Heading 4 10 4" xfId="8271"/>
    <cellStyle name="Column Heading 4 10 4 2" xfId="50226"/>
    <cellStyle name="Column Heading 4 10 4 3" xfId="50227"/>
    <cellStyle name="Column Heading 4 10 5" xfId="8272"/>
    <cellStyle name="Column Heading 4 10 5 2" xfId="50228"/>
    <cellStyle name="Column Heading 4 10 5 3" xfId="50229"/>
    <cellStyle name="Column Heading 4 10 6" xfId="8273"/>
    <cellStyle name="Column Heading 4 10 6 2" xfId="50230"/>
    <cellStyle name="Column Heading 4 10 6 3" xfId="50231"/>
    <cellStyle name="Column Heading 4 10 7" xfId="8274"/>
    <cellStyle name="Column Heading 4 10 8" xfId="50232"/>
    <cellStyle name="Column Heading 4 11" xfId="8275"/>
    <cellStyle name="Column Heading 4 11 2" xfId="8276"/>
    <cellStyle name="Column Heading 4 11 2 2" xfId="8277"/>
    <cellStyle name="Column Heading 4 11 2 3" xfId="8278"/>
    <cellStyle name="Column Heading 4 11 2 4" xfId="8279"/>
    <cellStyle name="Column Heading 4 11 2 5" xfId="8280"/>
    <cellStyle name="Column Heading 4 11 2 6" xfId="8281"/>
    <cellStyle name="Column Heading 4 11 3" xfId="8282"/>
    <cellStyle name="Column Heading 4 11 3 2" xfId="50233"/>
    <cellStyle name="Column Heading 4 11 3 3" xfId="50234"/>
    <cellStyle name="Column Heading 4 11 4" xfId="8283"/>
    <cellStyle name="Column Heading 4 11 4 2" xfId="50235"/>
    <cellStyle name="Column Heading 4 11 4 3" xfId="50236"/>
    <cellStyle name="Column Heading 4 11 5" xfId="8284"/>
    <cellStyle name="Column Heading 4 11 5 2" xfId="50237"/>
    <cellStyle name="Column Heading 4 11 5 3" xfId="50238"/>
    <cellStyle name="Column Heading 4 11 6" xfId="8285"/>
    <cellStyle name="Column Heading 4 11 6 2" xfId="50239"/>
    <cellStyle name="Column Heading 4 11 6 3" xfId="50240"/>
    <cellStyle name="Column Heading 4 11 7" xfId="8286"/>
    <cellStyle name="Column Heading 4 11 8" xfId="50241"/>
    <cellStyle name="Column Heading 4 12" xfId="8287"/>
    <cellStyle name="Column Heading 4 12 2" xfId="8288"/>
    <cellStyle name="Column Heading 4 12 2 2" xfId="8289"/>
    <cellStyle name="Column Heading 4 12 2 3" xfId="8290"/>
    <cellStyle name="Column Heading 4 12 2 4" xfId="8291"/>
    <cellStyle name="Column Heading 4 12 2 5" xfId="8292"/>
    <cellStyle name="Column Heading 4 12 2 6" xfId="8293"/>
    <cellStyle name="Column Heading 4 12 3" xfId="8294"/>
    <cellStyle name="Column Heading 4 12 3 2" xfId="50242"/>
    <cellStyle name="Column Heading 4 12 3 3" xfId="50243"/>
    <cellStyle name="Column Heading 4 12 4" xfId="8295"/>
    <cellStyle name="Column Heading 4 12 4 2" xfId="50244"/>
    <cellStyle name="Column Heading 4 12 4 3" xfId="50245"/>
    <cellStyle name="Column Heading 4 12 5" xfId="8296"/>
    <cellStyle name="Column Heading 4 12 5 2" xfId="50246"/>
    <cellStyle name="Column Heading 4 12 5 3" xfId="50247"/>
    <cellStyle name="Column Heading 4 12 6" xfId="8297"/>
    <cellStyle name="Column Heading 4 12 6 2" xfId="50248"/>
    <cellStyle name="Column Heading 4 12 6 3" xfId="50249"/>
    <cellStyle name="Column Heading 4 12 7" xfId="8298"/>
    <cellStyle name="Column Heading 4 12 8" xfId="50250"/>
    <cellStyle name="Column Heading 4 13" xfId="8299"/>
    <cellStyle name="Column Heading 4 13 2" xfId="8300"/>
    <cellStyle name="Column Heading 4 13 2 2" xfId="8301"/>
    <cellStyle name="Column Heading 4 13 2 3" xfId="8302"/>
    <cellStyle name="Column Heading 4 13 2 4" xfId="8303"/>
    <cellStyle name="Column Heading 4 13 2 5" xfId="8304"/>
    <cellStyle name="Column Heading 4 13 2 6" xfId="8305"/>
    <cellStyle name="Column Heading 4 13 3" xfId="8306"/>
    <cellStyle name="Column Heading 4 13 3 2" xfId="50251"/>
    <cellStyle name="Column Heading 4 13 3 3" xfId="50252"/>
    <cellStyle name="Column Heading 4 13 4" xfId="8307"/>
    <cellStyle name="Column Heading 4 13 4 2" xfId="50253"/>
    <cellStyle name="Column Heading 4 13 4 3" xfId="50254"/>
    <cellStyle name="Column Heading 4 13 5" xfId="8308"/>
    <cellStyle name="Column Heading 4 13 5 2" xfId="50255"/>
    <cellStyle name="Column Heading 4 13 5 3" xfId="50256"/>
    <cellStyle name="Column Heading 4 13 6" xfId="8309"/>
    <cellStyle name="Column Heading 4 13 6 2" xfId="50257"/>
    <cellStyle name="Column Heading 4 13 6 3" xfId="50258"/>
    <cellStyle name="Column Heading 4 13 7" xfId="8310"/>
    <cellStyle name="Column Heading 4 13 8" xfId="50259"/>
    <cellStyle name="Column Heading 4 14" xfId="8311"/>
    <cellStyle name="Column Heading 4 14 2" xfId="8312"/>
    <cellStyle name="Column Heading 4 14 2 2" xfId="8313"/>
    <cellStyle name="Column Heading 4 14 2 3" xfId="8314"/>
    <cellStyle name="Column Heading 4 14 2 4" xfId="8315"/>
    <cellStyle name="Column Heading 4 14 2 5" xfId="8316"/>
    <cellStyle name="Column Heading 4 14 2 6" xfId="8317"/>
    <cellStyle name="Column Heading 4 14 3" xfId="8318"/>
    <cellStyle name="Column Heading 4 14 3 2" xfId="50260"/>
    <cellStyle name="Column Heading 4 14 3 3" xfId="50261"/>
    <cellStyle name="Column Heading 4 14 4" xfId="8319"/>
    <cellStyle name="Column Heading 4 14 4 2" xfId="50262"/>
    <cellStyle name="Column Heading 4 14 4 3" xfId="50263"/>
    <cellStyle name="Column Heading 4 14 5" xfId="8320"/>
    <cellStyle name="Column Heading 4 14 5 2" xfId="50264"/>
    <cellStyle name="Column Heading 4 14 5 3" xfId="50265"/>
    <cellStyle name="Column Heading 4 14 6" xfId="8321"/>
    <cellStyle name="Column Heading 4 14 6 2" xfId="50266"/>
    <cellStyle name="Column Heading 4 14 6 3" xfId="50267"/>
    <cellStyle name="Column Heading 4 14 7" xfId="8322"/>
    <cellStyle name="Column Heading 4 14 8" xfId="50268"/>
    <cellStyle name="Column Heading 4 15" xfId="8323"/>
    <cellStyle name="Column Heading 4 15 2" xfId="8324"/>
    <cellStyle name="Column Heading 4 15 2 2" xfId="8325"/>
    <cellStyle name="Column Heading 4 15 2 3" xfId="8326"/>
    <cellStyle name="Column Heading 4 15 2 4" xfId="8327"/>
    <cellStyle name="Column Heading 4 15 2 5" xfId="8328"/>
    <cellStyle name="Column Heading 4 15 2 6" xfId="8329"/>
    <cellStyle name="Column Heading 4 15 3" xfId="8330"/>
    <cellStyle name="Column Heading 4 15 3 2" xfId="50269"/>
    <cellStyle name="Column Heading 4 15 3 3" xfId="50270"/>
    <cellStyle name="Column Heading 4 15 4" xfId="8331"/>
    <cellStyle name="Column Heading 4 15 4 2" xfId="50271"/>
    <cellStyle name="Column Heading 4 15 4 3" xfId="50272"/>
    <cellStyle name="Column Heading 4 15 5" xfId="8332"/>
    <cellStyle name="Column Heading 4 15 5 2" xfId="50273"/>
    <cellStyle name="Column Heading 4 15 5 3" xfId="50274"/>
    <cellStyle name="Column Heading 4 15 6" xfId="8333"/>
    <cellStyle name="Column Heading 4 15 6 2" xfId="50275"/>
    <cellStyle name="Column Heading 4 15 6 3" xfId="50276"/>
    <cellStyle name="Column Heading 4 15 7" xfId="8334"/>
    <cellStyle name="Column Heading 4 15 8" xfId="50277"/>
    <cellStyle name="Column Heading 4 16" xfId="8335"/>
    <cellStyle name="Column Heading 4 16 2" xfId="8336"/>
    <cellStyle name="Column Heading 4 16 2 2" xfId="8337"/>
    <cellStyle name="Column Heading 4 16 2 3" xfId="8338"/>
    <cellStyle name="Column Heading 4 16 2 4" xfId="8339"/>
    <cellStyle name="Column Heading 4 16 2 5" xfId="8340"/>
    <cellStyle name="Column Heading 4 16 2 6" xfId="8341"/>
    <cellStyle name="Column Heading 4 16 3" xfId="8342"/>
    <cellStyle name="Column Heading 4 16 3 2" xfId="50278"/>
    <cellStyle name="Column Heading 4 16 3 3" xfId="50279"/>
    <cellStyle name="Column Heading 4 16 4" xfId="8343"/>
    <cellStyle name="Column Heading 4 16 4 2" xfId="50280"/>
    <cellStyle name="Column Heading 4 16 4 3" xfId="50281"/>
    <cellStyle name="Column Heading 4 16 5" xfId="8344"/>
    <cellStyle name="Column Heading 4 16 5 2" xfId="50282"/>
    <cellStyle name="Column Heading 4 16 5 3" xfId="50283"/>
    <cellStyle name="Column Heading 4 16 6" xfId="8345"/>
    <cellStyle name="Column Heading 4 16 6 2" xfId="50284"/>
    <cellStyle name="Column Heading 4 16 6 3" xfId="50285"/>
    <cellStyle name="Column Heading 4 16 7" xfId="8346"/>
    <cellStyle name="Column Heading 4 16 8" xfId="50286"/>
    <cellStyle name="Column Heading 4 17" xfId="8347"/>
    <cellStyle name="Column Heading 4 17 2" xfId="8348"/>
    <cellStyle name="Column Heading 4 17 2 2" xfId="8349"/>
    <cellStyle name="Column Heading 4 17 2 3" xfId="8350"/>
    <cellStyle name="Column Heading 4 17 2 4" xfId="8351"/>
    <cellStyle name="Column Heading 4 17 2 5" xfId="8352"/>
    <cellStyle name="Column Heading 4 17 2 6" xfId="8353"/>
    <cellStyle name="Column Heading 4 17 3" xfId="8354"/>
    <cellStyle name="Column Heading 4 17 3 2" xfId="50287"/>
    <cellStyle name="Column Heading 4 17 3 3" xfId="50288"/>
    <cellStyle name="Column Heading 4 17 4" xfId="8355"/>
    <cellStyle name="Column Heading 4 17 4 2" xfId="50289"/>
    <cellStyle name="Column Heading 4 17 4 3" xfId="50290"/>
    <cellStyle name="Column Heading 4 17 5" xfId="8356"/>
    <cellStyle name="Column Heading 4 17 5 2" xfId="50291"/>
    <cellStyle name="Column Heading 4 17 5 3" xfId="50292"/>
    <cellStyle name="Column Heading 4 17 6" xfId="8357"/>
    <cellStyle name="Column Heading 4 17 6 2" xfId="50293"/>
    <cellStyle name="Column Heading 4 17 6 3" xfId="50294"/>
    <cellStyle name="Column Heading 4 17 7" xfId="8358"/>
    <cellStyle name="Column Heading 4 17 8" xfId="50295"/>
    <cellStyle name="Column Heading 4 18" xfId="8359"/>
    <cellStyle name="Column Heading 4 18 2" xfId="8360"/>
    <cellStyle name="Column Heading 4 18 2 2" xfId="8361"/>
    <cellStyle name="Column Heading 4 18 2 3" xfId="8362"/>
    <cellStyle name="Column Heading 4 18 2 4" xfId="8363"/>
    <cellStyle name="Column Heading 4 18 2 5" xfId="8364"/>
    <cellStyle name="Column Heading 4 18 2 6" xfId="8365"/>
    <cellStyle name="Column Heading 4 18 3" xfId="8366"/>
    <cellStyle name="Column Heading 4 18 3 2" xfId="50296"/>
    <cellStyle name="Column Heading 4 18 3 3" xfId="50297"/>
    <cellStyle name="Column Heading 4 18 4" xfId="8367"/>
    <cellStyle name="Column Heading 4 18 4 2" xfId="50298"/>
    <cellStyle name="Column Heading 4 18 4 3" xfId="50299"/>
    <cellStyle name="Column Heading 4 18 5" xfId="8368"/>
    <cellStyle name="Column Heading 4 18 5 2" xfId="50300"/>
    <cellStyle name="Column Heading 4 18 5 3" xfId="50301"/>
    <cellStyle name="Column Heading 4 18 6" xfId="8369"/>
    <cellStyle name="Column Heading 4 18 6 2" xfId="50302"/>
    <cellStyle name="Column Heading 4 18 6 3" xfId="50303"/>
    <cellStyle name="Column Heading 4 18 7" xfId="8370"/>
    <cellStyle name="Column Heading 4 18 8" xfId="50304"/>
    <cellStyle name="Column Heading 4 19" xfId="8371"/>
    <cellStyle name="Column Heading 4 19 2" xfId="8372"/>
    <cellStyle name="Column Heading 4 19 2 2" xfId="8373"/>
    <cellStyle name="Column Heading 4 19 2 3" xfId="8374"/>
    <cellStyle name="Column Heading 4 19 2 4" xfId="8375"/>
    <cellStyle name="Column Heading 4 19 2 5" xfId="8376"/>
    <cellStyle name="Column Heading 4 19 2 6" xfId="8377"/>
    <cellStyle name="Column Heading 4 19 3" xfId="8378"/>
    <cellStyle name="Column Heading 4 19 3 2" xfId="50305"/>
    <cellStyle name="Column Heading 4 19 3 3" xfId="50306"/>
    <cellStyle name="Column Heading 4 19 4" xfId="8379"/>
    <cellStyle name="Column Heading 4 19 4 2" xfId="50307"/>
    <cellStyle name="Column Heading 4 19 4 3" xfId="50308"/>
    <cellStyle name="Column Heading 4 19 5" xfId="8380"/>
    <cellStyle name="Column Heading 4 19 5 2" xfId="50309"/>
    <cellStyle name="Column Heading 4 19 5 3" xfId="50310"/>
    <cellStyle name="Column Heading 4 19 6" xfId="8381"/>
    <cellStyle name="Column Heading 4 19 6 2" xfId="50311"/>
    <cellStyle name="Column Heading 4 19 6 3" xfId="50312"/>
    <cellStyle name="Column Heading 4 19 7" xfId="8382"/>
    <cellStyle name="Column Heading 4 19 8" xfId="50313"/>
    <cellStyle name="Column Heading 4 2" xfId="8383"/>
    <cellStyle name="Column Heading 4 2 2" xfId="8384"/>
    <cellStyle name="Column Heading 4 2 2 2" xfId="8385"/>
    <cellStyle name="Column Heading 4 2 2 3" xfId="8386"/>
    <cellStyle name="Column Heading 4 2 2 4" xfId="8387"/>
    <cellStyle name="Column Heading 4 2 2 5" xfId="8388"/>
    <cellStyle name="Column Heading 4 2 2 6" xfId="8389"/>
    <cellStyle name="Column Heading 4 2 3" xfId="8390"/>
    <cellStyle name="Column Heading 4 2 3 2" xfId="50314"/>
    <cellStyle name="Column Heading 4 2 3 3" xfId="50315"/>
    <cellStyle name="Column Heading 4 2 4" xfId="8391"/>
    <cellStyle name="Column Heading 4 2 4 2" xfId="50316"/>
    <cellStyle name="Column Heading 4 2 4 3" xfId="50317"/>
    <cellStyle name="Column Heading 4 2 5" xfId="8392"/>
    <cellStyle name="Column Heading 4 2 5 2" xfId="50318"/>
    <cellStyle name="Column Heading 4 2 5 3" xfId="50319"/>
    <cellStyle name="Column Heading 4 2 6" xfId="8393"/>
    <cellStyle name="Column Heading 4 2 6 2" xfId="50320"/>
    <cellStyle name="Column Heading 4 2 6 3" xfId="50321"/>
    <cellStyle name="Column Heading 4 2 7" xfId="8394"/>
    <cellStyle name="Column Heading 4 2 8" xfId="50322"/>
    <cellStyle name="Column Heading 4 20" xfId="8395"/>
    <cellStyle name="Column Heading 4 20 2" xfId="8396"/>
    <cellStyle name="Column Heading 4 20 2 2" xfId="8397"/>
    <cellStyle name="Column Heading 4 20 2 3" xfId="8398"/>
    <cellStyle name="Column Heading 4 20 2 4" xfId="8399"/>
    <cellStyle name="Column Heading 4 20 2 5" xfId="8400"/>
    <cellStyle name="Column Heading 4 20 2 6" xfId="8401"/>
    <cellStyle name="Column Heading 4 20 3" xfId="8402"/>
    <cellStyle name="Column Heading 4 20 3 2" xfId="50323"/>
    <cellStyle name="Column Heading 4 20 3 3" xfId="50324"/>
    <cellStyle name="Column Heading 4 20 4" xfId="8403"/>
    <cellStyle name="Column Heading 4 20 4 2" xfId="50325"/>
    <cellStyle name="Column Heading 4 20 4 3" xfId="50326"/>
    <cellStyle name="Column Heading 4 20 5" xfId="8404"/>
    <cellStyle name="Column Heading 4 20 5 2" xfId="50327"/>
    <cellStyle name="Column Heading 4 20 5 3" xfId="50328"/>
    <cellStyle name="Column Heading 4 20 6" xfId="8405"/>
    <cellStyle name="Column Heading 4 20 6 2" xfId="50329"/>
    <cellStyle name="Column Heading 4 20 6 3" xfId="50330"/>
    <cellStyle name="Column Heading 4 20 7" xfId="8406"/>
    <cellStyle name="Column Heading 4 20 8" xfId="50331"/>
    <cellStyle name="Column Heading 4 21" xfId="8407"/>
    <cellStyle name="Column Heading 4 21 2" xfId="8408"/>
    <cellStyle name="Column Heading 4 21 2 2" xfId="8409"/>
    <cellStyle name="Column Heading 4 21 2 3" xfId="8410"/>
    <cellStyle name="Column Heading 4 21 2 4" xfId="8411"/>
    <cellStyle name="Column Heading 4 21 2 5" xfId="8412"/>
    <cellStyle name="Column Heading 4 21 2 6" xfId="8413"/>
    <cellStyle name="Column Heading 4 21 3" xfId="8414"/>
    <cellStyle name="Column Heading 4 21 3 2" xfId="50332"/>
    <cellStyle name="Column Heading 4 21 3 3" xfId="50333"/>
    <cellStyle name="Column Heading 4 21 4" xfId="8415"/>
    <cellStyle name="Column Heading 4 21 4 2" xfId="50334"/>
    <cellStyle name="Column Heading 4 21 4 3" xfId="50335"/>
    <cellStyle name="Column Heading 4 21 5" xfId="8416"/>
    <cellStyle name="Column Heading 4 21 5 2" xfId="50336"/>
    <cellStyle name="Column Heading 4 21 5 3" xfId="50337"/>
    <cellStyle name="Column Heading 4 21 6" xfId="8417"/>
    <cellStyle name="Column Heading 4 21 6 2" xfId="50338"/>
    <cellStyle name="Column Heading 4 21 6 3" xfId="50339"/>
    <cellStyle name="Column Heading 4 21 7" xfId="8418"/>
    <cellStyle name="Column Heading 4 21 8" xfId="50340"/>
    <cellStyle name="Column Heading 4 22" xfId="8419"/>
    <cellStyle name="Column Heading 4 22 2" xfId="8420"/>
    <cellStyle name="Column Heading 4 22 2 2" xfId="8421"/>
    <cellStyle name="Column Heading 4 22 2 3" xfId="8422"/>
    <cellStyle name="Column Heading 4 22 2 4" xfId="8423"/>
    <cellStyle name="Column Heading 4 22 2 5" xfId="8424"/>
    <cellStyle name="Column Heading 4 22 2 6" xfId="8425"/>
    <cellStyle name="Column Heading 4 22 3" xfId="8426"/>
    <cellStyle name="Column Heading 4 22 3 2" xfId="50341"/>
    <cellStyle name="Column Heading 4 22 3 3" xfId="50342"/>
    <cellStyle name="Column Heading 4 22 4" xfId="8427"/>
    <cellStyle name="Column Heading 4 22 4 2" xfId="50343"/>
    <cellStyle name="Column Heading 4 22 4 3" xfId="50344"/>
    <cellStyle name="Column Heading 4 22 5" xfId="8428"/>
    <cellStyle name="Column Heading 4 22 5 2" xfId="50345"/>
    <cellStyle name="Column Heading 4 22 5 3" xfId="50346"/>
    <cellStyle name="Column Heading 4 22 6" xfId="8429"/>
    <cellStyle name="Column Heading 4 22 6 2" xfId="50347"/>
    <cellStyle name="Column Heading 4 22 6 3" xfId="50348"/>
    <cellStyle name="Column Heading 4 22 7" xfId="8430"/>
    <cellStyle name="Column Heading 4 22 8" xfId="50349"/>
    <cellStyle name="Column Heading 4 23" xfId="8431"/>
    <cellStyle name="Column Heading 4 23 2" xfId="8432"/>
    <cellStyle name="Column Heading 4 23 2 2" xfId="8433"/>
    <cellStyle name="Column Heading 4 23 2 3" xfId="8434"/>
    <cellStyle name="Column Heading 4 23 2 4" xfId="8435"/>
    <cellStyle name="Column Heading 4 23 2 5" xfId="8436"/>
    <cellStyle name="Column Heading 4 23 2 6" xfId="8437"/>
    <cellStyle name="Column Heading 4 23 3" xfId="8438"/>
    <cellStyle name="Column Heading 4 23 3 2" xfId="50350"/>
    <cellStyle name="Column Heading 4 23 3 3" xfId="50351"/>
    <cellStyle name="Column Heading 4 23 4" xfId="8439"/>
    <cellStyle name="Column Heading 4 23 4 2" xfId="50352"/>
    <cellStyle name="Column Heading 4 23 4 3" xfId="50353"/>
    <cellStyle name="Column Heading 4 23 5" xfId="8440"/>
    <cellStyle name="Column Heading 4 23 5 2" xfId="50354"/>
    <cellStyle name="Column Heading 4 23 5 3" xfId="50355"/>
    <cellStyle name="Column Heading 4 23 6" xfId="8441"/>
    <cellStyle name="Column Heading 4 23 6 2" xfId="50356"/>
    <cellStyle name="Column Heading 4 23 6 3" xfId="50357"/>
    <cellStyle name="Column Heading 4 23 7" xfId="8442"/>
    <cellStyle name="Column Heading 4 23 8" xfId="50358"/>
    <cellStyle name="Column Heading 4 24" xfId="8443"/>
    <cellStyle name="Column Heading 4 24 2" xfId="8444"/>
    <cellStyle name="Column Heading 4 24 2 2" xfId="8445"/>
    <cellStyle name="Column Heading 4 24 2 3" xfId="8446"/>
    <cellStyle name="Column Heading 4 24 2 4" xfId="8447"/>
    <cellStyle name="Column Heading 4 24 2 5" xfId="8448"/>
    <cellStyle name="Column Heading 4 24 2 6" xfId="8449"/>
    <cellStyle name="Column Heading 4 24 3" xfId="8450"/>
    <cellStyle name="Column Heading 4 24 3 2" xfId="50359"/>
    <cellStyle name="Column Heading 4 24 3 3" xfId="50360"/>
    <cellStyle name="Column Heading 4 24 4" xfId="8451"/>
    <cellStyle name="Column Heading 4 24 4 2" xfId="50361"/>
    <cellStyle name="Column Heading 4 24 4 3" xfId="50362"/>
    <cellStyle name="Column Heading 4 24 5" xfId="8452"/>
    <cellStyle name="Column Heading 4 24 5 2" xfId="50363"/>
    <cellStyle name="Column Heading 4 24 5 3" xfId="50364"/>
    <cellStyle name="Column Heading 4 24 6" xfId="8453"/>
    <cellStyle name="Column Heading 4 24 6 2" xfId="50365"/>
    <cellStyle name="Column Heading 4 24 6 3" xfId="50366"/>
    <cellStyle name="Column Heading 4 24 7" xfId="8454"/>
    <cellStyle name="Column Heading 4 24 8" xfId="50367"/>
    <cellStyle name="Column Heading 4 25" xfId="8455"/>
    <cellStyle name="Column Heading 4 25 2" xfId="8456"/>
    <cellStyle name="Column Heading 4 25 2 2" xfId="8457"/>
    <cellStyle name="Column Heading 4 25 2 3" xfId="8458"/>
    <cellStyle name="Column Heading 4 25 2 4" xfId="8459"/>
    <cellStyle name="Column Heading 4 25 2 5" xfId="8460"/>
    <cellStyle name="Column Heading 4 25 2 6" xfId="8461"/>
    <cellStyle name="Column Heading 4 25 3" xfId="8462"/>
    <cellStyle name="Column Heading 4 25 3 2" xfId="50368"/>
    <cellStyle name="Column Heading 4 25 3 3" xfId="50369"/>
    <cellStyle name="Column Heading 4 25 4" xfId="8463"/>
    <cellStyle name="Column Heading 4 25 4 2" xfId="50370"/>
    <cellStyle name="Column Heading 4 25 4 3" xfId="50371"/>
    <cellStyle name="Column Heading 4 25 5" xfId="8464"/>
    <cellStyle name="Column Heading 4 25 5 2" xfId="50372"/>
    <cellStyle name="Column Heading 4 25 5 3" xfId="50373"/>
    <cellStyle name="Column Heading 4 25 6" xfId="8465"/>
    <cellStyle name="Column Heading 4 25 6 2" xfId="50374"/>
    <cellStyle name="Column Heading 4 25 6 3" xfId="50375"/>
    <cellStyle name="Column Heading 4 25 7" xfId="8466"/>
    <cellStyle name="Column Heading 4 25 8" xfId="50376"/>
    <cellStyle name="Column Heading 4 26" xfId="8467"/>
    <cellStyle name="Column Heading 4 26 2" xfId="8468"/>
    <cellStyle name="Column Heading 4 26 2 2" xfId="8469"/>
    <cellStyle name="Column Heading 4 26 2 3" xfId="8470"/>
    <cellStyle name="Column Heading 4 26 2 4" xfId="8471"/>
    <cellStyle name="Column Heading 4 26 2 5" xfId="8472"/>
    <cellStyle name="Column Heading 4 26 2 6" xfId="8473"/>
    <cellStyle name="Column Heading 4 26 3" xfId="8474"/>
    <cellStyle name="Column Heading 4 26 3 2" xfId="50377"/>
    <cellStyle name="Column Heading 4 26 3 3" xfId="50378"/>
    <cellStyle name="Column Heading 4 26 4" xfId="8475"/>
    <cellStyle name="Column Heading 4 26 4 2" xfId="50379"/>
    <cellStyle name="Column Heading 4 26 4 3" xfId="50380"/>
    <cellStyle name="Column Heading 4 26 5" xfId="8476"/>
    <cellStyle name="Column Heading 4 26 5 2" xfId="50381"/>
    <cellStyle name="Column Heading 4 26 5 3" xfId="50382"/>
    <cellStyle name="Column Heading 4 26 6" xfId="8477"/>
    <cellStyle name="Column Heading 4 26 6 2" xfId="50383"/>
    <cellStyle name="Column Heading 4 26 6 3" xfId="50384"/>
    <cellStyle name="Column Heading 4 26 7" xfId="8478"/>
    <cellStyle name="Column Heading 4 26 8" xfId="50385"/>
    <cellStyle name="Column Heading 4 27" xfId="8479"/>
    <cellStyle name="Column Heading 4 27 2" xfId="8480"/>
    <cellStyle name="Column Heading 4 27 2 2" xfId="8481"/>
    <cellStyle name="Column Heading 4 27 2 3" xfId="8482"/>
    <cellStyle name="Column Heading 4 27 2 4" xfId="8483"/>
    <cellStyle name="Column Heading 4 27 2 5" xfId="8484"/>
    <cellStyle name="Column Heading 4 27 2 6" xfId="8485"/>
    <cellStyle name="Column Heading 4 27 3" xfId="8486"/>
    <cellStyle name="Column Heading 4 27 3 2" xfId="50386"/>
    <cellStyle name="Column Heading 4 27 3 3" xfId="50387"/>
    <cellStyle name="Column Heading 4 27 4" xfId="8487"/>
    <cellStyle name="Column Heading 4 27 4 2" xfId="50388"/>
    <cellStyle name="Column Heading 4 27 4 3" xfId="50389"/>
    <cellStyle name="Column Heading 4 27 5" xfId="8488"/>
    <cellStyle name="Column Heading 4 27 5 2" xfId="50390"/>
    <cellStyle name="Column Heading 4 27 5 3" xfId="50391"/>
    <cellStyle name="Column Heading 4 27 6" xfId="8489"/>
    <cellStyle name="Column Heading 4 27 6 2" xfId="50392"/>
    <cellStyle name="Column Heading 4 27 6 3" xfId="50393"/>
    <cellStyle name="Column Heading 4 27 7" xfId="8490"/>
    <cellStyle name="Column Heading 4 27 8" xfId="50394"/>
    <cellStyle name="Column Heading 4 28" xfId="8491"/>
    <cellStyle name="Column Heading 4 28 2" xfId="8492"/>
    <cellStyle name="Column Heading 4 28 2 2" xfId="8493"/>
    <cellStyle name="Column Heading 4 28 2 3" xfId="8494"/>
    <cellStyle name="Column Heading 4 28 2 4" xfId="8495"/>
    <cellStyle name="Column Heading 4 28 2 5" xfId="8496"/>
    <cellStyle name="Column Heading 4 28 2 6" xfId="8497"/>
    <cellStyle name="Column Heading 4 28 3" xfId="8498"/>
    <cellStyle name="Column Heading 4 28 3 2" xfId="50395"/>
    <cellStyle name="Column Heading 4 28 3 3" xfId="50396"/>
    <cellStyle name="Column Heading 4 28 4" xfId="8499"/>
    <cellStyle name="Column Heading 4 28 4 2" xfId="50397"/>
    <cellStyle name="Column Heading 4 28 4 3" xfId="50398"/>
    <cellStyle name="Column Heading 4 28 5" xfId="8500"/>
    <cellStyle name="Column Heading 4 28 5 2" xfId="50399"/>
    <cellStyle name="Column Heading 4 28 5 3" xfId="50400"/>
    <cellStyle name="Column Heading 4 28 6" xfId="8501"/>
    <cellStyle name="Column Heading 4 28 6 2" xfId="50401"/>
    <cellStyle name="Column Heading 4 28 6 3" xfId="50402"/>
    <cellStyle name="Column Heading 4 28 7" xfId="8502"/>
    <cellStyle name="Column Heading 4 28 8" xfId="50403"/>
    <cellStyle name="Column Heading 4 29" xfId="8503"/>
    <cellStyle name="Column Heading 4 29 2" xfId="8504"/>
    <cellStyle name="Column Heading 4 29 2 2" xfId="8505"/>
    <cellStyle name="Column Heading 4 29 2 3" xfId="8506"/>
    <cellStyle name="Column Heading 4 29 2 4" xfId="8507"/>
    <cellStyle name="Column Heading 4 29 2 5" xfId="8508"/>
    <cellStyle name="Column Heading 4 29 2 6" xfId="8509"/>
    <cellStyle name="Column Heading 4 29 3" xfId="8510"/>
    <cellStyle name="Column Heading 4 29 3 2" xfId="50404"/>
    <cellStyle name="Column Heading 4 29 3 3" xfId="50405"/>
    <cellStyle name="Column Heading 4 29 4" xfId="8511"/>
    <cellStyle name="Column Heading 4 29 4 2" xfId="50406"/>
    <cellStyle name="Column Heading 4 29 4 3" xfId="50407"/>
    <cellStyle name="Column Heading 4 29 5" xfId="8512"/>
    <cellStyle name="Column Heading 4 29 5 2" xfId="50408"/>
    <cellStyle name="Column Heading 4 29 5 3" xfId="50409"/>
    <cellStyle name="Column Heading 4 29 6" xfId="8513"/>
    <cellStyle name="Column Heading 4 29 6 2" xfId="50410"/>
    <cellStyle name="Column Heading 4 29 6 3" xfId="50411"/>
    <cellStyle name="Column Heading 4 29 7" xfId="8514"/>
    <cellStyle name="Column Heading 4 29 8" xfId="50412"/>
    <cellStyle name="Column Heading 4 3" xfId="8515"/>
    <cellStyle name="Column Heading 4 3 2" xfId="8516"/>
    <cellStyle name="Column Heading 4 3 2 2" xfId="8517"/>
    <cellStyle name="Column Heading 4 3 2 3" xfId="8518"/>
    <cellStyle name="Column Heading 4 3 2 4" xfId="8519"/>
    <cellStyle name="Column Heading 4 3 2 5" xfId="8520"/>
    <cellStyle name="Column Heading 4 3 2 6" xfId="8521"/>
    <cellStyle name="Column Heading 4 3 3" xfId="8522"/>
    <cellStyle name="Column Heading 4 3 3 2" xfId="50413"/>
    <cellStyle name="Column Heading 4 3 3 3" xfId="50414"/>
    <cellStyle name="Column Heading 4 3 4" xfId="8523"/>
    <cellStyle name="Column Heading 4 3 4 2" xfId="50415"/>
    <cellStyle name="Column Heading 4 3 4 3" xfId="50416"/>
    <cellStyle name="Column Heading 4 3 5" xfId="8524"/>
    <cellStyle name="Column Heading 4 3 5 2" xfId="50417"/>
    <cellStyle name="Column Heading 4 3 5 3" xfId="50418"/>
    <cellStyle name="Column Heading 4 3 6" xfId="8525"/>
    <cellStyle name="Column Heading 4 3 6 2" xfId="50419"/>
    <cellStyle name="Column Heading 4 3 6 3" xfId="50420"/>
    <cellStyle name="Column Heading 4 3 7" xfId="8526"/>
    <cellStyle name="Column Heading 4 3 8" xfId="50421"/>
    <cellStyle name="Column Heading 4 30" xfId="8527"/>
    <cellStyle name="Column Heading 4 30 2" xfId="8528"/>
    <cellStyle name="Column Heading 4 30 2 2" xfId="8529"/>
    <cellStyle name="Column Heading 4 30 2 3" xfId="8530"/>
    <cellStyle name="Column Heading 4 30 2 4" xfId="8531"/>
    <cellStyle name="Column Heading 4 30 2 5" xfId="8532"/>
    <cellStyle name="Column Heading 4 30 2 6" xfId="8533"/>
    <cellStyle name="Column Heading 4 30 3" xfId="8534"/>
    <cellStyle name="Column Heading 4 30 3 2" xfId="50422"/>
    <cellStyle name="Column Heading 4 30 3 3" xfId="50423"/>
    <cellStyle name="Column Heading 4 30 4" xfId="8535"/>
    <cellStyle name="Column Heading 4 30 4 2" xfId="50424"/>
    <cellStyle name="Column Heading 4 30 4 3" xfId="50425"/>
    <cellStyle name="Column Heading 4 30 5" xfId="8536"/>
    <cellStyle name="Column Heading 4 30 5 2" xfId="50426"/>
    <cellStyle name="Column Heading 4 30 5 3" xfId="50427"/>
    <cellStyle name="Column Heading 4 30 6" xfId="8537"/>
    <cellStyle name="Column Heading 4 30 6 2" xfId="50428"/>
    <cellStyle name="Column Heading 4 30 6 3" xfId="50429"/>
    <cellStyle name="Column Heading 4 30 7" xfId="8538"/>
    <cellStyle name="Column Heading 4 30 8" xfId="50430"/>
    <cellStyle name="Column Heading 4 31" xfId="8539"/>
    <cellStyle name="Column Heading 4 31 2" xfId="8540"/>
    <cellStyle name="Column Heading 4 31 2 2" xfId="8541"/>
    <cellStyle name="Column Heading 4 31 2 3" xfId="8542"/>
    <cellStyle name="Column Heading 4 31 2 4" xfId="8543"/>
    <cellStyle name="Column Heading 4 31 2 5" xfId="8544"/>
    <cellStyle name="Column Heading 4 31 2 6" xfId="8545"/>
    <cellStyle name="Column Heading 4 31 3" xfId="8546"/>
    <cellStyle name="Column Heading 4 31 3 2" xfId="50431"/>
    <cellStyle name="Column Heading 4 31 3 3" xfId="50432"/>
    <cellStyle name="Column Heading 4 31 4" xfId="8547"/>
    <cellStyle name="Column Heading 4 31 4 2" xfId="50433"/>
    <cellStyle name="Column Heading 4 31 4 3" xfId="50434"/>
    <cellStyle name="Column Heading 4 31 5" xfId="8548"/>
    <cellStyle name="Column Heading 4 31 5 2" xfId="50435"/>
    <cellStyle name="Column Heading 4 31 5 3" xfId="50436"/>
    <cellStyle name="Column Heading 4 31 6" xfId="8549"/>
    <cellStyle name="Column Heading 4 31 6 2" xfId="50437"/>
    <cellStyle name="Column Heading 4 31 6 3" xfId="50438"/>
    <cellStyle name="Column Heading 4 31 7" xfId="8550"/>
    <cellStyle name="Column Heading 4 31 8" xfId="50439"/>
    <cellStyle name="Column Heading 4 32" xfId="8551"/>
    <cellStyle name="Column Heading 4 32 2" xfId="8552"/>
    <cellStyle name="Column Heading 4 32 2 2" xfId="8553"/>
    <cellStyle name="Column Heading 4 32 2 3" xfId="8554"/>
    <cellStyle name="Column Heading 4 32 2 4" xfId="8555"/>
    <cellStyle name="Column Heading 4 32 2 5" xfId="8556"/>
    <cellStyle name="Column Heading 4 32 2 6" xfId="8557"/>
    <cellStyle name="Column Heading 4 32 3" xfId="8558"/>
    <cellStyle name="Column Heading 4 32 3 2" xfId="50440"/>
    <cellStyle name="Column Heading 4 32 3 3" xfId="50441"/>
    <cellStyle name="Column Heading 4 32 4" xfId="8559"/>
    <cellStyle name="Column Heading 4 32 4 2" xfId="50442"/>
    <cellStyle name="Column Heading 4 32 4 3" xfId="50443"/>
    <cellStyle name="Column Heading 4 32 5" xfId="8560"/>
    <cellStyle name="Column Heading 4 32 5 2" xfId="50444"/>
    <cellStyle name="Column Heading 4 32 5 3" xfId="50445"/>
    <cellStyle name="Column Heading 4 32 6" xfId="8561"/>
    <cellStyle name="Column Heading 4 32 6 2" xfId="50446"/>
    <cellStyle name="Column Heading 4 32 6 3" xfId="50447"/>
    <cellStyle name="Column Heading 4 32 7" xfId="8562"/>
    <cellStyle name="Column Heading 4 32 8" xfId="50448"/>
    <cellStyle name="Column Heading 4 33" xfId="8563"/>
    <cellStyle name="Column Heading 4 33 2" xfId="8564"/>
    <cellStyle name="Column Heading 4 33 2 2" xfId="8565"/>
    <cellStyle name="Column Heading 4 33 2 3" xfId="8566"/>
    <cellStyle name="Column Heading 4 33 2 4" xfId="8567"/>
    <cellStyle name="Column Heading 4 33 2 5" xfId="8568"/>
    <cellStyle name="Column Heading 4 33 2 6" xfId="8569"/>
    <cellStyle name="Column Heading 4 33 3" xfId="8570"/>
    <cellStyle name="Column Heading 4 33 3 2" xfId="50449"/>
    <cellStyle name="Column Heading 4 33 3 3" xfId="50450"/>
    <cellStyle name="Column Heading 4 33 4" xfId="8571"/>
    <cellStyle name="Column Heading 4 33 4 2" xfId="50451"/>
    <cellStyle name="Column Heading 4 33 4 3" xfId="50452"/>
    <cellStyle name="Column Heading 4 33 5" xfId="8572"/>
    <cellStyle name="Column Heading 4 33 5 2" xfId="50453"/>
    <cellStyle name="Column Heading 4 33 5 3" xfId="50454"/>
    <cellStyle name="Column Heading 4 33 6" xfId="8573"/>
    <cellStyle name="Column Heading 4 33 6 2" xfId="50455"/>
    <cellStyle name="Column Heading 4 33 6 3" xfId="50456"/>
    <cellStyle name="Column Heading 4 33 7" xfId="8574"/>
    <cellStyle name="Column Heading 4 33 8" xfId="50457"/>
    <cellStyle name="Column Heading 4 34" xfId="8575"/>
    <cellStyle name="Column Heading 4 34 2" xfId="8576"/>
    <cellStyle name="Column Heading 4 34 2 2" xfId="8577"/>
    <cellStyle name="Column Heading 4 34 2 3" xfId="8578"/>
    <cellStyle name="Column Heading 4 34 2 4" xfId="8579"/>
    <cellStyle name="Column Heading 4 34 2 5" xfId="8580"/>
    <cellStyle name="Column Heading 4 34 2 6" xfId="8581"/>
    <cellStyle name="Column Heading 4 34 3" xfId="8582"/>
    <cellStyle name="Column Heading 4 34 3 2" xfId="50458"/>
    <cellStyle name="Column Heading 4 34 3 3" xfId="50459"/>
    <cellStyle name="Column Heading 4 34 4" xfId="8583"/>
    <cellStyle name="Column Heading 4 34 4 2" xfId="50460"/>
    <cellStyle name="Column Heading 4 34 4 3" xfId="50461"/>
    <cellStyle name="Column Heading 4 34 5" xfId="8584"/>
    <cellStyle name="Column Heading 4 34 5 2" xfId="50462"/>
    <cellStyle name="Column Heading 4 34 5 3" xfId="50463"/>
    <cellStyle name="Column Heading 4 34 6" xfId="50464"/>
    <cellStyle name="Column Heading 4 34 6 2" xfId="50465"/>
    <cellStyle name="Column Heading 4 34 6 3" xfId="50466"/>
    <cellStyle name="Column Heading 4 34 7" xfId="50467"/>
    <cellStyle name="Column Heading 4 34 8" xfId="50468"/>
    <cellStyle name="Column Heading 4 35" xfId="8585"/>
    <cellStyle name="Column Heading 4 35 2" xfId="8586"/>
    <cellStyle name="Column Heading 4 35 3" xfId="8587"/>
    <cellStyle name="Column Heading 4 35 4" xfId="8588"/>
    <cellStyle name="Column Heading 4 35 5" xfId="8589"/>
    <cellStyle name="Column Heading 4 35 6" xfId="8590"/>
    <cellStyle name="Column Heading 4 36" xfId="8591"/>
    <cellStyle name="Column Heading 4 36 2" xfId="50469"/>
    <cellStyle name="Column Heading 4 36 3" xfId="50470"/>
    <cellStyle name="Column Heading 4 37" xfId="8592"/>
    <cellStyle name="Column Heading 4 37 2" xfId="50471"/>
    <cellStyle name="Column Heading 4 37 3" xfId="50472"/>
    <cellStyle name="Column Heading 4 38" xfId="8593"/>
    <cellStyle name="Column Heading 4 38 2" xfId="50473"/>
    <cellStyle name="Column Heading 4 38 3" xfId="50474"/>
    <cellStyle name="Column Heading 4 39" xfId="50475"/>
    <cellStyle name="Column Heading 4 39 2" xfId="50476"/>
    <cellStyle name="Column Heading 4 39 3" xfId="50477"/>
    <cellStyle name="Column Heading 4 4" xfId="8594"/>
    <cellStyle name="Column Heading 4 4 2" xfId="8595"/>
    <cellStyle name="Column Heading 4 4 2 2" xfId="8596"/>
    <cellStyle name="Column Heading 4 4 2 3" xfId="8597"/>
    <cellStyle name="Column Heading 4 4 2 4" xfId="8598"/>
    <cellStyle name="Column Heading 4 4 2 5" xfId="8599"/>
    <cellStyle name="Column Heading 4 4 2 6" xfId="8600"/>
    <cellStyle name="Column Heading 4 4 3" xfId="8601"/>
    <cellStyle name="Column Heading 4 4 3 2" xfId="50478"/>
    <cellStyle name="Column Heading 4 4 3 3" xfId="50479"/>
    <cellStyle name="Column Heading 4 4 4" xfId="8602"/>
    <cellStyle name="Column Heading 4 4 4 2" xfId="50480"/>
    <cellStyle name="Column Heading 4 4 4 3" xfId="50481"/>
    <cellStyle name="Column Heading 4 4 5" xfId="8603"/>
    <cellStyle name="Column Heading 4 4 5 2" xfId="50482"/>
    <cellStyle name="Column Heading 4 4 5 3" xfId="50483"/>
    <cellStyle name="Column Heading 4 4 6" xfId="8604"/>
    <cellStyle name="Column Heading 4 4 6 2" xfId="50484"/>
    <cellStyle name="Column Heading 4 4 6 3" xfId="50485"/>
    <cellStyle name="Column Heading 4 4 7" xfId="8605"/>
    <cellStyle name="Column Heading 4 4 8" xfId="50486"/>
    <cellStyle name="Column Heading 4 40" xfId="50487"/>
    <cellStyle name="Column Heading 4 41" xfId="50488"/>
    <cellStyle name="Column Heading 4 5" xfId="8606"/>
    <cellStyle name="Column Heading 4 5 2" xfId="8607"/>
    <cellStyle name="Column Heading 4 5 2 2" xfId="8608"/>
    <cellStyle name="Column Heading 4 5 2 3" xfId="8609"/>
    <cellStyle name="Column Heading 4 5 2 4" xfId="8610"/>
    <cellStyle name="Column Heading 4 5 2 5" xfId="8611"/>
    <cellStyle name="Column Heading 4 5 2 6" xfId="8612"/>
    <cellStyle name="Column Heading 4 5 3" xfId="8613"/>
    <cellStyle name="Column Heading 4 5 3 2" xfId="50489"/>
    <cellStyle name="Column Heading 4 5 3 3" xfId="50490"/>
    <cellStyle name="Column Heading 4 5 4" xfId="8614"/>
    <cellStyle name="Column Heading 4 5 4 2" xfId="50491"/>
    <cellStyle name="Column Heading 4 5 4 3" xfId="50492"/>
    <cellStyle name="Column Heading 4 5 5" xfId="8615"/>
    <cellStyle name="Column Heading 4 5 5 2" xfId="50493"/>
    <cellStyle name="Column Heading 4 5 5 3" xfId="50494"/>
    <cellStyle name="Column Heading 4 5 6" xfId="8616"/>
    <cellStyle name="Column Heading 4 5 6 2" xfId="50495"/>
    <cellStyle name="Column Heading 4 5 6 3" xfId="50496"/>
    <cellStyle name="Column Heading 4 5 7" xfId="8617"/>
    <cellStyle name="Column Heading 4 5 8" xfId="50497"/>
    <cellStyle name="Column Heading 4 6" xfId="8618"/>
    <cellStyle name="Column Heading 4 6 2" xfId="8619"/>
    <cellStyle name="Column Heading 4 6 2 2" xfId="8620"/>
    <cellStyle name="Column Heading 4 6 2 3" xfId="8621"/>
    <cellStyle name="Column Heading 4 6 2 4" xfId="8622"/>
    <cellStyle name="Column Heading 4 6 2 5" xfId="8623"/>
    <cellStyle name="Column Heading 4 6 2 6" xfId="8624"/>
    <cellStyle name="Column Heading 4 6 3" xfId="8625"/>
    <cellStyle name="Column Heading 4 6 3 2" xfId="50498"/>
    <cellStyle name="Column Heading 4 6 3 3" xfId="50499"/>
    <cellStyle name="Column Heading 4 6 4" xfId="8626"/>
    <cellStyle name="Column Heading 4 6 4 2" xfId="50500"/>
    <cellStyle name="Column Heading 4 6 4 3" xfId="50501"/>
    <cellStyle name="Column Heading 4 6 5" xfId="8627"/>
    <cellStyle name="Column Heading 4 6 5 2" xfId="50502"/>
    <cellStyle name="Column Heading 4 6 5 3" xfId="50503"/>
    <cellStyle name="Column Heading 4 6 6" xfId="8628"/>
    <cellStyle name="Column Heading 4 6 6 2" xfId="50504"/>
    <cellStyle name="Column Heading 4 6 6 3" xfId="50505"/>
    <cellStyle name="Column Heading 4 6 7" xfId="8629"/>
    <cellStyle name="Column Heading 4 6 8" xfId="50506"/>
    <cellStyle name="Column Heading 4 7" xfId="8630"/>
    <cellStyle name="Column Heading 4 7 2" xfId="8631"/>
    <cellStyle name="Column Heading 4 7 2 2" xfId="8632"/>
    <cellStyle name="Column Heading 4 7 2 3" xfId="8633"/>
    <cellStyle name="Column Heading 4 7 2 4" xfId="8634"/>
    <cellStyle name="Column Heading 4 7 2 5" xfId="8635"/>
    <cellStyle name="Column Heading 4 7 2 6" xfId="8636"/>
    <cellStyle name="Column Heading 4 7 3" xfId="8637"/>
    <cellStyle name="Column Heading 4 7 3 2" xfId="50507"/>
    <cellStyle name="Column Heading 4 7 3 3" xfId="50508"/>
    <cellStyle name="Column Heading 4 7 4" xfId="8638"/>
    <cellStyle name="Column Heading 4 7 4 2" xfId="50509"/>
    <cellStyle name="Column Heading 4 7 4 3" xfId="50510"/>
    <cellStyle name="Column Heading 4 7 5" xfId="8639"/>
    <cellStyle name="Column Heading 4 7 5 2" xfId="50511"/>
    <cellStyle name="Column Heading 4 7 5 3" xfId="50512"/>
    <cellStyle name="Column Heading 4 7 6" xfId="8640"/>
    <cellStyle name="Column Heading 4 7 6 2" xfId="50513"/>
    <cellStyle name="Column Heading 4 7 6 3" xfId="50514"/>
    <cellStyle name="Column Heading 4 7 7" xfId="8641"/>
    <cellStyle name="Column Heading 4 7 8" xfId="50515"/>
    <cellStyle name="Column Heading 4 8" xfId="8642"/>
    <cellStyle name="Column Heading 4 8 2" xfId="8643"/>
    <cellStyle name="Column Heading 4 8 2 2" xfId="8644"/>
    <cellStyle name="Column Heading 4 8 2 3" xfId="8645"/>
    <cellStyle name="Column Heading 4 8 2 4" xfId="8646"/>
    <cellStyle name="Column Heading 4 8 2 5" xfId="8647"/>
    <cellStyle name="Column Heading 4 8 2 6" xfId="8648"/>
    <cellStyle name="Column Heading 4 8 3" xfId="8649"/>
    <cellStyle name="Column Heading 4 8 3 2" xfId="50516"/>
    <cellStyle name="Column Heading 4 8 3 3" xfId="50517"/>
    <cellStyle name="Column Heading 4 8 4" xfId="8650"/>
    <cellStyle name="Column Heading 4 8 4 2" xfId="50518"/>
    <cellStyle name="Column Heading 4 8 4 3" xfId="50519"/>
    <cellStyle name="Column Heading 4 8 5" xfId="8651"/>
    <cellStyle name="Column Heading 4 8 5 2" xfId="50520"/>
    <cellStyle name="Column Heading 4 8 5 3" xfId="50521"/>
    <cellStyle name="Column Heading 4 8 6" xfId="8652"/>
    <cellStyle name="Column Heading 4 8 6 2" xfId="50522"/>
    <cellStyle name="Column Heading 4 8 6 3" xfId="50523"/>
    <cellStyle name="Column Heading 4 8 7" xfId="8653"/>
    <cellStyle name="Column Heading 4 8 8" xfId="50524"/>
    <cellStyle name="Column Heading 4 9" xfId="8654"/>
    <cellStyle name="Column Heading 4 9 2" xfId="8655"/>
    <cellStyle name="Column Heading 4 9 2 2" xfId="8656"/>
    <cellStyle name="Column Heading 4 9 2 3" xfId="8657"/>
    <cellStyle name="Column Heading 4 9 2 4" xfId="8658"/>
    <cellStyle name="Column Heading 4 9 2 5" xfId="8659"/>
    <cellStyle name="Column Heading 4 9 2 6" xfId="8660"/>
    <cellStyle name="Column Heading 4 9 3" xfId="8661"/>
    <cellStyle name="Column Heading 4 9 3 2" xfId="50525"/>
    <cellStyle name="Column Heading 4 9 3 3" xfId="50526"/>
    <cellStyle name="Column Heading 4 9 4" xfId="8662"/>
    <cellStyle name="Column Heading 4 9 4 2" xfId="50527"/>
    <cellStyle name="Column Heading 4 9 4 3" xfId="50528"/>
    <cellStyle name="Column Heading 4 9 5" xfId="8663"/>
    <cellStyle name="Column Heading 4 9 5 2" xfId="50529"/>
    <cellStyle name="Column Heading 4 9 5 3" xfId="50530"/>
    <cellStyle name="Column Heading 4 9 6" xfId="8664"/>
    <cellStyle name="Column Heading 4 9 6 2" xfId="50531"/>
    <cellStyle name="Column Heading 4 9 6 3" xfId="50532"/>
    <cellStyle name="Column Heading 4 9 7" xfId="8665"/>
    <cellStyle name="Column Heading 4 9 8" xfId="50533"/>
    <cellStyle name="Column Heading 5" xfId="8666"/>
    <cellStyle name="Column Heading 5 2" xfId="8667"/>
    <cellStyle name="Column Heading 5 2 2" xfId="8668"/>
    <cellStyle name="Column Heading 5 2 3" xfId="8669"/>
    <cellStyle name="Column Heading 5 2 4" xfId="8670"/>
    <cellStyle name="Column Heading 5 2 5" xfId="8671"/>
    <cellStyle name="Column Heading 5 2 6" xfId="8672"/>
    <cellStyle name="Column Heading 5 3" xfId="8673"/>
    <cellStyle name="Column Heading 5 3 2" xfId="50534"/>
    <cellStyle name="Column Heading 5 3 3" xfId="50535"/>
    <cellStyle name="Column Heading 5 4" xfId="8674"/>
    <cellStyle name="Column Heading 5 4 2" xfId="50536"/>
    <cellStyle name="Column Heading 5 4 3" xfId="50537"/>
    <cellStyle name="Column Heading 5 5" xfId="8675"/>
    <cellStyle name="Column Heading 5 5 2" xfId="50538"/>
    <cellStyle name="Column Heading 5 5 3" xfId="50539"/>
    <cellStyle name="Column Heading 5 6" xfId="8676"/>
    <cellStyle name="Column Heading 5 6 2" xfId="50540"/>
    <cellStyle name="Column Heading 5 6 3" xfId="50541"/>
    <cellStyle name="Column Heading 5 7" xfId="8677"/>
    <cellStyle name="Column Heading 5 8" xfId="50542"/>
    <cellStyle name="Column Heading 6" xfId="8678"/>
    <cellStyle name="Column Heading 6 2" xfId="8679"/>
    <cellStyle name="Column Heading 6 2 2" xfId="8680"/>
    <cellStyle name="Column Heading 6 2 3" xfId="8681"/>
    <cellStyle name="Column Heading 6 2 4" xfId="8682"/>
    <cellStyle name="Column Heading 6 2 5" xfId="8683"/>
    <cellStyle name="Column Heading 6 2 6" xfId="8684"/>
    <cellStyle name="Column Heading 6 3" xfId="8685"/>
    <cellStyle name="Column Heading 6 3 2" xfId="50543"/>
    <cellStyle name="Column Heading 6 3 3" xfId="50544"/>
    <cellStyle name="Column Heading 6 4" xfId="8686"/>
    <cellStyle name="Column Heading 6 4 2" xfId="50545"/>
    <cellStyle name="Column Heading 6 4 3" xfId="50546"/>
    <cellStyle name="Column Heading 6 5" xfId="8687"/>
    <cellStyle name="Column Heading 6 5 2" xfId="50547"/>
    <cellStyle name="Column Heading 6 5 3" xfId="50548"/>
    <cellStyle name="Column Heading 6 6" xfId="8688"/>
    <cellStyle name="Column Heading 6 6 2" xfId="50549"/>
    <cellStyle name="Column Heading 6 6 3" xfId="50550"/>
    <cellStyle name="Column Heading 6 7" xfId="8689"/>
    <cellStyle name="Column Heading 6 8" xfId="50551"/>
    <cellStyle name="Column Heading 7" xfId="8690"/>
    <cellStyle name="Column Heading 7 2" xfId="8691"/>
    <cellStyle name="Column Heading 7 2 2" xfId="8692"/>
    <cellStyle name="Column Heading 7 2 3" xfId="8693"/>
    <cellStyle name="Column Heading 7 2 4" xfId="8694"/>
    <cellStyle name="Column Heading 7 2 5" xfId="8695"/>
    <cellStyle name="Column Heading 7 2 6" xfId="8696"/>
    <cellStyle name="Column Heading 7 3" xfId="8697"/>
    <cellStyle name="Column Heading 7 3 2" xfId="50552"/>
    <cellStyle name="Column Heading 7 3 3" xfId="50553"/>
    <cellStyle name="Column Heading 7 4" xfId="8698"/>
    <cellStyle name="Column Heading 7 4 2" xfId="50554"/>
    <cellStyle name="Column Heading 7 4 3" xfId="50555"/>
    <cellStyle name="Column Heading 7 5" xfId="8699"/>
    <cellStyle name="Column Heading 7 5 2" xfId="50556"/>
    <cellStyle name="Column Heading 7 5 3" xfId="50557"/>
    <cellStyle name="Column Heading 7 6" xfId="8700"/>
    <cellStyle name="Column Heading 7 6 2" xfId="50558"/>
    <cellStyle name="Column Heading 7 6 3" xfId="50559"/>
    <cellStyle name="Column Heading 7 7" xfId="8701"/>
    <cellStyle name="Column Heading 7 8" xfId="50560"/>
    <cellStyle name="Column Heading 8" xfId="8702"/>
    <cellStyle name="Column Heading 8 2" xfId="8703"/>
    <cellStyle name="Column Heading 8 2 2" xfId="8704"/>
    <cellStyle name="Column Heading 8 2 3" xfId="8705"/>
    <cellStyle name="Column Heading 8 2 4" xfId="8706"/>
    <cellStyle name="Column Heading 8 2 5" xfId="8707"/>
    <cellStyle name="Column Heading 8 2 6" xfId="8708"/>
    <cellStyle name="Column Heading 8 3" xfId="8709"/>
    <cellStyle name="Column Heading 8 3 2" xfId="50561"/>
    <cellStyle name="Column Heading 8 3 3" xfId="50562"/>
    <cellStyle name="Column Heading 8 4" xfId="8710"/>
    <cellStyle name="Column Heading 8 4 2" xfId="50563"/>
    <cellStyle name="Column Heading 8 4 3" xfId="50564"/>
    <cellStyle name="Column Heading 8 5" xfId="8711"/>
    <cellStyle name="Column Heading 8 5 2" xfId="50565"/>
    <cellStyle name="Column Heading 8 5 3" xfId="50566"/>
    <cellStyle name="Column Heading 8 6" xfId="8712"/>
    <cellStyle name="Column Heading 8 6 2" xfId="50567"/>
    <cellStyle name="Column Heading 8 6 3" xfId="50568"/>
    <cellStyle name="Column Heading 8 7" xfId="8713"/>
    <cellStyle name="Column Heading 8 8" xfId="50569"/>
    <cellStyle name="Column Heading 9" xfId="8714"/>
    <cellStyle name="Column Heading 9 2" xfId="8715"/>
    <cellStyle name="Column Heading 9 2 2" xfId="8716"/>
    <cellStyle name="Column Heading 9 2 3" xfId="8717"/>
    <cellStyle name="Column Heading 9 2 4" xfId="8718"/>
    <cellStyle name="Column Heading 9 2 5" xfId="8719"/>
    <cellStyle name="Column Heading 9 2 6" xfId="8720"/>
    <cellStyle name="Column Heading 9 3" xfId="8721"/>
    <cellStyle name="Column Heading 9 3 2" xfId="50570"/>
    <cellStyle name="Column Heading 9 3 3" xfId="50571"/>
    <cellStyle name="Column Heading 9 4" xfId="8722"/>
    <cellStyle name="Column Heading 9 4 2" xfId="50572"/>
    <cellStyle name="Column Heading 9 4 3" xfId="50573"/>
    <cellStyle name="Column Heading 9 5" xfId="8723"/>
    <cellStyle name="Column Heading 9 5 2" xfId="50574"/>
    <cellStyle name="Column Heading 9 5 3" xfId="50575"/>
    <cellStyle name="Column Heading 9 6" xfId="8724"/>
    <cellStyle name="Column Heading 9 6 2" xfId="50576"/>
    <cellStyle name="Column Heading 9 6 3" xfId="50577"/>
    <cellStyle name="Column Heading 9 7" xfId="8725"/>
    <cellStyle name="Column Heading 9 8" xfId="50578"/>
    <cellStyle name="Comma" xfId="44393" builtinId="3"/>
    <cellStyle name="Comma 10" xfId="8726"/>
    <cellStyle name="Comma 11" xfId="8727"/>
    <cellStyle name="Comma 12" xfId="8728"/>
    <cellStyle name="Comma 13" xfId="4"/>
    <cellStyle name="Comma 15" xfId="64899"/>
    <cellStyle name="Comma 2" xfId="8729"/>
    <cellStyle name="Comma 2 10" xfId="8730"/>
    <cellStyle name="Comma 2 11" xfId="8731"/>
    <cellStyle name="Comma 2 12" xfId="8732"/>
    <cellStyle name="Comma 2 13" xfId="8733"/>
    <cellStyle name="Comma 2 14" xfId="8734"/>
    <cellStyle name="Comma 2 15" xfId="8735"/>
    <cellStyle name="Comma 2 16" xfId="8736"/>
    <cellStyle name="Comma 2 17" xfId="8737"/>
    <cellStyle name="Comma 2 18" xfId="8738"/>
    <cellStyle name="Comma 2 19" xfId="8739"/>
    <cellStyle name="Comma 2 2" xfId="8740"/>
    <cellStyle name="Comma 2 2 2" xfId="8741"/>
    <cellStyle name="Comma 2 2 3" xfId="8742"/>
    <cellStyle name="Comma 2 2 3 2" xfId="8743"/>
    <cellStyle name="Comma 2 20" xfId="8744"/>
    <cellStyle name="Comma 2 21" xfId="8745"/>
    <cellStyle name="Comma 2 22" xfId="8746"/>
    <cellStyle name="Comma 2 23" xfId="8747"/>
    <cellStyle name="Comma 2 24" xfId="8748"/>
    <cellStyle name="Comma 2 25" xfId="8749"/>
    <cellStyle name="Comma 2 26" xfId="8750"/>
    <cellStyle name="Comma 2 27" xfId="8751"/>
    <cellStyle name="Comma 2 27 2" xfId="8752"/>
    <cellStyle name="Comma 2 27 2 2" xfId="8753"/>
    <cellStyle name="Comma 2 27 3" xfId="8754"/>
    <cellStyle name="Comma 2 28" xfId="8755"/>
    <cellStyle name="Comma 2 28 2" xfId="8756"/>
    <cellStyle name="Comma 2 28 2 2" xfId="8757"/>
    <cellStyle name="Comma 2 28 3" xfId="8758"/>
    <cellStyle name="Comma 2 29" xfId="8759"/>
    <cellStyle name="Comma 2 29 2" xfId="8760"/>
    <cellStyle name="Comma 2 29 2 2" xfId="8761"/>
    <cellStyle name="Comma 2 29 3" xfId="8762"/>
    <cellStyle name="Comma 2 3" xfId="8763"/>
    <cellStyle name="Comma 2 3 2" xfId="8764"/>
    <cellStyle name="Comma 2 3 2 2" xfId="8765"/>
    <cellStyle name="Comma 2 3 3" xfId="50579"/>
    <cellStyle name="Comma 2 4" xfId="8766"/>
    <cellStyle name="Comma 2 4 2" xfId="8767"/>
    <cellStyle name="Comma 2 4 3" xfId="8768"/>
    <cellStyle name="Comma 2 4 4" xfId="8769"/>
    <cellStyle name="Comma 2 5" xfId="8770"/>
    <cellStyle name="Comma 2 5 10" xfId="8771"/>
    <cellStyle name="Comma 2 5 11" xfId="8772"/>
    <cellStyle name="Comma 2 5 11 2" xfId="8773"/>
    <cellStyle name="Comma 2 5 11 2 2" xfId="8774"/>
    <cellStyle name="Comma 2 5 11 2 2 2" xfId="8775"/>
    <cellStyle name="Comma 2 5 11 2 2 2 2" xfId="8776"/>
    <cellStyle name="Comma 2 5 11 2 2 3" xfId="8777"/>
    <cellStyle name="Comma 2 5 11 2 2 4" xfId="8778"/>
    <cellStyle name="Comma 2 5 11 2 3" xfId="8779"/>
    <cellStyle name="Comma 2 5 11 2 3 2" xfId="8780"/>
    <cellStyle name="Comma 2 5 11 2 4" xfId="8781"/>
    <cellStyle name="Comma 2 5 11 2 5" xfId="8782"/>
    <cellStyle name="Comma 2 5 11 3" xfId="8783"/>
    <cellStyle name="Comma 2 5 12" xfId="8784"/>
    <cellStyle name="Comma 2 5 12 2" xfId="8785"/>
    <cellStyle name="Comma 2 5 12 2 2" xfId="8786"/>
    <cellStyle name="Comma 2 5 12 2 2 2" xfId="8787"/>
    <cellStyle name="Comma 2 5 12 2 3" xfId="8788"/>
    <cellStyle name="Comma 2 5 12 2 4" xfId="8789"/>
    <cellStyle name="Comma 2 5 12 3" xfId="8790"/>
    <cellStyle name="Comma 2 5 12 3 2" xfId="8791"/>
    <cellStyle name="Comma 2 5 12 4" xfId="8792"/>
    <cellStyle name="Comma 2 5 12 5" xfId="8793"/>
    <cellStyle name="Comma 2 5 13" xfId="8794"/>
    <cellStyle name="Comma 2 5 13 2" xfId="8795"/>
    <cellStyle name="Comma 2 5 13 2 2" xfId="8796"/>
    <cellStyle name="Comma 2 5 13 3" xfId="8797"/>
    <cellStyle name="Comma 2 5 14" xfId="8798"/>
    <cellStyle name="Comma 2 5 14 2" xfId="8799"/>
    <cellStyle name="Comma 2 5 14 2 2" xfId="8800"/>
    <cellStyle name="Comma 2 5 14 3" xfId="8801"/>
    <cellStyle name="Comma 2 5 15" xfId="8802"/>
    <cellStyle name="Comma 2 5 15 2" xfId="8803"/>
    <cellStyle name="Comma 2 5 15 2 2" xfId="8804"/>
    <cellStyle name="Comma 2 5 15 3" xfId="8805"/>
    <cellStyle name="Comma 2 5 16" xfId="8806"/>
    <cellStyle name="Comma 2 5 16 2" xfId="8807"/>
    <cellStyle name="Comma 2 5 16 2 2" xfId="8808"/>
    <cellStyle name="Comma 2 5 16 3" xfId="8809"/>
    <cellStyle name="Comma 2 5 17" xfId="8810"/>
    <cellStyle name="Comma 2 5 17 2" xfId="8811"/>
    <cellStyle name="Comma 2 5 17 2 2" xfId="8812"/>
    <cellStyle name="Comma 2 5 17 3" xfId="8813"/>
    <cellStyle name="Comma 2 5 18" xfId="8814"/>
    <cellStyle name="Comma 2 5 18 2" xfId="8815"/>
    <cellStyle name="Comma 2 5 19" xfId="8816"/>
    <cellStyle name="Comma 2 5 19 2" xfId="8817"/>
    <cellStyle name="Comma 2 5 2" xfId="8818"/>
    <cellStyle name="Comma 2 5 2 10" xfId="8819"/>
    <cellStyle name="Comma 2 5 2 10 2" xfId="8820"/>
    <cellStyle name="Comma 2 5 2 10 2 2" xfId="8821"/>
    <cellStyle name="Comma 2 5 2 10 2 2 2" xfId="8822"/>
    <cellStyle name="Comma 2 5 2 10 2 2 2 2" xfId="8823"/>
    <cellStyle name="Comma 2 5 2 10 2 2 3" xfId="8824"/>
    <cellStyle name="Comma 2 5 2 10 2 2 4" xfId="8825"/>
    <cellStyle name="Comma 2 5 2 10 2 3" xfId="8826"/>
    <cellStyle name="Comma 2 5 2 10 2 3 2" xfId="8827"/>
    <cellStyle name="Comma 2 5 2 10 2 4" xfId="8828"/>
    <cellStyle name="Comma 2 5 2 10 2 5" xfId="8829"/>
    <cellStyle name="Comma 2 5 2 10 3" xfId="8830"/>
    <cellStyle name="Comma 2 5 2 11" xfId="8831"/>
    <cellStyle name="Comma 2 5 2 11 2" xfId="8832"/>
    <cellStyle name="Comma 2 5 2 11 2 2" xfId="8833"/>
    <cellStyle name="Comma 2 5 2 11 2 2 2" xfId="8834"/>
    <cellStyle name="Comma 2 5 2 11 2 3" xfId="8835"/>
    <cellStyle name="Comma 2 5 2 11 2 4" xfId="8836"/>
    <cellStyle name="Comma 2 5 2 11 3" xfId="8837"/>
    <cellStyle name="Comma 2 5 2 11 3 2" xfId="8838"/>
    <cellStyle name="Comma 2 5 2 11 4" xfId="8839"/>
    <cellStyle name="Comma 2 5 2 11 5" xfId="8840"/>
    <cellStyle name="Comma 2 5 2 12" xfId="8841"/>
    <cellStyle name="Comma 2 5 2 12 2" xfId="8842"/>
    <cellStyle name="Comma 2 5 2 12 2 2" xfId="8843"/>
    <cellStyle name="Comma 2 5 2 12 3" xfId="8844"/>
    <cellStyle name="Comma 2 5 2 13" xfId="8845"/>
    <cellStyle name="Comma 2 5 2 13 2" xfId="8846"/>
    <cellStyle name="Comma 2 5 2 13 2 2" xfId="8847"/>
    <cellStyle name="Comma 2 5 2 13 3" xfId="8848"/>
    <cellStyle name="Comma 2 5 2 14" xfId="8849"/>
    <cellStyle name="Comma 2 5 2 14 2" xfId="8850"/>
    <cellStyle name="Comma 2 5 2 14 2 2" xfId="8851"/>
    <cellStyle name="Comma 2 5 2 14 3" xfId="8852"/>
    <cellStyle name="Comma 2 5 2 15" xfId="8853"/>
    <cellStyle name="Comma 2 5 2 15 2" xfId="8854"/>
    <cellStyle name="Comma 2 5 2 15 2 2" xfId="8855"/>
    <cellStyle name="Comma 2 5 2 15 3" xfId="8856"/>
    <cellStyle name="Comma 2 5 2 16" xfId="8857"/>
    <cellStyle name="Comma 2 5 2 16 2" xfId="8858"/>
    <cellStyle name="Comma 2 5 2 16 2 2" xfId="8859"/>
    <cellStyle name="Comma 2 5 2 16 3" xfId="8860"/>
    <cellStyle name="Comma 2 5 2 17" xfId="8861"/>
    <cellStyle name="Comma 2 5 2 17 2" xfId="8862"/>
    <cellStyle name="Comma 2 5 2 18" xfId="8863"/>
    <cellStyle name="Comma 2 5 2 18 2" xfId="8864"/>
    <cellStyle name="Comma 2 5 2 19" xfId="8865"/>
    <cellStyle name="Comma 2 5 2 2" xfId="8866"/>
    <cellStyle name="Comma 2 5 2 2 2" xfId="8867"/>
    <cellStyle name="Comma 2 5 2 2 3" xfId="8868"/>
    <cellStyle name="Comma 2 5 2 3" xfId="8869"/>
    <cellStyle name="Comma 2 5 2 4" xfId="8870"/>
    <cellStyle name="Comma 2 5 2 5" xfId="8871"/>
    <cellStyle name="Comma 2 5 2 6" xfId="8872"/>
    <cellStyle name="Comma 2 5 2 7" xfId="8873"/>
    <cellStyle name="Comma 2 5 2 8" xfId="8874"/>
    <cellStyle name="Comma 2 5 2 9" xfId="8875"/>
    <cellStyle name="Comma 2 5 20" xfId="8876"/>
    <cellStyle name="Comma 2 5 21" xfId="8877"/>
    <cellStyle name="Comma 2 5 22" xfId="8878"/>
    <cellStyle name="Comma 2 5 23" xfId="8879"/>
    <cellStyle name="Comma 2 5 3" xfId="8880"/>
    <cellStyle name="Comma 2 5 3 2" xfId="8881"/>
    <cellStyle name="Comma 2 5 3 3" xfId="8882"/>
    <cellStyle name="Comma 2 5 4" xfId="8883"/>
    <cellStyle name="Comma 2 5 5" xfId="8884"/>
    <cellStyle name="Comma 2 5 6" xfId="8885"/>
    <cellStyle name="Comma 2 5 7" xfId="8886"/>
    <cellStyle name="Comma 2 5 8" xfId="8887"/>
    <cellStyle name="Comma 2 5 9" xfId="8888"/>
    <cellStyle name="Comma 2 6" xfId="8889"/>
    <cellStyle name="Comma 2 6 10" xfId="8890"/>
    <cellStyle name="Comma 2 6 10 2" xfId="8891"/>
    <cellStyle name="Comma 2 6 10 2 2" xfId="8892"/>
    <cellStyle name="Comma 2 6 10 2 2 2" xfId="8893"/>
    <cellStyle name="Comma 2 6 10 2 2 2 2" xfId="8894"/>
    <cellStyle name="Comma 2 6 10 2 2 3" xfId="8895"/>
    <cellStyle name="Comma 2 6 10 2 2 4" xfId="8896"/>
    <cellStyle name="Comma 2 6 10 2 3" xfId="8897"/>
    <cellStyle name="Comma 2 6 10 2 3 2" xfId="8898"/>
    <cellStyle name="Comma 2 6 10 2 4" xfId="8899"/>
    <cellStyle name="Comma 2 6 10 2 5" xfId="8900"/>
    <cellStyle name="Comma 2 6 10 3" xfId="8901"/>
    <cellStyle name="Comma 2 6 11" xfId="8902"/>
    <cellStyle name="Comma 2 6 11 2" xfId="8903"/>
    <cellStyle name="Comma 2 6 11 2 2" xfId="8904"/>
    <cellStyle name="Comma 2 6 11 2 2 2" xfId="8905"/>
    <cellStyle name="Comma 2 6 11 2 3" xfId="8906"/>
    <cellStyle name="Comma 2 6 11 2 4" xfId="8907"/>
    <cellStyle name="Comma 2 6 11 3" xfId="8908"/>
    <cellStyle name="Comma 2 6 11 3 2" xfId="8909"/>
    <cellStyle name="Comma 2 6 11 4" xfId="8910"/>
    <cellStyle name="Comma 2 6 11 5" xfId="8911"/>
    <cellStyle name="Comma 2 6 12" xfId="8912"/>
    <cellStyle name="Comma 2 6 12 2" xfId="8913"/>
    <cellStyle name="Comma 2 6 12 2 2" xfId="8914"/>
    <cellStyle name="Comma 2 6 12 3" xfId="8915"/>
    <cellStyle name="Comma 2 6 13" xfId="8916"/>
    <cellStyle name="Comma 2 6 13 2" xfId="8917"/>
    <cellStyle name="Comma 2 6 13 2 2" xfId="8918"/>
    <cellStyle name="Comma 2 6 13 3" xfId="8919"/>
    <cellStyle name="Comma 2 6 14" xfId="8920"/>
    <cellStyle name="Comma 2 6 14 2" xfId="8921"/>
    <cellStyle name="Comma 2 6 14 2 2" xfId="8922"/>
    <cellStyle name="Comma 2 6 14 3" xfId="8923"/>
    <cellStyle name="Comma 2 6 15" xfId="8924"/>
    <cellStyle name="Comma 2 6 15 2" xfId="8925"/>
    <cellStyle name="Comma 2 6 15 2 2" xfId="8926"/>
    <cellStyle name="Comma 2 6 15 3" xfId="8927"/>
    <cellStyle name="Comma 2 6 16" xfId="8928"/>
    <cellStyle name="Comma 2 6 16 2" xfId="8929"/>
    <cellStyle name="Comma 2 6 16 2 2" xfId="8930"/>
    <cellStyle name="Comma 2 6 16 3" xfId="8931"/>
    <cellStyle name="Comma 2 6 17" xfId="8932"/>
    <cellStyle name="Comma 2 6 17 2" xfId="8933"/>
    <cellStyle name="Comma 2 6 18" xfId="8934"/>
    <cellStyle name="Comma 2 6 18 2" xfId="8935"/>
    <cellStyle name="Comma 2 6 19" xfId="8936"/>
    <cellStyle name="Comma 2 6 2" xfId="8937"/>
    <cellStyle name="Comma 2 6 2 2" xfId="8938"/>
    <cellStyle name="Comma 2 6 2 3" xfId="8939"/>
    <cellStyle name="Comma 2 6 3" xfId="8940"/>
    <cellStyle name="Comma 2 6 4" xfId="8941"/>
    <cellStyle name="Comma 2 6 5" xfId="8942"/>
    <cellStyle name="Comma 2 6 6" xfId="8943"/>
    <cellStyle name="Comma 2 6 7" xfId="8944"/>
    <cellStyle name="Comma 2 6 8" xfId="8945"/>
    <cellStyle name="Comma 2 6 9" xfId="8946"/>
    <cellStyle name="Comma 2 7" xfId="8947"/>
    <cellStyle name="Comma 2 7 10" xfId="8948"/>
    <cellStyle name="Comma 2 7 10 2" xfId="8949"/>
    <cellStyle name="Comma 2 7 10 2 2" xfId="8950"/>
    <cellStyle name="Comma 2 7 10 2 2 2" xfId="8951"/>
    <cellStyle name="Comma 2 7 10 2 2 2 2" xfId="8952"/>
    <cellStyle name="Comma 2 7 10 2 2 3" xfId="8953"/>
    <cellStyle name="Comma 2 7 10 2 2 4" xfId="8954"/>
    <cellStyle name="Comma 2 7 10 2 3" xfId="8955"/>
    <cellStyle name="Comma 2 7 10 2 3 2" xfId="8956"/>
    <cellStyle name="Comma 2 7 10 2 4" xfId="8957"/>
    <cellStyle name="Comma 2 7 10 2 5" xfId="8958"/>
    <cellStyle name="Comma 2 7 10 3" xfId="8959"/>
    <cellStyle name="Comma 2 7 11" xfId="8960"/>
    <cellStyle name="Comma 2 7 11 2" xfId="8961"/>
    <cellStyle name="Comma 2 7 11 2 2" xfId="8962"/>
    <cellStyle name="Comma 2 7 11 2 2 2" xfId="8963"/>
    <cellStyle name="Comma 2 7 11 2 3" xfId="8964"/>
    <cellStyle name="Comma 2 7 11 2 4" xfId="8965"/>
    <cellStyle name="Comma 2 7 11 3" xfId="8966"/>
    <cellStyle name="Comma 2 7 11 3 2" xfId="8967"/>
    <cellStyle name="Comma 2 7 11 4" xfId="8968"/>
    <cellStyle name="Comma 2 7 11 5" xfId="8969"/>
    <cellStyle name="Comma 2 7 12" xfId="8970"/>
    <cellStyle name="Comma 2 7 12 2" xfId="8971"/>
    <cellStyle name="Comma 2 7 12 2 2" xfId="8972"/>
    <cellStyle name="Comma 2 7 12 3" xfId="8973"/>
    <cellStyle name="Comma 2 7 13" xfId="8974"/>
    <cellStyle name="Comma 2 7 13 2" xfId="8975"/>
    <cellStyle name="Comma 2 7 13 2 2" xfId="8976"/>
    <cellStyle name="Comma 2 7 13 3" xfId="8977"/>
    <cellStyle name="Comma 2 7 14" xfId="8978"/>
    <cellStyle name="Comma 2 7 14 2" xfId="8979"/>
    <cellStyle name="Comma 2 7 14 2 2" xfId="8980"/>
    <cellStyle name="Comma 2 7 14 3" xfId="8981"/>
    <cellStyle name="Comma 2 7 15" xfId="8982"/>
    <cellStyle name="Comma 2 7 15 2" xfId="8983"/>
    <cellStyle name="Comma 2 7 15 2 2" xfId="8984"/>
    <cellStyle name="Comma 2 7 15 3" xfId="8985"/>
    <cellStyle name="Comma 2 7 16" xfId="8986"/>
    <cellStyle name="Comma 2 7 16 2" xfId="8987"/>
    <cellStyle name="Comma 2 7 16 2 2" xfId="8988"/>
    <cellStyle name="Comma 2 7 16 3" xfId="8989"/>
    <cellStyle name="Comma 2 7 17" xfId="8990"/>
    <cellStyle name="Comma 2 7 17 2" xfId="8991"/>
    <cellStyle name="Comma 2 7 18" xfId="8992"/>
    <cellStyle name="Comma 2 7 18 2" xfId="8993"/>
    <cellStyle name="Comma 2 7 19" xfId="8994"/>
    <cellStyle name="Comma 2 7 2" xfId="8995"/>
    <cellStyle name="Comma 2 7 2 2" xfId="8996"/>
    <cellStyle name="Comma 2 7 2 3" xfId="8997"/>
    <cellStyle name="Comma 2 7 3" xfId="8998"/>
    <cellStyle name="Comma 2 7 4" xfId="8999"/>
    <cellStyle name="Comma 2 7 5" xfId="9000"/>
    <cellStyle name="Comma 2 7 6" xfId="9001"/>
    <cellStyle name="Comma 2 7 7" xfId="9002"/>
    <cellStyle name="Comma 2 7 8" xfId="9003"/>
    <cellStyle name="Comma 2 7 9" xfId="9004"/>
    <cellStyle name="Comma 2 8" xfId="9005"/>
    <cellStyle name="Comma 2 8 10" xfId="9006"/>
    <cellStyle name="Comma 2 8 10 10" xfId="9007"/>
    <cellStyle name="Comma 2 8 10 2" xfId="9008"/>
    <cellStyle name="Comma 2 8 10 2 2" xfId="9009"/>
    <cellStyle name="Comma 2 8 10 2 2 2" xfId="9010"/>
    <cellStyle name="Comma 2 8 10 2 2 2 2" xfId="9011"/>
    <cellStyle name="Comma 2 8 10 2 2 3" xfId="9012"/>
    <cellStyle name="Comma 2 8 10 2 2 4" xfId="9013"/>
    <cellStyle name="Comma 2 8 10 2 3" xfId="9014"/>
    <cellStyle name="Comma 2 8 10 2 3 2" xfId="9015"/>
    <cellStyle name="Comma 2 8 10 2 4" xfId="9016"/>
    <cellStyle name="Comma 2 8 10 2 5" xfId="9017"/>
    <cellStyle name="Comma 2 8 10 3" xfId="9018"/>
    <cellStyle name="Comma 2 8 10 4" xfId="9019"/>
    <cellStyle name="Comma 2 8 10 5" xfId="9020"/>
    <cellStyle name="Comma 2 8 10 6" xfId="9021"/>
    <cellStyle name="Comma 2 8 10 6 2" xfId="9022"/>
    <cellStyle name="Comma 2 8 10 6 2 2" xfId="9023"/>
    <cellStyle name="Comma 2 8 10 6 3" xfId="9024"/>
    <cellStyle name="Comma 2 8 10 7" xfId="9025"/>
    <cellStyle name="Comma 2 8 10 7 2" xfId="9026"/>
    <cellStyle name="Comma 2 8 10 7 2 2" xfId="9027"/>
    <cellStyle name="Comma 2 8 10 7 3" xfId="9028"/>
    <cellStyle name="Comma 2 8 10 8" xfId="9029"/>
    <cellStyle name="Comma 2 8 10 8 2" xfId="9030"/>
    <cellStyle name="Comma 2 8 10 9" xfId="9031"/>
    <cellStyle name="Comma 2 8 11" xfId="9032"/>
    <cellStyle name="Comma 2 8 11 10" xfId="9033"/>
    <cellStyle name="Comma 2 8 11 2" xfId="9034"/>
    <cellStyle name="Comma 2 8 11 2 2" xfId="9035"/>
    <cellStyle name="Comma 2 8 11 2 2 2" xfId="9036"/>
    <cellStyle name="Comma 2 8 11 2 2 2 2" xfId="9037"/>
    <cellStyle name="Comma 2 8 11 2 2 3" xfId="9038"/>
    <cellStyle name="Comma 2 8 11 2 2 4" xfId="9039"/>
    <cellStyle name="Comma 2 8 11 2 3" xfId="9040"/>
    <cellStyle name="Comma 2 8 11 2 3 2" xfId="9041"/>
    <cellStyle name="Comma 2 8 11 2 4" xfId="9042"/>
    <cellStyle name="Comma 2 8 11 2 5" xfId="9043"/>
    <cellStyle name="Comma 2 8 11 3" xfId="9044"/>
    <cellStyle name="Comma 2 8 11 4" xfId="9045"/>
    <cellStyle name="Comma 2 8 11 5" xfId="9046"/>
    <cellStyle name="Comma 2 8 11 6" xfId="9047"/>
    <cellStyle name="Comma 2 8 11 6 2" xfId="9048"/>
    <cellStyle name="Comma 2 8 11 6 2 2" xfId="9049"/>
    <cellStyle name="Comma 2 8 11 6 3" xfId="9050"/>
    <cellStyle name="Comma 2 8 11 7" xfId="9051"/>
    <cellStyle name="Comma 2 8 11 7 2" xfId="9052"/>
    <cellStyle name="Comma 2 8 11 7 2 2" xfId="9053"/>
    <cellStyle name="Comma 2 8 11 7 3" xfId="9054"/>
    <cellStyle name="Comma 2 8 11 8" xfId="9055"/>
    <cellStyle name="Comma 2 8 11 8 2" xfId="9056"/>
    <cellStyle name="Comma 2 8 11 9" xfId="9057"/>
    <cellStyle name="Comma 2 8 12" xfId="9058"/>
    <cellStyle name="Comma 2 8 12 10" xfId="9059"/>
    <cellStyle name="Comma 2 8 12 2" xfId="9060"/>
    <cellStyle name="Comma 2 8 12 2 2" xfId="9061"/>
    <cellStyle name="Comma 2 8 12 2 2 2" xfId="9062"/>
    <cellStyle name="Comma 2 8 12 2 2 2 2" xfId="9063"/>
    <cellStyle name="Comma 2 8 12 2 2 3" xfId="9064"/>
    <cellStyle name="Comma 2 8 12 2 2 4" xfId="9065"/>
    <cellStyle name="Comma 2 8 12 2 3" xfId="9066"/>
    <cellStyle name="Comma 2 8 12 2 3 2" xfId="9067"/>
    <cellStyle name="Comma 2 8 12 2 4" xfId="9068"/>
    <cellStyle name="Comma 2 8 12 2 5" xfId="9069"/>
    <cellStyle name="Comma 2 8 12 3" xfId="9070"/>
    <cellStyle name="Comma 2 8 12 4" xfId="9071"/>
    <cellStyle name="Comma 2 8 12 5" xfId="9072"/>
    <cellStyle name="Comma 2 8 12 6" xfId="9073"/>
    <cellStyle name="Comma 2 8 12 6 2" xfId="9074"/>
    <cellStyle name="Comma 2 8 12 6 2 2" xfId="9075"/>
    <cellStyle name="Comma 2 8 12 6 3" xfId="9076"/>
    <cellStyle name="Comma 2 8 12 7" xfId="9077"/>
    <cellStyle name="Comma 2 8 12 7 2" xfId="9078"/>
    <cellStyle name="Comma 2 8 12 7 2 2" xfId="9079"/>
    <cellStyle name="Comma 2 8 12 7 3" xfId="9080"/>
    <cellStyle name="Comma 2 8 12 8" xfId="9081"/>
    <cellStyle name="Comma 2 8 12 8 2" xfId="9082"/>
    <cellStyle name="Comma 2 8 12 9" xfId="9083"/>
    <cellStyle name="Comma 2 8 13" xfId="9084"/>
    <cellStyle name="Comma 2 8 14" xfId="9085"/>
    <cellStyle name="Comma 2 8 14 2" xfId="9086"/>
    <cellStyle name="Comma 2 8 14 2 2" xfId="9087"/>
    <cellStyle name="Comma 2 8 14 2 2 2" xfId="9088"/>
    <cellStyle name="Comma 2 8 14 2 2 2 2" xfId="9089"/>
    <cellStyle name="Comma 2 8 14 2 2 3" xfId="9090"/>
    <cellStyle name="Comma 2 8 14 2 2 4" xfId="9091"/>
    <cellStyle name="Comma 2 8 14 2 3" xfId="9092"/>
    <cellStyle name="Comma 2 8 14 2 3 2" xfId="9093"/>
    <cellStyle name="Comma 2 8 14 2 4" xfId="9094"/>
    <cellStyle name="Comma 2 8 14 2 5" xfId="9095"/>
    <cellStyle name="Comma 2 8 14 3" xfId="9096"/>
    <cellStyle name="Comma 2 8 15" xfId="9097"/>
    <cellStyle name="Comma 2 8 15 2" xfId="9098"/>
    <cellStyle name="Comma 2 8 15 2 2" xfId="9099"/>
    <cellStyle name="Comma 2 8 15 2 2 2" xfId="9100"/>
    <cellStyle name="Comma 2 8 15 2 3" xfId="9101"/>
    <cellStyle name="Comma 2 8 15 2 4" xfId="9102"/>
    <cellStyle name="Comma 2 8 15 3" xfId="9103"/>
    <cellStyle name="Comma 2 8 15 3 2" xfId="9104"/>
    <cellStyle name="Comma 2 8 15 4" xfId="9105"/>
    <cellStyle name="Comma 2 8 15 5" xfId="9106"/>
    <cellStyle name="Comma 2 8 16" xfId="9107"/>
    <cellStyle name="Comma 2 8 16 2" xfId="9108"/>
    <cellStyle name="Comma 2 8 16 2 2" xfId="9109"/>
    <cellStyle name="Comma 2 8 16 3" xfId="9110"/>
    <cellStyle name="Comma 2 8 17" xfId="9111"/>
    <cellStyle name="Comma 2 8 17 2" xfId="9112"/>
    <cellStyle name="Comma 2 8 17 2 2" xfId="9113"/>
    <cellStyle name="Comma 2 8 17 3" xfId="9114"/>
    <cellStyle name="Comma 2 8 18" xfId="9115"/>
    <cellStyle name="Comma 2 8 18 2" xfId="9116"/>
    <cellStyle name="Comma 2 8 19" xfId="9117"/>
    <cellStyle name="Comma 2 8 2" xfId="9118"/>
    <cellStyle name="Comma 2 8 2 10" xfId="9119"/>
    <cellStyle name="Comma 2 8 2 2" xfId="9120"/>
    <cellStyle name="Comma 2 8 2 2 2" xfId="9121"/>
    <cellStyle name="Comma 2 8 2 2 2 2" xfId="9122"/>
    <cellStyle name="Comma 2 8 2 2 2 2 2" xfId="9123"/>
    <cellStyle name="Comma 2 8 2 2 2 3" xfId="9124"/>
    <cellStyle name="Comma 2 8 2 2 2 4" xfId="9125"/>
    <cellStyle name="Comma 2 8 2 2 3" xfId="9126"/>
    <cellStyle name="Comma 2 8 2 2 3 2" xfId="9127"/>
    <cellStyle name="Comma 2 8 2 2 4" xfId="9128"/>
    <cellStyle name="Comma 2 8 2 2 5" xfId="9129"/>
    <cellStyle name="Comma 2 8 2 3" xfId="9130"/>
    <cellStyle name="Comma 2 8 2 4" xfId="9131"/>
    <cellStyle name="Comma 2 8 2 5" xfId="9132"/>
    <cellStyle name="Comma 2 8 2 6" xfId="9133"/>
    <cellStyle name="Comma 2 8 2 6 2" xfId="9134"/>
    <cellStyle name="Comma 2 8 2 6 2 2" xfId="9135"/>
    <cellStyle name="Comma 2 8 2 6 3" xfId="9136"/>
    <cellStyle name="Comma 2 8 2 7" xfId="9137"/>
    <cellStyle name="Comma 2 8 2 7 2" xfId="9138"/>
    <cellStyle name="Comma 2 8 2 7 2 2" xfId="9139"/>
    <cellStyle name="Comma 2 8 2 7 3" xfId="9140"/>
    <cellStyle name="Comma 2 8 2 8" xfId="9141"/>
    <cellStyle name="Comma 2 8 2 8 2" xfId="9142"/>
    <cellStyle name="Comma 2 8 2 9" xfId="9143"/>
    <cellStyle name="Comma 2 8 20" xfId="9144"/>
    <cellStyle name="Comma 2 8 21" xfId="44394"/>
    <cellStyle name="Comma 2 8 22" xfId="44395"/>
    <cellStyle name="Comma 2 8 3" xfId="9145"/>
    <cellStyle name="Comma 2 8 3 10" xfId="9146"/>
    <cellStyle name="Comma 2 8 3 2" xfId="9147"/>
    <cellStyle name="Comma 2 8 3 2 2" xfId="9148"/>
    <cellStyle name="Comma 2 8 3 2 2 2" xfId="9149"/>
    <cellStyle name="Comma 2 8 3 2 2 2 2" xfId="9150"/>
    <cellStyle name="Comma 2 8 3 2 2 3" xfId="9151"/>
    <cellStyle name="Comma 2 8 3 2 2 4" xfId="9152"/>
    <cellStyle name="Comma 2 8 3 2 3" xfId="9153"/>
    <cellStyle name="Comma 2 8 3 2 3 2" xfId="9154"/>
    <cellStyle name="Comma 2 8 3 2 4" xfId="9155"/>
    <cellStyle name="Comma 2 8 3 2 5" xfId="9156"/>
    <cellStyle name="Comma 2 8 3 3" xfId="9157"/>
    <cellStyle name="Comma 2 8 3 4" xfId="9158"/>
    <cellStyle name="Comma 2 8 3 5" xfId="9159"/>
    <cellStyle name="Comma 2 8 3 6" xfId="9160"/>
    <cellStyle name="Comma 2 8 3 6 2" xfId="9161"/>
    <cellStyle name="Comma 2 8 3 6 2 2" xfId="9162"/>
    <cellStyle name="Comma 2 8 3 6 3" xfId="9163"/>
    <cellStyle name="Comma 2 8 3 7" xfId="9164"/>
    <cellStyle name="Comma 2 8 3 7 2" xfId="9165"/>
    <cellStyle name="Comma 2 8 3 7 2 2" xfId="9166"/>
    <cellStyle name="Comma 2 8 3 7 3" xfId="9167"/>
    <cellStyle name="Comma 2 8 3 8" xfId="9168"/>
    <cellStyle name="Comma 2 8 3 8 2" xfId="9169"/>
    <cellStyle name="Comma 2 8 3 9" xfId="9170"/>
    <cellStyle name="Comma 2 8 4" xfId="9171"/>
    <cellStyle name="Comma 2 8 4 10" xfId="9172"/>
    <cellStyle name="Comma 2 8 4 2" xfId="9173"/>
    <cellStyle name="Comma 2 8 4 2 2" xfId="9174"/>
    <cellStyle name="Comma 2 8 4 2 2 2" xfId="9175"/>
    <cellStyle name="Comma 2 8 4 2 2 2 2" xfId="9176"/>
    <cellStyle name="Comma 2 8 4 2 2 3" xfId="9177"/>
    <cellStyle name="Comma 2 8 4 2 2 4" xfId="9178"/>
    <cellStyle name="Comma 2 8 4 2 3" xfId="9179"/>
    <cellStyle name="Comma 2 8 4 2 3 2" xfId="9180"/>
    <cellStyle name="Comma 2 8 4 2 4" xfId="9181"/>
    <cellStyle name="Comma 2 8 4 2 5" xfId="9182"/>
    <cellStyle name="Comma 2 8 4 3" xfId="9183"/>
    <cellStyle name="Comma 2 8 4 4" xfId="9184"/>
    <cellStyle name="Comma 2 8 4 5" xfId="9185"/>
    <cellStyle name="Comma 2 8 4 6" xfId="9186"/>
    <cellStyle name="Comma 2 8 4 6 2" xfId="9187"/>
    <cellStyle name="Comma 2 8 4 6 2 2" xfId="9188"/>
    <cellStyle name="Comma 2 8 4 6 3" xfId="9189"/>
    <cellStyle name="Comma 2 8 4 7" xfId="9190"/>
    <cellStyle name="Comma 2 8 4 7 2" xfId="9191"/>
    <cellStyle name="Comma 2 8 4 7 2 2" xfId="9192"/>
    <cellStyle name="Comma 2 8 4 7 3" xfId="9193"/>
    <cellStyle name="Comma 2 8 4 8" xfId="9194"/>
    <cellStyle name="Comma 2 8 4 8 2" xfId="9195"/>
    <cellStyle name="Comma 2 8 4 9" xfId="9196"/>
    <cellStyle name="Comma 2 8 5" xfId="9197"/>
    <cellStyle name="Comma 2 8 5 10" xfId="9198"/>
    <cellStyle name="Comma 2 8 5 2" xfId="9199"/>
    <cellStyle name="Comma 2 8 5 2 2" xfId="9200"/>
    <cellStyle name="Comma 2 8 5 2 2 2" xfId="9201"/>
    <cellStyle name="Comma 2 8 5 2 2 2 2" xfId="9202"/>
    <cellStyle name="Comma 2 8 5 2 2 3" xfId="9203"/>
    <cellStyle name="Comma 2 8 5 2 2 4" xfId="9204"/>
    <cellStyle name="Comma 2 8 5 2 3" xfId="9205"/>
    <cellStyle name="Comma 2 8 5 2 3 2" xfId="9206"/>
    <cellStyle name="Comma 2 8 5 2 4" xfId="9207"/>
    <cellStyle name="Comma 2 8 5 2 5" xfId="9208"/>
    <cellStyle name="Comma 2 8 5 3" xfId="9209"/>
    <cellStyle name="Comma 2 8 5 4" xfId="9210"/>
    <cellStyle name="Comma 2 8 5 5" xfId="9211"/>
    <cellStyle name="Comma 2 8 5 6" xfId="9212"/>
    <cellStyle name="Comma 2 8 5 6 2" xfId="9213"/>
    <cellStyle name="Comma 2 8 5 6 2 2" xfId="9214"/>
    <cellStyle name="Comma 2 8 5 6 3" xfId="9215"/>
    <cellStyle name="Comma 2 8 5 7" xfId="9216"/>
    <cellStyle name="Comma 2 8 5 7 2" xfId="9217"/>
    <cellStyle name="Comma 2 8 5 7 2 2" xfId="9218"/>
    <cellStyle name="Comma 2 8 5 7 3" xfId="9219"/>
    <cellStyle name="Comma 2 8 5 8" xfId="9220"/>
    <cellStyle name="Comma 2 8 5 8 2" xfId="9221"/>
    <cellStyle name="Comma 2 8 5 9" xfId="9222"/>
    <cellStyle name="Comma 2 8 6" xfId="9223"/>
    <cellStyle name="Comma 2 8 6 10" xfId="9224"/>
    <cellStyle name="Comma 2 8 6 2" xfId="9225"/>
    <cellStyle name="Comma 2 8 6 2 2" xfId="9226"/>
    <cellStyle name="Comma 2 8 6 2 2 2" xfId="9227"/>
    <cellStyle name="Comma 2 8 6 2 2 2 2" xfId="9228"/>
    <cellStyle name="Comma 2 8 6 2 2 3" xfId="9229"/>
    <cellStyle name="Comma 2 8 6 2 2 4" xfId="9230"/>
    <cellStyle name="Comma 2 8 6 2 3" xfId="9231"/>
    <cellStyle name="Comma 2 8 6 2 3 2" xfId="9232"/>
    <cellStyle name="Comma 2 8 6 2 4" xfId="9233"/>
    <cellStyle name="Comma 2 8 6 2 5" xfId="9234"/>
    <cellStyle name="Comma 2 8 6 3" xfId="9235"/>
    <cellStyle name="Comma 2 8 6 4" xfId="9236"/>
    <cellStyle name="Comma 2 8 6 5" xfId="9237"/>
    <cellStyle name="Comma 2 8 6 6" xfId="9238"/>
    <cellStyle name="Comma 2 8 6 6 2" xfId="9239"/>
    <cellStyle name="Comma 2 8 6 6 2 2" xfId="9240"/>
    <cellStyle name="Comma 2 8 6 6 3" xfId="9241"/>
    <cellStyle name="Comma 2 8 6 7" xfId="9242"/>
    <cellStyle name="Comma 2 8 6 7 2" xfId="9243"/>
    <cellStyle name="Comma 2 8 6 7 2 2" xfId="9244"/>
    <cellStyle name="Comma 2 8 6 7 3" xfId="9245"/>
    <cellStyle name="Comma 2 8 6 8" xfId="9246"/>
    <cellStyle name="Comma 2 8 6 8 2" xfId="9247"/>
    <cellStyle name="Comma 2 8 6 9" xfId="9248"/>
    <cellStyle name="Comma 2 8 7" xfId="9249"/>
    <cellStyle name="Comma 2 8 7 10" xfId="9250"/>
    <cellStyle name="Comma 2 8 7 2" xfId="9251"/>
    <cellStyle name="Comma 2 8 7 2 2" xfId="9252"/>
    <cellStyle name="Comma 2 8 7 2 2 2" xfId="9253"/>
    <cellStyle name="Comma 2 8 7 2 2 2 2" xfId="9254"/>
    <cellStyle name="Comma 2 8 7 2 2 3" xfId="9255"/>
    <cellStyle name="Comma 2 8 7 2 2 4" xfId="9256"/>
    <cellStyle name="Comma 2 8 7 2 3" xfId="9257"/>
    <cellStyle name="Comma 2 8 7 2 3 2" xfId="9258"/>
    <cellStyle name="Comma 2 8 7 2 4" xfId="9259"/>
    <cellStyle name="Comma 2 8 7 2 5" xfId="9260"/>
    <cellStyle name="Comma 2 8 7 3" xfId="9261"/>
    <cellStyle name="Comma 2 8 7 4" xfId="9262"/>
    <cellStyle name="Comma 2 8 7 5" xfId="9263"/>
    <cellStyle name="Comma 2 8 7 6" xfId="9264"/>
    <cellStyle name="Comma 2 8 7 6 2" xfId="9265"/>
    <cellStyle name="Comma 2 8 7 6 2 2" xfId="9266"/>
    <cellStyle name="Comma 2 8 7 6 3" xfId="9267"/>
    <cellStyle name="Comma 2 8 7 7" xfId="9268"/>
    <cellStyle name="Comma 2 8 7 7 2" xfId="9269"/>
    <cellStyle name="Comma 2 8 7 7 2 2" xfId="9270"/>
    <cellStyle name="Comma 2 8 7 7 3" xfId="9271"/>
    <cellStyle name="Comma 2 8 7 8" xfId="9272"/>
    <cellStyle name="Comma 2 8 7 8 2" xfId="9273"/>
    <cellStyle name="Comma 2 8 7 9" xfId="9274"/>
    <cellStyle name="Comma 2 8 8" xfId="9275"/>
    <cellStyle name="Comma 2 8 8 10" xfId="9276"/>
    <cellStyle name="Comma 2 8 8 2" xfId="9277"/>
    <cellStyle name="Comma 2 8 8 2 2" xfId="9278"/>
    <cellStyle name="Comma 2 8 8 2 2 2" xfId="9279"/>
    <cellStyle name="Comma 2 8 8 2 2 2 2" xfId="9280"/>
    <cellStyle name="Comma 2 8 8 2 2 3" xfId="9281"/>
    <cellStyle name="Comma 2 8 8 2 2 4" xfId="9282"/>
    <cellStyle name="Comma 2 8 8 2 3" xfId="9283"/>
    <cellStyle name="Comma 2 8 8 2 3 2" xfId="9284"/>
    <cellStyle name="Comma 2 8 8 2 4" xfId="9285"/>
    <cellStyle name="Comma 2 8 8 2 5" xfId="9286"/>
    <cellStyle name="Comma 2 8 8 3" xfId="9287"/>
    <cellStyle name="Comma 2 8 8 4" xfId="9288"/>
    <cellStyle name="Comma 2 8 8 5" xfId="9289"/>
    <cellStyle name="Comma 2 8 8 6" xfId="9290"/>
    <cellStyle name="Comma 2 8 8 6 2" xfId="9291"/>
    <cellStyle name="Comma 2 8 8 6 2 2" xfId="9292"/>
    <cellStyle name="Comma 2 8 8 6 3" xfId="9293"/>
    <cellStyle name="Comma 2 8 8 7" xfId="9294"/>
    <cellStyle name="Comma 2 8 8 7 2" xfId="9295"/>
    <cellStyle name="Comma 2 8 8 7 2 2" xfId="9296"/>
    <cellStyle name="Comma 2 8 8 7 3" xfId="9297"/>
    <cellStyle name="Comma 2 8 8 8" xfId="9298"/>
    <cellStyle name="Comma 2 8 8 8 2" xfId="9299"/>
    <cellStyle name="Comma 2 8 8 9" xfId="9300"/>
    <cellStyle name="Comma 2 8 9" xfId="9301"/>
    <cellStyle name="Comma 2 8 9 10" xfId="9302"/>
    <cellStyle name="Comma 2 8 9 2" xfId="9303"/>
    <cellStyle name="Comma 2 8 9 2 2" xfId="9304"/>
    <cellStyle name="Comma 2 8 9 2 2 2" xfId="9305"/>
    <cellStyle name="Comma 2 8 9 2 2 2 2" xfId="9306"/>
    <cellStyle name="Comma 2 8 9 2 2 3" xfId="9307"/>
    <cellStyle name="Comma 2 8 9 2 2 4" xfId="9308"/>
    <cellStyle name="Comma 2 8 9 2 3" xfId="9309"/>
    <cellStyle name="Comma 2 8 9 2 3 2" xfId="9310"/>
    <cellStyle name="Comma 2 8 9 2 4" xfId="9311"/>
    <cellStyle name="Comma 2 8 9 2 5" xfId="9312"/>
    <cellStyle name="Comma 2 8 9 3" xfId="9313"/>
    <cellStyle name="Comma 2 8 9 4" xfId="9314"/>
    <cellStyle name="Comma 2 8 9 5" xfId="9315"/>
    <cellStyle name="Comma 2 8 9 6" xfId="9316"/>
    <cellStyle name="Comma 2 8 9 6 2" xfId="9317"/>
    <cellStyle name="Comma 2 8 9 6 2 2" xfId="9318"/>
    <cellStyle name="Comma 2 8 9 6 3" xfId="9319"/>
    <cellStyle name="Comma 2 8 9 7" xfId="9320"/>
    <cellStyle name="Comma 2 8 9 7 2" xfId="9321"/>
    <cellStyle name="Comma 2 8 9 7 2 2" xfId="9322"/>
    <cellStyle name="Comma 2 8 9 7 3" xfId="9323"/>
    <cellStyle name="Comma 2 8 9 8" xfId="9324"/>
    <cellStyle name="Comma 2 8 9 8 2" xfId="9325"/>
    <cellStyle name="Comma 2 8 9 9" xfId="9326"/>
    <cellStyle name="Comma 2 9" xfId="9327"/>
    <cellStyle name="Comma 2 9 2" xfId="9328"/>
    <cellStyle name="Comma 2 9 3" xfId="9329"/>
    <cellStyle name="Comma 3" xfId="9330"/>
    <cellStyle name="Comma 3 10" xfId="9331"/>
    <cellStyle name="Comma 3 11" xfId="9332"/>
    <cellStyle name="Comma 3 12" xfId="9333"/>
    <cellStyle name="Comma 3 13" xfId="9334"/>
    <cellStyle name="Comma 3 14" xfId="9335"/>
    <cellStyle name="Comma 3 14 2" xfId="9336"/>
    <cellStyle name="Comma 3 14 2 2" xfId="9337"/>
    <cellStyle name="Comma 3 14 2 2 2" xfId="9338"/>
    <cellStyle name="Comma 3 14 2 2 2 2" xfId="9339"/>
    <cellStyle name="Comma 3 14 2 2 3" xfId="9340"/>
    <cellStyle name="Comma 3 14 2 2 4" xfId="9341"/>
    <cellStyle name="Comma 3 14 2 3" xfId="9342"/>
    <cellStyle name="Comma 3 14 2 3 2" xfId="9343"/>
    <cellStyle name="Comma 3 14 2 4" xfId="9344"/>
    <cellStyle name="Comma 3 14 2 5" xfId="9345"/>
    <cellStyle name="Comma 3 14 3" xfId="9346"/>
    <cellStyle name="Comma 3 15" xfId="9347"/>
    <cellStyle name="Comma 3 15 2" xfId="9348"/>
    <cellStyle name="Comma 3 15 2 2" xfId="9349"/>
    <cellStyle name="Comma 3 15 2 2 2" xfId="9350"/>
    <cellStyle name="Comma 3 15 2 3" xfId="9351"/>
    <cellStyle name="Comma 3 15 2 4" xfId="9352"/>
    <cellStyle name="Comma 3 15 3" xfId="9353"/>
    <cellStyle name="Comma 3 15 3 2" xfId="9354"/>
    <cellStyle name="Comma 3 15 4" xfId="9355"/>
    <cellStyle name="Comma 3 15 5" xfId="9356"/>
    <cellStyle name="Comma 3 16" xfId="9357"/>
    <cellStyle name="Comma 3 16 2" xfId="9358"/>
    <cellStyle name="Comma 3 16 2 2" xfId="9359"/>
    <cellStyle name="Comma 3 16 3" xfId="9360"/>
    <cellStyle name="Comma 3 17" xfId="9361"/>
    <cellStyle name="Comma 3 17 2" xfId="9362"/>
    <cellStyle name="Comma 3 17 2 2" xfId="9363"/>
    <cellStyle name="Comma 3 17 3" xfId="9364"/>
    <cellStyle name="Comma 3 18" xfId="9365"/>
    <cellStyle name="Comma 3 18 2" xfId="9366"/>
    <cellStyle name="Comma 3 18 2 2" xfId="9367"/>
    <cellStyle name="Comma 3 18 3" xfId="9368"/>
    <cellStyle name="Comma 3 19" xfId="9369"/>
    <cellStyle name="Comma 3 19 2" xfId="9370"/>
    <cellStyle name="Comma 3 19 2 2" xfId="9371"/>
    <cellStyle name="Comma 3 19 3" xfId="9372"/>
    <cellStyle name="Comma 3 2" xfId="9373"/>
    <cellStyle name="Comma 3 2 2" xfId="9374"/>
    <cellStyle name="Comma 3 2 2 2" xfId="9375"/>
    <cellStyle name="Comma 3 2 3" xfId="9376"/>
    <cellStyle name="Comma 3 2 3 2" xfId="9377"/>
    <cellStyle name="Comma 3 2 3 2 2" xfId="9378"/>
    <cellStyle name="Comma 3 2 4" xfId="9379"/>
    <cellStyle name="Comma 3 2 4 2" xfId="9380"/>
    <cellStyle name="Comma 3 20" xfId="9381"/>
    <cellStyle name="Comma 3 20 2" xfId="9382"/>
    <cellStyle name="Comma 3 20 2 2" xfId="9383"/>
    <cellStyle name="Comma 3 20 3" xfId="9384"/>
    <cellStyle name="Comma 3 21" xfId="9385"/>
    <cellStyle name="Comma 3 21 2" xfId="9386"/>
    <cellStyle name="Comma 3 22" xfId="9387"/>
    <cellStyle name="Comma 3 23" xfId="9388"/>
    <cellStyle name="Comma 3 24" xfId="9389"/>
    <cellStyle name="Comma 3 3" xfId="9390"/>
    <cellStyle name="Comma 3 3 10" xfId="9391"/>
    <cellStyle name="Comma 3 3 11" xfId="9392"/>
    <cellStyle name="Comma 3 3 11 2" xfId="9393"/>
    <cellStyle name="Comma 3 3 11 2 2" xfId="9394"/>
    <cellStyle name="Comma 3 3 11 2 2 2" xfId="9395"/>
    <cellStyle name="Comma 3 3 11 2 2 2 2" xfId="9396"/>
    <cellStyle name="Comma 3 3 11 2 2 3" xfId="9397"/>
    <cellStyle name="Comma 3 3 11 2 2 4" xfId="9398"/>
    <cellStyle name="Comma 3 3 11 2 3" xfId="9399"/>
    <cellStyle name="Comma 3 3 11 2 3 2" xfId="9400"/>
    <cellStyle name="Comma 3 3 11 2 4" xfId="9401"/>
    <cellStyle name="Comma 3 3 11 2 5" xfId="9402"/>
    <cellStyle name="Comma 3 3 11 3" xfId="9403"/>
    <cellStyle name="Comma 3 3 12" xfId="9404"/>
    <cellStyle name="Comma 3 3 12 2" xfId="9405"/>
    <cellStyle name="Comma 3 3 12 2 2" xfId="9406"/>
    <cellStyle name="Comma 3 3 12 2 2 2" xfId="9407"/>
    <cellStyle name="Comma 3 3 12 2 3" xfId="9408"/>
    <cellStyle name="Comma 3 3 12 2 4" xfId="9409"/>
    <cellStyle name="Comma 3 3 12 3" xfId="9410"/>
    <cellStyle name="Comma 3 3 12 3 2" xfId="9411"/>
    <cellStyle name="Comma 3 3 12 4" xfId="9412"/>
    <cellStyle name="Comma 3 3 12 5" xfId="9413"/>
    <cellStyle name="Comma 3 3 13" xfId="9414"/>
    <cellStyle name="Comma 3 3 13 2" xfId="9415"/>
    <cellStyle name="Comma 3 3 13 2 2" xfId="9416"/>
    <cellStyle name="Comma 3 3 13 3" xfId="9417"/>
    <cellStyle name="Comma 3 3 14" xfId="9418"/>
    <cellStyle name="Comma 3 3 14 2" xfId="9419"/>
    <cellStyle name="Comma 3 3 14 2 2" xfId="9420"/>
    <cellStyle name="Comma 3 3 14 3" xfId="9421"/>
    <cellStyle name="Comma 3 3 15" xfId="9422"/>
    <cellStyle name="Comma 3 3 15 2" xfId="9423"/>
    <cellStyle name="Comma 3 3 15 2 2" xfId="9424"/>
    <cellStyle name="Comma 3 3 15 3" xfId="9425"/>
    <cellStyle name="Comma 3 3 16" xfId="9426"/>
    <cellStyle name="Comma 3 3 16 2" xfId="9427"/>
    <cellStyle name="Comma 3 3 16 2 2" xfId="9428"/>
    <cellStyle name="Comma 3 3 16 3" xfId="9429"/>
    <cellStyle name="Comma 3 3 17" xfId="9430"/>
    <cellStyle name="Comma 3 3 17 2" xfId="9431"/>
    <cellStyle name="Comma 3 3 17 2 2" xfId="9432"/>
    <cellStyle name="Comma 3 3 17 3" xfId="9433"/>
    <cellStyle name="Comma 3 3 18" xfId="9434"/>
    <cellStyle name="Comma 3 3 18 2" xfId="9435"/>
    <cellStyle name="Comma 3 3 19" xfId="9436"/>
    <cellStyle name="Comma 3 3 19 2" xfId="9437"/>
    <cellStyle name="Comma 3 3 2" xfId="9438"/>
    <cellStyle name="Comma 3 3 2 10" xfId="9439"/>
    <cellStyle name="Comma 3 3 2 10 2" xfId="9440"/>
    <cellStyle name="Comma 3 3 2 10 2 2" xfId="9441"/>
    <cellStyle name="Comma 3 3 2 10 2 2 2" xfId="9442"/>
    <cellStyle name="Comma 3 3 2 10 2 2 2 2" xfId="9443"/>
    <cellStyle name="Comma 3 3 2 10 2 2 3" xfId="9444"/>
    <cellStyle name="Comma 3 3 2 10 2 2 4" xfId="9445"/>
    <cellStyle name="Comma 3 3 2 10 2 3" xfId="9446"/>
    <cellStyle name="Comma 3 3 2 10 2 3 2" xfId="9447"/>
    <cellStyle name="Comma 3 3 2 10 2 4" xfId="9448"/>
    <cellStyle name="Comma 3 3 2 10 2 5" xfId="9449"/>
    <cellStyle name="Comma 3 3 2 10 3" xfId="9450"/>
    <cellStyle name="Comma 3 3 2 11" xfId="9451"/>
    <cellStyle name="Comma 3 3 2 11 2" xfId="9452"/>
    <cellStyle name="Comma 3 3 2 11 2 2" xfId="9453"/>
    <cellStyle name="Comma 3 3 2 11 2 2 2" xfId="9454"/>
    <cellStyle name="Comma 3 3 2 11 2 3" xfId="9455"/>
    <cellStyle name="Comma 3 3 2 11 2 4" xfId="9456"/>
    <cellStyle name="Comma 3 3 2 11 3" xfId="9457"/>
    <cellStyle name="Comma 3 3 2 11 3 2" xfId="9458"/>
    <cellStyle name="Comma 3 3 2 11 4" xfId="9459"/>
    <cellStyle name="Comma 3 3 2 11 5" xfId="9460"/>
    <cellStyle name="Comma 3 3 2 12" xfId="9461"/>
    <cellStyle name="Comma 3 3 2 12 2" xfId="9462"/>
    <cellStyle name="Comma 3 3 2 12 2 2" xfId="9463"/>
    <cellStyle name="Comma 3 3 2 12 3" xfId="9464"/>
    <cellStyle name="Comma 3 3 2 13" xfId="9465"/>
    <cellStyle name="Comma 3 3 2 13 2" xfId="9466"/>
    <cellStyle name="Comma 3 3 2 13 2 2" xfId="9467"/>
    <cellStyle name="Comma 3 3 2 13 3" xfId="9468"/>
    <cellStyle name="Comma 3 3 2 14" xfId="9469"/>
    <cellStyle name="Comma 3 3 2 14 2" xfId="9470"/>
    <cellStyle name="Comma 3 3 2 14 2 2" xfId="9471"/>
    <cellStyle name="Comma 3 3 2 14 3" xfId="9472"/>
    <cellStyle name="Comma 3 3 2 15" xfId="9473"/>
    <cellStyle name="Comma 3 3 2 15 2" xfId="9474"/>
    <cellStyle name="Comma 3 3 2 15 2 2" xfId="9475"/>
    <cellStyle name="Comma 3 3 2 15 3" xfId="9476"/>
    <cellStyle name="Comma 3 3 2 16" xfId="9477"/>
    <cellStyle name="Comma 3 3 2 16 2" xfId="9478"/>
    <cellStyle name="Comma 3 3 2 16 2 2" xfId="9479"/>
    <cellStyle name="Comma 3 3 2 16 3" xfId="9480"/>
    <cellStyle name="Comma 3 3 2 17" xfId="9481"/>
    <cellStyle name="Comma 3 3 2 17 2" xfId="9482"/>
    <cellStyle name="Comma 3 3 2 18" xfId="9483"/>
    <cellStyle name="Comma 3 3 2 18 2" xfId="9484"/>
    <cellStyle name="Comma 3 3 2 19" xfId="9485"/>
    <cellStyle name="Comma 3 3 2 2" xfId="9486"/>
    <cellStyle name="Comma 3 3 2 2 2" xfId="9487"/>
    <cellStyle name="Comma 3 3 2 2 3" xfId="9488"/>
    <cellStyle name="Comma 3 3 2 3" xfId="9489"/>
    <cellStyle name="Comma 3 3 2 4" xfId="9490"/>
    <cellStyle name="Comma 3 3 2 5" xfId="9491"/>
    <cellStyle name="Comma 3 3 2 6" xfId="9492"/>
    <cellStyle name="Comma 3 3 2 7" xfId="9493"/>
    <cellStyle name="Comma 3 3 2 8" xfId="9494"/>
    <cellStyle name="Comma 3 3 2 9" xfId="9495"/>
    <cellStyle name="Comma 3 3 20" xfId="9496"/>
    <cellStyle name="Comma 3 3 21" xfId="9497"/>
    <cellStyle name="Comma 3 3 22" xfId="9498"/>
    <cellStyle name="Comma 3 3 23" xfId="9499"/>
    <cellStyle name="Comma 3 3 3" xfId="9500"/>
    <cellStyle name="Comma 3 3 3 2" xfId="9501"/>
    <cellStyle name="Comma 3 3 3 3" xfId="9502"/>
    <cellStyle name="Comma 3 3 4" xfId="9503"/>
    <cellStyle name="Comma 3 3 5" xfId="9504"/>
    <cellStyle name="Comma 3 3 6" xfId="9505"/>
    <cellStyle name="Comma 3 3 7" xfId="9506"/>
    <cellStyle name="Comma 3 3 8" xfId="9507"/>
    <cellStyle name="Comma 3 3 9" xfId="9508"/>
    <cellStyle name="Comma 3 4" xfId="9509"/>
    <cellStyle name="Comma 3 4 10" xfId="9510"/>
    <cellStyle name="Comma 3 4 10 2" xfId="9511"/>
    <cellStyle name="Comma 3 4 10 2 2" xfId="9512"/>
    <cellStyle name="Comma 3 4 10 2 2 2" xfId="9513"/>
    <cellStyle name="Comma 3 4 10 2 2 2 2" xfId="9514"/>
    <cellStyle name="Comma 3 4 10 2 2 3" xfId="9515"/>
    <cellStyle name="Comma 3 4 10 2 2 4" xfId="9516"/>
    <cellStyle name="Comma 3 4 10 2 3" xfId="9517"/>
    <cellStyle name="Comma 3 4 10 2 3 2" xfId="9518"/>
    <cellStyle name="Comma 3 4 10 2 4" xfId="9519"/>
    <cellStyle name="Comma 3 4 10 2 5" xfId="9520"/>
    <cellStyle name="Comma 3 4 10 3" xfId="9521"/>
    <cellStyle name="Comma 3 4 11" xfId="9522"/>
    <cellStyle name="Comma 3 4 11 2" xfId="9523"/>
    <cellStyle name="Comma 3 4 11 2 2" xfId="9524"/>
    <cellStyle name="Comma 3 4 11 2 2 2" xfId="9525"/>
    <cellStyle name="Comma 3 4 11 2 3" xfId="9526"/>
    <cellStyle name="Comma 3 4 11 2 4" xfId="9527"/>
    <cellStyle name="Comma 3 4 11 3" xfId="9528"/>
    <cellStyle name="Comma 3 4 11 3 2" xfId="9529"/>
    <cellStyle name="Comma 3 4 11 4" xfId="9530"/>
    <cellStyle name="Comma 3 4 11 5" xfId="9531"/>
    <cellStyle name="Comma 3 4 12" xfId="9532"/>
    <cellStyle name="Comma 3 4 12 2" xfId="9533"/>
    <cellStyle name="Comma 3 4 12 2 2" xfId="9534"/>
    <cellStyle name="Comma 3 4 12 3" xfId="9535"/>
    <cellStyle name="Comma 3 4 13" xfId="9536"/>
    <cellStyle name="Comma 3 4 13 2" xfId="9537"/>
    <cellStyle name="Comma 3 4 13 2 2" xfId="9538"/>
    <cellStyle name="Comma 3 4 13 3" xfId="9539"/>
    <cellStyle name="Comma 3 4 14" xfId="9540"/>
    <cellStyle name="Comma 3 4 14 2" xfId="9541"/>
    <cellStyle name="Comma 3 4 14 2 2" xfId="9542"/>
    <cellStyle name="Comma 3 4 14 3" xfId="9543"/>
    <cellStyle name="Comma 3 4 15" xfId="9544"/>
    <cellStyle name="Comma 3 4 15 2" xfId="9545"/>
    <cellStyle name="Comma 3 4 15 2 2" xfId="9546"/>
    <cellStyle name="Comma 3 4 15 3" xfId="9547"/>
    <cellStyle name="Comma 3 4 16" xfId="9548"/>
    <cellStyle name="Comma 3 4 16 2" xfId="9549"/>
    <cellStyle name="Comma 3 4 16 2 2" xfId="9550"/>
    <cellStyle name="Comma 3 4 16 3" xfId="9551"/>
    <cellStyle name="Comma 3 4 17" xfId="9552"/>
    <cellStyle name="Comma 3 4 17 2" xfId="9553"/>
    <cellStyle name="Comma 3 4 18" xfId="9554"/>
    <cellStyle name="Comma 3 4 18 2" xfId="9555"/>
    <cellStyle name="Comma 3 4 19" xfId="9556"/>
    <cellStyle name="Comma 3 4 2" xfId="9557"/>
    <cellStyle name="Comma 3 4 2 2" xfId="9558"/>
    <cellStyle name="Comma 3 4 2 3" xfId="9559"/>
    <cellStyle name="Comma 3 4 3" xfId="9560"/>
    <cellStyle name="Comma 3 4 4" xfId="9561"/>
    <cellStyle name="Comma 3 4 5" xfId="9562"/>
    <cellStyle name="Comma 3 4 6" xfId="9563"/>
    <cellStyle name="Comma 3 4 7" xfId="9564"/>
    <cellStyle name="Comma 3 4 8" xfId="9565"/>
    <cellStyle name="Comma 3 4 9" xfId="9566"/>
    <cellStyle name="Comma 3 5" xfId="9567"/>
    <cellStyle name="Comma 3 5 10" xfId="9568"/>
    <cellStyle name="Comma 3 5 10 2" xfId="9569"/>
    <cellStyle name="Comma 3 5 10 2 2" xfId="9570"/>
    <cellStyle name="Comma 3 5 10 2 2 2" xfId="9571"/>
    <cellStyle name="Comma 3 5 10 2 2 2 2" xfId="9572"/>
    <cellStyle name="Comma 3 5 10 2 2 3" xfId="9573"/>
    <cellStyle name="Comma 3 5 10 2 2 4" xfId="9574"/>
    <cellStyle name="Comma 3 5 10 2 3" xfId="9575"/>
    <cellStyle name="Comma 3 5 10 2 3 2" xfId="9576"/>
    <cellStyle name="Comma 3 5 10 2 4" xfId="9577"/>
    <cellStyle name="Comma 3 5 10 2 5" xfId="9578"/>
    <cellStyle name="Comma 3 5 10 3" xfId="9579"/>
    <cellStyle name="Comma 3 5 11" xfId="9580"/>
    <cellStyle name="Comma 3 5 11 2" xfId="9581"/>
    <cellStyle name="Comma 3 5 11 2 2" xfId="9582"/>
    <cellStyle name="Comma 3 5 11 2 2 2" xfId="9583"/>
    <cellStyle name="Comma 3 5 11 2 3" xfId="9584"/>
    <cellStyle name="Comma 3 5 11 2 4" xfId="9585"/>
    <cellStyle name="Comma 3 5 11 3" xfId="9586"/>
    <cellStyle name="Comma 3 5 11 3 2" xfId="9587"/>
    <cellStyle name="Comma 3 5 11 4" xfId="9588"/>
    <cellStyle name="Comma 3 5 11 5" xfId="9589"/>
    <cellStyle name="Comma 3 5 12" xfId="9590"/>
    <cellStyle name="Comma 3 5 12 2" xfId="9591"/>
    <cellStyle name="Comma 3 5 12 2 2" xfId="9592"/>
    <cellStyle name="Comma 3 5 12 3" xfId="9593"/>
    <cellStyle name="Comma 3 5 13" xfId="9594"/>
    <cellStyle name="Comma 3 5 13 2" xfId="9595"/>
    <cellStyle name="Comma 3 5 13 2 2" xfId="9596"/>
    <cellStyle name="Comma 3 5 13 3" xfId="9597"/>
    <cellStyle name="Comma 3 5 14" xfId="9598"/>
    <cellStyle name="Comma 3 5 14 2" xfId="9599"/>
    <cellStyle name="Comma 3 5 14 2 2" xfId="9600"/>
    <cellStyle name="Comma 3 5 14 3" xfId="9601"/>
    <cellStyle name="Comma 3 5 15" xfId="9602"/>
    <cellStyle name="Comma 3 5 15 2" xfId="9603"/>
    <cellStyle name="Comma 3 5 15 2 2" xfId="9604"/>
    <cellStyle name="Comma 3 5 15 3" xfId="9605"/>
    <cellStyle name="Comma 3 5 16" xfId="9606"/>
    <cellStyle name="Comma 3 5 16 2" xfId="9607"/>
    <cellStyle name="Comma 3 5 16 2 2" xfId="9608"/>
    <cellStyle name="Comma 3 5 16 3" xfId="9609"/>
    <cellStyle name="Comma 3 5 17" xfId="9610"/>
    <cellStyle name="Comma 3 5 17 2" xfId="9611"/>
    <cellStyle name="Comma 3 5 18" xfId="9612"/>
    <cellStyle name="Comma 3 5 18 2" xfId="9613"/>
    <cellStyle name="Comma 3 5 19" xfId="9614"/>
    <cellStyle name="Comma 3 5 2" xfId="9615"/>
    <cellStyle name="Comma 3 5 2 2" xfId="9616"/>
    <cellStyle name="Comma 3 5 2 3" xfId="9617"/>
    <cellStyle name="Comma 3 5 3" xfId="9618"/>
    <cellStyle name="Comma 3 5 4" xfId="9619"/>
    <cellStyle name="Comma 3 5 5" xfId="9620"/>
    <cellStyle name="Comma 3 5 6" xfId="9621"/>
    <cellStyle name="Comma 3 5 7" xfId="9622"/>
    <cellStyle name="Comma 3 5 8" xfId="9623"/>
    <cellStyle name="Comma 3 5 9" xfId="9624"/>
    <cellStyle name="Comma 3 6" xfId="9625"/>
    <cellStyle name="Comma 3 6 2" xfId="9626"/>
    <cellStyle name="Comma 3 6 2 2" xfId="9627"/>
    <cellStyle name="Comma 3 6 3" xfId="9628"/>
    <cellStyle name="Comma 3 7" xfId="9629"/>
    <cellStyle name="Comma 3 8" xfId="9630"/>
    <cellStyle name="Comma 3 9" xfId="9631"/>
    <cellStyle name="Comma 4" xfId="9632"/>
    <cellStyle name="Comma 4 2" xfId="9633"/>
    <cellStyle name="Comma 4 2 2" xfId="9634"/>
    <cellStyle name="Comma 4 2 2 2" xfId="9635"/>
    <cellStyle name="Comma 4 2 3" xfId="9636"/>
    <cellStyle name="Comma 4 3" xfId="9637"/>
    <cellStyle name="Comma 4 3 2" xfId="9638"/>
    <cellStyle name="Comma 4 3 2 2" xfId="9639"/>
    <cellStyle name="Comma 4 3 3" xfId="9640"/>
    <cellStyle name="Comma 4 4" xfId="9641"/>
    <cellStyle name="Comma 4 4 2" xfId="9642"/>
    <cellStyle name="Comma 4 4 2 2" xfId="9643"/>
    <cellStyle name="Comma 4 4 3" xfId="9644"/>
    <cellStyle name="Comma 4 5" xfId="9645"/>
    <cellStyle name="Comma 4 5 2" xfId="9646"/>
    <cellStyle name="Comma 4 6" xfId="9647"/>
    <cellStyle name="Comma 4 7" xfId="9648"/>
    <cellStyle name="Comma 4 8" xfId="9649"/>
    <cellStyle name="Comma 4 9" xfId="9650"/>
    <cellStyle name="Comma 5" xfId="9651"/>
    <cellStyle name="Comma 5 2" xfId="9652"/>
    <cellStyle name="Comma 5 2 2" xfId="9653"/>
    <cellStyle name="Comma 5 2 2 2" xfId="9654"/>
    <cellStyle name="Comma 5 2 2 2 2" xfId="9655"/>
    <cellStyle name="Comma 5 2 2 3" xfId="9656"/>
    <cellStyle name="Comma 5 2 3" xfId="9657"/>
    <cellStyle name="Comma 5 2 3 2" xfId="9658"/>
    <cellStyle name="Comma 5 2 4" xfId="9659"/>
    <cellStyle name="Comma 5 2 4 2" xfId="9660"/>
    <cellStyle name="Comma 5 2 5" xfId="9661"/>
    <cellStyle name="Comma 5 2 6" xfId="9662"/>
    <cellStyle name="Comma 5 3" xfId="9663"/>
    <cellStyle name="Comma 5 3 2" xfId="9664"/>
    <cellStyle name="Comma 5 3 2 2" xfId="9665"/>
    <cellStyle name="Comma 5 3 2 2 2" xfId="9666"/>
    <cellStyle name="Comma 5 3 2 3" xfId="9667"/>
    <cellStyle name="Comma 5 3 3" xfId="9668"/>
    <cellStyle name="Comma 5 3 3 2" xfId="9669"/>
    <cellStyle name="Comma 5 3 4" xfId="9670"/>
    <cellStyle name="Comma 5 3 4 2" xfId="9671"/>
    <cellStyle name="Comma 5 3 5" xfId="9672"/>
    <cellStyle name="Comma 5 4" xfId="9673"/>
    <cellStyle name="Comma 5 4 2" xfId="9674"/>
    <cellStyle name="Comma 5 4 2 2" xfId="9675"/>
    <cellStyle name="Comma 5 4 3" xfId="9676"/>
    <cellStyle name="Comma 5 4 3 2" xfId="9677"/>
    <cellStyle name="Comma 5 4 4" xfId="9678"/>
    <cellStyle name="Comma 5 5" xfId="9679"/>
    <cellStyle name="Comma 5 5 2" xfId="9680"/>
    <cellStyle name="Comma 5 5 2 2" xfId="9681"/>
    <cellStyle name="Comma 5 5 3" xfId="9682"/>
    <cellStyle name="Comma 5 5 4" xfId="9683"/>
    <cellStyle name="Comma 5 6" xfId="9684"/>
    <cellStyle name="Comma 5 6 2" xfId="9685"/>
    <cellStyle name="Comma 5 7" xfId="9686"/>
    <cellStyle name="Comma 5 8" xfId="9687"/>
    <cellStyle name="Comma 5 8 2" xfId="9688"/>
    <cellStyle name="Comma 5 9" xfId="9689"/>
    <cellStyle name="Comma 6" xfId="9690"/>
    <cellStyle name="Comma 6 2" xfId="9691"/>
    <cellStyle name="Comma 6 3" xfId="9692"/>
    <cellStyle name="Comma 6 4" xfId="9693"/>
    <cellStyle name="Comma 7" xfId="9694"/>
    <cellStyle name="Comma 7 2" xfId="9695"/>
    <cellStyle name="Comma 7 3" xfId="9696"/>
    <cellStyle name="Comma 8" xfId="9697"/>
    <cellStyle name="Comma 9" xfId="9698"/>
    <cellStyle name="Comma0" xfId="9699"/>
    <cellStyle name="Currency" xfId="1" builtinId="4"/>
    <cellStyle name="Currency 10" xfId="9700"/>
    <cellStyle name="Currency 10 10" xfId="7"/>
    <cellStyle name="Currency 10 10 2" xfId="9701"/>
    <cellStyle name="Currency 10 10 2 2" xfId="9702"/>
    <cellStyle name="Currency 10 10 2 2 2" xfId="9703"/>
    <cellStyle name="Currency 10 10 2 2 2 2" xfId="9704"/>
    <cellStyle name="Currency 10 10 2 2 3" xfId="9705"/>
    <cellStyle name="Currency 10 10 2 2 4" xfId="9706"/>
    <cellStyle name="Currency 10 10 2 3" xfId="9707"/>
    <cellStyle name="Currency 10 10 2 3 2" xfId="9708"/>
    <cellStyle name="Currency 10 10 2 4" xfId="9709"/>
    <cellStyle name="Currency 10 10 2 5" xfId="9710"/>
    <cellStyle name="Currency 10 10 3" xfId="9711"/>
    <cellStyle name="Currency 10 11" xfId="9712"/>
    <cellStyle name="Currency 10 11 2" xfId="9713"/>
    <cellStyle name="Currency 10 11 2 2" xfId="9714"/>
    <cellStyle name="Currency 10 11 2 2 2" xfId="9715"/>
    <cellStyle name="Currency 10 11 2 3" xfId="9716"/>
    <cellStyle name="Currency 10 11 2 4" xfId="9717"/>
    <cellStyle name="Currency 10 11 3" xfId="9718"/>
    <cellStyle name="Currency 10 11 3 2" xfId="9719"/>
    <cellStyle name="Currency 10 11 4" xfId="9720"/>
    <cellStyle name="Currency 10 11 5" xfId="9721"/>
    <cellStyle name="Currency 10 12" xfId="9722"/>
    <cellStyle name="Currency 10 12 2" xfId="9723"/>
    <cellStyle name="Currency 10 12 2 2" xfId="9724"/>
    <cellStyle name="Currency 10 12 3" xfId="9725"/>
    <cellStyle name="Currency 10 13" xfId="9726"/>
    <cellStyle name="Currency 10 13 2" xfId="9727"/>
    <cellStyle name="Currency 10 13 2 2" xfId="9728"/>
    <cellStyle name="Currency 10 13 3" xfId="9729"/>
    <cellStyle name="Currency 10 14" xfId="9730"/>
    <cellStyle name="Currency 10 14 2" xfId="9731"/>
    <cellStyle name="Currency 10 14 2 2" xfId="9732"/>
    <cellStyle name="Currency 10 14 3" xfId="9733"/>
    <cellStyle name="Currency 10 15" xfId="9734"/>
    <cellStyle name="Currency 10 15 2" xfId="9735"/>
    <cellStyle name="Currency 10 15 2 2" xfId="9736"/>
    <cellStyle name="Currency 10 15 3" xfId="9737"/>
    <cellStyle name="Currency 10 16" xfId="9738"/>
    <cellStyle name="Currency 10 16 2" xfId="9739"/>
    <cellStyle name="Currency 10 16 2 2" xfId="9740"/>
    <cellStyle name="Currency 10 16 3" xfId="9741"/>
    <cellStyle name="Currency 10 17" xfId="9742"/>
    <cellStyle name="Currency 10 17 2" xfId="9743"/>
    <cellStyle name="Currency 10 17 2 2" xfId="9744"/>
    <cellStyle name="Currency 10 17 3" xfId="9745"/>
    <cellStyle name="Currency 10 18" xfId="9746"/>
    <cellStyle name="Currency 10 18 2" xfId="9747"/>
    <cellStyle name="Currency 10 19" xfId="9748"/>
    <cellStyle name="Currency 10 2" xfId="9749"/>
    <cellStyle name="Currency 10 2 2" xfId="9750"/>
    <cellStyle name="Currency 10 20" xfId="9751"/>
    <cellStyle name="Currency 10 3" xfId="9752"/>
    <cellStyle name="Currency 10 4" xfId="9753"/>
    <cellStyle name="Currency 10 5" xfId="9754"/>
    <cellStyle name="Currency 10 6" xfId="9755"/>
    <cellStyle name="Currency 10 7" xfId="9756"/>
    <cellStyle name="Currency 10 8" xfId="9757"/>
    <cellStyle name="Currency 10 9" xfId="9758"/>
    <cellStyle name="Currency 11" xfId="9759"/>
    <cellStyle name="Currency 11 10" xfId="9760"/>
    <cellStyle name="Currency 11 10 2" xfId="9761"/>
    <cellStyle name="Currency 11 10 2 2" xfId="9762"/>
    <cellStyle name="Currency 11 10 3" xfId="9763"/>
    <cellStyle name="Currency 11 11" xfId="9764"/>
    <cellStyle name="Currency 11 11 2" xfId="9765"/>
    <cellStyle name="Currency 11 11 2 2" xfId="9766"/>
    <cellStyle name="Currency 11 11 3" xfId="9767"/>
    <cellStyle name="Currency 11 12" xfId="9768"/>
    <cellStyle name="Currency 11 12 2" xfId="9769"/>
    <cellStyle name="Currency 11 13" xfId="9770"/>
    <cellStyle name="Currency 11 13 2" xfId="9771"/>
    <cellStyle name="Currency 11 14" xfId="9772"/>
    <cellStyle name="Currency 11 14 2" xfId="9773"/>
    <cellStyle name="Currency 11 15" xfId="9774"/>
    <cellStyle name="Currency 11 2" xfId="9775"/>
    <cellStyle name="Currency 11 2 2" xfId="9776"/>
    <cellStyle name="Currency 11 2 2 2" xfId="9777"/>
    <cellStyle name="Currency 11 2 2 2 2" xfId="9778"/>
    <cellStyle name="Currency 11 2 2 2 2 2" xfId="9779"/>
    <cellStyle name="Currency 11 2 2 2 2 2 2" xfId="9780"/>
    <cellStyle name="Currency 11 2 2 2 2 3" xfId="9781"/>
    <cellStyle name="Currency 11 2 2 2 3" xfId="9782"/>
    <cellStyle name="Currency 11 2 2 2 3 2" xfId="9783"/>
    <cellStyle name="Currency 11 2 2 2 4" xfId="9784"/>
    <cellStyle name="Currency 11 2 2 2 4 2" xfId="9785"/>
    <cellStyle name="Currency 11 2 2 2 5" xfId="9786"/>
    <cellStyle name="Currency 11 2 2 2 6" xfId="9787"/>
    <cellStyle name="Currency 11 2 2 3" xfId="9788"/>
    <cellStyle name="Currency 11 2 2 3 2" xfId="9789"/>
    <cellStyle name="Currency 11 2 2 3 2 2" xfId="9790"/>
    <cellStyle name="Currency 11 2 2 3 2 2 2" xfId="9791"/>
    <cellStyle name="Currency 11 2 2 3 2 3" xfId="9792"/>
    <cellStyle name="Currency 11 2 2 3 3" xfId="9793"/>
    <cellStyle name="Currency 11 2 2 3 3 2" xfId="9794"/>
    <cellStyle name="Currency 11 2 2 3 4" xfId="9795"/>
    <cellStyle name="Currency 11 2 2 3 4 2" xfId="9796"/>
    <cellStyle name="Currency 11 2 2 3 5" xfId="9797"/>
    <cellStyle name="Currency 11 2 2 4" xfId="9798"/>
    <cellStyle name="Currency 11 2 2 4 2" xfId="9799"/>
    <cellStyle name="Currency 11 2 2 4 2 2" xfId="9800"/>
    <cellStyle name="Currency 11 2 2 4 3" xfId="9801"/>
    <cellStyle name="Currency 11 2 2 5" xfId="9802"/>
    <cellStyle name="Currency 11 2 2 5 2" xfId="9803"/>
    <cellStyle name="Currency 11 2 2 5 2 2" xfId="9804"/>
    <cellStyle name="Currency 11 2 2 5 3" xfId="9805"/>
    <cellStyle name="Currency 11 2 2 6" xfId="9806"/>
    <cellStyle name="Currency 11 2 2 6 2" xfId="9807"/>
    <cellStyle name="Currency 11 2 2 7" xfId="9808"/>
    <cellStyle name="Currency 11 2 2 7 2" xfId="9809"/>
    <cellStyle name="Currency 11 2 2 8" xfId="9810"/>
    <cellStyle name="Currency 11 2 2 9" xfId="9811"/>
    <cellStyle name="Currency 11 2 3" xfId="9812"/>
    <cellStyle name="Currency 11 2 4" xfId="9813"/>
    <cellStyle name="Currency 11 2 5" xfId="9814"/>
    <cellStyle name="Currency 11 2 5 2" xfId="9815"/>
    <cellStyle name="Currency 11 2 6" xfId="9816"/>
    <cellStyle name="Currency 11 2 7" xfId="9817"/>
    <cellStyle name="Currency 11 2 8" xfId="9818"/>
    <cellStyle name="Currency 11 3" xfId="9819"/>
    <cellStyle name="Currency 11 3 10" xfId="9820"/>
    <cellStyle name="Currency 11 3 2" xfId="9821"/>
    <cellStyle name="Currency 11 3 3" xfId="9822"/>
    <cellStyle name="Currency 11 3 3 2" xfId="9823"/>
    <cellStyle name="Currency 11 3 3 2 2" xfId="9824"/>
    <cellStyle name="Currency 11 3 3 2 2 2" xfId="9825"/>
    <cellStyle name="Currency 11 3 3 2 3" xfId="9826"/>
    <cellStyle name="Currency 11 3 3 3" xfId="9827"/>
    <cellStyle name="Currency 11 3 3 3 2" xfId="9828"/>
    <cellStyle name="Currency 11 3 3 4" xfId="9829"/>
    <cellStyle name="Currency 11 3 3 4 2" xfId="9830"/>
    <cellStyle name="Currency 11 3 3 5" xfId="9831"/>
    <cellStyle name="Currency 11 3 3 6" xfId="9832"/>
    <cellStyle name="Currency 11 3 4" xfId="9833"/>
    <cellStyle name="Currency 11 3 4 2" xfId="9834"/>
    <cellStyle name="Currency 11 3 4 2 2" xfId="9835"/>
    <cellStyle name="Currency 11 3 4 2 2 2" xfId="9836"/>
    <cellStyle name="Currency 11 3 4 2 3" xfId="9837"/>
    <cellStyle name="Currency 11 3 4 3" xfId="9838"/>
    <cellStyle name="Currency 11 3 4 3 2" xfId="9839"/>
    <cellStyle name="Currency 11 3 4 4" xfId="9840"/>
    <cellStyle name="Currency 11 3 4 4 2" xfId="9841"/>
    <cellStyle name="Currency 11 3 4 5" xfId="9842"/>
    <cellStyle name="Currency 11 3 5" xfId="9843"/>
    <cellStyle name="Currency 11 3 5 2" xfId="9844"/>
    <cellStyle name="Currency 11 3 5 2 2" xfId="9845"/>
    <cellStyle name="Currency 11 3 5 3" xfId="9846"/>
    <cellStyle name="Currency 11 3 6" xfId="9847"/>
    <cellStyle name="Currency 11 3 6 2" xfId="9848"/>
    <cellStyle name="Currency 11 3 6 2 2" xfId="9849"/>
    <cellStyle name="Currency 11 3 6 3" xfId="9850"/>
    <cellStyle name="Currency 11 3 7" xfId="9851"/>
    <cellStyle name="Currency 11 3 7 2" xfId="9852"/>
    <cellStyle name="Currency 11 3 8" xfId="9853"/>
    <cellStyle name="Currency 11 3 8 2" xfId="9854"/>
    <cellStyle name="Currency 11 3 9" xfId="9855"/>
    <cellStyle name="Currency 11 4" xfId="9856"/>
    <cellStyle name="Currency 11 4 10" xfId="9857"/>
    <cellStyle name="Currency 11 4 2" xfId="9858"/>
    <cellStyle name="Currency 11 4 3" xfId="9859"/>
    <cellStyle name="Currency 11 4 3 2" xfId="9860"/>
    <cellStyle name="Currency 11 4 3 2 2" xfId="9861"/>
    <cellStyle name="Currency 11 4 3 2 2 2" xfId="9862"/>
    <cellStyle name="Currency 11 4 3 2 3" xfId="9863"/>
    <cellStyle name="Currency 11 4 3 3" xfId="9864"/>
    <cellStyle name="Currency 11 4 3 3 2" xfId="9865"/>
    <cellStyle name="Currency 11 4 3 4" xfId="9866"/>
    <cellStyle name="Currency 11 4 3 4 2" xfId="9867"/>
    <cellStyle name="Currency 11 4 3 5" xfId="9868"/>
    <cellStyle name="Currency 11 4 3 6" xfId="9869"/>
    <cellStyle name="Currency 11 4 4" xfId="9870"/>
    <cellStyle name="Currency 11 4 4 2" xfId="9871"/>
    <cellStyle name="Currency 11 4 4 2 2" xfId="9872"/>
    <cellStyle name="Currency 11 4 4 2 2 2" xfId="9873"/>
    <cellStyle name="Currency 11 4 4 2 3" xfId="9874"/>
    <cellStyle name="Currency 11 4 4 3" xfId="9875"/>
    <cellStyle name="Currency 11 4 4 3 2" xfId="9876"/>
    <cellStyle name="Currency 11 4 4 4" xfId="9877"/>
    <cellStyle name="Currency 11 4 4 4 2" xfId="9878"/>
    <cellStyle name="Currency 11 4 4 5" xfId="9879"/>
    <cellStyle name="Currency 11 4 5" xfId="9880"/>
    <cellStyle name="Currency 11 4 5 2" xfId="9881"/>
    <cellStyle name="Currency 11 4 5 2 2" xfId="9882"/>
    <cellStyle name="Currency 11 4 5 3" xfId="9883"/>
    <cellStyle name="Currency 11 4 6" xfId="9884"/>
    <cellStyle name="Currency 11 4 6 2" xfId="9885"/>
    <cellStyle name="Currency 11 4 6 2 2" xfId="9886"/>
    <cellStyle name="Currency 11 4 6 3" xfId="9887"/>
    <cellStyle name="Currency 11 4 7" xfId="9888"/>
    <cellStyle name="Currency 11 4 7 2" xfId="9889"/>
    <cellStyle name="Currency 11 4 8" xfId="9890"/>
    <cellStyle name="Currency 11 4 8 2" xfId="9891"/>
    <cellStyle name="Currency 11 4 9" xfId="9892"/>
    <cellStyle name="Currency 11 5" xfId="9893"/>
    <cellStyle name="Currency 11 5 2" xfId="9894"/>
    <cellStyle name="Currency 11 5 2 2" xfId="9895"/>
    <cellStyle name="Currency 11 5 2 2 2" xfId="9896"/>
    <cellStyle name="Currency 11 5 2 2 2 2" xfId="9897"/>
    <cellStyle name="Currency 11 5 2 2 3" xfId="9898"/>
    <cellStyle name="Currency 11 5 2 3" xfId="9899"/>
    <cellStyle name="Currency 11 5 2 3 2" xfId="9900"/>
    <cellStyle name="Currency 11 5 2 4" xfId="9901"/>
    <cellStyle name="Currency 11 5 2 4 2" xfId="9902"/>
    <cellStyle name="Currency 11 5 2 5" xfId="9903"/>
    <cellStyle name="Currency 11 5 2 6" xfId="9904"/>
    <cellStyle name="Currency 11 5 3" xfId="9905"/>
    <cellStyle name="Currency 11 5 3 2" xfId="9906"/>
    <cellStyle name="Currency 11 5 3 2 2" xfId="9907"/>
    <cellStyle name="Currency 11 5 3 2 2 2" xfId="9908"/>
    <cellStyle name="Currency 11 5 3 2 3" xfId="9909"/>
    <cellStyle name="Currency 11 5 3 3" xfId="9910"/>
    <cellStyle name="Currency 11 5 3 3 2" xfId="9911"/>
    <cellStyle name="Currency 11 5 3 4" xfId="9912"/>
    <cellStyle name="Currency 11 5 3 4 2" xfId="9913"/>
    <cellStyle name="Currency 11 5 3 5" xfId="9914"/>
    <cellStyle name="Currency 11 5 4" xfId="9915"/>
    <cellStyle name="Currency 11 5 4 2" xfId="9916"/>
    <cellStyle name="Currency 11 5 4 2 2" xfId="9917"/>
    <cellStyle name="Currency 11 5 4 3" xfId="9918"/>
    <cellStyle name="Currency 11 5 5" xfId="9919"/>
    <cellStyle name="Currency 11 5 5 2" xfId="9920"/>
    <cellStyle name="Currency 11 5 5 2 2" xfId="9921"/>
    <cellStyle name="Currency 11 5 5 3" xfId="9922"/>
    <cellStyle name="Currency 11 5 6" xfId="9923"/>
    <cellStyle name="Currency 11 5 6 2" xfId="9924"/>
    <cellStyle name="Currency 11 5 7" xfId="9925"/>
    <cellStyle name="Currency 11 5 7 2" xfId="9926"/>
    <cellStyle name="Currency 11 5 8" xfId="9927"/>
    <cellStyle name="Currency 11 5 9" xfId="9928"/>
    <cellStyle name="Currency 11 6" xfId="9929"/>
    <cellStyle name="Currency 11 7" xfId="9930"/>
    <cellStyle name="Currency 11 8" xfId="9931"/>
    <cellStyle name="Currency 11 8 2" xfId="9932"/>
    <cellStyle name="Currency 11 8 2 2" xfId="9933"/>
    <cellStyle name="Currency 11 8 2 2 2" xfId="9934"/>
    <cellStyle name="Currency 11 8 2 3" xfId="9935"/>
    <cellStyle name="Currency 11 8 2 4" xfId="9936"/>
    <cellStyle name="Currency 11 8 3" xfId="9937"/>
    <cellStyle name="Currency 11 8 3 2" xfId="9938"/>
    <cellStyle name="Currency 11 8 4" xfId="9939"/>
    <cellStyle name="Currency 11 8 4 2" xfId="9940"/>
    <cellStyle name="Currency 11 8 5" xfId="9941"/>
    <cellStyle name="Currency 11 8 6" xfId="9942"/>
    <cellStyle name="Currency 11 9" xfId="9943"/>
    <cellStyle name="Currency 11 9 2" xfId="9944"/>
    <cellStyle name="Currency 11 9 2 2" xfId="9945"/>
    <cellStyle name="Currency 11 9 2 2 2" xfId="9946"/>
    <cellStyle name="Currency 11 9 2 3" xfId="9947"/>
    <cellStyle name="Currency 11 9 3" xfId="9948"/>
    <cellStyle name="Currency 11 9 3 2" xfId="9949"/>
    <cellStyle name="Currency 11 9 4" xfId="9950"/>
    <cellStyle name="Currency 11 9 4 2" xfId="9951"/>
    <cellStyle name="Currency 11 9 5" xfId="9952"/>
    <cellStyle name="Currency 12" xfId="9953"/>
    <cellStyle name="Currency 12 2" xfId="9954"/>
    <cellStyle name="Currency 12 3" xfId="9955"/>
    <cellStyle name="Currency 13" xfId="9956"/>
    <cellStyle name="Currency 13 2" xfId="9957"/>
    <cellStyle name="Currency 14" xfId="9958"/>
    <cellStyle name="Currency 15" xfId="5"/>
    <cellStyle name="Currency 2" xfId="9959"/>
    <cellStyle name="Currency 2 10" xfId="9960"/>
    <cellStyle name="Currency 2 11" xfId="9961"/>
    <cellStyle name="Currency 2 12" xfId="9962"/>
    <cellStyle name="Currency 2 13" xfId="9963"/>
    <cellStyle name="Currency 2 14" xfId="9964"/>
    <cellStyle name="Currency 2 15" xfId="9965"/>
    <cellStyle name="Currency 2 16" xfId="9966"/>
    <cellStyle name="Currency 2 17" xfId="9967"/>
    <cellStyle name="Currency 2 18" xfId="9968"/>
    <cellStyle name="Currency 2 19" xfId="9969"/>
    <cellStyle name="Currency 2 2" xfId="9970"/>
    <cellStyle name="Currency 2 2 2" xfId="9971"/>
    <cellStyle name="Currency 2 20" xfId="9972"/>
    <cellStyle name="Currency 2 21" xfId="9973"/>
    <cellStyle name="Currency 2 22" xfId="9974"/>
    <cellStyle name="Currency 2 23" xfId="9975"/>
    <cellStyle name="Currency 2 24" xfId="9976"/>
    <cellStyle name="Currency 2 25" xfId="9977"/>
    <cellStyle name="Currency 2 26" xfId="9978"/>
    <cellStyle name="Currency 2 27" xfId="9979"/>
    <cellStyle name="Currency 2 27 2" xfId="9980"/>
    <cellStyle name="Currency 2 27 2 2" xfId="9981"/>
    <cellStyle name="Currency 2 27 3" xfId="9982"/>
    <cellStyle name="Currency 2 28" xfId="9983"/>
    <cellStyle name="Currency 2 28 2" xfId="9984"/>
    <cellStyle name="Currency 2 28 2 2" xfId="9985"/>
    <cellStyle name="Currency 2 28 3" xfId="9986"/>
    <cellStyle name="Currency 2 29" xfId="9987"/>
    <cellStyle name="Currency 2 29 2" xfId="9988"/>
    <cellStyle name="Currency 2 29 2 2" xfId="9989"/>
    <cellStyle name="Currency 2 29 3" xfId="9990"/>
    <cellStyle name="Currency 2 3" xfId="9991"/>
    <cellStyle name="Currency 2 3 2" xfId="9992"/>
    <cellStyle name="Currency 2 3 2 2" xfId="9993"/>
    <cellStyle name="Currency 2 3 3" xfId="9994"/>
    <cellStyle name="Currency 2 3 4" xfId="9995"/>
    <cellStyle name="Currency 2 4" xfId="9996"/>
    <cellStyle name="Currency 2 4 2" xfId="9997"/>
    <cellStyle name="Currency 2 4 2 2" xfId="9998"/>
    <cellStyle name="Currency 2 4 3" xfId="9999"/>
    <cellStyle name="Currency 2 5" xfId="10000"/>
    <cellStyle name="Currency 2 5 10" xfId="10001"/>
    <cellStyle name="Currency 2 5 11" xfId="10002"/>
    <cellStyle name="Currency 2 5 11 2" xfId="10003"/>
    <cellStyle name="Currency 2 5 11 2 2" xfId="10004"/>
    <cellStyle name="Currency 2 5 11 2 2 2" xfId="10005"/>
    <cellStyle name="Currency 2 5 11 2 2 2 2" xfId="10006"/>
    <cellStyle name="Currency 2 5 11 2 2 3" xfId="10007"/>
    <cellStyle name="Currency 2 5 11 2 2 4" xfId="10008"/>
    <cellStyle name="Currency 2 5 11 2 3" xfId="10009"/>
    <cellStyle name="Currency 2 5 11 2 3 2" xfId="10010"/>
    <cellStyle name="Currency 2 5 11 2 4" xfId="10011"/>
    <cellStyle name="Currency 2 5 11 2 5" xfId="10012"/>
    <cellStyle name="Currency 2 5 11 3" xfId="10013"/>
    <cellStyle name="Currency 2 5 12" xfId="10014"/>
    <cellStyle name="Currency 2 5 12 2" xfId="10015"/>
    <cellStyle name="Currency 2 5 12 2 2" xfId="10016"/>
    <cellStyle name="Currency 2 5 12 2 2 2" xfId="10017"/>
    <cellStyle name="Currency 2 5 12 2 3" xfId="10018"/>
    <cellStyle name="Currency 2 5 12 2 4" xfId="10019"/>
    <cellStyle name="Currency 2 5 12 3" xfId="10020"/>
    <cellStyle name="Currency 2 5 12 3 2" xfId="10021"/>
    <cellStyle name="Currency 2 5 12 4" xfId="10022"/>
    <cellStyle name="Currency 2 5 12 5" xfId="10023"/>
    <cellStyle name="Currency 2 5 13" xfId="10024"/>
    <cellStyle name="Currency 2 5 13 2" xfId="10025"/>
    <cellStyle name="Currency 2 5 13 2 2" xfId="10026"/>
    <cellStyle name="Currency 2 5 13 3" xfId="10027"/>
    <cellStyle name="Currency 2 5 14" xfId="10028"/>
    <cellStyle name="Currency 2 5 14 2" xfId="10029"/>
    <cellStyle name="Currency 2 5 14 2 2" xfId="10030"/>
    <cellStyle name="Currency 2 5 14 3" xfId="10031"/>
    <cellStyle name="Currency 2 5 15" xfId="10032"/>
    <cellStyle name="Currency 2 5 15 2" xfId="10033"/>
    <cellStyle name="Currency 2 5 15 2 2" xfId="10034"/>
    <cellStyle name="Currency 2 5 15 3" xfId="10035"/>
    <cellStyle name="Currency 2 5 16" xfId="10036"/>
    <cellStyle name="Currency 2 5 16 2" xfId="10037"/>
    <cellStyle name="Currency 2 5 16 2 2" xfId="10038"/>
    <cellStyle name="Currency 2 5 16 3" xfId="10039"/>
    <cellStyle name="Currency 2 5 17" xfId="10040"/>
    <cellStyle name="Currency 2 5 17 2" xfId="10041"/>
    <cellStyle name="Currency 2 5 17 2 2" xfId="10042"/>
    <cellStyle name="Currency 2 5 17 3" xfId="10043"/>
    <cellStyle name="Currency 2 5 18" xfId="10044"/>
    <cellStyle name="Currency 2 5 18 2" xfId="10045"/>
    <cellStyle name="Currency 2 5 19" xfId="10046"/>
    <cellStyle name="Currency 2 5 19 2" xfId="10047"/>
    <cellStyle name="Currency 2 5 2" xfId="10048"/>
    <cellStyle name="Currency 2 5 2 10" xfId="10049"/>
    <cellStyle name="Currency 2 5 2 10 2" xfId="10050"/>
    <cellStyle name="Currency 2 5 2 10 2 2" xfId="10051"/>
    <cellStyle name="Currency 2 5 2 10 2 2 2" xfId="10052"/>
    <cellStyle name="Currency 2 5 2 10 2 2 2 2" xfId="10053"/>
    <cellStyle name="Currency 2 5 2 10 2 2 3" xfId="10054"/>
    <cellStyle name="Currency 2 5 2 10 2 2 4" xfId="10055"/>
    <cellStyle name="Currency 2 5 2 10 2 3" xfId="10056"/>
    <cellStyle name="Currency 2 5 2 10 2 3 2" xfId="10057"/>
    <cellStyle name="Currency 2 5 2 10 2 4" xfId="10058"/>
    <cellStyle name="Currency 2 5 2 10 2 5" xfId="10059"/>
    <cellStyle name="Currency 2 5 2 10 3" xfId="10060"/>
    <cellStyle name="Currency 2 5 2 11" xfId="10061"/>
    <cellStyle name="Currency 2 5 2 11 2" xfId="10062"/>
    <cellStyle name="Currency 2 5 2 11 2 2" xfId="10063"/>
    <cellStyle name="Currency 2 5 2 11 2 2 2" xfId="10064"/>
    <cellStyle name="Currency 2 5 2 11 2 3" xfId="10065"/>
    <cellStyle name="Currency 2 5 2 11 2 4" xfId="10066"/>
    <cellStyle name="Currency 2 5 2 11 3" xfId="10067"/>
    <cellStyle name="Currency 2 5 2 11 3 2" xfId="10068"/>
    <cellStyle name="Currency 2 5 2 11 4" xfId="10069"/>
    <cellStyle name="Currency 2 5 2 11 5" xfId="10070"/>
    <cellStyle name="Currency 2 5 2 12" xfId="10071"/>
    <cellStyle name="Currency 2 5 2 12 2" xfId="10072"/>
    <cellStyle name="Currency 2 5 2 12 2 2" xfId="10073"/>
    <cellStyle name="Currency 2 5 2 12 3" xfId="10074"/>
    <cellStyle name="Currency 2 5 2 13" xfId="10075"/>
    <cellStyle name="Currency 2 5 2 13 2" xfId="10076"/>
    <cellStyle name="Currency 2 5 2 13 2 2" xfId="10077"/>
    <cellStyle name="Currency 2 5 2 13 3" xfId="10078"/>
    <cellStyle name="Currency 2 5 2 14" xfId="10079"/>
    <cellStyle name="Currency 2 5 2 14 2" xfId="10080"/>
    <cellStyle name="Currency 2 5 2 14 2 2" xfId="10081"/>
    <cellStyle name="Currency 2 5 2 14 3" xfId="10082"/>
    <cellStyle name="Currency 2 5 2 15" xfId="10083"/>
    <cellStyle name="Currency 2 5 2 15 2" xfId="10084"/>
    <cellStyle name="Currency 2 5 2 15 2 2" xfId="10085"/>
    <cellStyle name="Currency 2 5 2 15 3" xfId="10086"/>
    <cellStyle name="Currency 2 5 2 16" xfId="10087"/>
    <cellStyle name="Currency 2 5 2 16 2" xfId="10088"/>
    <cellStyle name="Currency 2 5 2 16 2 2" xfId="10089"/>
    <cellStyle name="Currency 2 5 2 16 3" xfId="10090"/>
    <cellStyle name="Currency 2 5 2 17" xfId="10091"/>
    <cellStyle name="Currency 2 5 2 17 2" xfId="10092"/>
    <cellStyle name="Currency 2 5 2 18" xfId="10093"/>
    <cellStyle name="Currency 2 5 2 18 2" xfId="10094"/>
    <cellStyle name="Currency 2 5 2 19" xfId="10095"/>
    <cellStyle name="Currency 2 5 2 2" xfId="10096"/>
    <cellStyle name="Currency 2 5 2 2 2" xfId="10097"/>
    <cellStyle name="Currency 2 5 2 2 3" xfId="10098"/>
    <cellStyle name="Currency 2 5 2 3" xfId="10099"/>
    <cellStyle name="Currency 2 5 2 4" xfId="10100"/>
    <cellStyle name="Currency 2 5 2 5" xfId="10101"/>
    <cellStyle name="Currency 2 5 2 6" xfId="10102"/>
    <cellStyle name="Currency 2 5 2 7" xfId="10103"/>
    <cellStyle name="Currency 2 5 2 8" xfId="10104"/>
    <cellStyle name="Currency 2 5 2 9" xfId="10105"/>
    <cellStyle name="Currency 2 5 20" xfId="10106"/>
    <cellStyle name="Currency 2 5 3" xfId="10107"/>
    <cellStyle name="Currency 2 5 3 2" xfId="10108"/>
    <cellStyle name="Currency 2 5 3 3" xfId="10109"/>
    <cellStyle name="Currency 2 5 4" xfId="10110"/>
    <cellStyle name="Currency 2 5 5" xfId="10111"/>
    <cellStyle name="Currency 2 5 6" xfId="10112"/>
    <cellStyle name="Currency 2 5 7" xfId="10113"/>
    <cellStyle name="Currency 2 5 8" xfId="10114"/>
    <cellStyle name="Currency 2 5 9" xfId="10115"/>
    <cellStyle name="Currency 2 6" xfId="10116"/>
    <cellStyle name="Currency 2 6 10" xfId="10117"/>
    <cellStyle name="Currency 2 6 10 2" xfId="10118"/>
    <cellStyle name="Currency 2 6 10 2 2" xfId="10119"/>
    <cellStyle name="Currency 2 6 10 2 2 2" xfId="10120"/>
    <cellStyle name="Currency 2 6 10 2 2 2 2" xfId="10121"/>
    <cellStyle name="Currency 2 6 10 2 2 3" xfId="10122"/>
    <cellStyle name="Currency 2 6 10 2 2 4" xfId="10123"/>
    <cellStyle name="Currency 2 6 10 2 3" xfId="10124"/>
    <cellStyle name="Currency 2 6 10 2 3 2" xfId="10125"/>
    <cellStyle name="Currency 2 6 10 2 4" xfId="10126"/>
    <cellStyle name="Currency 2 6 10 2 5" xfId="10127"/>
    <cellStyle name="Currency 2 6 10 3" xfId="10128"/>
    <cellStyle name="Currency 2 6 11" xfId="10129"/>
    <cellStyle name="Currency 2 6 11 2" xfId="10130"/>
    <cellStyle name="Currency 2 6 11 2 2" xfId="10131"/>
    <cellStyle name="Currency 2 6 11 2 2 2" xfId="10132"/>
    <cellStyle name="Currency 2 6 11 2 3" xfId="10133"/>
    <cellStyle name="Currency 2 6 11 2 4" xfId="10134"/>
    <cellStyle name="Currency 2 6 11 3" xfId="10135"/>
    <cellStyle name="Currency 2 6 11 3 2" xfId="10136"/>
    <cellStyle name="Currency 2 6 11 4" xfId="10137"/>
    <cellStyle name="Currency 2 6 11 5" xfId="10138"/>
    <cellStyle name="Currency 2 6 12" xfId="10139"/>
    <cellStyle name="Currency 2 6 12 2" xfId="10140"/>
    <cellStyle name="Currency 2 6 12 2 2" xfId="10141"/>
    <cellStyle name="Currency 2 6 12 3" xfId="10142"/>
    <cellStyle name="Currency 2 6 13" xfId="10143"/>
    <cellStyle name="Currency 2 6 13 2" xfId="10144"/>
    <cellStyle name="Currency 2 6 13 2 2" xfId="10145"/>
    <cellStyle name="Currency 2 6 13 3" xfId="10146"/>
    <cellStyle name="Currency 2 6 14" xfId="10147"/>
    <cellStyle name="Currency 2 6 14 2" xfId="10148"/>
    <cellStyle name="Currency 2 6 14 2 2" xfId="10149"/>
    <cellStyle name="Currency 2 6 14 3" xfId="10150"/>
    <cellStyle name="Currency 2 6 15" xfId="10151"/>
    <cellStyle name="Currency 2 6 15 2" xfId="10152"/>
    <cellStyle name="Currency 2 6 15 2 2" xfId="10153"/>
    <cellStyle name="Currency 2 6 15 3" xfId="10154"/>
    <cellStyle name="Currency 2 6 16" xfId="10155"/>
    <cellStyle name="Currency 2 6 16 2" xfId="10156"/>
    <cellStyle name="Currency 2 6 16 2 2" xfId="10157"/>
    <cellStyle name="Currency 2 6 16 3" xfId="10158"/>
    <cellStyle name="Currency 2 6 17" xfId="10159"/>
    <cellStyle name="Currency 2 6 17 2" xfId="10160"/>
    <cellStyle name="Currency 2 6 18" xfId="10161"/>
    <cellStyle name="Currency 2 6 18 2" xfId="10162"/>
    <cellStyle name="Currency 2 6 19" xfId="10163"/>
    <cellStyle name="Currency 2 6 2" xfId="10164"/>
    <cellStyle name="Currency 2 6 2 2" xfId="10165"/>
    <cellStyle name="Currency 2 6 2 3" xfId="10166"/>
    <cellStyle name="Currency 2 6 3" xfId="10167"/>
    <cellStyle name="Currency 2 6 4" xfId="10168"/>
    <cellStyle name="Currency 2 6 5" xfId="10169"/>
    <cellStyle name="Currency 2 6 6" xfId="10170"/>
    <cellStyle name="Currency 2 6 7" xfId="10171"/>
    <cellStyle name="Currency 2 6 8" xfId="10172"/>
    <cellStyle name="Currency 2 6 9" xfId="10173"/>
    <cellStyle name="Currency 2 7" xfId="10174"/>
    <cellStyle name="Currency 2 7 10" xfId="10175"/>
    <cellStyle name="Currency 2 7 10 2" xfId="10176"/>
    <cellStyle name="Currency 2 7 10 2 2" xfId="10177"/>
    <cellStyle name="Currency 2 7 10 2 2 2" xfId="10178"/>
    <cellStyle name="Currency 2 7 10 2 2 2 2" xfId="10179"/>
    <cellStyle name="Currency 2 7 10 2 2 3" xfId="10180"/>
    <cellStyle name="Currency 2 7 10 2 2 4" xfId="10181"/>
    <cellStyle name="Currency 2 7 10 2 3" xfId="10182"/>
    <cellStyle name="Currency 2 7 10 2 3 2" xfId="10183"/>
    <cellStyle name="Currency 2 7 10 2 4" xfId="10184"/>
    <cellStyle name="Currency 2 7 10 2 5" xfId="10185"/>
    <cellStyle name="Currency 2 7 10 3" xfId="10186"/>
    <cellStyle name="Currency 2 7 11" xfId="10187"/>
    <cellStyle name="Currency 2 7 11 2" xfId="10188"/>
    <cellStyle name="Currency 2 7 11 2 2" xfId="10189"/>
    <cellStyle name="Currency 2 7 11 2 2 2" xfId="10190"/>
    <cellStyle name="Currency 2 7 11 2 3" xfId="10191"/>
    <cellStyle name="Currency 2 7 11 2 4" xfId="10192"/>
    <cellStyle name="Currency 2 7 11 3" xfId="10193"/>
    <cellStyle name="Currency 2 7 11 3 2" xfId="10194"/>
    <cellStyle name="Currency 2 7 11 4" xfId="10195"/>
    <cellStyle name="Currency 2 7 11 5" xfId="10196"/>
    <cellStyle name="Currency 2 7 12" xfId="10197"/>
    <cellStyle name="Currency 2 7 12 2" xfId="10198"/>
    <cellStyle name="Currency 2 7 12 2 2" xfId="10199"/>
    <cellStyle name="Currency 2 7 12 3" xfId="10200"/>
    <cellStyle name="Currency 2 7 13" xfId="10201"/>
    <cellStyle name="Currency 2 7 13 2" xfId="10202"/>
    <cellStyle name="Currency 2 7 13 2 2" xfId="10203"/>
    <cellStyle name="Currency 2 7 13 3" xfId="10204"/>
    <cellStyle name="Currency 2 7 14" xfId="10205"/>
    <cellStyle name="Currency 2 7 14 2" xfId="10206"/>
    <cellStyle name="Currency 2 7 14 2 2" xfId="10207"/>
    <cellStyle name="Currency 2 7 14 3" xfId="10208"/>
    <cellStyle name="Currency 2 7 15" xfId="10209"/>
    <cellStyle name="Currency 2 7 15 2" xfId="10210"/>
    <cellStyle name="Currency 2 7 15 2 2" xfId="10211"/>
    <cellStyle name="Currency 2 7 15 3" xfId="10212"/>
    <cellStyle name="Currency 2 7 16" xfId="10213"/>
    <cellStyle name="Currency 2 7 16 2" xfId="10214"/>
    <cellStyle name="Currency 2 7 16 2 2" xfId="10215"/>
    <cellStyle name="Currency 2 7 16 3" xfId="10216"/>
    <cellStyle name="Currency 2 7 17" xfId="10217"/>
    <cellStyle name="Currency 2 7 17 2" xfId="10218"/>
    <cellStyle name="Currency 2 7 18" xfId="10219"/>
    <cellStyle name="Currency 2 7 18 2" xfId="10220"/>
    <cellStyle name="Currency 2 7 19" xfId="10221"/>
    <cellStyle name="Currency 2 7 2" xfId="10222"/>
    <cellStyle name="Currency 2 7 2 2" xfId="10223"/>
    <cellStyle name="Currency 2 7 2 3" xfId="10224"/>
    <cellStyle name="Currency 2 7 3" xfId="10225"/>
    <cellStyle name="Currency 2 7 4" xfId="10226"/>
    <cellStyle name="Currency 2 7 5" xfId="10227"/>
    <cellStyle name="Currency 2 7 6" xfId="10228"/>
    <cellStyle name="Currency 2 7 7" xfId="10229"/>
    <cellStyle name="Currency 2 7 8" xfId="10230"/>
    <cellStyle name="Currency 2 7 9" xfId="10231"/>
    <cellStyle name="Currency 2 8" xfId="10232"/>
    <cellStyle name="Currency 2 8 10" xfId="10233"/>
    <cellStyle name="Currency 2 8 10 10" xfId="10234"/>
    <cellStyle name="Currency 2 8 10 2" xfId="10235"/>
    <cellStyle name="Currency 2 8 10 2 2" xfId="10236"/>
    <cellStyle name="Currency 2 8 10 2 2 2" xfId="10237"/>
    <cellStyle name="Currency 2 8 10 2 2 2 2" xfId="10238"/>
    <cellStyle name="Currency 2 8 10 2 2 3" xfId="10239"/>
    <cellStyle name="Currency 2 8 10 2 2 4" xfId="10240"/>
    <cellStyle name="Currency 2 8 10 2 3" xfId="10241"/>
    <cellStyle name="Currency 2 8 10 2 3 2" xfId="10242"/>
    <cellStyle name="Currency 2 8 10 2 4" xfId="10243"/>
    <cellStyle name="Currency 2 8 10 2 5" xfId="10244"/>
    <cellStyle name="Currency 2 8 10 3" xfId="10245"/>
    <cellStyle name="Currency 2 8 10 4" xfId="10246"/>
    <cellStyle name="Currency 2 8 10 5" xfId="10247"/>
    <cellStyle name="Currency 2 8 10 6" xfId="10248"/>
    <cellStyle name="Currency 2 8 10 6 2" xfId="10249"/>
    <cellStyle name="Currency 2 8 10 6 2 2" xfId="10250"/>
    <cellStyle name="Currency 2 8 10 6 3" xfId="10251"/>
    <cellStyle name="Currency 2 8 10 7" xfId="10252"/>
    <cellStyle name="Currency 2 8 10 7 2" xfId="10253"/>
    <cellStyle name="Currency 2 8 10 7 2 2" xfId="10254"/>
    <cellStyle name="Currency 2 8 10 7 3" xfId="10255"/>
    <cellStyle name="Currency 2 8 10 8" xfId="10256"/>
    <cellStyle name="Currency 2 8 10 8 2" xfId="10257"/>
    <cellStyle name="Currency 2 8 10 9" xfId="10258"/>
    <cellStyle name="Currency 2 8 11" xfId="10259"/>
    <cellStyle name="Currency 2 8 11 10" xfId="10260"/>
    <cellStyle name="Currency 2 8 11 2" xfId="10261"/>
    <cellStyle name="Currency 2 8 11 2 2" xfId="10262"/>
    <cellStyle name="Currency 2 8 11 2 2 2" xfId="10263"/>
    <cellStyle name="Currency 2 8 11 2 2 2 2" xfId="10264"/>
    <cellStyle name="Currency 2 8 11 2 2 3" xfId="10265"/>
    <cellStyle name="Currency 2 8 11 2 2 4" xfId="10266"/>
    <cellStyle name="Currency 2 8 11 2 3" xfId="10267"/>
    <cellStyle name="Currency 2 8 11 2 3 2" xfId="10268"/>
    <cellStyle name="Currency 2 8 11 2 4" xfId="10269"/>
    <cellStyle name="Currency 2 8 11 2 5" xfId="10270"/>
    <cellStyle name="Currency 2 8 11 3" xfId="10271"/>
    <cellStyle name="Currency 2 8 11 4" xfId="10272"/>
    <cellStyle name="Currency 2 8 11 5" xfId="10273"/>
    <cellStyle name="Currency 2 8 11 6" xfId="10274"/>
    <cellStyle name="Currency 2 8 11 6 2" xfId="10275"/>
    <cellStyle name="Currency 2 8 11 6 2 2" xfId="10276"/>
    <cellStyle name="Currency 2 8 11 6 3" xfId="10277"/>
    <cellStyle name="Currency 2 8 11 7" xfId="10278"/>
    <cellStyle name="Currency 2 8 11 7 2" xfId="10279"/>
    <cellStyle name="Currency 2 8 11 7 2 2" xfId="10280"/>
    <cellStyle name="Currency 2 8 11 7 3" xfId="10281"/>
    <cellStyle name="Currency 2 8 11 8" xfId="10282"/>
    <cellStyle name="Currency 2 8 11 8 2" xfId="10283"/>
    <cellStyle name="Currency 2 8 11 9" xfId="10284"/>
    <cellStyle name="Currency 2 8 12" xfId="10285"/>
    <cellStyle name="Currency 2 8 12 10" xfId="10286"/>
    <cellStyle name="Currency 2 8 12 2" xfId="10287"/>
    <cellStyle name="Currency 2 8 12 2 2" xfId="10288"/>
    <cellStyle name="Currency 2 8 12 2 2 2" xfId="10289"/>
    <cellStyle name="Currency 2 8 12 2 2 2 2" xfId="10290"/>
    <cellStyle name="Currency 2 8 12 2 2 3" xfId="10291"/>
    <cellStyle name="Currency 2 8 12 2 2 4" xfId="10292"/>
    <cellStyle name="Currency 2 8 12 2 3" xfId="10293"/>
    <cellStyle name="Currency 2 8 12 2 3 2" xfId="10294"/>
    <cellStyle name="Currency 2 8 12 2 4" xfId="10295"/>
    <cellStyle name="Currency 2 8 12 2 5" xfId="10296"/>
    <cellStyle name="Currency 2 8 12 3" xfId="10297"/>
    <cellStyle name="Currency 2 8 12 4" xfId="10298"/>
    <cellStyle name="Currency 2 8 12 5" xfId="10299"/>
    <cellStyle name="Currency 2 8 12 6" xfId="10300"/>
    <cellStyle name="Currency 2 8 12 6 2" xfId="10301"/>
    <cellStyle name="Currency 2 8 12 6 2 2" xfId="10302"/>
    <cellStyle name="Currency 2 8 12 6 3" xfId="10303"/>
    <cellStyle name="Currency 2 8 12 7" xfId="10304"/>
    <cellStyle name="Currency 2 8 12 7 2" xfId="10305"/>
    <cellStyle name="Currency 2 8 12 7 2 2" xfId="10306"/>
    <cellStyle name="Currency 2 8 12 7 3" xfId="10307"/>
    <cellStyle name="Currency 2 8 12 8" xfId="10308"/>
    <cellStyle name="Currency 2 8 12 8 2" xfId="10309"/>
    <cellStyle name="Currency 2 8 12 9" xfId="10310"/>
    <cellStyle name="Currency 2 8 13" xfId="10311"/>
    <cellStyle name="Currency 2 8 14" xfId="10312"/>
    <cellStyle name="Currency 2 8 14 2" xfId="10313"/>
    <cellStyle name="Currency 2 8 14 2 2" xfId="10314"/>
    <cellStyle name="Currency 2 8 14 2 2 2" xfId="10315"/>
    <cellStyle name="Currency 2 8 14 2 2 2 2" xfId="10316"/>
    <cellStyle name="Currency 2 8 14 2 2 3" xfId="10317"/>
    <cellStyle name="Currency 2 8 14 2 2 4" xfId="10318"/>
    <cellStyle name="Currency 2 8 14 2 3" xfId="10319"/>
    <cellStyle name="Currency 2 8 14 2 3 2" xfId="10320"/>
    <cellStyle name="Currency 2 8 14 2 4" xfId="10321"/>
    <cellStyle name="Currency 2 8 14 2 5" xfId="10322"/>
    <cellStyle name="Currency 2 8 14 3" xfId="10323"/>
    <cellStyle name="Currency 2 8 15" xfId="10324"/>
    <cellStyle name="Currency 2 8 15 2" xfId="10325"/>
    <cellStyle name="Currency 2 8 15 2 2" xfId="10326"/>
    <cellStyle name="Currency 2 8 15 2 2 2" xfId="10327"/>
    <cellStyle name="Currency 2 8 15 2 3" xfId="10328"/>
    <cellStyle name="Currency 2 8 15 2 4" xfId="10329"/>
    <cellStyle name="Currency 2 8 15 3" xfId="10330"/>
    <cellStyle name="Currency 2 8 15 3 2" xfId="10331"/>
    <cellStyle name="Currency 2 8 15 4" xfId="10332"/>
    <cellStyle name="Currency 2 8 15 5" xfId="10333"/>
    <cellStyle name="Currency 2 8 16" xfId="10334"/>
    <cellStyle name="Currency 2 8 16 2" xfId="10335"/>
    <cellStyle name="Currency 2 8 16 2 2" xfId="10336"/>
    <cellStyle name="Currency 2 8 16 3" xfId="10337"/>
    <cellStyle name="Currency 2 8 17" xfId="10338"/>
    <cellStyle name="Currency 2 8 17 2" xfId="10339"/>
    <cellStyle name="Currency 2 8 17 2 2" xfId="10340"/>
    <cellStyle name="Currency 2 8 17 3" xfId="10341"/>
    <cellStyle name="Currency 2 8 18" xfId="10342"/>
    <cellStyle name="Currency 2 8 18 2" xfId="10343"/>
    <cellStyle name="Currency 2 8 19" xfId="10344"/>
    <cellStyle name="Currency 2 8 2" xfId="10345"/>
    <cellStyle name="Currency 2 8 2 10" xfId="10346"/>
    <cellStyle name="Currency 2 8 2 2" xfId="10347"/>
    <cellStyle name="Currency 2 8 2 2 2" xfId="10348"/>
    <cellStyle name="Currency 2 8 2 2 2 2" xfId="10349"/>
    <cellStyle name="Currency 2 8 2 2 2 2 2" xfId="10350"/>
    <cellStyle name="Currency 2 8 2 2 2 3" xfId="10351"/>
    <cellStyle name="Currency 2 8 2 2 2 4" xfId="10352"/>
    <cellStyle name="Currency 2 8 2 2 3" xfId="10353"/>
    <cellStyle name="Currency 2 8 2 2 3 2" xfId="10354"/>
    <cellStyle name="Currency 2 8 2 2 4" xfId="10355"/>
    <cellStyle name="Currency 2 8 2 2 5" xfId="10356"/>
    <cellStyle name="Currency 2 8 2 3" xfId="10357"/>
    <cellStyle name="Currency 2 8 2 4" xfId="10358"/>
    <cellStyle name="Currency 2 8 2 5" xfId="10359"/>
    <cellStyle name="Currency 2 8 2 6" xfId="10360"/>
    <cellStyle name="Currency 2 8 2 6 2" xfId="10361"/>
    <cellStyle name="Currency 2 8 2 6 2 2" xfId="10362"/>
    <cellStyle name="Currency 2 8 2 6 3" xfId="10363"/>
    <cellStyle name="Currency 2 8 2 7" xfId="10364"/>
    <cellStyle name="Currency 2 8 2 7 2" xfId="10365"/>
    <cellStyle name="Currency 2 8 2 7 2 2" xfId="10366"/>
    <cellStyle name="Currency 2 8 2 7 3" xfId="10367"/>
    <cellStyle name="Currency 2 8 2 8" xfId="10368"/>
    <cellStyle name="Currency 2 8 2 8 2" xfId="10369"/>
    <cellStyle name="Currency 2 8 2 9" xfId="10370"/>
    <cellStyle name="Currency 2 8 20" xfId="10371"/>
    <cellStyle name="Currency 2 8 3" xfId="10372"/>
    <cellStyle name="Currency 2 8 3 10" xfId="10373"/>
    <cellStyle name="Currency 2 8 3 2" xfId="10374"/>
    <cellStyle name="Currency 2 8 3 2 2" xfId="10375"/>
    <cellStyle name="Currency 2 8 3 2 2 2" xfId="10376"/>
    <cellStyle name="Currency 2 8 3 2 2 2 2" xfId="10377"/>
    <cellStyle name="Currency 2 8 3 2 2 3" xfId="10378"/>
    <cellStyle name="Currency 2 8 3 2 2 4" xfId="10379"/>
    <cellStyle name="Currency 2 8 3 2 3" xfId="10380"/>
    <cellStyle name="Currency 2 8 3 2 3 2" xfId="10381"/>
    <cellStyle name="Currency 2 8 3 2 4" xfId="10382"/>
    <cellStyle name="Currency 2 8 3 2 5" xfId="10383"/>
    <cellStyle name="Currency 2 8 3 3" xfId="10384"/>
    <cellStyle name="Currency 2 8 3 4" xfId="10385"/>
    <cellStyle name="Currency 2 8 3 5" xfId="10386"/>
    <cellStyle name="Currency 2 8 3 6" xfId="10387"/>
    <cellStyle name="Currency 2 8 3 6 2" xfId="10388"/>
    <cellStyle name="Currency 2 8 3 6 2 2" xfId="10389"/>
    <cellStyle name="Currency 2 8 3 6 3" xfId="10390"/>
    <cellStyle name="Currency 2 8 3 7" xfId="10391"/>
    <cellStyle name="Currency 2 8 3 7 2" xfId="10392"/>
    <cellStyle name="Currency 2 8 3 7 2 2" xfId="10393"/>
    <cellStyle name="Currency 2 8 3 7 3" xfId="10394"/>
    <cellStyle name="Currency 2 8 3 8" xfId="10395"/>
    <cellStyle name="Currency 2 8 3 8 2" xfId="10396"/>
    <cellStyle name="Currency 2 8 3 9" xfId="10397"/>
    <cellStyle name="Currency 2 8 4" xfId="10398"/>
    <cellStyle name="Currency 2 8 4 10" xfId="10399"/>
    <cellStyle name="Currency 2 8 4 2" xfId="10400"/>
    <cellStyle name="Currency 2 8 4 2 2" xfId="10401"/>
    <cellStyle name="Currency 2 8 4 2 2 2" xfId="10402"/>
    <cellStyle name="Currency 2 8 4 2 2 2 2" xfId="10403"/>
    <cellStyle name="Currency 2 8 4 2 2 3" xfId="10404"/>
    <cellStyle name="Currency 2 8 4 2 2 4" xfId="10405"/>
    <cellStyle name="Currency 2 8 4 2 3" xfId="10406"/>
    <cellStyle name="Currency 2 8 4 2 3 2" xfId="10407"/>
    <cellStyle name="Currency 2 8 4 2 4" xfId="10408"/>
    <cellStyle name="Currency 2 8 4 2 5" xfId="10409"/>
    <cellStyle name="Currency 2 8 4 3" xfId="10410"/>
    <cellStyle name="Currency 2 8 4 4" xfId="10411"/>
    <cellStyle name="Currency 2 8 4 5" xfId="10412"/>
    <cellStyle name="Currency 2 8 4 6" xfId="10413"/>
    <cellStyle name="Currency 2 8 4 6 2" xfId="10414"/>
    <cellStyle name="Currency 2 8 4 6 2 2" xfId="10415"/>
    <cellStyle name="Currency 2 8 4 6 3" xfId="10416"/>
    <cellStyle name="Currency 2 8 4 7" xfId="10417"/>
    <cellStyle name="Currency 2 8 4 7 2" xfId="10418"/>
    <cellStyle name="Currency 2 8 4 7 2 2" xfId="10419"/>
    <cellStyle name="Currency 2 8 4 7 3" xfId="10420"/>
    <cellStyle name="Currency 2 8 4 8" xfId="10421"/>
    <cellStyle name="Currency 2 8 4 8 2" xfId="10422"/>
    <cellStyle name="Currency 2 8 4 9" xfId="10423"/>
    <cellStyle name="Currency 2 8 5" xfId="10424"/>
    <cellStyle name="Currency 2 8 5 10" xfId="10425"/>
    <cellStyle name="Currency 2 8 5 2" xfId="10426"/>
    <cellStyle name="Currency 2 8 5 2 2" xfId="10427"/>
    <cellStyle name="Currency 2 8 5 2 2 2" xfId="10428"/>
    <cellStyle name="Currency 2 8 5 2 2 2 2" xfId="10429"/>
    <cellStyle name="Currency 2 8 5 2 2 3" xfId="10430"/>
    <cellStyle name="Currency 2 8 5 2 2 4" xfId="10431"/>
    <cellStyle name="Currency 2 8 5 2 3" xfId="10432"/>
    <cellStyle name="Currency 2 8 5 2 3 2" xfId="10433"/>
    <cellStyle name="Currency 2 8 5 2 4" xfId="10434"/>
    <cellStyle name="Currency 2 8 5 2 5" xfId="10435"/>
    <cellStyle name="Currency 2 8 5 3" xfId="10436"/>
    <cellStyle name="Currency 2 8 5 4" xfId="10437"/>
    <cellStyle name="Currency 2 8 5 5" xfId="10438"/>
    <cellStyle name="Currency 2 8 5 6" xfId="10439"/>
    <cellStyle name="Currency 2 8 5 6 2" xfId="10440"/>
    <cellStyle name="Currency 2 8 5 6 2 2" xfId="10441"/>
    <cellStyle name="Currency 2 8 5 6 3" xfId="10442"/>
    <cellStyle name="Currency 2 8 5 7" xfId="10443"/>
    <cellStyle name="Currency 2 8 5 7 2" xfId="10444"/>
    <cellStyle name="Currency 2 8 5 7 2 2" xfId="10445"/>
    <cellStyle name="Currency 2 8 5 7 3" xfId="10446"/>
    <cellStyle name="Currency 2 8 5 8" xfId="10447"/>
    <cellStyle name="Currency 2 8 5 8 2" xfId="10448"/>
    <cellStyle name="Currency 2 8 5 9" xfId="10449"/>
    <cellStyle name="Currency 2 8 6" xfId="10450"/>
    <cellStyle name="Currency 2 8 6 10" xfId="10451"/>
    <cellStyle name="Currency 2 8 6 2" xfId="10452"/>
    <cellStyle name="Currency 2 8 6 2 2" xfId="10453"/>
    <cellStyle name="Currency 2 8 6 2 2 2" xfId="10454"/>
    <cellStyle name="Currency 2 8 6 2 2 2 2" xfId="10455"/>
    <cellStyle name="Currency 2 8 6 2 2 3" xfId="10456"/>
    <cellStyle name="Currency 2 8 6 2 2 4" xfId="10457"/>
    <cellStyle name="Currency 2 8 6 2 3" xfId="10458"/>
    <cellStyle name="Currency 2 8 6 2 3 2" xfId="10459"/>
    <cellStyle name="Currency 2 8 6 2 4" xfId="10460"/>
    <cellStyle name="Currency 2 8 6 2 5" xfId="10461"/>
    <cellStyle name="Currency 2 8 6 3" xfId="10462"/>
    <cellStyle name="Currency 2 8 6 4" xfId="10463"/>
    <cellStyle name="Currency 2 8 6 5" xfId="10464"/>
    <cellStyle name="Currency 2 8 6 6" xfId="10465"/>
    <cellStyle name="Currency 2 8 6 6 2" xfId="10466"/>
    <cellStyle name="Currency 2 8 6 6 2 2" xfId="10467"/>
    <cellStyle name="Currency 2 8 6 6 3" xfId="10468"/>
    <cellStyle name="Currency 2 8 6 7" xfId="10469"/>
    <cellStyle name="Currency 2 8 6 7 2" xfId="10470"/>
    <cellStyle name="Currency 2 8 6 7 2 2" xfId="10471"/>
    <cellStyle name="Currency 2 8 6 7 3" xfId="10472"/>
    <cellStyle name="Currency 2 8 6 8" xfId="10473"/>
    <cellStyle name="Currency 2 8 6 8 2" xfId="10474"/>
    <cellStyle name="Currency 2 8 6 9" xfId="10475"/>
    <cellStyle name="Currency 2 8 7" xfId="10476"/>
    <cellStyle name="Currency 2 8 7 10" xfId="10477"/>
    <cellStyle name="Currency 2 8 7 2" xfId="10478"/>
    <cellStyle name="Currency 2 8 7 2 2" xfId="10479"/>
    <cellStyle name="Currency 2 8 7 2 2 2" xfId="10480"/>
    <cellStyle name="Currency 2 8 7 2 2 2 2" xfId="10481"/>
    <cellStyle name="Currency 2 8 7 2 2 3" xfId="10482"/>
    <cellStyle name="Currency 2 8 7 2 2 4" xfId="10483"/>
    <cellStyle name="Currency 2 8 7 2 3" xfId="10484"/>
    <cellStyle name="Currency 2 8 7 2 3 2" xfId="10485"/>
    <cellStyle name="Currency 2 8 7 2 4" xfId="10486"/>
    <cellStyle name="Currency 2 8 7 2 5" xfId="10487"/>
    <cellStyle name="Currency 2 8 7 3" xfId="10488"/>
    <cellStyle name="Currency 2 8 7 4" xfId="10489"/>
    <cellStyle name="Currency 2 8 7 5" xfId="10490"/>
    <cellStyle name="Currency 2 8 7 6" xfId="10491"/>
    <cellStyle name="Currency 2 8 7 6 2" xfId="10492"/>
    <cellStyle name="Currency 2 8 7 6 2 2" xfId="10493"/>
    <cellStyle name="Currency 2 8 7 6 3" xfId="10494"/>
    <cellStyle name="Currency 2 8 7 7" xfId="10495"/>
    <cellStyle name="Currency 2 8 7 7 2" xfId="10496"/>
    <cellStyle name="Currency 2 8 7 7 2 2" xfId="10497"/>
    <cellStyle name="Currency 2 8 7 7 3" xfId="10498"/>
    <cellStyle name="Currency 2 8 7 8" xfId="10499"/>
    <cellStyle name="Currency 2 8 7 8 2" xfId="10500"/>
    <cellStyle name="Currency 2 8 7 9" xfId="10501"/>
    <cellStyle name="Currency 2 8 8" xfId="10502"/>
    <cellStyle name="Currency 2 8 8 10" xfId="10503"/>
    <cellStyle name="Currency 2 8 8 2" xfId="10504"/>
    <cellStyle name="Currency 2 8 8 2 2" xfId="10505"/>
    <cellStyle name="Currency 2 8 8 2 2 2" xfId="10506"/>
    <cellStyle name="Currency 2 8 8 2 2 2 2" xfId="10507"/>
    <cellStyle name="Currency 2 8 8 2 2 3" xfId="10508"/>
    <cellStyle name="Currency 2 8 8 2 2 4" xfId="10509"/>
    <cellStyle name="Currency 2 8 8 2 3" xfId="10510"/>
    <cellStyle name="Currency 2 8 8 2 3 2" xfId="10511"/>
    <cellStyle name="Currency 2 8 8 2 4" xfId="10512"/>
    <cellStyle name="Currency 2 8 8 2 5" xfId="10513"/>
    <cellStyle name="Currency 2 8 8 3" xfId="10514"/>
    <cellStyle name="Currency 2 8 8 4" xfId="10515"/>
    <cellStyle name="Currency 2 8 8 5" xfId="10516"/>
    <cellStyle name="Currency 2 8 8 6" xfId="10517"/>
    <cellStyle name="Currency 2 8 8 6 2" xfId="10518"/>
    <cellStyle name="Currency 2 8 8 6 2 2" xfId="10519"/>
    <cellStyle name="Currency 2 8 8 6 3" xfId="10520"/>
    <cellStyle name="Currency 2 8 8 7" xfId="10521"/>
    <cellStyle name="Currency 2 8 8 7 2" xfId="10522"/>
    <cellStyle name="Currency 2 8 8 7 2 2" xfId="10523"/>
    <cellStyle name="Currency 2 8 8 7 3" xfId="10524"/>
    <cellStyle name="Currency 2 8 8 8" xfId="10525"/>
    <cellStyle name="Currency 2 8 8 8 2" xfId="10526"/>
    <cellStyle name="Currency 2 8 8 9" xfId="10527"/>
    <cellStyle name="Currency 2 8 9" xfId="10528"/>
    <cellStyle name="Currency 2 8 9 10" xfId="10529"/>
    <cellStyle name="Currency 2 8 9 2" xfId="10530"/>
    <cellStyle name="Currency 2 8 9 2 2" xfId="10531"/>
    <cellStyle name="Currency 2 8 9 2 2 2" xfId="10532"/>
    <cellStyle name="Currency 2 8 9 2 2 2 2" xfId="10533"/>
    <cellStyle name="Currency 2 8 9 2 2 3" xfId="10534"/>
    <cellStyle name="Currency 2 8 9 2 2 4" xfId="10535"/>
    <cellStyle name="Currency 2 8 9 2 3" xfId="10536"/>
    <cellStyle name="Currency 2 8 9 2 3 2" xfId="10537"/>
    <cellStyle name="Currency 2 8 9 2 4" xfId="10538"/>
    <cellStyle name="Currency 2 8 9 2 5" xfId="10539"/>
    <cellStyle name="Currency 2 8 9 3" xfId="10540"/>
    <cellStyle name="Currency 2 8 9 4" xfId="10541"/>
    <cellStyle name="Currency 2 8 9 5" xfId="10542"/>
    <cellStyle name="Currency 2 8 9 6" xfId="10543"/>
    <cellStyle name="Currency 2 8 9 6 2" xfId="10544"/>
    <cellStyle name="Currency 2 8 9 6 2 2" xfId="10545"/>
    <cellStyle name="Currency 2 8 9 6 3" xfId="10546"/>
    <cellStyle name="Currency 2 8 9 7" xfId="10547"/>
    <cellStyle name="Currency 2 8 9 7 2" xfId="10548"/>
    <cellStyle name="Currency 2 8 9 7 2 2" xfId="10549"/>
    <cellStyle name="Currency 2 8 9 7 3" xfId="10550"/>
    <cellStyle name="Currency 2 8 9 8" xfId="10551"/>
    <cellStyle name="Currency 2 8 9 8 2" xfId="10552"/>
    <cellStyle name="Currency 2 8 9 9" xfId="10553"/>
    <cellStyle name="Currency 2 9" xfId="10554"/>
    <cellStyle name="Currency 2 9 2" xfId="10555"/>
    <cellStyle name="Currency 2 9 3" xfId="10556"/>
    <cellStyle name="Currency 3" xfId="10557"/>
    <cellStyle name="Currency 3 10" xfId="10558"/>
    <cellStyle name="Currency 3 11" xfId="10559"/>
    <cellStyle name="Currency 3 12" xfId="10560"/>
    <cellStyle name="Currency 3 13" xfId="10561"/>
    <cellStyle name="Currency 3 14" xfId="10562"/>
    <cellStyle name="Currency 3 14 2" xfId="10563"/>
    <cellStyle name="Currency 3 14 2 2" xfId="10564"/>
    <cellStyle name="Currency 3 14 2 2 2" xfId="10565"/>
    <cellStyle name="Currency 3 14 2 2 2 2" xfId="10566"/>
    <cellStyle name="Currency 3 14 2 2 3" xfId="10567"/>
    <cellStyle name="Currency 3 14 2 2 4" xfId="10568"/>
    <cellStyle name="Currency 3 14 2 3" xfId="10569"/>
    <cellStyle name="Currency 3 14 2 3 2" xfId="10570"/>
    <cellStyle name="Currency 3 14 2 4" xfId="10571"/>
    <cellStyle name="Currency 3 14 2 5" xfId="10572"/>
    <cellStyle name="Currency 3 14 3" xfId="10573"/>
    <cellStyle name="Currency 3 15" xfId="10574"/>
    <cellStyle name="Currency 3 15 2" xfId="10575"/>
    <cellStyle name="Currency 3 15 2 2" xfId="10576"/>
    <cellStyle name="Currency 3 15 2 2 2" xfId="10577"/>
    <cellStyle name="Currency 3 15 2 3" xfId="10578"/>
    <cellStyle name="Currency 3 15 2 4" xfId="10579"/>
    <cellStyle name="Currency 3 15 3" xfId="10580"/>
    <cellStyle name="Currency 3 15 3 2" xfId="10581"/>
    <cellStyle name="Currency 3 15 4" xfId="10582"/>
    <cellStyle name="Currency 3 15 5" xfId="10583"/>
    <cellStyle name="Currency 3 16" xfId="10584"/>
    <cellStyle name="Currency 3 16 2" xfId="10585"/>
    <cellStyle name="Currency 3 16 2 2" xfId="10586"/>
    <cellStyle name="Currency 3 16 3" xfId="10587"/>
    <cellStyle name="Currency 3 17" xfId="10588"/>
    <cellStyle name="Currency 3 17 2" xfId="10589"/>
    <cellStyle name="Currency 3 17 2 2" xfId="10590"/>
    <cellStyle name="Currency 3 17 3" xfId="10591"/>
    <cellStyle name="Currency 3 18" xfId="10592"/>
    <cellStyle name="Currency 3 18 2" xfId="10593"/>
    <cellStyle name="Currency 3 18 2 2" xfId="10594"/>
    <cellStyle name="Currency 3 18 3" xfId="10595"/>
    <cellStyle name="Currency 3 19" xfId="10596"/>
    <cellStyle name="Currency 3 19 2" xfId="10597"/>
    <cellStyle name="Currency 3 19 2 2" xfId="10598"/>
    <cellStyle name="Currency 3 19 3" xfId="10599"/>
    <cellStyle name="Currency 3 2" xfId="10600"/>
    <cellStyle name="Currency 3 2 2" xfId="10601"/>
    <cellStyle name="Currency 3 2 2 2" xfId="10602"/>
    <cellStyle name="Currency 3 2 3" xfId="10603"/>
    <cellStyle name="Currency 3 2 4" xfId="10604"/>
    <cellStyle name="Currency 3 20" xfId="10605"/>
    <cellStyle name="Currency 3 20 2" xfId="10606"/>
    <cellStyle name="Currency 3 20 2 2" xfId="10607"/>
    <cellStyle name="Currency 3 20 3" xfId="10608"/>
    <cellStyle name="Currency 3 21" xfId="10609"/>
    <cellStyle name="Currency 3 21 2" xfId="10610"/>
    <cellStyle name="Currency 3 22" xfId="10611"/>
    <cellStyle name="Currency 3 22 2" xfId="10612"/>
    <cellStyle name="Currency 3 23" xfId="10613"/>
    <cellStyle name="Currency 3 24" xfId="10614"/>
    <cellStyle name="Currency 3 3" xfId="10615"/>
    <cellStyle name="Currency 3 3 10" xfId="10616"/>
    <cellStyle name="Currency 3 3 11" xfId="10617"/>
    <cellStyle name="Currency 3 3 11 2" xfId="10618"/>
    <cellStyle name="Currency 3 3 11 2 2" xfId="10619"/>
    <cellStyle name="Currency 3 3 11 2 2 2" xfId="10620"/>
    <cellStyle name="Currency 3 3 11 2 2 2 2" xfId="10621"/>
    <cellStyle name="Currency 3 3 11 2 2 3" xfId="10622"/>
    <cellStyle name="Currency 3 3 11 2 2 4" xfId="10623"/>
    <cellStyle name="Currency 3 3 11 2 3" xfId="10624"/>
    <cellStyle name="Currency 3 3 11 2 3 2" xfId="10625"/>
    <cellStyle name="Currency 3 3 11 2 4" xfId="10626"/>
    <cellStyle name="Currency 3 3 11 2 5" xfId="10627"/>
    <cellStyle name="Currency 3 3 11 3" xfId="10628"/>
    <cellStyle name="Currency 3 3 12" xfId="10629"/>
    <cellStyle name="Currency 3 3 12 2" xfId="10630"/>
    <cellStyle name="Currency 3 3 12 2 2" xfId="10631"/>
    <cellStyle name="Currency 3 3 12 2 2 2" xfId="10632"/>
    <cellStyle name="Currency 3 3 12 2 3" xfId="10633"/>
    <cellStyle name="Currency 3 3 12 2 4" xfId="10634"/>
    <cellStyle name="Currency 3 3 12 3" xfId="10635"/>
    <cellStyle name="Currency 3 3 12 3 2" xfId="10636"/>
    <cellStyle name="Currency 3 3 12 4" xfId="10637"/>
    <cellStyle name="Currency 3 3 12 5" xfId="10638"/>
    <cellStyle name="Currency 3 3 13" xfId="10639"/>
    <cellStyle name="Currency 3 3 13 2" xfId="10640"/>
    <cellStyle name="Currency 3 3 13 2 2" xfId="10641"/>
    <cellStyle name="Currency 3 3 13 3" xfId="10642"/>
    <cellStyle name="Currency 3 3 14" xfId="10643"/>
    <cellStyle name="Currency 3 3 14 2" xfId="10644"/>
    <cellStyle name="Currency 3 3 14 2 2" xfId="10645"/>
    <cellStyle name="Currency 3 3 14 3" xfId="10646"/>
    <cellStyle name="Currency 3 3 15" xfId="10647"/>
    <cellStyle name="Currency 3 3 15 2" xfId="10648"/>
    <cellStyle name="Currency 3 3 15 2 2" xfId="10649"/>
    <cellStyle name="Currency 3 3 15 3" xfId="10650"/>
    <cellStyle name="Currency 3 3 16" xfId="10651"/>
    <cellStyle name="Currency 3 3 16 2" xfId="10652"/>
    <cellStyle name="Currency 3 3 16 2 2" xfId="10653"/>
    <cellStyle name="Currency 3 3 16 3" xfId="10654"/>
    <cellStyle name="Currency 3 3 17" xfId="10655"/>
    <cellStyle name="Currency 3 3 17 2" xfId="10656"/>
    <cellStyle name="Currency 3 3 17 2 2" xfId="10657"/>
    <cellStyle name="Currency 3 3 17 3" xfId="10658"/>
    <cellStyle name="Currency 3 3 18" xfId="10659"/>
    <cellStyle name="Currency 3 3 18 2" xfId="10660"/>
    <cellStyle name="Currency 3 3 19" xfId="10661"/>
    <cellStyle name="Currency 3 3 19 2" xfId="10662"/>
    <cellStyle name="Currency 3 3 2" xfId="10663"/>
    <cellStyle name="Currency 3 3 2 10" xfId="10664"/>
    <cellStyle name="Currency 3 3 2 10 2" xfId="10665"/>
    <cellStyle name="Currency 3 3 2 10 2 2" xfId="10666"/>
    <cellStyle name="Currency 3 3 2 10 2 2 2" xfId="10667"/>
    <cellStyle name="Currency 3 3 2 10 2 2 2 2" xfId="10668"/>
    <cellStyle name="Currency 3 3 2 10 2 2 3" xfId="10669"/>
    <cellStyle name="Currency 3 3 2 10 2 2 4" xfId="10670"/>
    <cellStyle name="Currency 3 3 2 10 2 3" xfId="10671"/>
    <cellStyle name="Currency 3 3 2 10 2 3 2" xfId="10672"/>
    <cellStyle name="Currency 3 3 2 10 2 4" xfId="10673"/>
    <cellStyle name="Currency 3 3 2 10 2 5" xfId="10674"/>
    <cellStyle name="Currency 3 3 2 10 3" xfId="10675"/>
    <cellStyle name="Currency 3 3 2 11" xfId="10676"/>
    <cellStyle name="Currency 3 3 2 11 2" xfId="10677"/>
    <cellStyle name="Currency 3 3 2 11 2 2" xfId="10678"/>
    <cellStyle name="Currency 3 3 2 11 2 2 2" xfId="10679"/>
    <cellStyle name="Currency 3 3 2 11 2 3" xfId="10680"/>
    <cellStyle name="Currency 3 3 2 11 2 4" xfId="10681"/>
    <cellStyle name="Currency 3 3 2 11 3" xfId="10682"/>
    <cellStyle name="Currency 3 3 2 11 3 2" xfId="10683"/>
    <cellStyle name="Currency 3 3 2 11 4" xfId="10684"/>
    <cellStyle name="Currency 3 3 2 11 5" xfId="10685"/>
    <cellStyle name="Currency 3 3 2 12" xfId="10686"/>
    <cellStyle name="Currency 3 3 2 12 2" xfId="10687"/>
    <cellStyle name="Currency 3 3 2 12 2 2" xfId="10688"/>
    <cellStyle name="Currency 3 3 2 12 3" xfId="10689"/>
    <cellStyle name="Currency 3 3 2 13" xfId="10690"/>
    <cellStyle name="Currency 3 3 2 13 2" xfId="10691"/>
    <cellStyle name="Currency 3 3 2 13 2 2" xfId="10692"/>
    <cellStyle name="Currency 3 3 2 13 3" xfId="10693"/>
    <cellStyle name="Currency 3 3 2 14" xfId="10694"/>
    <cellStyle name="Currency 3 3 2 14 2" xfId="10695"/>
    <cellStyle name="Currency 3 3 2 14 2 2" xfId="10696"/>
    <cellStyle name="Currency 3 3 2 14 3" xfId="10697"/>
    <cellStyle name="Currency 3 3 2 15" xfId="10698"/>
    <cellStyle name="Currency 3 3 2 15 2" xfId="10699"/>
    <cellStyle name="Currency 3 3 2 15 2 2" xfId="10700"/>
    <cellStyle name="Currency 3 3 2 15 3" xfId="10701"/>
    <cellStyle name="Currency 3 3 2 16" xfId="10702"/>
    <cellStyle name="Currency 3 3 2 16 2" xfId="10703"/>
    <cellStyle name="Currency 3 3 2 16 2 2" xfId="10704"/>
    <cellStyle name="Currency 3 3 2 16 3" xfId="10705"/>
    <cellStyle name="Currency 3 3 2 17" xfId="10706"/>
    <cellStyle name="Currency 3 3 2 17 2" xfId="10707"/>
    <cellStyle name="Currency 3 3 2 18" xfId="10708"/>
    <cellStyle name="Currency 3 3 2 18 2" xfId="10709"/>
    <cellStyle name="Currency 3 3 2 19" xfId="10710"/>
    <cellStyle name="Currency 3 3 2 2" xfId="10711"/>
    <cellStyle name="Currency 3 3 2 2 2" xfId="10712"/>
    <cellStyle name="Currency 3 3 2 2 3" xfId="10713"/>
    <cellStyle name="Currency 3 3 2 3" xfId="10714"/>
    <cellStyle name="Currency 3 3 2 4" xfId="10715"/>
    <cellStyle name="Currency 3 3 2 5" xfId="10716"/>
    <cellStyle name="Currency 3 3 2 6" xfId="10717"/>
    <cellStyle name="Currency 3 3 2 7" xfId="10718"/>
    <cellStyle name="Currency 3 3 2 8" xfId="10719"/>
    <cellStyle name="Currency 3 3 2 9" xfId="10720"/>
    <cellStyle name="Currency 3 3 20" xfId="10721"/>
    <cellStyle name="Currency 3 3 3" xfId="10722"/>
    <cellStyle name="Currency 3 3 3 2" xfId="10723"/>
    <cellStyle name="Currency 3 3 3 3" xfId="10724"/>
    <cellStyle name="Currency 3 3 4" xfId="10725"/>
    <cellStyle name="Currency 3 3 5" xfId="10726"/>
    <cellStyle name="Currency 3 3 6" xfId="10727"/>
    <cellStyle name="Currency 3 3 7" xfId="10728"/>
    <cellStyle name="Currency 3 3 8" xfId="10729"/>
    <cellStyle name="Currency 3 3 9" xfId="10730"/>
    <cellStyle name="Currency 3 4" xfId="10731"/>
    <cellStyle name="Currency 3 4 10" xfId="10732"/>
    <cellStyle name="Currency 3 4 10 2" xfId="10733"/>
    <cellStyle name="Currency 3 4 10 2 2" xfId="10734"/>
    <cellStyle name="Currency 3 4 10 2 2 2" xfId="10735"/>
    <cellStyle name="Currency 3 4 10 2 2 2 2" xfId="10736"/>
    <cellStyle name="Currency 3 4 10 2 2 3" xfId="10737"/>
    <cellStyle name="Currency 3 4 10 2 2 4" xfId="10738"/>
    <cellStyle name="Currency 3 4 10 2 3" xfId="10739"/>
    <cellStyle name="Currency 3 4 10 2 3 2" xfId="10740"/>
    <cellStyle name="Currency 3 4 10 2 4" xfId="10741"/>
    <cellStyle name="Currency 3 4 10 2 5" xfId="10742"/>
    <cellStyle name="Currency 3 4 10 3" xfId="10743"/>
    <cellStyle name="Currency 3 4 11" xfId="10744"/>
    <cellStyle name="Currency 3 4 11 2" xfId="10745"/>
    <cellStyle name="Currency 3 4 11 2 2" xfId="10746"/>
    <cellStyle name="Currency 3 4 11 2 2 2" xfId="10747"/>
    <cellStyle name="Currency 3 4 11 2 3" xfId="10748"/>
    <cellStyle name="Currency 3 4 11 2 4" xfId="10749"/>
    <cellStyle name="Currency 3 4 11 3" xfId="10750"/>
    <cellStyle name="Currency 3 4 11 3 2" xfId="10751"/>
    <cellStyle name="Currency 3 4 11 4" xfId="10752"/>
    <cellStyle name="Currency 3 4 11 5" xfId="10753"/>
    <cellStyle name="Currency 3 4 12" xfId="10754"/>
    <cellStyle name="Currency 3 4 12 2" xfId="10755"/>
    <cellStyle name="Currency 3 4 12 2 2" xfId="10756"/>
    <cellStyle name="Currency 3 4 12 3" xfId="10757"/>
    <cellStyle name="Currency 3 4 13" xfId="10758"/>
    <cellStyle name="Currency 3 4 13 2" xfId="10759"/>
    <cellStyle name="Currency 3 4 13 2 2" xfId="10760"/>
    <cellStyle name="Currency 3 4 13 3" xfId="10761"/>
    <cellStyle name="Currency 3 4 14" xfId="10762"/>
    <cellStyle name="Currency 3 4 14 2" xfId="10763"/>
    <cellStyle name="Currency 3 4 14 2 2" xfId="10764"/>
    <cellStyle name="Currency 3 4 14 3" xfId="10765"/>
    <cellStyle name="Currency 3 4 15" xfId="10766"/>
    <cellStyle name="Currency 3 4 15 2" xfId="10767"/>
    <cellStyle name="Currency 3 4 15 2 2" xfId="10768"/>
    <cellStyle name="Currency 3 4 15 3" xfId="10769"/>
    <cellStyle name="Currency 3 4 16" xfId="10770"/>
    <cellStyle name="Currency 3 4 16 2" xfId="10771"/>
    <cellStyle name="Currency 3 4 16 2 2" xfId="10772"/>
    <cellStyle name="Currency 3 4 16 3" xfId="10773"/>
    <cellStyle name="Currency 3 4 17" xfId="10774"/>
    <cellStyle name="Currency 3 4 17 2" xfId="10775"/>
    <cellStyle name="Currency 3 4 18" xfId="10776"/>
    <cellStyle name="Currency 3 4 18 2" xfId="10777"/>
    <cellStyle name="Currency 3 4 19" xfId="10778"/>
    <cellStyle name="Currency 3 4 2" xfId="10779"/>
    <cellStyle name="Currency 3 4 2 2" xfId="10780"/>
    <cellStyle name="Currency 3 4 2 3" xfId="10781"/>
    <cellStyle name="Currency 3 4 3" xfId="10782"/>
    <cellStyle name="Currency 3 4 4" xfId="10783"/>
    <cellStyle name="Currency 3 4 5" xfId="10784"/>
    <cellStyle name="Currency 3 4 6" xfId="10785"/>
    <cellStyle name="Currency 3 4 7" xfId="10786"/>
    <cellStyle name="Currency 3 4 8" xfId="10787"/>
    <cellStyle name="Currency 3 4 9" xfId="10788"/>
    <cellStyle name="Currency 3 5" xfId="10789"/>
    <cellStyle name="Currency 3 5 10" xfId="10790"/>
    <cellStyle name="Currency 3 5 10 2" xfId="10791"/>
    <cellStyle name="Currency 3 5 10 2 2" xfId="10792"/>
    <cellStyle name="Currency 3 5 10 2 2 2" xfId="10793"/>
    <cellStyle name="Currency 3 5 10 2 2 2 2" xfId="10794"/>
    <cellStyle name="Currency 3 5 10 2 2 3" xfId="10795"/>
    <cellStyle name="Currency 3 5 10 2 2 4" xfId="10796"/>
    <cellStyle name="Currency 3 5 10 2 3" xfId="10797"/>
    <cellStyle name="Currency 3 5 10 2 3 2" xfId="10798"/>
    <cellStyle name="Currency 3 5 10 2 4" xfId="10799"/>
    <cellStyle name="Currency 3 5 10 2 5" xfId="10800"/>
    <cellStyle name="Currency 3 5 10 3" xfId="10801"/>
    <cellStyle name="Currency 3 5 11" xfId="10802"/>
    <cellStyle name="Currency 3 5 11 2" xfId="10803"/>
    <cellStyle name="Currency 3 5 11 2 2" xfId="10804"/>
    <cellStyle name="Currency 3 5 11 2 2 2" xfId="10805"/>
    <cellStyle name="Currency 3 5 11 2 3" xfId="10806"/>
    <cellStyle name="Currency 3 5 11 2 4" xfId="10807"/>
    <cellStyle name="Currency 3 5 11 3" xfId="10808"/>
    <cellStyle name="Currency 3 5 11 3 2" xfId="10809"/>
    <cellStyle name="Currency 3 5 11 4" xfId="10810"/>
    <cellStyle name="Currency 3 5 11 5" xfId="10811"/>
    <cellStyle name="Currency 3 5 12" xfId="10812"/>
    <cellStyle name="Currency 3 5 12 2" xfId="10813"/>
    <cellStyle name="Currency 3 5 12 2 2" xfId="10814"/>
    <cellStyle name="Currency 3 5 12 3" xfId="10815"/>
    <cellStyle name="Currency 3 5 13" xfId="10816"/>
    <cellStyle name="Currency 3 5 13 2" xfId="10817"/>
    <cellStyle name="Currency 3 5 13 2 2" xfId="10818"/>
    <cellStyle name="Currency 3 5 13 3" xfId="10819"/>
    <cellStyle name="Currency 3 5 14" xfId="10820"/>
    <cellStyle name="Currency 3 5 14 2" xfId="10821"/>
    <cellStyle name="Currency 3 5 14 2 2" xfId="10822"/>
    <cellStyle name="Currency 3 5 14 3" xfId="10823"/>
    <cellStyle name="Currency 3 5 15" xfId="10824"/>
    <cellStyle name="Currency 3 5 15 2" xfId="10825"/>
    <cellStyle name="Currency 3 5 15 2 2" xfId="10826"/>
    <cellStyle name="Currency 3 5 15 3" xfId="10827"/>
    <cellStyle name="Currency 3 5 16" xfId="10828"/>
    <cellStyle name="Currency 3 5 16 2" xfId="10829"/>
    <cellStyle name="Currency 3 5 16 2 2" xfId="10830"/>
    <cellStyle name="Currency 3 5 16 3" xfId="10831"/>
    <cellStyle name="Currency 3 5 17" xfId="10832"/>
    <cellStyle name="Currency 3 5 17 2" xfId="10833"/>
    <cellStyle name="Currency 3 5 18" xfId="10834"/>
    <cellStyle name="Currency 3 5 18 2" xfId="10835"/>
    <cellStyle name="Currency 3 5 19" xfId="10836"/>
    <cellStyle name="Currency 3 5 2" xfId="10837"/>
    <cellStyle name="Currency 3 5 2 2" xfId="10838"/>
    <cellStyle name="Currency 3 5 2 3" xfId="10839"/>
    <cellStyle name="Currency 3 5 3" xfId="10840"/>
    <cellStyle name="Currency 3 5 4" xfId="10841"/>
    <cellStyle name="Currency 3 5 5" xfId="10842"/>
    <cellStyle name="Currency 3 5 6" xfId="10843"/>
    <cellStyle name="Currency 3 5 7" xfId="10844"/>
    <cellStyle name="Currency 3 5 8" xfId="10845"/>
    <cellStyle name="Currency 3 5 9" xfId="10846"/>
    <cellStyle name="Currency 3 6" xfId="10847"/>
    <cellStyle name="Currency 3 6 2" xfId="10848"/>
    <cellStyle name="Currency 3 6 3" xfId="10849"/>
    <cellStyle name="Currency 3 6 4" xfId="44396"/>
    <cellStyle name="Currency 3 7" xfId="10850"/>
    <cellStyle name="Currency 3 8" xfId="10851"/>
    <cellStyle name="Currency 3 9" xfId="10852"/>
    <cellStyle name="Currency 4" xfId="10853"/>
    <cellStyle name="Currency 4 10" xfId="10854"/>
    <cellStyle name="Currency 4 11" xfId="10855"/>
    <cellStyle name="Currency 4 12" xfId="10856"/>
    <cellStyle name="Currency 4 13" xfId="10857"/>
    <cellStyle name="Currency 4 14" xfId="10858"/>
    <cellStyle name="Currency 4 14 10" xfId="10859"/>
    <cellStyle name="Currency 4 14 2" xfId="10860"/>
    <cellStyle name="Currency 4 14 2 2" xfId="10861"/>
    <cellStyle name="Currency 4 14 2 2 2" xfId="10862"/>
    <cellStyle name="Currency 4 14 2 2 2 2" xfId="10863"/>
    <cellStyle name="Currency 4 14 2 2 3" xfId="10864"/>
    <cellStyle name="Currency 4 14 2 2 4" xfId="10865"/>
    <cellStyle name="Currency 4 14 2 3" xfId="10866"/>
    <cellStyle name="Currency 4 14 2 3 2" xfId="10867"/>
    <cellStyle name="Currency 4 14 2 4" xfId="10868"/>
    <cellStyle name="Currency 4 14 2 5" xfId="10869"/>
    <cellStyle name="Currency 4 14 3" xfId="10870"/>
    <cellStyle name="Currency 4 14 4" xfId="10871"/>
    <cellStyle name="Currency 4 14 5" xfId="10872"/>
    <cellStyle name="Currency 4 14 6" xfId="10873"/>
    <cellStyle name="Currency 4 14 6 2" xfId="10874"/>
    <cellStyle name="Currency 4 14 6 2 2" xfId="10875"/>
    <cellStyle name="Currency 4 14 6 3" xfId="10876"/>
    <cellStyle name="Currency 4 14 7" xfId="10877"/>
    <cellStyle name="Currency 4 14 7 2" xfId="10878"/>
    <cellStyle name="Currency 4 14 7 2 2" xfId="10879"/>
    <cellStyle name="Currency 4 14 7 3" xfId="10880"/>
    <cellStyle name="Currency 4 14 8" xfId="10881"/>
    <cellStyle name="Currency 4 14 8 2" xfId="10882"/>
    <cellStyle name="Currency 4 14 9" xfId="10883"/>
    <cellStyle name="Currency 4 15" xfId="10884"/>
    <cellStyle name="Currency 4 15 10" xfId="10885"/>
    <cellStyle name="Currency 4 15 2" xfId="10886"/>
    <cellStyle name="Currency 4 15 2 2" xfId="10887"/>
    <cellStyle name="Currency 4 15 2 2 2" xfId="10888"/>
    <cellStyle name="Currency 4 15 2 2 2 2" xfId="10889"/>
    <cellStyle name="Currency 4 15 2 2 3" xfId="10890"/>
    <cellStyle name="Currency 4 15 2 2 4" xfId="10891"/>
    <cellStyle name="Currency 4 15 2 3" xfId="10892"/>
    <cellStyle name="Currency 4 15 2 3 2" xfId="10893"/>
    <cellStyle name="Currency 4 15 2 4" xfId="10894"/>
    <cellStyle name="Currency 4 15 2 5" xfId="10895"/>
    <cellStyle name="Currency 4 15 3" xfId="10896"/>
    <cellStyle name="Currency 4 15 4" xfId="10897"/>
    <cellStyle name="Currency 4 15 5" xfId="10898"/>
    <cellStyle name="Currency 4 15 6" xfId="10899"/>
    <cellStyle name="Currency 4 15 6 2" xfId="10900"/>
    <cellStyle name="Currency 4 15 6 2 2" xfId="10901"/>
    <cellStyle name="Currency 4 15 6 3" xfId="10902"/>
    <cellStyle name="Currency 4 15 7" xfId="10903"/>
    <cellStyle name="Currency 4 15 7 2" xfId="10904"/>
    <cellStyle name="Currency 4 15 7 2 2" xfId="10905"/>
    <cellStyle name="Currency 4 15 7 3" xfId="10906"/>
    <cellStyle name="Currency 4 15 8" xfId="10907"/>
    <cellStyle name="Currency 4 15 8 2" xfId="10908"/>
    <cellStyle name="Currency 4 15 9" xfId="10909"/>
    <cellStyle name="Currency 4 16" xfId="10910"/>
    <cellStyle name="Currency 4 16 10" xfId="10911"/>
    <cellStyle name="Currency 4 16 2" xfId="10912"/>
    <cellStyle name="Currency 4 16 2 2" xfId="10913"/>
    <cellStyle name="Currency 4 16 2 2 2" xfId="10914"/>
    <cellStyle name="Currency 4 16 2 2 2 2" xfId="10915"/>
    <cellStyle name="Currency 4 16 2 2 3" xfId="10916"/>
    <cellStyle name="Currency 4 16 2 2 4" xfId="10917"/>
    <cellStyle name="Currency 4 16 2 3" xfId="10918"/>
    <cellStyle name="Currency 4 16 2 3 2" xfId="10919"/>
    <cellStyle name="Currency 4 16 2 4" xfId="10920"/>
    <cellStyle name="Currency 4 16 2 5" xfId="10921"/>
    <cellStyle name="Currency 4 16 3" xfId="10922"/>
    <cellStyle name="Currency 4 16 4" xfId="10923"/>
    <cellStyle name="Currency 4 16 5" xfId="10924"/>
    <cellStyle name="Currency 4 16 6" xfId="10925"/>
    <cellStyle name="Currency 4 16 6 2" xfId="10926"/>
    <cellStyle name="Currency 4 16 6 2 2" xfId="10927"/>
    <cellStyle name="Currency 4 16 6 3" xfId="10928"/>
    <cellStyle name="Currency 4 16 7" xfId="10929"/>
    <cellStyle name="Currency 4 16 7 2" xfId="10930"/>
    <cellStyle name="Currency 4 16 7 2 2" xfId="10931"/>
    <cellStyle name="Currency 4 16 7 3" xfId="10932"/>
    <cellStyle name="Currency 4 16 8" xfId="10933"/>
    <cellStyle name="Currency 4 16 8 2" xfId="10934"/>
    <cellStyle name="Currency 4 16 9" xfId="10935"/>
    <cellStyle name="Currency 4 17" xfId="10936"/>
    <cellStyle name="Currency 4 17 10" xfId="10937"/>
    <cellStyle name="Currency 4 17 2" xfId="10938"/>
    <cellStyle name="Currency 4 17 2 2" xfId="10939"/>
    <cellStyle name="Currency 4 17 2 2 2" xfId="10940"/>
    <cellStyle name="Currency 4 17 2 2 2 2" xfId="10941"/>
    <cellStyle name="Currency 4 17 2 2 3" xfId="10942"/>
    <cellStyle name="Currency 4 17 2 2 4" xfId="10943"/>
    <cellStyle name="Currency 4 17 2 3" xfId="10944"/>
    <cellStyle name="Currency 4 17 2 3 2" xfId="10945"/>
    <cellStyle name="Currency 4 17 2 4" xfId="10946"/>
    <cellStyle name="Currency 4 17 2 5" xfId="10947"/>
    <cellStyle name="Currency 4 17 3" xfId="10948"/>
    <cellStyle name="Currency 4 17 4" xfId="10949"/>
    <cellStyle name="Currency 4 17 5" xfId="10950"/>
    <cellStyle name="Currency 4 17 6" xfId="10951"/>
    <cellStyle name="Currency 4 17 6 2" xfId="10952"/>
    <cellStyle name="Currency 4 17 6 2 2" xfId="10953"/>
    <cellStyle name="Currency 4 17 6 3" xfId="10954"/>
    <cellStyle name="Currency 4 17 7" xfId="10955"/>
    <cellStyle name="Currency 4 17 7 2" xfId="10956"/>
    <cellStyle name="Currency 4 17 7 2 2" xfId="10957"/>
    <cellStyle name="Currency 4 17 7 3" xfId="10958"/>
    <cellStyle name="Currency 4 17 8" xfId="10959"/>
    <cellStyle name="Currency 4 17 8 2" xfId="10960"/>
    <cellStyle name="Currency 4 17 9" xfId="10961"/>
    <cellStyle name="Currency 4 18" xfId="10962"/>
    <cellStyle name="Currency 4 18 10" xfId="10963"/>
    <cellStyle name="Currency 4 18 2" xfId="10964"/>
    <cellStyle name="Currency 4 18 2 2" xfId="10965"/>
    <cellStyle name="Currency 4 18 2 2 2" xfId="10966"/>
    <cellStyle name="Currency 4 18 2 2 2 2" xfId="10967"/>
    <cellStyle name="Currency 4 18 2 2 3" xfId="10968"/>
    <cellStyle name="Currency 4 18 2 2 4" xfId="10969"/>
    <cellStyle name="Currency 4 18 2 3" xfId="10970"/>
    <cellStyle name="Currency 4 18 2 3 2" xfId="10971"/>
    <cellStyle name="Currency 4 18 2 4" xfId="10972"/>
    <cellStyle name="Currency 4 18 2 5" xfId="10973"/>
    <cellStyle name="Currency 4 18 3" xfId="10974"/>
    <cellStyle name="Currency 4 18 4" xfId="10975"/>
    <cellStyle name="Currency 4 18 5" xfId="10976"/>
    <cellStyle name="Currency 4 18 6" xfId="10977"/>
    <cellStyle name="Currency 4 18 6 2" xfId="10978"/>
    <cellStyle name="Currency 4 18 6 2 2" xfId="10979"/>
    <cellStyle name="Currency 4 18 6 3" xfId="10980"/>
    <cellStyle name="Currency 4 18 7" xfId="10981"/>
    <cellStyle name="Currency 4 18 7 2" xfId="10982"/>
    <cellStyle name="Currency 4 18 7 2 2" xfId="10983"/>
    <cellStyle name="Currency 4 18 7 3" xfId="10984"/>
    <cellStyle name="Currency 4 18 8" xfId="10985"/>
    <cellStyle name="Currency 4 18 8 2" xfId="10986"/>
    <cellStyle name="Currency 4 18 9" xfId="10987"/>
    <cellStyle name="Currency 4 19" xfId="10988"/>
    <cellStyle name="Currency 4 19 10" xfId="10989"/>
    <cellStyle name="Currency 4 19 2" xfId="10990"/>
    <cellStyle name="Currency 4 19 2 2" xfId="10991"/>
    <cellStyle name="Currency 4 19 2 2 2" xfId="10992"/>
    <cellStyle name="Currency 4 19 2 2 2 2" xfId="10993"/>
    <cellStyle name="Currency 4 19 2 2 3" xfId="10994"/>
    <cellStyle name="Currency 4 19 2 2 4" xfId="10995"/>
    <cellStyle name="Currency 4 19 2 3" xfId="10996"/>
    <cellStyle name="Currency 4 19 2 3 2" xfId="10997"/>
    <cellStyle name="Currency 4 19 2 4" xfId="10998"/>
    <cellStyle name="Currency 4 19 2 5" xfId="10999"/>
    <cellStyle name="Currency 4 19 3" xfId="11000"/>
    <cellStyle name="Currency 4 19 4" xfId="11001"/>
    <cellStyle name="Currency 4 19 5" xfId="11002"/>
    <cellStyle name="Currency 4 19 6" xfId="11003"/>
    <cellStyle name="Currency 4 19 6 2" xfId="11004"/>
    <cellStyle name="Currency 4 19 6 2 2" xfId="11005"/>
    <cellStyle name="Currency 4 19 6 3" xfId="11006"/>
    <cellStyle name="Currency 4 19 7" xfId="11007"/>
    <cellStyle name="Currency 4 19 7 2" xfId="11008"/>
    <cellStyle name="Currency 4 19 7 2 2" xfId="11009"/>
    <cellStyle name="Currency 4 19 7 3" xfId="11010"/>
    <cellStyle name="Currency 4 19 8" xfId="11011"/>
    <cellStyle name="Currency 4 19 8 2" xfId="11012"/>
    <cellStyle name="Currency 4 19 9" xfId="11013"/>
    <cellStyle name="Currency 4 2" xfId="11014"/>
    <cellStyle name="Currency 4 2 10" xfId="11015"/>
    <cellStyle name="Currency 4 2 10 2" xfId="11016"/>
    <cellStyle name="Currency 4 2 10 2 2" xfId="11017"/>
    <cellStyle name="Currency 4 2 10 2 2 2" xfId="11018"/>
    <cellStyle name="Currency 4 2 10 2 2 2 2" xfId="11019"/>
    <cellStyle name="Currency 4 2 10 2 2 2 2 2" xfId="11020"/>
    <cellStyle name="Currency 4 2 10 2 2 2 3" xfId="11021"/>
    <cellStyle name="Currency 4 2 10 2 2 3" xfId="11022"/>
    <cellStyle name="Currency 4 2 10 2 2 3 2" xfId="11023"/>
    <cellStyle name="Currency 4 2 10 2 2 4" xfId="11024"/>
    <cellStyle name="Currency 4 2 10 2 2 4 2" xfId="11025"/>
    <cellStyle name="Currency 4 2 10 2 2 5" xfId="11026"/>
    <cellStyle name="Currency 4 2 10 2 2 6" xfId="11027"/>
    <cellStyle name="Currency 4 2 10 2 3" xfId="11028"/>
    <cellStyle name="Currency 4 2 10 2 3 2" xfId="11029"/>
    <cellStyle name="Currency 4 2 10 2 3 2 2" xfId="11030"/>
    <cellStyle name="Currency 4 2 10 2 3 2 2 2" xfId="11031"/>
    <cellStyle name="Currency 4 2 10 2 3 2 3" xfId="11032"/>
    <cellStyle name="Currency 4 2 10 2 3 3" xfId="11033"/>
    <cellStyle name="Currency 4 2 10 2 3 3 2" xfId="11034"/>
    <cellStyle name="Currency 4 2 10 2 3 4" xfId="11035"/>
    <cellStyle name="Currency 4 2 10 2 3 4 2" xfId="11036"/>
    <cellStyle name="Currency 4 2 10 2 3 5" xfId="11037"/>
    <cellStyle name="Currency 4 2 10 2 4" xfId="11038"/>
    <cellStyle name="Currency 4 2 10 2 4 2" xfId="11039"/>
    <cellStyle name="Currency 4 2 10 2 4 2 2" xfId="11040"/>
    <cellStyle name="Currency 4 2 10 2 4 3" xfId="11041"/>
    <cellStyle name="Currency 4 2 10 2 5" xfId="11042"/>
    <cellStyle name="Currency 4 2 10 2 5 2" xfId="11043"/>
    <cellStyle name="Currency 4 2 10 2 5 2 2" xfId="11044"/>
    <cellStyle name="Currency 4 2 10 2 5 3" xfId="11045"/>
    <cellStyle name="Currency 4 2 10 2 6" xfId="11046"/>
    <cellStyle name="Currency 4 2 10 2 6 2" xfId="11047"/>
    <cellStyle name="Currency 4 2 10 2 7" xfId="11048"/>
    <cellStyle name="Currency 4 2 10 2 7 2" xfId="11049"/>
    <cellStyle name="Currency 4 2 10 2 8" xfId="11050"/>
    <cellStyle name="Currency 4 2 10 2 9" xfId="11051"/>
    <cellStyle name="Currency 4 2 10 3" xfId="11052"/>
    <cellStyle name="Currency 4 2 11" xfId="11053"/>
    <cellStyle name="Currency 4 2 11 2" xfId="11054"/>
    <cellStyle name="Currency 4 2 11 2 2" xfId="11055"/>
    <cellStyle name="Currency 4 2 11 2 2 2" xfId="11056"/>
    <cellStyle name="Currency 4 2 11 2 2 2 2" xfId="11057"/>
    <cellStyle name="Currency 4 2 11 2 2 3" xfId="11058"/>
    <cellStyle name="Currency 4 2 11 2 3" xfId="11059"/>
    <cellStyle name="Currency 4 2 11 2 3 2" xfId="11060"/>
    <cellStyle name="Currency 4 2 11 2 4" xfId="11061"/>
    <cellStyle name="Currency 4 2 11 2 4 2" xfId="11062"/>
    <cellStyle name="Currency 4 2 11 2 5" xfId="11063"/>
    <cellStyle name="Currency 4 2 11 2 6" xfId="11064"/>
    <cellStyle name="Currency 4 2 11 3" xfId="11065"/>
    <cellStyle name="Currency 4 2 11 3 2" xfId="11066"/>
    <cellStyle name="Currency 4 2 11 3 2 2" xfId="11067"/>
    <cellStyle name="Currency 4 2 11 3 2 2 2" xfId="11068"/>
    <cellStyle name="Currency 4 2 11 3 2 3" xfId="11069"/>
    <cellStyle name="Currency 4 2 11 3 3" xfId="11070"/>
    <cellStyle name="Currency 4 2 11 3 3 2" xfId="11071"/>
    <cellStyle name="Currency 4 2 11 3 4" xfId="11072"/>
    <cellStyle name="Currency 4 2 11 3 4 2" xfId="11073"/>
    <cellStyle name="Currency 4 2 11 3 5" xfId="11074"/>
    <cellStyle name="Currency 4 2 11 4" xfId="11075"/>
    <cellStyle name="Currency 4 2 11 4 2" xfId="11076"/>
    <cellStyle name="Currency 4 2 11 4 2 2" xfId="11077"/>
    <cellStyle name="Currency 4 2 11 4 3" xfId="11078"/>
    <cellStyle name="Currency 4 2 11 5" xfId="11079"/>
    <cellStyle name="Currency 4 2 11 5 2" xfId="11080"/>
    <cellStyle name="Currency 4 2 11 5 2 2" xfId="11081"/>
    <cellStyle name="Currency 4 2 11 5 3" xfId="11082"/>
    <cellStyle name="Currency 4 2 11 6" xfId="11083"/>
    <cellStyle name="Currency 4 2 11 6 2" xfId="11084"/>
    <cellStyle name="Currency 4 2 11 7" xfId="11085"/>
    <cellStyle name="Currency 4 2 11 7 2" xfId="11086"/>
    <cellStyle name="Currency 4 2 11 8" xfId="11087"/>
    <cellStyle name="Currency 4 2 11 9" xfId="11088"/>
    <cellStyle name="Currency 4 2 12" xfId="11089"/>
    <cellStyle name="Currency 4 2 12 2" xfId="11090"/>
    <cellStyle name="Currency 4 2 12 2 2" xfId="11091"/>
    <cellStyle name="Currency 4 2 12 2 2 2" xfId="11092"/>
    <cellStyle name="Currency 4 2 12 2 3" xfId="11093"/>
    <cellStyle name="Currency 4 2 12 3" xfId="11094"/>
    <cellStyle name="Currency 4 2 12 3 2" xfId="11095"/>
    <cellStyle name="Currency 4 2 12 4" xfId="11096"/>
    <cellStyle name="Currency 4 2 12 4 2" xfId="11097"/>
    <cellStyle name="Currency 4 2 12 5" xfId="11098"/>
    <cellStyle name="Currency 4 2 12 6" xfId="11099"/>
    <cellStyle name="Currency 4 2 13" xfId="11100"/>
    <cellStyle name="Currency 4 2 13 2" xfId="11101"/>
    <cellStyle name="Currency 4 2 13 2 2" xfId="11102"/>
    <cellStyle name="Currency 4 2 13 2 2 2" xfId="11103"/>
    <cellStyle name="Currency 4 2 13 2 3" xfId="11104"/>
    <cellStyle name="Currency 4 2 13 3" xfId="11105"/>
    <cellStyle name="Currency 4 2 13 3 2" xfId="11106"/>
    <cellStyle name="Currency 4 2 13 4" xfId="11107"/>
    <cellStyle name="Currency 4 2 13 4 2" xfId="11108"/>
    <cellStyle name="Currency 4 2 13 5" xfId="11109"/>
    <cellStyle name="Currency 4 2 14" xfId="11110"/>
    <cellStyle name="Currency 4 2 14 2" xfId="11111"/>
    <cellStyle name="Currency 4 2 14 2 2" xfId="11112"/>
    <cellStyle name="Currency 4 2 14 3" xfId="11113"/>
    <cellStyle name="Currency 4 2 14 3 2" xfId="11114"/>
    <cellStyle name="Currency 4 2 14 4" xfId="11115"/>
    <cellStyle name="Currency 4 2 15" xfId="11116"/>
    <cellStyle name="Currency 4 2 15 2" xfId="11117"/>
    <cellStyle name="Currency 4 2 15 2 2" xfId="11118"/>
    <cellStyle name="Currency 4 2 15 3" xfId="11119"/>
    <cellStyle name="Currency 4 2 15 4" xfId="11120"/>
    <cellStyle name="Currency 4 2 16" xfId="11121"/>
    <cellStyle name="Currency 4 2 16 2" xfId="11122"/>
    <cellStyle name="Currency 4 2 17" xfId="11123"/>
    <cellStyle name="Currency 4 2 18" xfId="11124"/>
    <cellStyle name="Currency 4 2 19" xfId="11125"/>
    <cellStyle name="Currency 4 2 2" xfId="11126"/>
    <cellStyle name="Currency 4 2 2 2" xfId="11127"/>
    <cellStyle name="Currency 4 2 2 3" xfId="11128"/>
    <cellStyle name="Currency 4 2 2 4" xfId="11129"/>
    <cellStyle name="Currency 4 2 20" xfId="50580"/>
    <cellStyle name="Currency 4 2 21" xfId="50581"/>
    <cellStyle name="Currency 4 2 3" xfId="11130"/>
    <cellStyle name="Currency 4 2 4" xfId="11131"/>
    <cellStyle name="Currency 4 2 5" xfId="11132"/>
    <cellStyle name="Currency 4 2 6" xfId="11133"/>
    <cellStyle name="Currency 4 2 7" xfId="11134"/>
    <cellStyle name="Currency 4 2 8" xfId="11135"/>
    <cellStyle name="Currency 4 2 9" xfId="11136"/>
    <cellStyle name="Currency 4 20" xfId="11137"/>
    <cellStyle name="Currency 4 20 10" xfId="11138"/>
    <cellStyle name="Currency 4 20 2" xfId="11139"/>
    <cellStyle name="Currency 4 20 2 2" xfId="11140"/>
    <cellStyle name="Currency 4 20 2 2 2" xfId="11141"/>
    <cellStyle name="Currency 4 20 2 2 2 2" xfId="11142"/>
    <cellStyle name="Currency 4 20 2 2 3" xfId="11143"/>
    <cellStyle name="Currency 4 20 2 2 4" xfId="11144"/>
    <cellStyle name="Currency 4 20 2 3" xfId="11145"/>
    <cellStyle name="Currency 4 20 2 3 2" xfId="11146"/>
    <cellStyle name="Currency 4 20 2 4" xfId="11147"/>
    <cellStyle name="Currency 4 20 2 5" xfId="11148"/>
    <cellStyle name="Currency 4 20 3" xfId="11149"/>
    <cellStyle name="Currency 4 20 4" xfId="11150"/>
    <cellStyle name="Currency 4 20 5" xfId="11151"/>
    <cellStyle name="Currency 4 20 6" xfId="11152"/>
    <cellStyle name="Currency 4 20 6 2" xfId="11153"/>
    <cellStyle name="Currency 4 20 6 2 2" xfId="11154"/>
    <cellStyle name="Currency 4 20 6 3" xfId="11155"/>
    <cellStyle name="Currency 4 20 7" xfId="11156"/>
    <cellStyle name="Currency 4 20 7 2" xfId="11157"/>
    <cellStyle name="Currency 4 20 7 2 2" xfId="11158"/>
    <cellStyle name="Currency 4 20 7 3" xfId="11159"/>
    <cellStyle name="Currency 4 20 8" xfId="11160"/>
    <cellStyle name="Currency 4 20 8 2" xfId="11161"/>
    <cellStyle name="Currency 4 20 9" xfId="11162"/>
    <cellStyle name="Currency 4 21" xfId="11163"/>
    <cellStyle name="Currency 4 21 10" xfId="11164"/>
    <cellStyle name="Currency 4 21 2" xfId="11165"/>
    <cellStyle name="Currency 4 21 2 2" xfId="11166"/>
    <cellStyle name="Currency 4 21 2 2 2" xfId="11167"/>
    <cellStyle name="Currency 4 21 2 2 2 2" xfId="11168"/>
    <cellStyle name="Currency 4 21 2 2 3" xfId="11169"/>
    <cellStyle name="Currency 4 21 2 2 4" xfId="11170"/>
    <cellStyle name="Currency 4 21 2 3" xfId="11171"/>
    <cellStyle name="Currency 4 21 2 3 2" xfId="11172"/>
    <cellStyle name="Currency 4 21 2 4" xfId="11173"/>
    <cellStyle name="Currency 4 21 2 5" xfId="11174"/>
    <cellStyle name="Currency 4 21 3" xfId="11175"/>
    <cellStyle name="Currency 4 21 4" xfId="11176"/>
    <cellStyle name="Currency 4 21 5" xfId="11177"/>
    <cellStyle name="Currency 4 21 6" xfId="11178"/>
    <cellStyle name="Currency 4 21 6 2" xfId="11179"/>
    <cellStyle name="Currency 4 21 6 2 2" xfId="11180"/>
    <cellStyle name="Currency 4 21 6 3" xfId="11181"/>
    <cellStyle name="Currency 4 21 7" xfId="11182"/>
    <cellStyle name="Currency 4 21 7 2" xfId="11183"/>
    <cellStyle name="Currency 4 21 7 2 2" xfId="11184"/>
    <cellStyle name="Currency 4 21 7 3" xfId="11185"/>
    <cellStyle name="Currency 4 21 8" xfId="11186"/>
    <cellStyle name="Currency 4 21 8 2" xfId="11187"/>
    <cellStyle name="Currency 4 21 9" xfId="11188"/>
    <cellStyle name="Currency 4 22" xfId="11189"/>
    <cellStyle name="Currency 4 22 10" xfId="11190"/>
    <cellStyle name="Currency 4 22 2" xfId="11191"/>
    <cellStyle name="Currency 4 22 2 2" xfId="11192"/>
    <cellStyle name="Currency 4 22 2 2 2" xfId="11193"/>
    <cellStyle name="Currency 4 22 2 2 2 2" xfId="11194"/>
    <cellStyle name="Currency 4 22 2 2 3" xfId="11195"/>
    <cellStyle name="Currency 4 22 2 2 4" xfId="11196"/>
    <cellStyle name="Currency 4 22 2 3" xfId="11197"/>
    <cellStyle name="Currency 4 22 2 3 2" xfId="11198"/>
    <cellStyle name="Currency 4 22 2 4" xfId="11199"/>
    <cellStyle name="Currency 4 22 2 5" xfId="11200"/>
    <cellStyle name="Currency 4 22 3" xfId="11201"/>
    <cellStyle name="Currency 4 22 4" xfId="11202"/>
    <cellStyle name="Currency 4 22 5" xfId="11203"/>
    <cellStyle name="Currency 4 22 6" xfId="11204"/>
    <cellStyle name="Currency 4 22 6 2" xfId="11205"/>
    <cellStyle name="Currency 4 22 6 2 2" xfId="11206"/>
    <cellStyle name="Currency 4 22 6 3" xfId="11207"/>
    <cellStyle name="Currency 4 22 7" xfId="11208"/>
    <cellStyle name="Currency 4 22 7 2" xfId="11209"/>
    <cellStyle name="Currency 4 22 7 2 2" xfId="11210"/>
    <cellStyle name="Currency 4 22 7 3" xfId="11211"/>
    <cellStyle name="Currency 4 22 8" xfId="11212"/>
    <cellStyle name="Currency 4 22 8 2" xfId="11213"/>
    <cellStyle name="Currency 4 22 9" xfId="11214"/>
    <cellStyle name="Currency 4 23" xfId="11215"/>
    <cellStyle name="Currency 4 23 10" xfId="11216"/>
    <cellStyle name="Currency 4 23 2" xfId="11217"/>
    <cellStyle name="Currency 4 23 2 2" xfId="11218"/>
    <cellStyle name="Currency 4 23 2 2 2" xfId="11219"/>
    <cellStyle name="Currency 4 23 2 2 2 2" xfId="11220"/>
    <cellStyle name="Currency 4 23 2 2 3" xfId="11221"/>
    <cellStyle name="Currency 4 23 2 2 4" xfId="11222"/>
    <cellStyle name="Currency 4 23 2 3" xfId="11223"/>
    <cellStyle name="Currency 4 23 2 3 2" xfId="11224"/>
    <cellStyle name="Currency 4 23 2 4" xfId="11225"/>
    <cellStyle name="Currency 4 23 2 5" xfId="11226"/>
    <cellStyle name="Currency 4 23 3" xfId="11227"/>
    <cellStyle name="Currency 4 23 4" xfId="11228"/>
    <cellStyle name="Currency 4 23 5" xfId="11229"/>
    <cellStyle name="Currency 4 23 6" xfId="11230"/>
    <cellStyle name="Currency 4 23 6 2" xfId="11231"/>
    <cellStyle name="Currency 4 23 6 2 2" xfId="11232"/>
    <cellStyle name="Currency 4 23 6 3" xfId="11233"/>
    <cellStyle name="Currency 4 23 7" xfId="11234"/>
    <cellStyle name="Currency 4 23 7 2" xfId="11235"/>
    <cellStyle name="Currency 4 23 7 2 2" xfId="11236"/>
    <cellStyle name="Currency 4 23 7 3" xfId="11237"/>
    <cellStyle name="Currency 4 23 8" xfId="11238"/>
    <cellStyle name="Currency 4 23 8 2" xfId="11239"/>
    <cellStyle name="Currency 4 23 9" xfId="11240"/>
    <cellStyle name="Currency 4 24" xfId="11241"/>
    <cellStyle name="Currency 4 24 10" xfId="11242"/>
    <cellStyle name="Currency 4 24 2" xfId="11243"/>
    <cellStyle name="Currency 4 24 2 2" xfId="11244"/>
    <cellStyle name="Currency 4 24 2 2 2" xfId="11245"/>
    <cellStyle name="Currency 4 24 2 2 2 2" xfId="11246"/>
    <cellStyle name="Currency 4 24 2 2 3" xfId="11247"/>
    <cellStyle name="Currency 4 24 2 2 4" xfId="11248"/>
    <cellStyle name="Currency 4 24 2 3" xfId="11249"/>
    <cellStyle name="Currency 4 24 2 3 2" xfId="11250"/>
    <cellStyle name="Currency 4 24 2 4" xfId="11251"/>
    <cellStyle name="Currency 4 24 2 5" xfId="11252"/>
    <cellStyle name="Currency 4 24 3" xfId="11253"/>
    <cellStyle name="Currency 4 24 4" xfId="11254"/>
    <cellStyle name="Currency 4 24 5" xfId="11255"/>
    <cellStyle name="Currency 4 24 6" xfId="11256"/>
    <cellStyle name="Currency 4 24 6 2" xfId="11257"/>
    <cellStyle name="Currency 4 24 6 2 2" xfId="11258"/>
    <cellStyle name="Currency 4 24 6 3" xfId="11259"/>
    <cellStyle name="Currency 4 24 7" xfId="11260"/>
    <cellStyle name="Currency 4 24 7 2" xfId="11261"/>
    <cellStyle name="Currency 4 24 7 2 2" xfId="11262"/>
    <cellStyle name="Currency 4 24 7 3" xfId="11263"/>
    <cellStyle name="Currency 4 24 8" xfId="11264"/>
    <cellStyle name="Currency 4 24 8 2" xfId="11265"/>
    <cellStyle name="Currency 4 24 9" xfId="11266"/>
    <cellStyle name="Currency 4 25" xfId="11267"/>
    <cellStyle name="Currency 4 25 2" xfId="11268"/>
    <cellStyle name="Currency 4 25 2 2" xfId="11269"/>
    <cellStyle name="Currency 4 25 2 2 2" xfId="11270"/>
    <cellStyle name="Currency 4 25 2 2 2 2" xfId="11271"/>
    <cellStyle name="Currency 4 25 2 2 3" xfId="11272"/>
    <cellStyle name="Currency 4 25 2 2 4" xfId="11273"/>
    <cellStyle name="Currency 4 25 2 3" xfId="11274"/>
    <cellStyle name="Currency 4 25 2 3 2" xfId="11275"/>
    <cellStyle name="Currency 4 25 2 4" xfId="11276"/>
    <cellStyle name="Currency 4 25 2 5" xfId="11277"/>
    <cellStyle name="Currency 4 25 3" xfId="11278"/>
    <cellStyle name="Currency 4 26" xfId="11279"/>
    <cellStyle name="Currency 4 26 2" xfId="11280"/>
    <cellStyle name="Currency 4 26 2 2" xfId="11281"/>
    <cellStyle name="Currency 4 26 2 2 2" xfId="11282"/>
    <cellStyle name="Currency 4 26 2 3" xfId="11283"/>
    <cellStyle name="Currency 4 26 2 4" xfId="11284"/>
    <cellStyle name="Currency 4 26 3" xfId="11285"/>
    <cellStyle name="Currency 4 26 3 2" xfId="11286"/>
    <cellStyle name="Currency 4 26 4" xfId="11287"/>
    <cellStyle name="Currency 4 26 5" xfId="11288"/>
    <cellStyle name="Currency 4 27" xfId="11289"/>
    <cellStyle name="Currency 4 27 2" xfId="11290"/>
    <cellStyle name="Currency 4 27 2 2" xfId="11291"/>
    <cellStyle name="Currency 4 27 3" xfId="11292"/>
    <cellStyle name="Currency 4 28" xfId="11293"/>
    <cellStyle name="Currency 4 28 2" xfId="11294"/>
    <cellStyle name="Currency 4 28 2 2" xfId="11295"/>
    <cellStyle name="Currency 4 28 3" xfId="11296"/>
    <cellStyle name="Currency 4 29" xfId="11297"/>
    <cellStyle name="Currency 4 29 2" xfId="11298"/>
    <cellStyle name="Currency 4 3" xfId="11299"/>
    <cellStyle name="Currency 4 3 10" xfId="11300"/>
    <cellStyle name="Currency 4 3 11" xfId="11301"/>
    <cellStyle name="Currency 4 3 11 2" xfId="11302"/>
    <cellStyle name="Currency 4 3 11 2 2" xfId="11303"/>
    <cellStyle name="Currency 4 3 11 2 2 2" xfId="11304"/>
    <cellStyle name="Currency 4 3 11 2 2 2 2" xfId="11305"/>
    <cellStyle name="Currency 4 3 11 2 2 3" xfId="11306"/>
    <cellStyle name="Currency 4 3 11 2 2 4" xfId="11307"/>
    <cellStyle name="Currency 4 3 11 2 3" xfId="11308"/>
    <cellStyle name="Currency 4 3 11 2 3 2" xfId="11309"/>
    <cellStyle name="Currency 4 3 11 2 4" xfId="11310"/>
    <cellStyle name="Currency 4 3 11 2 5" xfId="11311"/>
    <cellStyle name="Currency 4 3 11 3" xfId="11312"/>
    <cellStyle name="Currency 4 3 12" xfId="11313"/>
    <cellStyle name="Currency 4 3 12 2" xfId="11314"/>
    <cellStyle name="Currency 4 3 12 2 2" xfId="11315"/>
    <cellStyle name="Currency 4 3 12 2 2 2" xfId="11316"/>
    <cellStyle name="Currency 4 3 12 2 3" xfId="11317"/>
    <cellStyle name="Currency 4 3 12 2 4" xfId="11318"/>
    <cellStyle name="Currency 4 3 12 3" xfId="11319"/>
    <cellStyle name="Currency 4 3 12 3 2" xfId="11320"/>
    <cellStyle name="Currency 4 3 12 4" xfId="11321"/>
    <cellStyle name="Currency 4 3 12 5" xfId="11322"/>
    <cellStyle name="Currency 4 3 13" xfId="11323"/>
    <cellStyle name="Currency 4 3 13 2" xfId="11324"/>
    <cellStyle name="Currency 4 3 13 2 2" xfId="11325"/>
    <cellStyle name="Currency 4 3 13 3" xfId="11326"/>
    <cellStyle name="Currency 4 3 14" xfId="11327"/>
    <cellStyle name="Currency 4 3 14 2" xfId="11328"/>
    <cellStyle name="Currency 4 3 14 2 2" xfId="11329"/>
    <cellStyle name="Currency 4 3 14 3" xfId="11330"/>
    <cellStyle name="Currency 4 3 15" xfId="11331"/>
    <cellStyle name="Currency 4 3 15 2" xfId="11332"/>
    <cellStyle name="Currency 4 3 15 2 2" xfId="11333"/>
    <cellStyle name="Currency 4 3 15 3" xfId="11334"/>
    <cellStyle name="Currency 4 3 16" xfId="11335"/>
    <cellStyle name="Currency 4 3 16 2" xfId="11336"/>
    <cellStyle name="Currency 4 3 16 2 2" xfId="11337"/>
    <cellStyle name="Currency 4 3 16 3" xfId="11338"/>
    <cellStyle name="Currency 4 3 17" xfId="11339"/>
    <cellStyle name="Currency 4 3 17 2" xfId="11340"/>
    <cellStyle name="Currency 4 3 17 2 2" xfId="11341"/>
    <cellStyle name="Currency 4 3 17 3" xfId="11342"/>
    <cellStyle name="Currency 4 3 18" xfId="11343"/>
    <cellStyle name="Currency 4 3 18 2" xfId="11344"/>
    <cellStyle name="Currency 4 3 19" xfId="11345"/>
    <cellStyle name="Currency 4 3 19 2" xfId="11346"/>
    <cellStyle name="Currency 4 3 2" xfId="11347"/>
    <cellStyle name="Currency 4 3 2 10" xfId="11348"/>
    <cellStyle name="Currency 4 3 2 10 2" xfId="11349"/>
    <cellStyle name="Currency 4 3 2 10 2 2" xfId="11350"/>
    <cellStyle name="Currency 4 3 2 10 2 2 2" xfId="11351"/>
    <cellStyle name="Currency 4 3 2 10 2 2 2 2" xfId="11352"/>
    <cellStyle name="Currency 4 3 2 10 2 2 3" xfId="11353"/>
    <cellStyle name="Currency 4 3 2 10 2 2 4" xfId="11354"/>
    <cellStyle name="Currency 4 3 2 10 2 3" xfId="11355"/>
    <cellStyle name="Currency 4 3 2 10 2 3 2" xfId="11356"/>
    <cellStyle name="Currency 4 3 2 10 2 4" xfId="11357"/>
    <cellStyle name="Currency 4 3 2 10 2 5" xfId="11358"/>
    <cellStyle name="Currency 4 3 2 10 3" xfId="11359"/>
    <cellStyle name="Currency 4 3 2 11" xfId="11360"/>
    <cellStyle name="Currency 4 3 2 11 2" xfId="11361"/>
    <cellStyle name="Currency 4 3 2 11 2 2" xfId="11362"/>
    <cellStyle name="Currency 4 3 2 11 2 2 2" xfId="11363"/>
    <cellStyle name="Currency 4 3 2 11 2 3" xfId="11364"/>
    <cellStyle name="Currency 4 3 2 11 2 4" xfId="11365"/>
    <cellStyle name="Currency 4 3 2 11 3" xfId="11366"/>
    <cellStyle name="Currency 4 3 2 11 3 2" xfId="11367"/>
    <cellStyle name="Currency 4 3 2 11 4" xfId="11368"/>
    <cellStyle name="Currency 4 3 2 11 5" xfId="11369"/>
    <cellStyle name="Currency 4 3 2 12" xfId="11370"/>
    <cellStyle name="Currency 4 3 2 12 2" xfId="11371"/>
    <cellStyle name="Currency 4 3 2 12 2 2" xfId="11372"/>
    <cellStyle name="Currency 4 3 2 12 3" xfId="11373"/>
    <cellStyle name="Currency 4 3 2 13" xfId="11374"/>
    <cellStyle name="Currency 4 3 2 13 2" xfId="11375"/>
    <cellStyle name="Currency 4 3 2 13 2 2" xfId="11376"/>
    <cellStyle name="Currency 4 3 2 13 3" xfId="11377"/>
    <cellStyle name="Currency 4 3 2 14" xfId="11378"/>
    <cellStyle name="Currency 4 3 2 14 2" xfId="11379"/>
    <cellStyle name="Currency 4 3 2 14 2 2" xfId="11380"/>
    <cellStyle name="Currency 4 3 2 14 3" xfId="11381"/>
    <cellStyle name="Currency 4 3 2 15" xfId="11382"/>
    <cellStyle name="Currency 4 3 2 15 2" xfId="11383"/>
    <cellStyle name="Currency 4 3 2 15 2 2" xfId="11384"/>
    <cellStyle name="Currency 4 3 2 15 3" xfId="11385"/>
    <cellStyle name="Currency 4 3 2 16" xfId="11386"/>
    <cellStyle name="Currency 4 3 2 16 2" xfId="11387"/>
    <cellStyle name="Currency 4 3 2 16 2 2" xfId="11388"/>
    <cellStyle name="Currency 4 3 2 16 3" xfId="11389"/>
    <cellStyle name="Currency 4 3 2 17" xfId="11390"/>
    <cellStyle name="Currency 4 3 2 17 2" xfId="11391"/>
    <cellStyle name="Currency 4 3 2 18" xfId="11392"/>
    <cellStyle name="Currency 4 3 2 18 2" xfId="11393"/>
    <cellStyle name="Currency 4 3 2 19" xfId="11394"/>
    <cellStyle name="Currency 4 3 2 2" xfId="11395"/>
    <cellStyle name="Currency 4 3 2 2 2" xfId="11396"/>
    <cellStyle name="Currency 4 3 2 2 3" xfId="11397"/>
    <cellStyle name="Currency 4 3 2 3" xfId="11398"/>
    <cellStyle name="Currency 4 3 2 4" xfId="11399"/>
    <cellStyle name="Currency 4 3 2 5" xfId="11400"/>
    <cellStyle name="Currency 4 3 2 6" xfId="11401"/>
    <cellStyle name="Currency 4 3 2 7" xfId="11402"/>
    <cellStyle name="Currency 4 3 2 8" xfId="11403"/>
    <cellStyle name="Currency 4 3 2 9" xfId="11404"/>
    <cellStyle name="Currency 4 3 20" xfId="11405"/>
    <cellStyle name="Currency 4 3 21" xfId="11406"/>
    <cellStyle name="Currency 4 3 22" xfId="11407"/>
    <cellStyle name="Currency 4 3 22 2" xfId="11408"/>
    <cellStyle name="Currency 4 3 23" xfId="11409"/>
    <cellStyle name="Currency 4 3 23 2" xfId="11410"/>
    <cellStyle name="Currency 4 3 3" xfId="11411"/>
    <cellStyle name="Currency 4 3 3 2" xfId="11412"/>
    <cellStyle name="Currency 4 3 3 3" xfId="11413"/>
    <cellStyle name="Currency 4 3 4" xfId="11414"/>
    <cellStyle name="Currency 4 3 5" xfId="11415"/>
    <cellStyle name="Currency 4 3 6" xfId="11416"/>
    <cellStyle name="Currency 4 3 7" xfId="11417"/>
    <cellStyle name="Currency 4 3 8" xfId="11418"/>
    <cellStyle name="Currency 4 3 9" xfId="11419"/>
    <cellStyle name="Currency 4 30" xfId="11420"/>
    <cellStyle name="Currency 4 30 2" xfId="11421"/>
    <cellStyle name="Currency 4 31" xfId="11422"/>
    <cellStyle name="Currency 4 32" xfId="11423"/>
    <cellStyle name="Currency 4 33" xfId="11424"/>
    <cellStyle name="Currency 4 34" xfId="11425"/>
    <cellStyle name="Currency 4 35" xfId="11426"/>
    <cellStyle name="Currency 4 36" xfId="11427"/>
    <cellStyle name="Currency 4 37" xfId="50582"/>
    <cellStyle name="Currency 4 38" xfId="50583"/>
    <cellStyle name="Currency 4 4" xfId="11428"/>
    <cellStyle name="Currency 4 4 10" xfId="11429"/>
    <cellStyle name="Currency 4 4 10 2" xfId="11430"/>
    <cellStyle name="Currency 4 4 10 2 2" xfId="11431"/>
    <cellStyle name="Currency 4 4 10 2 2 2" xfId="11432"/>
    <cellStyle name="Currency 4 4 10 2 2 2 2" xfId="11433"/>
    <cellStyle name="Currency 4 4 10 2 2 3" xfId="11434"/>
    <cellStyle name="Currency 4 4 10 2 2 4" xfId="11435"/>
    <cellStyle name="Currency 4 4 10 2 3" xfId="11436"/>
    <cellStyle name="Currency 4 4 10 2 3 2" xfId="11437"/>
    <cellStyle name="Currency 4 4 10 2 4" xfId="11438"/>
    <cellStyle name="Currency 4 4 10 2 5" xfId="11439"/>
    <cellStyle name="Currency 4 4 10 3" xfId="11440"/>
    <cellStyle name="Currency 4 4 11" xfId="11441"/>
    <cellStyle name="Currency 4 4 11 2" xfId="11442"/>
    <cellStyle name="Currency 4 4 11 2 2" xfId="11443"/>
    <cellStyle name="Currency 4 4 11 2 2 2" xfId="11444"/>
    <cellStyle name="Currency 4 4 11 2 3" xfId="11445"/>
    <cellStyle name="Currency 4 4 11 2 4" xfId="11446"/>
    <cellStyle name="Currency 4 4 11 3" xfId="11447"/>
    <cellStyle name="Currency 4 4 11 3 2" xfId="11448"/>
    <cellStyle name="Currency 4 4 11 4" xfId="11449"/>
    <cellStyle name="Currency 4 4 11 5" xfId="11450"/>
    <cellStyle name="Currency 4 4 12" xfId="11451"/>
    <cellStyle name="Currency 4 4 12 2" xfId="11452"/>
    <cellStyle name="Currency 4 4 12 2 2" xfId="11453"/>
    <cellStyle name="Currency 4 4 12 3" xfId="11454"/>
    <cellStyle name="Currency 4 4 13" xfId="11455"/>
    <cellStyle name="Currency 4 4 13 2" xfId="11456"/>
    <cellStyle name="Currency 4 4 13 2 2" xfId="11457"/>
    <cellStyle name="Currency 4 4 13 3" xfId="11458"/>
    <cellStyle name="Currency 4 4 14" xfId="11459"/>
    <cellStyle name="Currency 4 4 14 2" xfId="11460"/>
    <cellStyle name="Currency 4 4 14 2 2" xfId="11461"/>
    <cellStyle name="Currency 4 4 14 3" xfId="11462"/>
    <cellStyle name="Currency 4 4 15" xfId="11463"/>
    <cellStyle name="Currency 4 4 15 2" xfId="11464"/>
    <cellStyle name="Currency 4 4 15 2 2" xfId="11465"/>
    <cellStyle name="Currency 4 4 15 3" xfId="11466"/>
    <cellStyle name="Currency 4 4 16" xfId="11467"/>
    <cellStyle name="Currency 4 4 16 2" xfId="11468"/>
    <cellStyle name="Currency 4 4 16 2 2" xfId="11469"/>
    <cellStyle name="Currency 4 4 16 3" xfId="11470"/>
    <cellStyle name="Currency 4 4 17" xfId="11471"/>
    <cellStyle name="Currency 4 4 17 2" xfId="11472"/>
    <cellStyle name="Currency 4 4 18" xfId="11473"/>
    <cellStyle name="Currency 4 4 18 2" xfId="11474"/>
    <cellStyle name="Currency 4 4 19" xfId="11475"/>
    <cellStyle name="Currency 4 4 2" xfId="11476"/>
    <cellStyle name="Currency 4 4 2 2" xfId="11477"/>
    <cellStyle name="Currency 4 4 2 3" xfId="11478"/>
    <cellStyle name="Currency 4 4 3" xfId="11479"/>
    <cellStyle name="Currency 4 4 4" xfId="11480"/>
    <cellStyle name="Currency 4 4 5" xfId="11481"/>
    <cellStyle name="Currency 4 4 6" xfId="11482"/>
    <cellStyle name="Currency 4 4 7" xfId="11483"/>
    <cellStyle name="Currency 4 4 8" xfId="11484"/>
    <cellStyle name="Currency 4 4 9" xfId="11485"/>
    <cellStyle name="Currency 4 5" xfId="11486"/>
    <cellStyle name="Currency 4 5 10" xfId="11487"/>
    <cellStyle name="Currency 4 5 10 2" xfId="11488"/>
    <cellStyle name="Currency 4 5 10 2 2" xfId="11489"/>
    <cellStyle name="Currency 4 5 10 2 2 2" xfId="11490"/>
    <cellStyle name="Currency 4 5 10 2 2 2 2" xfId="11491"/>
    <cellStyle name="Currency 4 5 10 2 2 3" xfId="11492"/>
    <cellStyle name="Currency 4 5 10 2 2 4" xfId="11493"/>
    <cellStyle name="Currency 4 5 10 2 3" xfId="11494"/>
    <cellStyle name="Currency 4 5 10 2 3 2" xfId="11495"/>
    <cellStyle name="Currency 4 5 10 2 4" xfId="11496"/>
    <cellStyle name="Currency 4 5 10 2 5" xfId="11497"/>
    <cellStyle name="Currency 4 5 10 3" xfId="11498"/>
    <cellStyle name="Currency 4 5 11" xfId="11499"/>
    <cellStyle name="Currency 4 5 11 2" xfId="11500"/>
    <cellStyle name="Currency 4 5 11 2 2" xfId="11501"/>
    <cellStyle name="Currency 4 5 11 2 2 2" xfId="11502"/>
    <cellStyle name="Currency 4 5 11 2 3" xfId="11503"/>
    <cellStyle name="Currency 4 5 11 2 4" xfId="11504"/>
    <cellStyle name="Currency 4 5 11 3" xfId="11505"/>
    <cellStyle name="Currency 4 5 11 3 2" xfId="11506"/>
    <cellStyle name="Currency 4 5 11 4" xfId="11507"/>
    <cellStyle name="Currency 4 5 11 5" xfId="11508"/>
    <cellStyle name="Currency 4 5 12" xfId="11509"/>
    <cellStyle name="Currency 4 5 12 2" xfId="11510"/>
    <cellStyle name="Currency 4 5 12 2 2" xfId="11511"/>
    <cellStyle name="Currency 4 5 12 3" xfId="11512"/>
    <cellStyle name="Currency 4 5 13" xfId="11513"/>
    <cellStyle name="Currency 4 5 13 2" xfId="11514"/>
    <cellStyle name="Currency 4 5 13 2 2" xfId="11515"/>
    <cellStyle name="Currency 4 5 13 3" xfId="11516"/>
    <cellStyle name="Currency 4 5 14" xfId="11517"/>
    <cellStyle name="Currency 4 5 14 2" xfId="11518"/>
    <cellStyle name="Currency 4 5 14 2 2" xfId="11519"/>
    <cellStyle name="Currency 4 5 14 3" xfId="11520"/>
    <cellStyle name="Currency 4 5 15" xfId="11521"/>
    <cellStyle name="Currency 4 5 15 2" xfId="11522"/>
    <cellStyle name="Currency 4 5 15 2 2" xfId="11523"/>
    <cellStyle name="Currency 4 5 15 3" xfId="11524"/>
    <cellStyle name="Currency 4 5 16" xfId="11525"/>
    <cellStyle name="Currency 4 5 16 2" xfId="11526"/>
    <cellStyle name="Currency 4 5 16 2 2" xfId="11527"/>
    <cellStyle name="Currency 4 5 16 3" xfId="11528"/>
    <cellStyle name="Currency 4 5 17" xfId="11529"/>
    <cellStyle name="Currency 4 5 17 2" xfId="11530"/>
    <cellStyle name="Currency 4 5 18" xfId="11531"/>
    <cellStyle name="Currency 4 5 18 2" xfId="11532"/>
    <cellStyle name="Currency 4 5 19" xfId="11533"/>
    <cellStyle name="Currency 4 5 2" xfId="11534"/>
    <cellStyle name="Currency 4 5 2 2" xfId="11535"/>
    <cellStyle name="Currency 4 5 2 3" xfId="11536"/>
    <cellStyle name="Currency 4 5 3" xfId="11537"/>
    <cellStyle name="Currency 4 5 4" xfId="11538"/>
    <cellStyle name="Currency 4 5 5" xfId="11539"/>
    <cellStyle name="Currency 4 5 6" xfId="11540"/>
    <cellStyle name="Currency 4 5 7" xfId="11541"/>
    <cellStyle name="Currency 4 5 8" xfId="11542"/>
    <cellStyle name="Currency 4 5 9" xfId="11543"/>
    <cellStyle name="Currency 4 6" xfId="11544"/>
    <cellStyle name="Currency 4 6 2" xfId="11545"/>
    <cellStyle name="Currency 4 6 3" xfId="11546"/>
    <cellStyle name="Currency 4 6 4" xfId="11547"/>
    <cellStyle name="Currency 4 6 5" xfId="44397"/>
    <cellStyle name="Currency 4 7" xfId="11548"/>
    <cellStyle name="Currency 4 8" xfId="11549"/>
    <cellStyle name="Currency 4 9" xfId="11550"/>
    <cellStyle name="Currency 5" xfId="11551"/>
    <cellStyle name="Currency 5 10" xfId="11552"/>
    <cellStyle name="Currency 5 11" xfId="11553"/>
    <cellStyle name="Currency 5 12" xfId="11554"/>
    <cellStyle name="Currency 5 13" xfId="11555"/>
    <cellStyle name="Currency 5 13 2" xfId="11556"/>
    <cellStyle name="Currency 5 13 2 2" xfId="11557"/>
    <cellStyle name="Currency 5 13 2 2 2" xfId="11558"/>
    <cellStyle name="Currency 5 13 2 2 2 2" xfId="11559"/>
    <cellStyle name="Currency 5 13 2 2 3" xfId="11560"/>
    <cellStyle name="Currency 5 13 2 2 4" xfId="11561"/>
    <cellStyle name="Currency 5 13 2 3" xfId="11562"/>
    <cellStyle name="Currency 5 13 2 3 2" xfId="11563"/>
    <cellStyle name="Currency 5 13 2 4" xfId="11564"/>
    <cellStyle name="Currency 5 13 2 5" xfId="11565"/>
    <cellStyle name="Currency 5 13 3" xfId="11566"/>
    <cellStyle name="Currency 5 14" xfId="11567"/>
    <cellStyle name="Currency 5 14 2" xfId="11568"/>
    <cellStyle name="Currency 5 14 2 2" xfId="11569"/>
    <cellStyle name="Currency 5 14 2 2 2" xfId="11570"/>
    <cellStyle name="Currency 5 14 2 3" xfId="11571"/>
    <cellStyle name="Currency 5 14 2 4" xfId="11572"/>
    <cellStyle name="Currency 5 14 3" xfId="11573"/>
    <cellStyle name="Currency 5 14 3 2" xfId="11574"/>
    <cellStyle name="Currency 5 14 4" xfId="11575"/>
    <cellStyle name="Currency 5 14 5" xfId="11576"/>
    <cellStyle name="Currency 5 15" xfId="11577"/>
    <cellStyle name="Currency 5 15 2" xfId="11578"/>
    <cellStyle name="Currency 5 15 2 2" xfId="11579"/>
    <cellStyle name="Currency 5 15 3" xfId="11580"/>
    <cellStyle name="Currency 5 16" xfId="11581"/>
    <cellStyle name="Currency 5 16 2" xfId="11582"/>
    <cellStyle name="Currency 5 16 2 2" xfId="11583"/>
    <cellStyle name="Currency 5 16 3" xfId="11584"/>
    <cellStyle name="Currency 5 17" xfId="11585"/>
    <cellStyle name="Currency 5 17 2" xfId="11586"/>
    <cellStyle name="Currency 5 17 2 2" xfId="11587"/>
    <cellStyle name="Currency 5 17 3" xfId="11588"/>
    <cellStyle name="Currency 5 18" xfId="11589"/>
    <cellStyle name="Currency 5 18 2" xfId="11590"/>
    <cellStyle name="Currency 5 18 2 2" xfId="11591"/>
    <cellStyle name="Currency 5 18 3" xfId="11592"/>
    <cellStyle name="Currency 5 19" xfId="11593"/>
    <cellStyle name="Currency 5 19 2" xfId="11594"/>
    <cellStyle name="Currency 5 19 2 2" xfId="11595"/>
    <cellStyle name="Currency 5 19 3" xfId="11596"/>
    <cellStyle name="Currency 5 2" xfId="11597"/>
    <cellStyle name="Currency 5 2 10" xfId="11598"/>
    <cellStyle name="Currency 5 2 11" xfId="11599"/>
    <cellStyle name="Currency 5 2 11 2" xfId="11600"/>
    <cellStyle name="Currency 5 2 11 2 2" xfId="11601"/>
    <cellStyle name="Currency 5 2 11 2 2 2" xfId="11602"/>
    <cellStyle name="Currency 5 2 11 2 2 2 2" xfId="11603"/>
    <cellStyle name="Currency 5 2 11 2 2 3" xfId="11604"/>
    <cellStyle name="Currency 5 2 11 2 2 4" xfId="11605"/>
    <cellStyle name="Currency 5 2 11 2 3" xfId="11606"/>
    <cellStyle name="Currency 5 2 11 2 3 2" xfId="11607"/>
    <cellStyle name="Currency 5 2 11 2 4" xfId="11608"/>
    <cellStyle name="Currency 5 2 11 2 5" xfId="11609"/>
    <cellStyle name="Currency 5 2 11 3" xfId="11610"/>
    <cellStyle name="Currency 5 2 12" xfId="11611"/>
    <cellStyle name="Currency 5 2 12 2" xfId="11612"/>
    <cellStyle name="Currency 5 2 12 2 2" xfId="11613"/>
    <cellStyle name="Currency 5 2 12 2 2 2" xfId="11614"/>
    <cellStyle name="Currency 5 2 12 2 3" xfId="11615"/>
    <cellStyle name="Currency 5 2 12 2 4" xfId="11616"/>
    <cellStyle name="Currency 5 2 12 3" xfId="11617"/>
    <cellStyle name="Currency 5 2 12 3 2" xfId="11618"/>
    <cellStyle name="Currency 5 2 12 4" xfId="11619"/>
    <cellStyle name="Currency 5 2 12 5" xfId="11620"/>
    <cellStyle name="Currency 5 2 13" xfId="11621"/>
    <cellStyle name="Currency 5 2 13 2" xfId="11622"/>
    <cellStyle name="Currency 5 2 13 2 2" xfId="11623"/>
    <cellStyle name="Currency 5 2 13 3" xfId="11624"/>
    <cellStyle name="Currency 5 2 14" xfId="11625"/>
    <cellStyle name="Currency 5 2 14 2" xfId="11626"/>
    <cellStyle name="Currency 5 2 14 2 2" xfId="11627"/>
    <cellStyle name="Currency 5 2 14 3" xfId="11628"/>
    <cellStyle name="Currency 5 2 15" xfId="11629"/>
    <cellStyle name="Currency 5 2 15 2" xfId="11630"/>
    <cellStyle name="Currency 5 2 15 2 2" xfId="11631"/>
    <cellStyle name="Currency 5 2 15 3" xfId="11632"/>
    <cellStyle name="Currency 5 2 16" xfId="11633"/>
    <cellStyle name="Currency 5 2 16 2" xfId="11634"/>
    <cellStyle name="Currency 5 2 16 2 2" xfId="11635"/>
    <cellStyle name="Currency 5 2 16 3" xfId="11636"/>
    <cellStyle name="Currency 5 2 17" xfId="11637"/>
    <cellStyle name="Currency 5 2 17 2" xfId="11638"/>
    <cellStyle name="Currency 5 2 17 2 2" xfId="11639"/>
    <cellStyle name="Currency 5 2 17 3" xfId="11640"/>
    <cellStyle name="Currency 5 2 18" xfId="11641"/>
    <cellStyle name="Currency 5 2 18 2" xfId="11642"/>
    <cellStyle name="Currency 5 2 19" xfId="11643"/>
    <cellStyle name="Currency 5 2 19 2" xfId="11644"/>
    <cellStyle name="Currency 5 2 2" xfId="11645"/>
    <cellStyle name="Currency 5 2 2 10" xfId="11646"/>
    <cellStyle name="Currency 5 2 2 10 2" xfId="11647"/>
    <cellStyle name="Currency 5 2 2 10 2 2" xfId="11648"/>
    <cellStyle name="Currency 5 2 2 10 2 2 2" xfId="11649"/>
    <cellStyle name="Currency 5 2 2 10 2 2 2 2" xfId="11650"/>
    <cellStyle name="Currency 5 2 2 10 2 2 3" xfId="11651"/>
    <cellStyle name="Currency 5 2 2 10 2 2 4" xfId="11652"/>
    <cellStyle name="Currency 5 2 2 10 2 3" xfId="11653"/>
    <cellStyle name="Currency 5 2 2 10 2 3 2" xfId="11654"/>
    <cellStyle name="Currency 5 2 2 10 2 4" xfId="11655"/>
    <cellStyle name="Currency 5 2 2 10 2 5" xfId="11656"/>
    <cellStyle name="Currency 5 2 2 10 3" xfId="11657"/>
    <cellStyle name="Currency 5 2 2 11" xfId="11658"/>
    <cellStyle name="Currency 5 2 2 11 2" xfId="11659"/>
    <cellStyle name="Currency 5 2 2 11 2 2" xfId="11660"/>
    <cellStyle name="Currency 5 2 2 11 2 2 2" xfId="11661"/>
    <cellStyle name="Currency 5 2 2 11 2 3" xfId="11662"/>
    <cellStyle name="Currency 5 2 2 11 2 4" xfId="11663"/>
    <cellStyle name="Currency 5 2 2 11 3" xfId="11664"/>
    <cellStyle name="Currency 5 2 2 11 3 2" xfId="11665"/>
    <cellStyle name="Currency 5 2 2 11 4" xfId="11666"/>
    <cellStyle name="Currency 5 2 2 11 5" xfId="11667"/>
    <cellStyle name="Currency 5 2 2 12" xfId="11668"/>
    <cellStyle name="Currency 5 2 2 12 2" xfId="11669"/>
    <cellStyle name="Currency 5 2 2 12 2 2" xfId="11670"/>
    <cellStyle name="Currency 5 2 2 12 3" xfId="11671"/>
    <cellStyle name="Currency 5 2 2 13" xfId="11672"/>
    <cellStyle name="Currency 5 2 2 13 2" xfId="11673"/>
    <cellStyle name="Currency 5 2 2 13 2 2" xfId="11674"/>
    <cellStyle name="Currency 5 2 2 13 3" xfId="11675"/>
    <cellStyle name="Currency 5 2 2 14" xfId="11676"/>
    <cellStyle name="Currency 5 2 2 14 2" xfId="11677"/>
    <cellStyle name="Currency 5 2 2 14 2 2" xfId="11678"/>
    <cellStyle name="Currency 5 2 2 14 3" xfId="11679"/>
    <cellStyle name="Currency 5 2 2 15" xfId="11680"/>
    <cellStyle name="Currency 5 2 2 15 2" xfId="11681"/>
    <cellStyle name="Currency 5 2 2 15 2 2" xfId="11682"/>
    <cellStyle name="Currency 5 2 2 15 3" xfId="11683"/>
    <cellStyle name="Currency 5 2 2 16" xfId="11684"/>
    <cellStyle name="Currency 5 2 2 16 2" xfId="11685"/>
    <cellStyle name="Currency 5 2 2 16 2 2" xfId="11686"/>
    <cellStyle name="Currency 5 2 2 16 3" xfId="11687"/>
    <cellStyle name="Currency 5 2 2 17" xfId="11688"/>
    <cellStyle name="Currency 5 2 2 17 2" xfId="11689"/>
    <cellStyle name="Currency 5 2 2 18" xfId="11690"/>
    <cellStyle name="Currency 5 2 2 18 2" xfId="11691"/>
    <cellStyle name="Currency 5 2 2 19" xfId="11692"/>
    <cellStyle name="Currency 5 2 2 2" xfId="11693"/>
    <cellStyle name="Currency 5 2 2 2 2" xfId="11694"/>
    <cellStyle name="Currency 5 2 2 2 3" xfId="11695"/>
    <cellStyle name="Currency 5 2 2 3" xfId="11696"/>
    <cellStyle name="Currency 5 2 2 4" xfId="11697"/>
    <cellStyle name="Currency 5 2 2 5" xfId="11698"/>
    <cellStyle name="Currency 5 2 2 6" xfId="11699"/>
    <cellStyle name="Currency 5 2 2 7" xfId="11700"/>
    <cellStyle name="Currency 5 2 2 8" xfId="11701"/>
    <cellStyle name="Currency 5 2 2 9" xfId="11702"/>
    <cellStyle name="Currency 5 2 20" xfId="11703"/>
    <cellStyle name="Currency 5 2 3" xfId="11704"/>
    <cellStyle name="Currency 5 2 3 2" xfId="11705"/>
    <cellStyle name="Currency 5 2 3 3" xfId="11706"/>
    <cellStyle name="Currency 5 2 4" xfId="11707"/>
    <cellStyle name="Currency 5 2 5" xfId="11708"/>
    <cellStyle name="Currency 5 2 6" xfId="11709"/>
    <cellStyle name="Currency 5 2 7" xfId="11710"/>
    <cellStyle name="Currency 5 2 8" xfId="11711"/>
    <cellStyle name="Currency 5 2 9" xfId="11712"/>
    <cellStyle name="Currency 5 20" xfId="11713"/>
    <cellStyle name="Currency 5 20 2" xfId="11714"/>
    <cellStyle name="Currency 5 21" xfId="11715"/>
    <cellStyle name="Currency 5 21 2" xfId="11716"/>
    <cellStyle name="Currency 5 22" xfId="11717"/>
    <cellStyle name="Currency 5 3" xfId="11718"/>
    <cellStyle name="Currency 5 3 10" xfId="11719"/>
    <cellStyle name="Currency 5 3 10 2" xfId="11720"/>
    <cellStyle name="Currency 5 3 10 2 2" xfId="11721"/>
    <cellStyle name="Currency 5 3 10 2 2 2" xfId="11722"/>
    <cellStyle name="Currency 5 3 10 2 2 2 2" xfId="11723"/>
    <cellStyle name="Currency 5 3 10 2 2 3" xfId="11724"/>
    <cellStyle name="Currency 5 3 10 2 2 4" xfId="11725"/>
    <cellStyle name="Currency 5 3 10 2 3" xfId="11726"/>
    <cellStyle name="Currency 5 3 10 2 3 2" xfId="11727"/>
    <cellStyle name="Currency 5 3 10 2 4" xfId="11728"/>
    <cellStyle name="Currency 5 3 10 2 5" xfId="11729"/>
    <cellStyle name="Currency 5 3 10 3" xfId="11730"/>
    <cellStyle name="Currency 5 3 11" xfId="11731"/>
    <cellStyle name="Currency 5 3 11 2" xfId="11732"/>
    <cellStyle name="Currency 5 3 11 2 2" xfId="11733"/>
    <cellStyle name="Currency 5 3 11 2 2 2" xfId="11734"/>
    <cellStyle name="Currency 5 3 11 2 3" xfId="11735"/>
    <cellStyle name="Currency 5 3 11 2 4" xfId="11736"/>
    <cellStyle name="Currency 5 3 11 3" xfId="11737"/>
    <cellStyle name="Currency 5 3 11 3 2" xfId="11738"/>
    <cellStyle name="Currency 5 3 11 4" xfId="11739"/>
    <cellStyle name="Currency 5 3 11 5" xfId="11740"/>
    <cellStyle name="Currency 5 3 12" xfId="11741"/>
    <cellStyle name="Currency 5 3 12 2" xfId="11742"/>
    <cellStyle name="Currency 5 3 12 2 2" xfId="11743"/>
    <cellStyle name="Currency 5 3 12 3" xfId="11744"/>
    <cellStyle name="Currency 5 3 13" xfId="11745"/>
    <cellStyle name="Currency 5 3 13 2" xfId="11746"/>
    <cellStyle name="Currency 5 3 13 2 2" xfId="11747"/>
    <cellStyle name="Currency 5 3 13 3" xfId="11748"/>
    <cellStyle name="Currency 5 3 14" xfId="11749"/>
    <cellStyle name="Currency 5 3 14 2" xfId="11750"/>
    <cellStyle name="Currency 5 3 14 2 2" xfId="11751"/>
    <cellStyle name="Currency 5 3 14 3" xfId="11752"/>
    <cellStyle name="Currency 5 3 15" xfId="11753"/>
    <cellStyle name="Currency 5 3 15 2" xfId="11754"/>
    <cellStyle name="Currency 5 3 15 2 2" xfId="11755"/>
    <cellStyle name="Currency 5 3 15 3" xfId="11756"/>
    <cellStyle name="Currency 5 3 16" xfId="11757"/>
    <cellStyle name="Currency 5 3 16 2" xfId="11758"/>
    <cellStyle name="Currency 5 3 16 2 2" xfId="11759"/>
    <cellStyle name="Currency 5 3 16 3" xfId="11760"/>
    <cellStyle name="Currency 5 3 17" xfId="11761"/>
    <cellStyle name="Currency 5 3 17 2" xfId="11762"/>
    <cellStyle name="Currency 5 3 18" xfId="11763"/>
    <cellStyle name="Currency 5 3 18 2" xfId="11764"/>
    <cellStyle name="Currency 5 3 19" xfId="11765"/>
    <cellStyle name="Currency 5 3 2" xfId="11766"/>
    <cellStyle name="Currency 5 3 2 2" xfId="11767"/>
    <cellStyle name="Currency 5 3 2 3" xfId="11768"/>
    <cellStyle name="Currency 5 3 20" xfId="11769"/>
    <cellStyle name="Currency 5 3 21" xfId="11770"/>
    <cellStyle name="Currency 5 3 22" xfId="11771"/>
    <cellStyle name="Currency 5 3 3" xfId="11772"/>
    <cellStyle name="Currency 5 3 4" xfId="11773"/>
    <cellStyle name="Currency 5 3 5" xfId="11774"/>
    <cellStyle name="Currency 5 3 6" xfId="11775"/>
    <cellStyle name="Currency 5 3 7" xfId="11776"/>
    <cellStyle name="Currency 5 3 8" xfId="11777"/>
    <cellStyle name="Currency 5 3 9" xfId="11778"/>
    <cellStyle name="Currency 5 4" xfId="11779"/>
    <cellStyle name="Currency 5 4 10" xfId="11780"/>
    <cellStyle name="Currency 5 4 10 2" xfId="11781"/>
    <cellStyle name="Currency 5 4 10 2 2" xfId="11782"/>
    <cellStyle name="Currency 5 4 10 2 2 2" xfId="11783"/>
    <cellStyle name="Currency 5 4 10 2 2 2 2" xfId="11784"/>
    <cellStyle name="Currency 5 4 10 2 2 3" xfId="11785"/>
    <cellStyle name="Currency 5 4 10 2 2 4" xfId="11786"/>
    <cellStyle name="Currency 5 4 10 2 3" xfId="11787"/>
    <cellStyle name="Currency 5 4 10 2 3 2" xfId="11788"/>
    <cellStyle name="Currency 5 4 10 2 4" xfId="11789"/>
    <cellStyle name="Currency 5 4 10 2 5" xfId="11790"/>
    <cellStyle name="Currency 5 4 10 3" xfId="11791"/>
    <cellStyle name="Currency 5 4 11" xfId="11792"/>
    <cellStyle name="Currency 5 4 11 2" xfId="11793"/>
    <cellStyle name="Currency 5 4 11 2 2" xfId="11794"/>
    <cellStyle name="Currency 5 4 11 2 2 2" xfId="11795"/>
    <cellStyle name="Currency 5 4 11 2 3" xfId="11796"/>
    <cellStyle name="Currency 5 4 11 2 4" xfId="11797"/>
    <cellStyle name="Currency 5 4 11 3" xfId="11798"/>
    <cellStyle name="Currency 5 4 11 3 2" xfId="11799"/>
    <cellStyle name="Currency 5 4 11 4" xfId="11800"/>
    <cellStyle name="Currency 5 4 11 5" xfId="11801"/>
    <cellStyle name="Currency 5 4 12" xfId="11802"/>
    <cellStyle name="Currency 5 4 12 2" xfId="11803"/>
    <cellStyle name="Currency 5 4 12 2 2" xfId="11804"/>
    <cellStyle name="Currency 5 4 12 3" xfId="11805"/>
    <cellStyle name="Currency 5 4 13" xfId="11806"/>
    <cellStyle name="Currency 5 4 13 2" xfId="11807"/>
    <cellStyle name="Currency 5 4 13 2 2" xfId="11808"/>
    <cellStyle name="Currency 5 4 13 3" xfId="11809"/>
    <cellStyle name="Currency 5 4 14" xfId="11810"/>
    <cellStyle name="Currency 5 4 14 2" xfId="11811"/>
    <cellStyle name="Currency 5 4 14 2 2" xfId="11812"/>
    <cellStyle name="Currency 5 4 14 3" xfId="11813"/>
    <cellStyle name="Currency 5 4 15" xfId="11814"/>
    <cellStyle name="Currency 5 4 15 2" xfId="11815"/>
    <cellStyle name="Currency 5 4 15 2 2" xfId="11816"/>
    <cellStyle name="Currency 5 4 15 3" xfId="11817"/>
    <cellStyle name="Currency 5 4 16" xfId="11818"/>
    <cellStyle name="Currency 5 4 16 2" xfId="11819"/>
    <cellStyle name="Currency 5 4 16 2 2" xfId="11820"/>
    <cellStyle name="Currency 5 4 16 3" xfId="11821"/>
    <cellStyle name="Currency 5 4 17" xfId="11822"/>
    <cellStyle name="Currency 5 4 17 2" xfId="11823"/>
    <cellStyle name="Currency 5 4 18" xfId="11824"/>
    <cellStyle name="Currency 5 4 18 2" xfId="11825"/>
    <cellStyle name="Currency 5 4 19" xfId="11826"/>
    <cellStyle name="Currency 5 4 2" xfId="11827"/>
    <cellStyle name="Currency 5 4 2 2" xfId="11828"/>
    <cellStyle name="Currency 5 4 2 3" xfId="11829"/>
    <cellStyle name="Currency 5 4 3" xfId="11830"/>
    <cellStyle name="Currency 5 4 4" xfId="11831"/>
    <cellStyle name="Currency 5 4 5" xfId="11832"/>
    <cellStyle name="Currency 5 4 6" xfId="11833"/>
    <cellStyle name="Currency 5 4 7" xfId="11834"/>
    <cellStyle name="Currency 5 4 8" xfId="11835"/>
    <cellStyle name="Currency 5 4 9" xfId="11836"/>
    <cellStyle name="Currency 5 5" xfId="11837"/>
    <cellStyle name="Currency 5 5 2" xfId="11838"/>
    <cellStyle name="Currency 5 5 3" xfId="11839"/>
    <cellStyle name="Currency 5 6" xfId="11840"/>
    <cellStyle name="Currency 5 7" xfId="11841"/>
    <cellStyle name="Currency 5 8" xfId="11842"/>
    <cellStyle name="Currency 5 9" xfId="11843"/>
    <cellStyle name="Currency 6" xfId="11844"/>
    <cellStyle name="Currency 6 2" xfId="11845"/>
    <cellStyle name="Currency 6 3" xfId="11846"/>
    <cellStyle name="Currency 6 3 2" xfId="11847"/>
    <cellStyle name="Currency 6 4" xfId="11848"/>
    <cellStyle name="Currency 6 5" xfId="11849"/>
    <cellStyle name="Currency 7" xfId="11850"/>
    <cellStyle name="Currency 7 10" xfId="11851"/>
    <cellStyle name="Currency 7 11" xfId="11852"/>
    <cellStyle name="Currency 7 12" xfId="11853"/>
    <cellStyle name="Currency 7 12 2" xfId="11854"/>
    <cellStyle name="Currency 7 12 2 2" xfId="11855"/>
    <cellStyle name="Currency 7 12 2 2 2" xfId="11856"/>
    <cellStyle name="Currency 7 12 2 2 2 2" xfId="11857"/>
    <cellStyle name="Currency 7 12 2 2 3" xfId="11858"/>
    <cellStyle name="Currency 7 12 2 2 4" xfId="11859"/>
    <cellStyle name="Currency 7 12 2 3" xfId="11860"/>
    <cellStyle name="Currency 7 12 2 3 2" xfId="11861"/>
    <cellStyle name="Currency 7 12 2 4" xfId="11862"/>
    <cellStyle name="Currency 7 12 2 5" xfId="11863"/>
    <cellStyle name="Currency 7 12 3" xfId="11864"/>
    <cellStyle name="Currency 7 13" xfId="11865"/>
    <cellStyle name="Currency 7 13 2" xfId="11866"/>
    <cellStyle name="Currency 7 13 2 2" xfId="11867"/>
    <cellStyle name="Currency 7 13 2 2 2" xfId="11868"/>
    <cellStyle name="Currency 7 13 2 3" xfId="11869"/>
    <cellStyle name="Currency 7 13 2 4" xfId="11870"/>
    <cellStyle name="Currency 7 13 3" xfId="11871"/>
    <cellStyle name="Currency 7 13 3 2" xfId="11872"/>
    <cellStyle name="Currency 7 13 4" xfId="11873"/>
    <cellStyle name="Currency 7 13 5" xfId="11874"/>
    <cellStyle name="Currency 7 14" xfId="11875"/>
    <cellStyle name="Currency 7 14 2" xfId="11876"/>
    <cellStyle name="Currency 7 14 2 2" xfId="11877"/>
    <cellStyle name="Currency 7 14 3" xfId="11878"/>
    <cellStyle name="Currency 7 15" xfId="11879"/>
    <cellStyle name="Currency 7 15 2" xfId="11880"/>
    <cellStyle name="Currency 7 15 2 2" xfId="11881"/>
    <cellStyle name="Currency 7 15 3" xfId="11882"/>
    <cellStyle name="Currency 7 16" xfId="11883"/>
    <cellStyle name="Currency 7 16 2" xfId="11884"/>
    <cellStyle name="Currency 7 16 2 2" xfId="11885"/>
    <cellStyle name="Currency 7 16 3" xfId="11886"/>
    <cellStyle name="Currency 7 17" xfId="11887"/>
    <cellStyle name="Currency 7 17 2" xfId="11888"/>
    <cellStyle name="Currency 7 17 2 2" xfId="11889"/>
    <cellStyle name="Currency 7 17 3" xfId="11890"/>
    <cellStyle name="Currency 7 18" xfId="11891"/>
    <cellStyle name="Currency 7 18 2" xfId="11892"/>
    <cellStyle name="Currency 7 18 2 2" xfId="11893"/>
    <cellStyle name="Currency 7 18 3" xfId="11894"/>
    <cellStyle name="Currency 7 19" xfId="11895"/>
    <cellStyle name="Currency 7 19 2" xfId="11896"/>
    <cellStyle name="Currency 7 2" xfId="11897"/>
    <cellStyle name="Currency 7 20" xfId="11898"/>
    <cellStyle name="Currency 7 20 2" xfId="11899"/>
    <cellStyle name="Currency 7 21" xfId="11900"/>
    <cellStyle name="Currency 7 3" xfId="11901"/>
    <cellStyle name="Currency 7 3 10" xfId="11902"/>
    <cellStyle name="Currency 7 3 10 2" xfId="11903"/>
    <cellStyle name="Currency 7 3 10 2 2" xfId="11904"/>
    <cellStyle name="Currency 7 3 10 2 2 2" xfId="11905"/>
    <cellStyle name="Currency 7 3 10 2 2 2 2" xfId="11906"/>
    <cellStyle name="Currency 7 3 10 2 2 3" xfId="11907"/>
    <cellStyle name="Currency 7 3 10 2 2 4" xfId="11908"/>
    <cellStyle name="Currency 7 3 10 2 3" xfId="11909"/>
    <cellStyle name="Currency 7 3 10 2 3 2" xfId="11910"/>
    <cellStyle name="Currency 7 3 10 2 4" xfId="11911"/>
    <cellStyle name="Currency 7 3 10 2 5" xfId="11912"/>
    <cellStyle name="Currency 7 3 10 3" xfId="11913"/>
    <cellStyle name="Currency 7 3 11" xfId="11914"/>
    <cellStyle name="Currency 7 3 11 2" xfId="11915"/>
    <cellStyle name="Currency 7 3 11 2 2" xfId="11916"/>
    <cellStyle name="Currency 7 3 11 2 2 2" xfId="11917"/>
    <cellStyle name="Currency 7 3 11 2 3" xfId="11918"/>
    <cellStyle name="Currency 7 3 11 2 4" xfId="11919"/>
    <cellStyle name="Currency 7 3 11 3" xfId="11920"/>
    <cellStyle name="Currency 7 3 11 3 2" xfId="11921"/>
    <cellStyle name="Currency 7 3 11 4" xfId="11922"/>
    <cellStyle name="Currency 7 3 11 5" xfId="11923"/>
    <cellStyle name="Currency 7 3 12" xfId="11924"/>
    <cellStyle name="Currency 7 3 12 2" xfId="11925"/>
    <cellStyle name="Currency 7 3 12 2 2" xfId="11926"/>
    <cellStyle name="Currency 7 3 12 3" xfId="11927"/>
    <cellStyle name="Currency 7 3 13" xfId="11928"/>
    <cellStyle name="Currency 7 3 13 2" xfId="11929"/>
    <cellStyle name="Currency 7 3 13 2 2" xfId="11930"/>
    <cellStyle name="Currency 7 3 13 3" xfId="11931"/>
    <cellStyle name="Currency 7 3 14" xfId="11932"/>
    <cellStyle name="Currency 7 3 14 2" xfId="11933"/>
    <cellStyle name="Currency 7 3 14 2 2" xfId="11934"/>
    <cellStyle name="Currency 7 3 14 3" xfId="11935"/>
    <cellStyle name="Currency 7 3 15" xfId="11936"/>
    <cellStyle name="Currency 7 3 15 2" xfId="11937"/>
    <cellStyle name="Currency 7 3 15 2 2" xfId="11938"/>
    <cellStyle name="Currency 7 3 15 3" xfId="11939"/>
    <cellStyle name="Currency 7 3 16" xfId="11940"/>
    <cellStyle name="Currency 7 3 16 2" xfId="11941"/>
    <cellStyle name="Currency 7 3 16 2 2" xfId="11942"/>
    <cellStyle name="Currency 7 3 16 3" xfId="11943"/>
    <cellStyle name="Currency 7 3 17" xfId="11944"/>
    <cellStyle name="Currency 7 3 17 2" xfId="11945"/>
    <cellStyle name="Currency 7 3 18" xfId="11946"/>
    <cellStyle name="Currency 7 3 18 2" xfId="11947"/>
    <cellStyle name="Currency 7 3 19" xfId="11948"/>
    <cellStyle name="Currency 7 3 2" xfId="11949"/>
    <cellStyle name="Currency 7 3 2 2" xfId="11950"/>
    <cellStyle name="Currency 7 3 2 3" xfId="11951"/>
    <cellStyle name="Currency 7 3 3" xfId="11952"/>
    <cellStyle name="Currency 7 3 4" xfId="11953"/>
    <cellStyle name="Currency 7 3 5" xfId="11954"/>
    <cellStyle name="Currency 7 3 6" xfId="11955"/>
    <cellStyle name="Currency 7 3 7" xfId="11956"/>
    <cellStyle name="Currency 7 3 8" xfId="11957"/>
    <cellStyle name="Currency 7 3 9" xfId="11958"/>
    <cellStyle name="Currency 7 4" xfId="11959"/>
    <cellStyle name="Currency 7 4 2" xfId="11960"/>
    <cellStyle name="Currency 7 4 3" xfId="11961"/>
    <cellStyle name="Currency 7 5" xfId="11962"/>
    <cellStyle name="Currency 7 6" xfId="11963"/>
    <cellStyle name="Currency 7 7" xfId="11964"/>
    <cellStyle name="Currency 7 8" xfId="11965"/>
    <cellStyle name="Currency 7 9" xfId="11966"/>
    <cellStyle name="Currency 8" xfId="11967"/>
    <cellStyle name="Currency 8 10" xfId="11968"/>
    <cellStyle name="Currency 8 10 2" xfId="11969"/>
    <cellStyle name="Currency 8 10 2 2" xfId="11970"/>
    <cellStyle name="Currency 8 10 2 2 2" xfId="11971"/>
    <cellStyle name="Currency 8 10 2 2 2 2" xfId="11972"/>
    <cellStyle name="Currency 8 10 2 2 3" xfId="11973"/>
    <cellStyle name="Currency 8 10 2 2 4" xfId="11974"/>
    <cellStyle name="Currency 8 10 2 3" xfId="11975"/>
    <cellStyle name="Currency 8 10 2 3 2" xfId="11976"/>
    <cellStyle name="Currency 8 10 2 4" xfId="11977"/>
    <cellStyle name="Currency 8 10 2 5" xfId="11978"/>
    <cellStyle name="Currency 8 10 3" xfId="11979"/>
    <cellStyle name="Currency 8 11" xfId="11980"/>
    <cellStyle name="Currency 8 11 2" xfId="11981"/>
    <cellStyle name="Currency 8 11 2 2" xfId="11982"/>
    <cellStyle name="Currency 8 11 2 2 2" xfId="11983"/>
    <cellStyle name="Currency 8 11 2 3" xfId="11984"/>
    <cellStyle name="Currency 8 11 2 4" xfId="11985"/>
    <cellStyle name="Currency 8 11 3" xfId="11986"/>
    <cellStyle name="Currency 8 11 3 2" xfId="11987"/>
    <cellStyle name="Currency 8 11 4" xfId="11988"/>
    <cellStyle name="Currency 8 11 5" xfId="11989"/>
    <cellStyle name="Currency 8 12" xfId="11990"/>
    <cellStyle name="Currency 8 12 2" xfId="11991"/>
    <cellStyle name="Currency 8 12 2 2" xfId="11992"/>
    <cellStyle name="Currency 8 12 3" xfId="11993"/>
    <cellStyle name="Currency 8 13" xfId="11994"/>
    <cellStyle name="Currency 8 13 2" xfId="11995"/>
    <cellStyle name="Currency 8 13 2 2" xfId="11996"/>
    <cellStyle name="Currency 8 13 3" xfId="11997"/>
    <cellStyle name="Currency 8 14" xfId="11998"/>
    <cellStyle name="Currency 8 14 2" xfId="11999"/>
    <cellStyle name="Currency 8 14 2 2" xfId="12000"/>
    <cellStyle name="Currency 8 14 3" xfId="12001"/>
    <cellStyle name="Currency 8 15" xfId="12002"/>
    <cellStyle name="Currency 8 15 2" xfId="12003"/>
    <cellStyle name="Currency 8 15 2 2" xfId="12004"/>
    <cellStyle name="Currency 8 15 3" xfId="12005"/>
    <cellStyle name="Currency 8 16" xfId="12006"/>
    <cellStyle name="Currency 8 16 2" xfId="12007"/>
    <cellStyle name="Currency 8 16 2 2" xfId="12008"/>
    <cellStyle name="Currency 8 16 3" xfId="12009"/>
    <cellStyle name="Currency 8 17" xfId="12010"/>
    <cellStyle name="Currency 8 17 2" xfId="12011"/>
    <cellStyle name="Currency 8 18" xfId="12012"/>
    <cellStyle name="Currency 8 18 2" xfId="12013"/>
    <cellStyle name="Currency 8 19" xfId="12014"/>
    <cellStyle name="Currency 8 2" xfId="12015"/>
    <cellStyle name="Currency 8 2 2" xfId="12016"/>
    <cellStyle name="Currency 8 2 3" xfId="12017"/>
    <cellStyle name="Currency 8 3" xfId="12018"/>
    <cellStyle name="Currency 8 4" xfId="12019"/>
    <cellStyle name="Currency 8 5" xfId="12020"/>
    <cellStyle name="Currency 8 6" xfId="12021"/>
    <cellStyle name="Currency 8 7" xfId="12022"/>
    <cellStyle name="Currency 8 8" xfId="12023"/>
    <cellStyle name="Currency 8 9" xfId="12024"/>
    <cellStyle name="Currency 9" xfId="12025"/>
    <cellStyle name="Currency 9 10" xfId="12026"/>
    <cellStyle name="Currency 9 10 2" xfId="12027"/>
    <cellStyle name="Currency 9 10 2 2" xfId="12028"/>
    <cellStyle name="Currency 9 10 2 2 2" xfId="12029"/>
    <cellStyle name="Currency 9 10 2 2 2 2" xfId="12030"/>
    <cellStyle name="Currency 9 10 2 2 3" xfId="12031"/>
    <cellStyle name="Currency 9 10 2 2 4" xfId="12032"/>
    <cellStyle name="Currency 9 10 2 3" xfId="12033"/>
    <cellStyle name="Currency 9 10 2 3 2" xfId="12034"/>
    <cellStyle name="Currency 9 10 2 4" xfId="12035"/>
    <cellStyle name="Currency 9 10 2 5" xfId="12036"/>
    <cellStyle name="Currency 9 10 3" xfId="12037"/>
    <cellStyle name="Currency 9 11" xfId="12038"/>
    <cellStyle name="Currency 9 11 2" xfId="12039"/>
    <cellStyle name="Currency 9 11 2 2" xfId="12040"/>
    <cellStyle name="Currency 9 11 2 2 2" xfId="12041"/>
    <cellStyle name="Currency 9 11 2 3" xfId="12042"/>
    <cellStyle name="Currency 9 11 2 4" xfId="12043"/>
    <cellStyle name="Currency 9 11 3" xfId="12044"/>
    <cellStyle name="Currency 9 11 3 2" xfId="12045"/>
    <cellStyle name="Currency 9 11 4" xfId="12046"/>
    <cellStyle name="Currency 9 11 5" xfId="12047"/>
    <cellStyle name="Currency 9 12" xfId="12048"/>
    <cellStyle name="Currency 9 12 2" xfId="12049"/>
    <cellStyle name="Currency 9 12 2 2" xfId="12050"/>
    <cellStyle name="Currency 9 12 3" xfId="12051"/>
    <cellStyle name="Currency 9 13" xfId="12052"/>
    <cellStyle name="Currency 9 13 2" xfId="12053"/>
    <cellStyle name="Currency 9 13 2 2" xfId="12054"/>
    <cellStyle name="Currency 9 13 3" xfId="12055"/>
    <cellStyle name="Currency 9 14" xfId="12056"/>
    <cellStyle name="Currency 9 14 2" xfId="12057"/>
    <cellStyle name="Currency 9 14 2 2" xfId="12058"/>
    <cellStyle name="Currency 9 14 3" xfId="12059"/>
    <cellStyle name="Currency 9 15" xfId="12060"/>
    <cellStyle name="Currency 9 15 2" xfId="12061"/>
    <cellStyle name="Currency 9 15 2 2" xfId="12062"/>
    <cellStyle name="Currency 9 15 3" xfId="12063"/>
    <cellStyle name="Currency 9 16" xfId="12064"/>
    <cellStyle name="Currency 9 16 2" xfId="12065"/>
    <cellStyle name="Currency 9 16 2 2" xfId="12066"/>
    <cellStyle name="Currency 9 16 3" xfId="12067"/>
    <cellStyle name="Currency 9 17" xfId="12068"/>
    <cellStyle name="Currency 9 17 2" xfId="12069"/>
    <cellStyle name="Currency 9 18" xfId="12070"/>
    <cellStyle name="Currency 9 18 2" xfId="12071"/>
    <cellStyle name="Currency 9 19" xfId="12072"/>
    <cellStyle name="Currency 9 2" xfId="12073"/>
    <cellStyle name="Currency 9 2 2" xfId="12074"/>
    <cellStyle name="Currency 9 2 3" xfId="12075"/>
    <cellStyle name="Currency 9 3" xfId="12076"/>
    <cellStyle name="Currency 9 4" xfId="12077"/>
    <cellStyle name="Currency 9 5" xfId="12078"/>
    <cellStyle name="Currency 9 6" xfId="12079"/>
    <cellStyle name="Currency 9 7" xfId="12080"/>
    <cellStyle name="Currency 9 8" xfId="12081"/>
    <cellStyle name="Currency 9 9" xfId="12082"/>
    <cellStyle name="Currency0" xfId="12083"/>
    <cellStyle name="Date" xfId="12084"/>
    <cellStyle name="Emphasis 1" xfId="12085"/>
    <cellStyle name="Emphasis 2" xfId="12086"/>
    <cellStyle name="Emphasis 3" xfId="12087"/>
    <cellStyle name="Explanatory Text 2" xfId="12088"/>
    <cellStyle name="Explanatory Text 2 2" xfId="12089"/>
    <cellStyle name="Explanatory Text 2 3" xfId="12090"/>
    <cellStyle name="Explanatory Text 2 4" xfId="12091"/>
    <cellStyle name="Explanatory Text 3" xfId="12092"/>
    <cellStyle name="Explanatory Text 3 2" xfId="12093"/>
    <cellStyle name="Explanatory Text 3 3" xfId="12094"/>
    <cellStyle name="Explanatory Text 3 4" xfId="12095"/>
    <cellStyle name="Fixed" xfId="12096"/>
    <cellStyle name="Good 2" xfId="12097"/>
    <cellStyle name="Good 2 2" xfId="12098"/>
    <cellStyle name="Good 2 2 2" xfId="12099"/>
    <cellStyle name="Good 2 3" xfId="12100"/>
    <cellStyle name="Good 2 4" xfId="12101"/>
    <cellStyle name="Good 3" xfId="12102"/>
    <cellStyle name="Good 3 2" xfId="12103"/>
    <cellStyle name="Good 3 3" xfId="12104"/>
    <cellStyle name="Good 3 4" xfId="12105"/>
    <cellStyle name="Good 3 5" xfId="12106"/>
    <cellStyle name="Good 4" xfId="12107"/>
    <cellStyle name="Grey" xfId="12108"/>
    <cellStyle name="Header1" xfId="12109"/>
    <cellStyle name="Header2" xfId="12110"/>
    <cellStyle name="Header2 10" xfId="12111"/>
    <cellStyle name="Header2 10 2" xfId="12112"/>
    <cellStyle name="Header2 10 2 2" xfId="12113"/>
    <cellStyle name="Header2 10 2 3" xfId="12114"/>
    <cellStyle name="Header2 10 2 4" xfId="12115"/>
    <cellStyle name="Header2 10 2 5" xfId="12116"/>
    <cellStyle name="Header2 10 2 6" xfId="12117"/>
    <cellStyle name="Header2 10 3" xfId="12118"/>
    <cellStyle name="Header2 10 3 2" xfId="50584"/>
    <cellStyle name="Header2 10 3 3" xfId="50585"/>
    <cellStyle name="Header2 10 4" xfId="12119"/>
    <cellStyle name="Header2 10 4 2" xfId="50586"/>
    <cellStyle name="Header2 10 4 3" xfId="50587"/>
    <cellStyle name="Header2 10 5" xfId="12120"/>
    <cellStyle name="Header2 10 5 2" xfId="50588"/>
    <cellStyle name="Header2 10 5 3" xfId="50589"/>
    <cellStyle name="Header2 10 6" xfId="12121"/>
    <cellStyle name="Header2 10 6 2" xfId="50590"/>
    <cellStyle name="Header2 10 6 3" xfId="50591"/>
    <cellStyle name="Header2 10 7" xfId="12122"/>
    <cellStyle name="Header2 10 8" xfId="50592"/>
    <cellStyle name="Header2 11" xfId="12123"/>
    <cellStyle name="Header2 11 2" xfId="12124"/>
    <cellStyle name="Header2 11 2 2" xfId="12125"/>
    <cellStyle name="Header2 11 2 3" xfId="12126"/>
    <cellStyle name="Header2 11 2 4" xfId="12127"/>
    <cellStyle name="Header2 11 2 5" xfId="12128"/>
    <cellStyle name="Header2 11 2 6" xfId="12129"/>
    <cellStyle name="Header2 11 3" xfId="12130"/>
    <cellStyle name="Header2 11 3 2" xfId="50593"/>
    <cellStyle name="Header2 11 3 3" xfId="50594"/>
    <cellStyle name="Header2 11 4" xfId="12131"/>
    <cellStyle name="Header2 11 4 2" xfId="50595"/>
    <cellStyle name="Header2 11 4 3" xfId="50596"/>
    <cellStyle name="Header2 11 5" xfId="12132"/>
    <cellStyle name="Header2 11 5 2" xfId="50597"/>
    <cellStyle name="Header2 11 5 3" xfId="50598"/>
    <cellStyle name="Header2 11 6" xfId="12133"/>
    <cellStyle name="Header2 11 6 2" xfId="50599"/>
    <cellStyle name="Header2 11 6 3" xfId="50600"/>
    <cellStyle name="Header2 11 7" xfId="12134"/>
    <cellStyle name="Header2 11 8" xfId="50601"/>
    <cellStyle name="Header2 12" xfId="12135"/>
    <cellStyle name="Header2 12 2" xfId="12136"/>
    <cellStyle name="Header2 12 2 2" xfId="12137"/>
    <cellStyle name="Header2 12 2 3" xfId="12138"/>
    <cellStyle name="Header2 12 2 4" xfId="12139"/>
    <cellStyle name="Header2 12 2 5" xfId="12140"/>
    <cellStyle name="Header2 12 2 6" xfId="12141"/>
    <cellStyle name="Header2 12 3" xfId="12142"/>
    <cellStyle name="Header2 12 3 2" xfId="50602"/>
    <cellStyle name="Header2 12 3 3" xfId="50603"/>
    <cellStyle name="Header2 12 4" xfId="12143"/>
    <cellStyle name="Header2 12 4 2" xfId="50604"/>
    <cellStyle name="Header2 12 4 3" xfId="50605"/>
    <cellStyle name="Header2 12 5" xfId="12144"/>
    <cellStyle name="Header2 12 5 2" xfId="50606"/>
    <cellStyle name="Header2 12 5 3" xfId="50607"/>
    <cellStyle name="Header2 12 6" xfId="12145"/>
    <cellStyle name="Header2 12 6 2" xfId="50608"/>
    <cellStyle name="Header2 12 6 3" xfId="50609"/>
    <cellStyle name="Header2 12 7" xfId="12146"/>
    <cellStyle name="Header2 12 8" xfId="50610"/>
    <cellStyle name="Header2 13" xfId="12147"/>
    <cellStyle name="Header2 13 2" xfId="12148"/>
    <cellStyle name="Header2 13 2 2" xfId="12149"/>
    <cellStyle name="Header2 13 2 3" xfId="12150"/>
    <cellStyle name="Header2 13 2 4" xfId="12151"/>
    <cellStyle name="Header2 13 2 5" xfId="12152"/>
    <cellStyle name="Header2 13 2 6" xfId="12153"/>
    <cellStyle name="Header2 13 3" xfId="12154"/>
    <cellStyle name="Header2 13 3 2" xfId="50611"/>
    <cellStyle name="Header2 13 3 3" xfId="50612"/>
    <cellStyle name="Header2 13 4" xfId="12155"/>
    <cellStyle name="Header2 13 4 2" xfId="50613"/>
    <cellStyle name="Header2 13 4 3" xfId="50614"/>
    <cellStyle name="Header2 13 5" xfId="12156"/>
    <cellStyle name="Header2 13 5 2" xfId="50615"/>
    <cellStyle name="Header2 13 5 3" xfId="50616"/>
    <cellStyle name="Header2 13 6" xfId="12157"/>
    <cellStyle name="Header2 13 6 2" xfId="50617"/>
    <cellStyle name="Header2 13 6 3" xfId="50618"/>
    <cellStyle name="Header2 13 7" xfId="12158"/>
    <cellStyle name="Header2 13 8" xfId="50619"/>
    <cellStyle name="Header2 14" xfId="12159"/>
    <cellStyle name="Header2 14 2" xfId="12160"/>
    <cellStyle name="Header2 14 2 2" xfId="12161"/>
    <cellStyle name="Header2 14 2 3" xfId="12162"/>
    <cellStyle name="Header2 14 2 4" xfId="12163"/>
    <cellStyle name="Header2 14 2 5" xfId="12164"/>
    <cellStyle name="Header2 14 2 6" xfId="12165"/>
    <cellStyle name="Header2 14 3" xfId="12166"/>
    <cellStyle name="Header2 14 3 2" xfId="50620"/>
    <cellStyle name="Header2 14 3 3" xfId="50621"/>
    <cellStyle name="Header2 14 4" xfId="12167"/>
    <cellStyle name="Header2 14 4 2" xfId="50622"/>
    <cellStyle name="Header2 14 4 3" xfId="50623"/>
    <cellStyle name="Header2 14 5" xfId="12168"/>
    <cellStyle name="Header2 14 5 2" xfId="50624"/>
    <cellStyle name="Header2 14 5 3" xfId="50625"/>
    <cellStyle name="Header2 14 6" xfId="12169"/>
    <cellStyle name="Header2 14 6 2" xfId="50626"/>
    <cellStyle name="Header2 14 6 3" xfId="50627"/>
    <cellStyle name="Header2 14 7" xfId="12170"/>
    <cellStyle name="Header2 14 8" xfId="50628"/>
    <cellStyle name="Header2 15" xfId="12171"/>
    <cellStyle name="Header2 15 2" xfId="12172"/>
    <cellStyle name="Header2 15 2 2" xfId="12173"/>
    <cellStyle name="Header2 15 2 3" xfId="12174"/>
    <cellStyle name="Header2 15 2 4" xfId="12175"/>
    <cellStyle name="Header2 15 2 5" xfId="12176"/>
    <cellStyle name="Header2 15 2 6" xfId="12177"/>
    <cellStyle name="Header2 15 3" xfId="12178"/>
    <cellStyle name="Header2 15 3 2" xfId="50629"/>
    <cellStyle name="Header2 15 3 3" xfId="50630"/>
    <cellStyle name="Header2 15 4" xfId="12179"/>
    <cellStyle name="Header2 15 4 2" xfId="50631"/>
    <cellStyle name="Header2 15 4 3" xfId="50632"/>
    <cellStyle name="Header2 15 5" xfId="12180"/>
    <cellStyle name="Header2 15 5 2" xfId="50633"/>
    <cellStyle name="Header2 15 5 3" xfId="50634"/>
    <cellStyle name="Header2 15 6" xfId="12181"/>
    <cellStyle name="Header2 15 6 2" xfId="50635"/>
    <cellStyle name="Header2 15 6 3" xfId="50636"/>
    <cellStyle name="Header2 15 7" xfId="12182"/>
    <cellStyle name="Header2 15 8" xfId="50637"/>
    <cellStyle name="Header2 16" xfId="12183"/>
    <cellStyle name="Header2 16 2" xfId="12184"/>
    <cellStyle name="Header2 16 2 2" xfId="12185"/>
    <cellStyle name="Header2 16 2 3" xfId="12186"/>
    <cellStyle name="Header2 16 2 4" xfId="12187"/>
    <cellStyle name="Header2 16 2 5" xfId="12188"/>
    <cellStyle name="Header2 16 2 6" xfId="12189"/>
    <cellStyle name="Header2 16 3" xfId="12190"/>
    <cellStyle name="Header2 16 3 2" xfId="50638"/>
    <cellStyle name="Header2 16 3 3" xfId="50639"/>
    <cellStyle name="Header2 16 4" xfId="12191"/>
    <cellStyle name="Header2 16 4 2" xfId="50640"/>
    <cellStyle name="Header2 16 4 3" xfId="50641"/>
    <cellStyle name="Header2 16 5" xfId="12192"/>
    <cellStyle name="Header2 16 5 2" xfId="50642"/>
    <cellStyle name="Header2 16 5 3" xfId="50643"/>
    <cellStyle name="Header2 16 6" xfId="12193"/>
    <cellStyle name="Header2 16 6 2" xfId="50644"/>
    <cellStyle name="Header2 16 6 3" xfId="50645"/>
    <cellStyle name="Header2 16 7" xfId="12194"/>
    <cellStyle name="Header2 16 8" xfId="50646"/>
    <cellStyle name="Header2 17" xfId="12195"/>
    <cellStyle name="Header2 17 2" xfId="12196"/>
    <cellStyle name="Header2 17 2 2" xfId="12197"/>
    <cellStyle name="Header2 17 2 3" xfId="12198"/>
    <cellStyle name="Header2 17 2 4" xfId="12199"/>
    <cellStyle name="Header2 17 2 5" xfId="12200"/>
    <cellStyle name="Header2 17 2 6" xfId="12201"/>
    <cellStyle name="Header2 17 3" xfId="12202"/>
    <cellStyle name="Header2 17 3 2" xfId="50647"/>
    <cellStyle name="Header2 17 3 3" xfId="50648"/>
    <cellStyle name="Header2 17 4" xfId="12203"/>
    <cellStyle name="Header2 17 4 2" xfId="50649"/>
    <cellStyle name="Header2 17 4 3" xfId="50650"/>
    <cellStyle name="Header2 17 5" xfId="12204"/>
    <cellStyle name="Header2 17 5 2" xfId="50651"/>
    <cellStyle name="Header2 17 5 3" xfId="50652"/>
    <cellStyle name="Header2 17 6" xfId="12205"/>
    <cellStyle name="Header2 17 6 2" xfId="50653"/>
    <cellStyle name="Header2 17 6 3" xfId="50654"/>
    <cellStyle name="Header2 17 7" xfId="12206"/>
    <cellStyle name="Header2 17 8" xfId="50655"/>
    <cellStyle name="Header2 18" xfId="12207"/>
    <cellStyle name="Header2 18 2" xfId="12208"/>
    <cellStyle name="Header2 18 2 2" xfId="12209"/>
    <cellStyle name="Header2 18 2 3" xfId="12210"/>
    <cellStyle name="Header2 18 2 4" xfId="12211"/>
    <cellStyle name="Header2 18 2 5" xfId="12212"/>
    <cellStyle name="Header2 18 2 6" xfId="12213"/>
    <cellStyle name="Header2 18 3" xfId="12214"/>
    <cellStyle name="Header2 18 3 2" xfId="50656"/>
    <cellStyle name="Header2 18 3 3" xfId="50657"/>
    <cellStyle name="Header2 18 4" xfId="12215"/>
    <cellStyle name="Header2 18 4 2" xfId="50658"/>
    <cellStyle name="Header2 18 4 3" xfId="50659"/>
    <cellStyle name="Header2 18 5" xfId="12216"/>
    <cellStyle name="Header2 18 5 2" xfId="50660"/>
    <cellStyle name="Header2 18 5 3" xfId="50661"/>
    <cellStyle name="Header2 18 6" xfId="12217"/>
    <cellStyle name="Header2 18 6 2" xfId="50662"/>
    <cellStyle name="Header2 18 6 3" xfId="50663"/>
    <cellStyle name="Header2 18 7" xfId="12218"/>
    <cellStyle name="Header2 18 8" xfId="50664"/>
    <cellStyle name="Header2 19" xfId="12219"/>
    <cellStyle name="Header2 19 2" xfId="12220"/>
    <cellStyle name="Header2 19 2 2" xfId="12221"/>
    <cellStyle name="Header2 19 2 3" xfId="12222"/>
    <cellStyle name="Header2 19 2 4" xfId="12223"/>
    <cellStyle name="Header2 19 2 5" xfId="12224"/>
    <cellStyle name="Header2 19 2 6" xfId="12225"/>
    <cellStyle name="Header2 19 3" xfId="12226"/>
    <cellStyle name="Header2 19 3 2" xfId="50665"/>
    <cellStyle name="Header2 19 3 3" xfId="50666"/>
    <cellStyle name="Header2 19 4" xfId="12227"/>
    <cellStyle name="Header2 19 4 2" xfId="50667"/>
    <cellStyle name="Header2 19 4 3" xfId="50668"/>
    <cellStyle name="Header2 19 5" xfId="12228"/>
    <cellStyle name="Header2 19 5 2" xfId="50669"/>
    <cellStyle name="Header2 19 5 3" xfId="50670"/>
    <cellStyle name="Header2 19 6" xfId="12229"/>
    <cellStyle name="Header2 19 6 2" xfId="50671"/>
    <cellStyle name="Header2 19 6 3" xfId="50672"/>
    <cellStyle name="Header2 19 7" xfId="12230"/>
    <cellStyle name="Header2 19 8" xfId="50673"/>
    <cellStyle name="Header2 2" xfId="12231"/>
    <cellStyle name="Header2 2 10" xfId="12232"/>
    <cellStyle name="Header2 2 10 2" xfId="12233"/>
    <cellStyle name="Header2 2 10 2 2" xfId="12234"/>
    <cellStyle name="Header2 2 10 2 3" xfId="12235"/>
    <cellStyle name="Header2 2 10 2 4" xfId="12236"/>
    <cellStyle name="Header2 2 10 2 5" xfId="12237"/>
    <cellStyle name="Header2 2 10 2 6" xfId="12238"/>
    <cellStyle name="Header2 2 10 3" xfId="12239"/>
    <cellStyle name="Header2 2 10 3 2" xfId="50674"/>
    <cellStyle name="Header2 2 10 3 3" xfId="50675"/>
    <cellStyle name="Header2 2 10 4" xfId="12240"/>
    <cellStyle name="Header2 2 10 4 2" xfId="50676"/>
    <cellStyle name="Header2 2 10 4 3" xfId="50677"/>
    <cellStyle name="Header2 2 10 5" xfId="12241"/>
    <cellStyle name="Header2 2 10 5 2" xfId="50678"/>
    <cellStyle name="Header2 2 10 5 3" xfId="50679"/>
    <cellStyle name="Header2 2 10 6" xfId="12242"/>
    <cellStyle name="Header2 2 10 6 2" xfId="50680"/>
    <cellStyle name="Header2 2 10 6 3" xfId="50681"/>
    <cellStyle name="Header2 2 10 7" xfId="12243"/>
    <cellStyle name="Header2 2 10 8" xfId="50682"/>
    <cellStyle name="Header2 2 11" xfId="12244"/>
    <cellStyle name="Header2 2 11 2" xfId="12245"/>
    <cellStyle name="Header2 2 11 2 2" xfId="12246"/>
    <cellStyle name="Header2 2 11 2 3" xfId="12247"/>
    <cellStyle name="Header2 2 11 2 4" xfId="12248"/>
    <cellStyle name="Header2 2 11 2 5" xfId="12249"/>
    <cellStyle name="Header2 2 11 2 6" xfId="12250"/>
    <cellStyle name="Header2 2 11 3" xfId="12251"/>
    <cellStyle name="Header2 2 11 3 2" xfId="50683"/>
    <cellStyle name="Header2 2 11 3 3" xfId="50684"/>
    <cellStyle name="Header2 2 11 4" xfId="12252"/>
    <cellStyle name="Header2 2 11 4 2" xfId="50685"/>
    <cellStyle name="Header2 2 11 4 3" xfId="50686"/>
    <cellStyle name="Header2 2 11 5" xfId="12253"/>
    <cellStyle name="Header2 2 11 5 2" xfId="50687"/>
    <cellStyle name="Header2 2 11 5 3" xfId="50688"/>
    <cellStyle name="Header2 2 11 6" xfId="12254"/>
    <cellStyle name="Header2 2 11 6 2" xfId="50689"/>
    <cellStyle name="Header2 2 11 6 3" xfId="50690"/>
    <cellStyle name="Header2 2 11 7" xfId="12255"/>
    <cellStyle name="Header2 2 11 8" xfId="50691"/>
    <cellStyle name="Header2 2 12" xfId="12256"/>
    <cellStyle name="Header2 2 12 2" xfId="12257"/>
    <cellStyle name="Header2 2 12 2 2" xfId="12258"/>
    <cellStyle name="Header2 2 12 2 3" xfId="12259"/>
    <cellStyle name="Header2 2 12 2 4" xfId="12260"/>
    <cellStyle name="Header2 2 12 2 5" xfId="12261"/>
    <cellStyle name="Header2 2 12 2 6" xfId="12262"/>
    <cellStyle name="Header2 2 12 3" xfId="12263"/>
    <cellStyle name="Header2 2 12 3 2" xfId="50692"/>
    <cellStyle name="Header2 2 12 3 3" xfId="50693"/>
    <cellStyle name="Header2 2 12 4" xfId="12264"/>
    <cellStyle name="Header2 2 12 4 2" xfId="50694"/>
    <cellStyle name="Header2 2 12 4 3" xfId="50695"/>
    <cellStyle name="Header2 2 12 5" xfId="12265"/>
    <cellStyle name="Header2 2 12 5 2" xfId="50696"/>
    <cellStyle name="Header2 2 12 5 3" xfId="50697"/>
    <cellStyle name="Header2 2 12 6" xfId="12266"/>
    <cellStyle name="Header2 2 12 6 2" xfId="50698"/>
    <cellStyle name="Header2 2 12 6 3" xfId="50699"/>
    <cellStyle name="Header2 2 12 7" xfId="12267"/>
    <cellStyle name="Header2 2 12 8" xfId="50700"/>
    <cellStyle name="Header2 2 13" xfId="12268"/>
    <cellStyle name="Header2 2 13 2" xfId="12269"/>
    <cellStyle name="Header2 2 13 2 2" xfId="12270"/>
    <cellStyle name="Header2 2 13 2 3" xfId="12271"/>
    <cellStyle name="Header2 2 13 2 4" xfId="12272"/>
    <cellStyle name="Header2 2 13 2 5" xfId="12273"/>
    <cellStyle name="Header2 2 13 2 6" xfId="12274"/>
    <cellStyle name="Header2 2 13 3" xfId="12275"/>
    <cellStyle name="Header2 2 13 3 2" xfId="50701"/>
    <cellStyle name="Header2 2 13 3 3" xfId="50702"/>
    <cellStyle name="Header2 2 13 4" xfId="12276"/>
    <cellStyle name="Header2 2 13 4 2" xfId="50703"/>
    <cellStyle name="Header2 2 13 4 3" xfId="50704"/>
    <cellStyle name="Header2 2 13 5" xfId="12277"/>
    <cellStyle name="Header2 2 13 5 2" xfId="50705"/>
    <cellStyle name="Header2 2 13 5 3" xfId="50706"/>
    <cellStyle name="Header2 2 13 6" xfId="12278"/>
    <cellStyle name="Header2 2 13 6 2" xfId="50707"/>
    <cellStyle name="Header2 2 13 6 3" xfId="50708"/>
    <cellStyle name="Header2 2 13 7" xfId="12279"/>
    <cellStyle name="Header2 2 13 8" xfId="50709"/>
    <cellStyle name="Header2 2 14" xfId="12280"/>
    <cellStyle name="Header2 2 14 2" xfId="12281"/>
    <cellStyle name="Header2 2 14 2 2" xfId="12282"/>
    <cellStyle name="Header2 2 14 2 3" xfId="12283"/>
    <cellStyle name="Header2 2 14 2 4" xfId="12284"/>
    <cellStyle name="Header2 2 14 2 5" xfId="12285"/>
    <cellStyle name="Header2 2 14 2 6" xfId="12286"/>
    <cellStyle name="Header2 2 14 3" xfId="12287"/>
    <cellStyle name="Header2 2 14 3 2" xfId="50710"/>
    <cellStyle name="Header2 2 14 3 3" xfId="50711"/>
    <cellStyle name="Header2 2 14 4" xfId="12288"/>
    <cellStyle name="Header2 2 14 4 2" xfId="50712"/>
    <cellStyle name="Header2 2 14 4 3" xfId="50713"/>
    <cellStyle name="Header2 2 14 5" xfId="12289"/>
    <cellStyle name="Header2 2 14 5 2" xfId="50714"/>
    <cellStyle name="Header2 2 14 5 3" xfId="50715"/>
    <cellStyle name="Header2 2 14 6" xfId="12290"/>
    <cellStyle name="Header2 2 14 6 2" xfId="50716"/>
    <cellStyle name="Header2 2 14 6 3" xfId="50717"/>
    <cellStyle name="Header2 2 14 7" xfId="12291"/>
    <cellStyle name="Header2 2 14 8" xfId="50718"/>
    <cellStyle name="Header2 2 15" xfId="12292"/>
    <cellStyle name="Header2 2 15 2" xfId="12293"/>
    <cellStyle name="Header2 2 15 2 2" xfId="12294"/>
    <cellStyle name="Header2 2 15 2 3" xfId="12295"/>
    <cellStyle name="Header2 2 15 2 4" xfId="12296"/>
    <cellStyle name="Header2 2 15 2 5" xfId="12297"/>
    <cellStyle name="Header2 2 15 2 6" xfId="12298"/>
    <cellStyle name="Header2 2 15 3" xfId="12299"/>
    <cellStyle name="Header2 2 15 3 2" xfId="50719"/>
    <cellStyle name="Header2 2 15 3 3" xfId="50720"/>
    <cellStyle name="Header2 2 15 4" xfId="12300"/>
    <cellStyle name="Header2 2 15 4 2" xfId="50721"/>
    <cellStyle name="Header2 2 15 4 3" xfId="50722"/>
    <cellStyle name="Header2 2 15 5" xfId="12301"/>
    <cellStyle name="Header2 2 15 5 2" xfId="50723"/>
    <cellStyle name="Header2 2 15 5 3" xfId="50724"/>
    <cellStyle name="Header2 2 15 6" xfId="12302"/>
    <cellStyle name="Header2 2 15 6 2" xfId="50725"/>
    <cellStyle name="Header2 2 15 6 3" xfId="50726"/>
    <cellStyle name="Header2 2 15 7" xfId="12303"/>
    <cellStyle name="Header2 2 15 8" xfId="50727"/>
    <cellStyle name="Header2 2 16" xfId="12304"/>
    <cellStyle name="Header2 2 16 2" xfId="12305"/>
    <cellStyle name="Header2 2 16 2 2" xfId="12306"/>
    <cellStyle name="Header2 2 16 2 3" xfId="12307"/>
    <cellStyle name="Header2 2 16 2 4" xfId="12308"/>
    <cellStyle name="Header2 2 16 2 5" xfId="12309"/>
    <cellStyle name="Header2 2 16 2 6" xfId="12310"/>
    <cellStyle name="Header2 2 16 3" xfId="12311"/>
    <cellStyle name="Header2 2 16 3 2" xfId="50728"/>
    <cellStyle name="Header2 2 16 3 3" xfId="50729"/>
    <cellStyle name="Header2 2 16 4" xfId="12312"/>
    <cellStyle name="Header2 2 16 4 2" xfId="50730"/>
    <cellStyle name="Header2 2 16 4 3" xfId="50731"/>
    <cellStyle name="Header2 2 16 5" xfId="12313"/>
    <cellStyle name="Header2 2 16 5 2" xfId="50732"/>
    <cellStyle name="Header2 2 16 5 3" xfId="50733"/>
    <cellStyle name="Header2 2 16 6" xfId="12314"/>
    <cellStyle name="Header2 2 16 6 2" xfId="50734"/>
    <cellStyle name="Header2 2 16 6 3" xfId="50735"/>
    <cellStyle name="Header2 2 16 7" xfId="12315"/>
    <cellStyle name="Header2 2 16 8" xfId="50736"/>
    <cellStyle name="Header2 2 17" xfId="12316"/>
    <cellStyle name="Header2 2 17 2" xfId="12317"/>
    <cellStyle name="Header2 2 17 2 2" xfId="12318"/>
    <cellStyle name="Header2 2 17 2 3" xfId="12319"/>
    <cellStyle name="Header2 2 17 2 4" xfId="12320"/>
    <cellStyle name="Header2 2 17 2 5" xfId="12321"/>
    <cellStyle name="Header2 2 17 2 6" xfId="12322"/>
    <cellStyle name="Header2 2 17 3" xfId="12323"/>
    <cellStyle name="Header2 2 17 3 2" xfId="50737"/>
    <cellStyle name="Header2 2 17 3 3" xfId="50738"/>
    <cellStyle name="Header2 2 17 4" xfId="12324"/>
    <cellStyle name="Header2 2 17 4 2" xfId="50739"/>
    <cellStyle name="Header2 2 17 4 3" xfId="50740"/>
    <cellStyle name="Header2 2 17 5" xfId="12325"/>
    <cellStyle name="Header2 2 17 5 2" xfId="50741"/>
    <cellStyle name="Header2 2 17 5 3" xfId="50742"/>
    <cellStyle name="Header2 2 17 6" xfId="12326"/>
    <cellStyle name="Header2 2 17 6 2" xfId="50743"/>
    <cellStyle name="Header2 2 17 6 3" xfId="50744"/>
    <cellStyle name="Header2 2 17 7" xfId="12327"/>
    <cellStyle name="Header2 2 17 8" xfId="50745"/>
    <cellStyle name="Header2 2 18" xfId="12328"/>
    <cellStyle name="Header2 2 18 2" xfId="12329"/>
    <cellStyle name="Header2 2 18 2 2" xfId="12330"/>
    <cellStyle name="Header2 2 18 2 3" xfId="12331"/>
    <cellStyle name="Header2 2 18 2 4" xfId="12332"/>
    <cellStyle name="Header2 2 18 2 5" xfId="12333"/>
    <cellStyle name="Header2 2 18 2 6" xfId="12334"/>
    <cellStyle name="Header2 2 18 3" xfId="12335"/>
    <cellStyle name="Header2 2 18 3 2" xfId="50746"/>
    <cellStyle name="Header2 2 18 3 3" xfId="50747"/>
    <cellStyle name="Header2 2 18 4" xfId="12336"/>
    <cellStyle name="Header2 2 18 4 2" xfId="50748"/>
    <cellStyle name="Header2 2 18 4 3" xfId="50749"/>
    <cellStyle name="Header2 2 18 5" xfId="12337"/>
    <cellStyle name="Header2 2 18 5 2" xfId="50750"/>
    <cellStyle name="Header2 2 18 5 3" xfId="50751"/>
    <cellStyle name="Header2 2 18 6" xfId="12338"/>
    <cellStyle name="Header2 2 18 6 2" xfId="50752"/>
    <cellStyle name="Header2 2 18 6 3" xfId="50753"/>
    <cellStyle name="Header2 2 18 7" xfId="12339"/>
    <cellStyle name="Header2 2 18 8" xfId="50754"/>
    <cellStyle name="Header2 2 19" xfId="12340"/>
    <cellStyle name="Header2 2 19 2" xfId="12341"/>
    <cellStyle name="Header2 2 19 2 2" xfId="12342"/>
    <cellStyle name="Header2 2 19 2 3" xfId="12343"/>
    <cellStyle name="Header2 2 19 2 4" xfId="12344"/>
    <cellStyle name="Header2 2 19 2 5" xfId="12345"/>
    <cellStyle name="Header2 2 19 2 6" xfId="12346"/>
    <cellStyle name="Header2 2 19 3" xfId="12347"/>
    <cellStyle name="Header2 2 19 3 2" xfId="50755"/>
    <cellStyle name="Header2 2 19 3 3" xfId="50756"/>
    <cellStyle name="Header2 2 19 4" xfId="12348"/>
    <cellStyle name="Header2 2 19 4 2" xfId="50757"/>
    <cellStyle name="Header2 2 19 4 3" xfId="50758"/>
    <cellStyle name="Header2 2 19 5" xfId="12349"/>
    <cellStyle name="Header2 2 19 5 2" xfId="50759"/>
    <cellStyle name="Header2 2 19 5 3" xfId="50760"/>
    <cellStyle name="Header2 2 19 6" xfId="12350"/>
    <cellStyle name="Header2 2 19 6 2" xfId="50761"/>
    <cellStyle name="Header2 2 19 6 3" xfId="50762"/>
    <cellStyle name="Header2 2 19 7" xfId="12351"/>
    <cellStyle name="Header2 2 19 8" xfId="50763"/>
    <cellStyle name="Header2 2 2" xfId="12352"/>
    <cellStyle name="Header2 2 2 10" xfId="12353"/>
    <cellStyle name="Header2 2 2 10 2" xfId="12354"/>
    <cellStyle name="Header2 2 2 10 2 2" xfId="12355"/>
    <cellStyle name="Header2 2 2 10 2 3" xfId="12356"/>
    <cellStyle name="Header2 2 2 10 2 4" xfId="12357"/>
    <cellStyle name="Header2 2 2 10 2 5" xfId="12358"/>
    <cellStyle name="Header2 2 2 10 2 6" xfId="12359"/>
    <cellStyle name="Header2 2 2 10 3" xfId="12360"/>
    <cellStyle name="Header2 2 2 10 3 2" xfId="50764"/>
    <cellStyle name="Header2 2 2 10 3 3" xfId="50765"/>
    <cellStyle name="Header2 2 2 10 4" xfId="12361"/>
    <cellStyle name="Header2 2 2 10 4 2" xfId="50766"/>
    <cellStyle name="Header2 2 2 10 4 3" xfId="50767"/>
    <cellStyle name="Header2 2 2 10 5" xfId="12362"/>
    <cellStyle name="Header2 2 2 10 5 2" xfId="50768"/>
    <cellStyle name="Header2 2 2 10 5 3" xfId="50769"/>
    <cellStyle name="Header2 2 2 10 6" xfId="12363"/>
    <cellStyle name="Header2 2 2 10 6 2" xfId="50770"/>
    <cellStyle name="Header2 2 2 10 6 3" xfId="50771"/>
    <cellStyle name="Header2 2 2 10 7" xfId="12364"/>
    <cellStyle name="Header2 2 2 10 8" xfId="50772"/>
    <cellStyle name="Header2 2 2 11" xfId="12365"/>
    <cellStyle name="Header2 2 2 11 2" xfId="12366"/>
    <cellStyle name="Header2 2 2 11 2 2" xfId="12367"/>
    <cellStyle name="Header2 2 2 11 2 3" xfId="12368"/>
    <cellStyle name="Header2 2 2 11 2 4" xfId="12369"/>
    <cellStyle name="Header2 2 2 11 2 5" xfId="12370"/>
    <cellStyle name="Header2 2 2 11 2 6" xfId="12371"/>
    <cellStyle name="Header2 2 2 11 3" xfId="12372"/>
    <cellStyle name="Header2 2 2 11 3 2" xfId="50773"/>
    <cellStyle name="Header2 2 2 11 3 3" xfId="50774"/>
    <cellStyle name="Header2 2 2 11 4" xfId="12373"/>
    <cellStyle name="Header2 2 2 11 4 2" xfId="50775"/>
    <cellStyle name="Header2 2 2 11 4 3" xfId="50776"/>
    <cellStyle name="Header2 2 2 11 5" xfId="12374"/>
    <cellStyle name="Header2 2 2 11 5 2" xfId="50777"/>
    <cellStyle name="Header2 2 2 11 5 3" xfId="50778"/>
    <cellStyle name="Header2 2 2 11 6" xfId="12375"/>
    <cellStyle name="Header2 2 2 11 6 2" xfId="50779"/>
    <cellStyle name="Header2 2 2 11 6 3" xfId="50780"/>
    <cellStyle name="Header2 2 2 11 7" xfId="12376"/>
    <cellStyle name="Header2 2 2 11 8" xfId="50781"/>
    <cellStyle name="Header2 2 2 12" xfId="12377"/>
    <cellStyle name="Header2 2 2 12 2" xfId="12378"/>
    <cellStyle name="Header2 2 2 12 2 2" xfId="12379"/>
    <cellStyle name="Header2 2 2 12 2 3" xfId="12380"/>
    <cellStyle name="Header2 2 2 12 2 4" xfId="12381"/>
    <cellStyle name="Header2 2 2 12 2 5" xfId="12382"/>
    <cellStyle name="Header2 2 2 12 2 6" xfId="12383"/>
    <cellStyle name="Header2 2 2 12 3" xfId="12384"/>
    <cellStyle name="Header2 2 2 12 3 2" xfId="50782"/>
    <cellStyle name="Header2 2 2 12 3 3" xfId="50783"/>
    <cellStyle name="Header2 2 2 12 4" xfId="12385"/>
    <cellStyle name="Header2 2 2 12 4 2" xfId="50784"/>
    <cellStyle name="Header2 2 2 12 4 3" xfId="50785"/>
    <cellStyle name="Header2 2 2 12 5" xfId="12386"/>
    <cellStyle name="Header2 2 2 12 5 2" xfId="50786"/>
    <cellStyle name="Header2 2 2 12 5 3" xfId="50787"/>
    <cellStyle name="Header2 2 2 12 6" xfId="12387"/>
    <cellStyle name="Header2 2 2 12 6 2" xfId="50788"/>
    <cellStyle name="Header2 2 2 12 6 3" xfId="50789"/>
    <cellStyle name="Header2 2 2 12 7" xfId="12388"/>
    <cellStyle name="Header2 2 2 12 8" xfId="50790"/>
    <cellStyle name="Header2 2 2 13" xfId="12389"/>
    <cellStyle name="Header2 2 2 13 2" xfId="12390"/>
    <cellStyle name="Header2 2 2 13 2 2" xfId="12391"/>
    <cellStyle name="Header2 2 2 13 2 3" xfId="12392"/>
    <cellStyle name="Header2 2 2 13 2 4" xfId="12393"/>
    <cellStyle name="Header2 2 2 13 2 5" xfId="12394"/>
    <cellStyle name="Header2 2 2 13 2 6" xfId="12395"/>
    <cellStyle name="Header2 2 2 13 3" xfId="12396"/>
    <cellStyle name="Header2 2 2 13 3 2" xfId="50791"/>
    <cellStyle name="Header2 2 2 13 3 3" xfId="50792"/>
    <cellStyle name="Header2 2 2 13 4" xfId="12397"/>
    <cellStyle name="Header2 2 2 13 4 2" xfId="50793"/>
    <cellStyle name="Header2 2 2 13 4 3" xfId="50794"/>
    <cellStyle name="Header2 2 2 13 5" xfId="12398"/>
    <cellStyle name="Header2 2 2 13 5 2" xfId="50795"/>
    <cellStyle name="Header2 2 2 13 5 3" xfId="50796"/>
    <cellStyle name="Header2 2 2 13 6" xfId="12399"/>
    <cellStyle name="Header2 2 2 13 6 2" xfId="50797"/>
    <cellStyle name="Header2 2 2 13 6 3" xfId="50798"/>
    <cellStyle name="Header2 2 2 13 7" xfId="12400"/>
    <cellStyle name="Header2 2 2 13 8" xfId="50799"/>
    <cellStyle name="Header2 2 2 14" xfId="12401"/>
    <cellStyle name="Header2 2 2 14 2" xfId="12402"/>
    <cellStyle name="Header2 2 2 14 2 2" xfId="12403"/>
    <cellStyle name="Header2 2 2 14 2 3" xfId="12404"/>
    <cellStyle name="Header2 2 2 14 2 4" xfId="12405"/>
    <cellStyle name="Header2 2 2 14 2 5" xfId="12406"/>
    <cellStyle name="Header2 2 2 14 2 6" xfId="12407"/>
    <cellStyle name="Header2 2 2 14 3" xfId="12408"/>
    <cellStyle name="Header2 2 2 14 3 2" xfId="50800"/>
    <cellStyle name="Header2 2 2 14 3 3" xfId="50801"/>
    <cellStyle name="Header2 2 2 14 4" xfId="12409"/>
    <cellStyle name="Header2 2 2 14 4 2" xfId="50802"/>
    <cellStyle name="Header2 2 2 14 4 3" xfId="50803"/>
    <cellStyle name="Header2 2 2 14 5" xfId="12410"/>
    <cellStyle name="Header2 2 2 14 5 2" xfId="50804"/>
    <cellStyle name="Header2 2 2 14 5 3" xfId="50805"/>
    <cellStyle name="Header2 2 2 14 6" xfId="12411"/>
    <cellStyle name="Header2 2 2 14 6 2" xfId="50806"/>
    <cellStyle name="Header2 2 2 14 6 3" xfId="50807"/>
    <cellStyle name="Header2 2 2 14 7" xfId="12412"/>
    <cellStyle name="Header2 2 2 14 8" xfId="50808"/>
    <cellStyle name="Header2 2 2 15" xfId="12413"/>
    <cellStyle name="Header2 2 2 15 2" xfId="12414"/>
    <cellStyle name="Header2 2 2 15 2 2" xfId="12415"/>
    <cellStyle name="Header2 2 2 15 2 3" xfId="12416"/>
    <cellStyle name="Header2 2 2 15 2 4" xfId="12417"/>
    <cellStyle name="Header2 2 2 15 2 5" xfId="12418"/>
    <cellStyle name="Header2 2 2 15 2 6" xfId="12419"/>
    <cellStyle name="Header2 2 2 15 3" xfId="12420"/>
    <cellStyle name="Header2 2 2 15 3 2" xfId="50809"/>
    <cellStyle name="Header2 2 2 15 3 3" xfId="50810"/>
    <cellStyle name="Header2 2 2 15 4" xfId="12421"/>
    <cellStyle name="Header2 2 2 15 4 2" xfId="50811"/>
    <cellStyle name="Header2 2 2 15 4 3" xfId="50812"/>
    <cellStyle name="Header2 2 2 15 5" xfId="12422"/>
    <cellStyle name="Header2 2 2 15 5 2" xfId="50813"/>
    <cellStyle name="Header2 2 2 15 5 3" xfId="50814"/>
    <cellStyle name="Header2 2 2 15 6" xfId="12423"/>
    <cellStyle name="Header2 2 2 15 6 2" xfId="50815"/>
    <cellStyle name="Header2 2 2 15 6 3" xfId="50816"/>
    <cellStyle name="Header2 2 2 15 7" xfId="12424"/>
    <cellStyle name="Header2 2 2 15 8" xfId="50817"/>
    <cellStyle name="Header2 2 2 16" xfId="12425"/>
    <cellStyle name="Header2 2 2 16 2" xfId="12426"/>
    <cellStyle name="Header2 2 2 16 2 2" xfId="12427"/>
    <cellStyle name="Header2 2 2 16 2 3" xfId="12428"/>
    <cellStyle name="Header2 2 2 16 2 4" xfId="12429"/>
    <cellStyle name="Header2 2 2 16 2 5" xfId="12430"/>
    <cellStyle name="Header2 2 2 16 2 6" xfId="12431"/>
    <cellStyle name="Header2 2 2 16 3" xfId="12432"/>
    <cellStyle name="Header2 2 2 16 3 2" xfId="50818"/>
    <cellStyle name="Header2 2 2 16 3 3" xfId="50819"/>
    <cellStyle name="Header2 2 2 16 4" xfId="12433"/>
    <cellStyle name="Header2 2 2 16 4 2" xfId="50820"/>
    <cellStyle name="Header2 2 2 16 4 3" xfId="50821"/>
    <cellStyle name="Header2 2 2 16 5" xfId="12434"/>
    <cellStyle name="Header2 2 2 16 5 2" xfId="50822"/>
    <cellStyle name="Header2 2 2 16 5 3" xfId="50823"/>
    <cellStyle name="Header2 2 2 16 6" xfId="12435"/>
    <cellStyle name="Header2 2 2 16 6 2" xfId="50824"/>
    <cellStyle name="Header2 2 2 16 6 3" xfId="50825"/>
    <cellStyle name="Header2 2 2 16 7" xfId="12436"/>
    <cellStyle name="Header2 2 2 16 8" xfId="50826"/>
    <cellStyle name="Header2 2 2 17" xfId="12437"/>
    <cellStyle name="Header2 2 2 17 2" xfId="12438"/>
    <cellStyle name="Header2 2 2 17 2 2" xfId="12439"/>
    <cellStyle name="Header2 2 2 17 2 3" xfId="12440"/>
    <cellStyle name="Header2 2 2 17 2 4" xfId="12441"/>
    <cellStyle name="Header2 2 2 17 2 5" xfId="12442"/>
    <cellStyle name="Header2 2 2 17 2 6" xfId="12443"/>
    <cellStyle name="Header2 2 2 17 3" xfId="12444"/>
    <cellStyle name="Header2 2 2 17 3 2" xfId="50827"/>
    <cellStyle name="Header2 2 2 17 3 3" xfId="50828"/>
    <cellStyle name="Header2 2 2 17 4" xfId="12445"/>
    <cellStyle name="Header2 2 2 17 4 2" xfId="50829"/>
    <cellStyle name="Header2 2 2 17 4 3" xfId="50830"/>
    <cellStyle name="Header2 2 2 17 5" xfId="12446"/>
    <cellStyle name="Header2 2 2 17 5 2" xfId="50831"/>
    <cellStyle name="Header2 2 2 17 5 3" xfId="50832"/>
    <cellStyle name="Header2 2 2 17 6" xfId="12447"/>
    <cellStyle name="Header2 2 2 17 6 2" xfId="50833"/>
    <cellStyle name="Header2 2 2 17 6 3" xfId="50834"/>
    <cellStyle name="Header2 2 2 17 7" xfId="12448"/>
    <cellStyle name="Header2 2 2 17 8" xfId="50835"/>
    <cellStyle name="Header2 2 2 18" xfId="12449"/>
    <cellStyle name="Header2 2 2 18 2" xfId="12450"/>
    <cellStyle name="Header2 2 2 18 2 2" xfId="12451"/>
    <cellStyle name="Header2 2 2 18 2 3" xfId="12452"/>
    <cellStyle name="Header2 2 2 18 2 4" xfId="12453"/>
    <cellStyle name="Header2 2 2 18 2 5" xfId="12454"/>
    <cellStyle name="Header2 2 2 18 2 6" xfId="12455"/>
    <cellStyle name="Header2 2 2 18 3" xfId="12456"/>
    <cellStyle name="Header2 2 2 18 3 2" xfId="50836"/>
    <cellStyle name="Header2 2 2 18 3 3" xfId="50837"/>
    <cellStyle name="Header2 2 2 18 4" xfId="12457"/>
    <cellStyle name="Header2 2 2 18 4 2" xfId="50838"/>
    <cellStyle name="Header2 2 2 18 4 3" xfId="50839"/>
    <cellStyle name="Header2 2 2 18 5" xfId="12458"/>
    <cellStyle name="Header2 2 2 18 5 2" xfId="50840"/>
    <cellStyle name="Header2 2 2 18 5 3" xfId="50841"/>
    <cellStyle name="Header2 2 2 18 6" xfId="12459"/>
    <cellStyle name="Header2 2 2 18 6 2" xfId="50842"/>
    <cellStyle name="Header2 2 2 18 6 3" xfId="50843"/>
    <cellStyle name="Header2 2 2 18 7" xfId="12460"/>
    <cellStyle name="Header2 2 2 18 8" xfId="50844"/>
    <cellStyle name="Header2 2 2 19" xfId="12461"/>
    <cellStyle name="Header2 2 2 19 2" xfId="12462"/>
    <cellStyle name="Header2 2 2 19 2 2" xfId="12463"/>
    <cellStyle name="Header2 2 2 19 2 3" xfId="12464"/>
    <cellStyle name="Header2 2 2 19 2 4" xfId="12465"/>
    <cellStyle name="Header2 2 2 19 2 5" xfId="12466"/>
    <cellStyle name="Header2 2 2 19 2 6" xfId="12467"/>
    <cellStyle name="Header2 2 2 19 3" xfId="12468"/>
    <cellStyle name="Header2 2 2 19 3 2" xfId="50845"/>
    <cellStyle name="Header2 2 2 19 3 3" xfId="50846"/>
    <cellStyle name="Header2 2 2 19 4" xfId="12469"/>
    <cellStyle name="Header2 2 2 19 4 2" xfId="50847"/>
    <cellStyle name="Header2 2 2 19 4 3" xfId="50848"/>
    <cellStyle name="Header2 2 2 19 5" xfId="12470"/>
    <cellStyle name="Header2 2 2 19 5 2" xfId="50849"/>
    <cellStyle name="Header2 2 2 19 5 3" xfId="50850"/>
    <cellStyle name="Header2 2 2 19 6" xfId="12471"/>
    <cellStyle name="Header2 2 2 19 6 2" xfId="50851"/>
    <cellStyle name="Header2 2 2 19 6 3" xfId="50852"/>
    <cellStyle name="Header2 2 2 19 7" xfId="12472"/>
    <cellStyle name="Header2 2 2 19 8" xfId="50853"/>
    <cellStyle name="Header2 2 2 2" xfId="12473"/>
    <cellStyle name="Header2 2 2 2 2" xfId="12474"/>
    <cellStyle name="Header2 2 2 2 2 2" xfId="12475"/>
    <cellStyle name="Header2 2 2 2 2 3" xfId="12476"/>
    <cellStyle name="Header2 2 2 2 2 4" xfId="12477"/>
    <cellStyle name="Header2 2 2 2 2 5" xfId="12478"/>
    <cellStyle name="Header2 2 2 2 2 6" xfId="12479"/>
    <cellStyle name="Header2 2 2 2 3" xfId="12480"/>
    <cellStyle name="Header2 2 2 2 3 2" xfId="50854"/>
    <cellStyle name="Header2 2 2 2 3 3" xfId="50855"/>
    <cellStyle name="Header2 2 2 2 4" xfId="12481"/>
    <cellStyle name="Header2 2 2 2 4 2" xfId="50856"/>
    <cellStyle name="Header2 2 2 2 4 3" xfId="50857"/>
    <cellStyle name="Header2 2 2 2 5" xfId="12482"/>
    <cellStyle name="Header2 2 2 2 5 2" xfId="50858"/>
    <cellStyle name="Header2 2 2 2 5 3" xfId="50859"/>
    <cellStyle name="Header2 2 2 2 6" xfId="12483"/>
    <cellStyle name="Header2 2 2 2 6 2" xfId="50860"/>
    <cellStyle name="Header2 2 2 2 6 3" xfId="50861"/>
    <cellStyle name="Header2 2 2 2 7" xfId="12484"/>
    <cellStyle name="Header2 2 2 2 8" xfId="50862"/>
    <cellStyle name="Header2 2 2 20" xfId="12485"/>
    <cellStyle name="Header2 2 2 20 2" xfId="12486"/>
    <cellStyle name="Header2 2 2 20 2 2" xfId="12487"/>
    <cellStyle name="Header2 2 2 20 2 3" xfId="12488"/>
    <cellStyle name="Header2 2 2 20 2 4" xfId="12489"/>
    <cellStyle name="Header2 2 2 20 2 5" xfId="12490"/>
    <cellStyle name="Header2 2 2 20 2 6" xfId="12491"/>
    <cellStyle name="Header2 2 2 20 3" xfId="12492"/>
    <cellStyle name="Header2 2 2 20 3 2" xfId="50863"/>
    <cellStyle name="Header2 2 2 20 3 3" xfId="50864"/>
    <cellStyle name="Header2 2 2 20 4" xfId="12493"/>
    <cellStyle name="Header2 2 2 20 4 2" xfId="50865"/>
    <cellStyle name="Header2 2 2 20 4 3" xfId="50866"/>
    <cellStyle name="Header2 2 2 20 5" xfId="12494"/>
    <cellStyle name="Header2 2 2 20 5 2" xfId="50867"/>
    <cellStyle name="Header2 2 2 20 5 3" xfId="50868"/>
    <cellStyle name="Header2 2 2 20 6" xfId="12495"/>
    <cellStyle name="Header2 2 2 20 6 2" xfId="50869"/>
    <cellStyle name="Header2 2 2 20 6 3" xfId="50870"/>
    <cellStyle name="Header2 2 2 20 7" xfId="12496"/>
    <cellStyle name="Header2 2 2 20 8" xfId="50871"/>
    <cellStyle name="Header2 2 2 21" xfId="12497"/>
    <cellStyle name="Header2 2 2 21 2" xfId="12498"/>
    <cellStyle name="Header2 2 2 21 2 2" xfId="12499"/>
    <cellStyle name="Header2 2 2 21 2 3" xfId="12500"/>
    <cellStyle name="Header2 2 2 21 2 4" xfId="12501"/>
    <cellStyle name="Header2 2 2 21 2 5" xfId="12502"/>
    <cellStyle name="Header2 2 2 21 2 6" xfId="12503"/>
    <cellStyle name="Header2 2 2 21 3" xfId="12504"/>
    <cellStyle name="Header2 2 2 21 3 2" xfId="50872"/>
    <cellStyle name="Header2 2 2 21 3 3" xfId="50873"/>
    <cellStyle name="Header2 2 2 21 4" xfId="12505"/>
    <cellStyle name="Header2 2 2 21 4 2" xfId="50874"/>
    <cellStyle name="Header2 2 2 21 4 3" xfId="50875"/>
    <cellStyle name="Header2 2 2 21 5" xfId="12506"/>
    <cellStyle name="Header2 2 2 21 5 2" xfId="50876"/>
    <cellStyle name="Header2 2 2 21 5 3" xfId="50877"/>
    <cellStyle name="Header2 2 2 21 6" xfId="12507"/>
    <cellStyle name="Header2 2 2 21 6 2" xfId="50878"/>
    <cellStyle name="Header2 2 2 21 6 3" xfId="50879"/>
    <cellStyle name="Header2 2 2 21 7" xfId="12508"/>
    <cellStyle name="Header2 2 2 21 8" xfId="50880"/>
    <cellStyle name="Header2 2 2 22" xfId="12509"/>
    <cellStyle name="Header2 2 2 22 2" xfId="12510"/>
    <cellStyle name="Header2 2 2 22 2 2" xfId="12511"/>
    <cellStyle name="Header2 2 2 22 2 3" xfId="12512"/>
    <cellStyle name="Header2 2 2 22 2 4" xfId="12513"/>
    <cellStyle name="Header2 2 2 22 2 5" xfId="12514"/>
    <cellStyle name="Header2 2 2 22 2 6" xfId="12515"/>
    <cellStyle name="Header2 2 2 22 3" xfId="12516"/>
    <cellStyle name="Header2 2 2 22 3 2" xfId="50881"/>
    <cellStyle name="Header2 2 2 22 3 3" xfId="50882"/>
    <cellStyle name="Header2 2 2 22 4" xfId="12517"/>
    <cellStyle name="Header2 2 2 22 4 2" xfId="50883"/>
    <cellStyle name="Header2 2 2 22 4 3" xfId="50884"/>
    <cellStyle name="Header2 2 2 22 5" xfId="12518"/>
    <cellStyle name="Header2 2 2 22 5 2" xfId="50885"/>
    <cellStyle name="Header2 2 2 22 5 3" xfId="50886"/>
    <cellStyle name="Header2 2 2 22 6" xfId="12519"/>
    <cellStyle name="Header2 2 2 22 6 2" xfId="50887"/>
    <cellStyle name="Header2 2 2 22 6 3" xfId="50888"/>
    <cellStyle name="Header2 2 2 22 7" xfId="12520"/>
    <cellStyle name="Header2 2 2 22 8" xfId="50889"/>
    <cellStyle name="Header2 2 2 23" xfId="12521"/>
    <cellStyle name="Header2 2 2 23 2" xfId="12522"/>
    <cellStyle name="Header2 2 2 23 2 2" xfId="12523"/>
    <cellStyle name="Header2 2 2 23 2 3" xfId="12524"/>
    <cellStyle name="Header2 2 2 23 2 4" xfId="12525"/>
    <cellStyle name="Header2 2 2 23 2 5" xfId="12526"/>
    <cellStyle name="Header2 2 2 23 2 6" xfId="12527"/>
    <cellStyle name="Header2 2 2 23 3" xfId="12528"/>
    <cellStyle name="Header2 2 2 23 3 2" xfId="50890"/>
    <cellStyle name="Header2 2 2 23 3 3" xfId="50891"/>
    <cellStyle name="Header2 2 2 23 4" xfId="12529"/>
    <cellStyle name="Header2 2 2 23 4 2" xfId="50892"/>
    <cellStyle name="Header2 2 2 23 4 3" xfId="50893"/>
    <cellStyle name="Header2 2 2 23 5" xfId="12530"/>
    <cellStyle name="Header2 2 2 23 5 2" xfId="50894"/>
    <cellStyle name="Header2 2 2 23 5 3" xfId="50895"/>
    <cellStyle name="Header2 2 2 23 6" xfId="12531"/>
    <cellStyle name="Header2 2 2 23 6 2" xfId="50896"/>
    <cellStyle name="Header2 2 2 23 6 3" xfId="50897"/>
    <cellStyle name="Header2 2 2 23 7" xfId="12532"/>
    <cellStyle name="Header2 2 2 23 8" xfId="50898"/>
    <cellStyle name="Header2 2 2 24" xfId="12533"/>
    <cellStyle name="Header2 2 2 24 2" xfId="12534"/>
    <cellStyle name="Header2 2 2 24 2 2" xfId="12535"/>
    <cellStyle name="Header2 2 2 24 2 3" xfId="12536"/>
    <cellStyle name="Header2 2 2 24 2 4" xfId="12537"/>
    <cellStyle name="Header2 2 2 24 2 5" xfId="12538"/>
    <cellStyle name="Header2 2 2 24 2 6" xfId="12539"/>
    <cellStyle name="Header2 2 2 24 3" xfId="12540"/>
    <cellStyle name="Header2 2 2 24 3 2" xfId="50899"/>
    <cellStyle name="Header2 2 2 24 3 3" xfId="50900"/>
    <cellStyle name="Header2 2 2 24 4" xfId="12541"/>
    <cellStyle name="Header2 2 2 24 4 2" xfId="50901"/>
    <cellStyle name="Header2 2 2 24 4 3" xfId="50902"/>
    <cellStyle name="Header2 2 2 24 5" xfId="12542"/>
    <cellStyle name="Header2 2 2 24 5 2" xfId="50903"/>
    <cellStyle name="Header2 2 2 24 5 3" xfId="50904"/>
    <cellStyle name="Header2 2 2 24 6" xfId="12543"/>
    <cellStyle name="Header2 2 2 24 6 2" xfId="50905"/>
    <cellStyle name="Header2 2 2 24 6 3" xfId="50906"/>
    <cellStyle name="Header2 2 2 24 7" xfId="12544"/>
    <cellStyle name="Header2 2 2 24 8" xfId="50907"/>
    <cellStyle name="Header2 2 2 25" xfId="12545"/>
    <cellStyle name="Header2 2 2 25 2" xfId="12546"/>
    <cellStyle name="Header2 2 2 25 2 2" xfId="12547"/>
    <cellStyle name="Header2 2 2 25 2 3" xfId="12548"/>
    <cellStyle name="Header2 2 2 25 2 4" xfId="12549"/>
    <cellStyle name="Header2 2 2 25 2 5" xfId="12550"/>
    <cellStyle name="Header2 2 2 25 2 6" xfId="12551"/>
    <cellStyle name="Header2 2 2 25 3" xfId="12552"/>
    <cellStyle name="Header2 2 2 25 3 2" xfId="50908"/>
    <cellStyle name="Header2 2 2 25 3 3" xfId="50909"/>
    <cellStyle name="Header2 2 2 25 4" xfId="12553"/>
    <cellStyle name="Header2 2 2 25 4 2" xfId="50910"/>
    <cellStyle name="Header2 2 2 25 4 3" xfId="50911"/>
    <cellStyle name="Header2 2 2 25 5" xfId="12554"/>
    <cellStyle name="Header2 2 2 25 5 2" xfId="50912"/>
    <cellStyle name="Header2 2 2 25 5 3" xfId="50913"/>
    <cellStyle name="Header2 2 2 25 6" xfId="12555"/>
    <cellStyle name="Header2 2 2 25 6 2" xfId="50914"/>
    <cellStyle name="Header2 2 2 25 6 3" xfId="50915"/>
    <cellStyle name="Header2 2 2 25 7" xfId="12556"/>
    <cellStyle name="Header2 2 2 25 8" xfId="50916"/>
    <cellStyle name="Header2 2 2 26" xfId="12557"/>
    <cellStyle name="Header2 2 2 26 2" xfId="12558"/>
    <cellStyle name="Header2 2 2 26 2 2" xfId="12559"/>
    <cellStyle name="Header2 2 2 26 2 3" xfId="12560"/>
    <cellStyle name="Header2 2 2 26 2 4" xfId="12561"/>
    <cellStyle name="Header2 2 2 26 2 5" xfId="12562"/>
    <cellStyle name="Header2 2 2 26 2 6" xfId="12563"/>
    <cellStyle name="Header2 2 2 26 3" xfId="12564"/>
    <cellStyle name="Header2 2 2 26 3 2" xfId="50917"/>
    <cellStyle name="Header2 2 2 26 3 3" xfId="50918"/>
    <cellStyle name="Header2 2 2 26 4" xfId="12565"/>
    <cellStyle name="Header2 2 2 26 4 2" xfId="50919"/>
    <cellStyle name="Header2 2 2 26 4 3" xfId="50920"/>
    <cellStyle name="Header2 2 2 26 5" xfId="12566"/>
    <cellStyle name="Header2 2 2 26 5 2" xfId="50921"/>
    <cellStyle name="Header2 2 2 26 5 3" xfId="50922"/>
    <cellStyle name="Header2 2 2 26 6" xfId="12567"/>
    <cellStyle name="Header2 2 2 26 6 2" xfId="50923"/>
    <cellStyle name="Header2 2 2 26 6 3" xfId="50924"/>
    <cellStyle name="Header2 2 2 26 7" xfId="12568"/>
    <cellStyle name="Header2 2 2 26 8" xfId="50925"/>
    <cellStyle name="Header2 2 2 27" xfId="12569"/>
    <cellStyle name="Header2 2 2 27 2" xfId="12570"/>
    <cellStyle name="Header2 2 2 27 2 2" xfId="12571"/>
    <cellStyle name="Header2 2 2 27 2 3" xfId="12572"/>
    <cellStyle name="Header2 2 2 27 2 4" xfId="12573"/>
    <cellStyle name="Header2 2 2 27 2 5" xfId="12574"/>
    <cellStyle name="Header2 2 2 27 2 6" xfId="12575"/>
    <cellStyle name="Header2 2 2 27 3" xfId="12576"/>
    <cellStyle name="Header2 2 2 27 3 2" xfId="50926"/>
    <cellStyle name="Header2 2 2 27 3 3" xfId="50927"/>
    <cellStyle name="Header2 2 2 27 4" xfId="12577"/>
    <cellStyle name="Header2 2 2 27 4 2" xfId="50928"/>
    <cellStyle name="Header2 2 2 27 4 3" xfId="50929"/>
    <cellStyle name="Header2 2 2 27 5" xfId="12578"/>
    <cellStyle name="Header2 2 2 27 5 2" xfId="50930"/>
    <cellStyle name="Header2 2 2 27 5 3" xfId="50931"/>
    <cellStyle name="Header2 2 2 27 6" xfId="12579"/>
    <cellStyle name="Header2 2 2 27 6 2" xfId="50932"/>
    <cellStyle name="Header2 2 2 27 6 3" xfId="50933"/>
    <cellStyle name="Header2 2 2 27 7" xfId="12580"/>
    <cellStyle name="Header2 2 2 27 8" xfId="50934"/>
    <cellStyle name="Header2 2 2 28" xfId="12581"/>
    <cellStyle name="Header2 2 2 28 2" xfId="12582"/>
    <cellStyle name="Header2 2 2 28 2 2" xfId="12583"/>
    <cellStyle name="Header2 2 2 28 2 3" xfId="12584"/>
    <cellStyle name="Header2 2 2 28 2 4" xfId="12585"/>
    <cellStyle name="Header2 2 2 28 2 5" xfId="12586"/>
    <cellStyle name="Header2 2 2 28 2 6" xfId="12587"/>
    <cellStyle name="Header2 2 2 28 3" xfId="12588"/>
    <cellStyle name="Header2 2 2 28 3 2" xfId="50935"/>
    <cellStyle name="Header2 2 2 28 3 3" xfId="50936"/>
    <cellStyle name="Header2 2 2 28 4" xfId="12589"/>
    <cellStyle name="Header2 2 2 28 4 2" xfId="50937"/>
    <cellStyle name="Header2 2 2 28 4 3" xfId="50938"/>
    <cellStyle name="Header2 2 2 28 5" xfId="12590"/>
    <cellStyle name="Header2 2 2 28 5 2" xfId="50939"/>
    <cellStyle name="Header2 2 2 28 5 3" xfId="50940"/>
    <cellStyle name="Header2 2 2 28 6" xfId="12591"/>
    <cellStyle name="Header2 2 2 28 6 2" xfId="50941"/>
    <cellStyle name="Header2 2 2 28 6 3" xfId="50942"/>
    <cellStyle name="Header2 2 2 28 7" xfId="12592"/>
    <cellStyle name="Header2 2 2 28 8" xfId="50943"/>
    <cellStyle name="Header2 2 2 29" xfId="12593"/>
    <cellStyle name="Header2 2 2 29 2" xfId="12594"/>
    <cellStyle name="Header2 2 2 29 2 2" xfId="12595"/>
    <cellStyle name="Header2 2 2 29 2 3" xfId="12596"/>
    <cellStyle name="Header2 2 2 29 2 4" xfId="12597"/>
    <cellStyle name="Header2 2 2 29 2 5" xfId="12598"/>
    <cellStyle name="Header2 2 2 29 2 6" xfId="12599"/>
    <cellStyle name="Header2 2 2 29 3" xfId="12600"/>
    <cellStyle name="Header2 2 2 29 3 2" xfId="50944"/>
    <cellStyle name="Header2 2 2 29 3 3" xfId="50945"/>
    <cellStyle name="Header2 2 2 29 4" xfId="12601"/>
    <cellStyle name="Header2 2 2 29 4 2" xfId="50946"/>
    <cellStyle name="Header2 2 2 29 4 3" xfId="50947"/>
    <cellStyle name="Header2 2 2 29 5" xfId="12602"/>
    <cellStyle name="Header2 2 2 29 5 2" xfId="50948"/>
    <cellStyle name="Header2 2 2 29 5 3" xfId="50949"/>
    <cellStyle name="Header2 2 2 29 6" xfId="12603"/>
    <cellStyle name="Header2 2 2 29 6 2" xfId="50950"/>
    <cellStyle name="Header2 2 2 29 6 3" xfId="50951"/>
    <cellStyle name="Header2 2 2 29 7" xfId="12604"/>
    <cellStyle name="Header2 2 2 29 8" xfId="50952"/>
    <cellStyle name="Header2 2 2 3" xfId="12605"/>
    <cellStyle name="Header2 2 2 3 2" xfId="12606"/>
    <cellStyle name="Header2 2 2 3 2 2" xfId="12607"/>
    <cellStyle name="Header2 2 2 3 2 3" xfId="12608"/>
    <cellStyle name="Header2 2 2 3 2 4" xfId="12609"/>
    <cellStyle name="Header2 2 2 3 2 5" xfId="12610"/>
    <cellStyle name="Header2 2 2 3 2 6" xfId="12611"/>
    <cellStyle name="Header2 2 2 3 3" xfId="12612"/>
    <cellStyle name="Header2 2 2 3 3 2" xfId="50953"/>
    <cellStyle name="Header2 2 2 3 3 3" xfId="50954"/>
    <cellStyle name="Header2 2 2 3 4" xfId="12613"/>
    <cellStyle name="Header2 2 2 3 4 2" xfId="50955"/>
    <cellStyle name="Header2 2 2 3 4 3" xfId="50956"/>
    <cellStyle name="Header2 2 2 3 5" xfId="12614"/>
    <cellStyle name="Header2 2 2 3 5 2" xfId="50957"/>
    <cellStyle name="Header2 2 2 3 5 3" xfId="50958"/>
    <cellStyle name="Header2 2 2 3 6" xfId="12615"/>
    <cellStyle name="Header2 2 2 3 6 2" xfId="50959"/>
    <cellStyle name="Header2 2 2 3 6 3" xfId="50960"/>
    <cellStyle name="Header2 2 2 3 7" xfId="12616"/>
    <cellStyle name="Header2 2 2 3 8" xfId="50961"/>
    <cellStyle name="Header2 2 2 30" xfId="12617"/>
    <cellStyle name="Header2 2 2 30 2" xfId="12618"/>
    <cellStyle name="Header2 2 2 30 2 2" xfId="12619"/>
    <cellStyle name="Header2 2 2 30 2 3" xfId="12620"/>
    <cellStyle name="Header2 2 2 30 2 4" xfId="12621"/>
    <cellStyle name="Header2 2 2 30 2 5" xfId="12622"/>
    <cellStyle name="Header2 2 2 30 2 6" xfId="12623"/>
    <cellStyle name="Header2 2 2 30 3" xfId="12624"/>
    <cellStyle name="Header2 2 2 30 3 2" xfId="50962"/>
    <cellStyle name="Header2 2 2 30 3 3" xfId="50963"/>
    <cellStyle name="Header2 2 2 30 4" xfId="12625"/>
    <cellStyle name="Header2 2 2 30 4 2" xfId="50964"/>
    <cellStyle name="Header2 2 2 30 4 3" xfId="50965"/>
    <cellStyle name="Header2 2 2 30 5" xfId="12626"/>
    <cellStyle name="Header2 2 2 30 5 2" xfId="50966"/>
    <cellStyle name="Header2 2 2 30 5 3" xfId="50967"/>
    <cellStyle name="Header2 2 2 30 6" xfId="12627"/>
    <cellStyle name="Header2 2 2 30 6 2" xfId="50968"/>
    <cellStyle name="Header2 2 2 30 6 3" xfId="50969"/>
    <cellStyle name="Header2 2 2 30 7" xfId="12628"/>
    <cellStyle name="Header2 2 2 30 8" xfId="50970"/>
    <cellStyle name="Header2 2 2 31" xfId="12629"/>
    <cellStyle name="Header2 2 2 31 2" xfId="12630"/>
    <cellStyle name="Header2 2 2 31 2 2" xfId="12631"/>
    <cellStyle name="Header2 2 2 31 2 3" xfId="12632"/>
    <cellStyle name="Header2 2 2 31 2 4" xfId="12633"/>
    <cellStyle name="Header2 2 2 31 2 5" xfId="12634"/>
    <cellStyle name="Header2 2 2 31 2 6" xfId="12635"/>
    <cellStyle name="Header2 2 2 31 3" xfId="12636"/>
    <cellStyle name="Header2 2 2 31 3 2" xfId="50971"/>
    <cellStyle name="Header2 2 2 31 3 3" xfId="50972"/>
    <cellStyle name="Header2 2 2 31 4" xfId="12637"/>
    <cellStyle name="Header2 2 2 31 4 2" xfId="50973"/>
    <cellStyle name="Header2 2 2 31 4 3" xfId="50974"/>
    <cellStyle name="Header2 2 2 31 5" xfId="12638"/>
    <cellStyle name="Header2 2 2 31 5 2" xfId="50975"/>
    <cellStyle name="Header2 2 2 31 5 3" xfId="50976"/>
    <cellStyle name="Header2 2 2 31 6" xfId="12639"/>
    <cellStyle name="Header2 2 2 31 6 2" xfId="50977"/>
    <cellStyle name="Header2 2 2 31 6 3" xfId="50978"/>
    <cellStyle name="Header2 2 2 31 7" xfId="12640"/>
    <cellStyle name="Header2 2 2 31 8" xfId="50979"/>
    <cellStyle name="Header2 2 2 32" xfId="12641"/>
    <cellStyle name="Header2 2 2 32 2" xfId="12642"/>
    <cellStyle name="Header2 2 2 32 2 2" xfId="12643"/>
    <cellStyle name="Header2 2 2 32 2 3" xfId="12644"/>
    <cellStyle name="Header2 2 2 32 2 4" xfId="12645"/>
    <cellStyle name="Header2 2 2 32 2 5" xfId="12646"/>
    <cellStyle name="Header2 2 2 32 2 6" xfId="12647"/>
    <cellStyle name="Header2 2 2 32 3" xfId="12648"/>
    <cellStyle name="Header2 2 2 32 3 2" xfId="50980"/>
    <cellStyle name="Header2 2 2 32 3 3" xfId="50981"/>
    <cellStyle name="Header2 2 2 32 4" xfId="12649"/>
    <cellStyle name="Header2 2 2 32 4 2" xfId="50982"/>
    <cellStyle name="Header2 2 2 32 4 3" xfId="50983"/>
    <cellStyle name="Header2 2 2 32 5" xfId="12650"/>
    <cellStyle name="Header2 2 2 32 5 2" xfId="50984"/>
    <cellStyle name="Header2 2 2 32 5 3" xfId="50985"/>
    <cellStyle name="Header2 2 2 32 6" xfId="12651"/>
    <cellStyle name="Header2 2 2 32 6 2" xfId="50986"/>
    <cellStyle name="Header2 2 2 32 6 3" xfId="50987"/>
    <cellStyle name="Header2 2 2 32 7" xfId="12652"/>
    <cellStyle name="Header2 2 2 32 8" xfId="50988"/>
    <cellStyle name="Header2 2 2 33" xfId="12653"/>
    <cellStyle name="Header2 2 2 33 2" xfId="12654"/>
    <cellStyle name="Header2 2 2 33 2 2" xfId="12655"/>
    <cellStyle name="Header2 2 2 33 2 3" xfId="12656"/>
    <cellStyle name="Header2 2 2 33 2 4" xfId="12657"/>
    <cellStyle name="Header2 2 2 33 2 5" xfId="12658"/>
    <cellStyle name="Header2 2 2 33 2 6" xfId="12659"/>
    <cellStyle name="Header2 2 2 33 3" xfId="12660"/>
    <cellStyle name="Header2 2 2 33 3 2" xfId="50989"/>
    <cellStyle name="Header2 2 2 33 3 3" xfId="50990"/>
    <cellStyle name="Header2 2 2 33 4" xfId="12661"/>
    <cellStyle name="Header2 2 2 33 4 2" xfId="50991"/>
    <cellStyle name="Header2 2 2 33 4 3" xfId="50992"/>
    <cellStyle name="Header2 2 2 33 5" xfId="12662"/>
    <cellStyle name="Header2 2 2 33 5 2" xfId="50993"/>
    <cellStyle name="Header2 2 2 33 5 3" xfId="50994"/>
    <cellStyle name="Header2 2 2 33 6" xfId="12663"/>
    <cellStyle name="Header2 2 2 33 6 2" xfId="50995"/>
    <cellStyle name="Header2 2 2 33 6 3" xfId="50996"/>
    <cellStyle name="Header2 2 2 33 7" xfId="12664"/>
    <cellStyle name="Header2 2 2 33 8" xfId="50997"/>
    <cellStyle name="Header2 2 2 34" xfId="12665"/>
    <cellStyle name="Header2 2 2 34 2" xfId="12666"/>
    <cellStyle name="Header2 2 2 34 2 2" xfId="12667"/>
    <cellStyle name="Header2 2 2 34 2 3" xfId="12668"/>
    <cellStyle name="Header2 2 2 34 2 4" xfId="12669"/>
    <cellStyle name="Header2 2 2 34 2 5" xfId="12670"/>
    <cellStyle name="Header2 2 2 34 2 6" xfId="12671"/>
    <cellStyle name="Header2 2 2 34 3" xfId="12672"/>
    <cellStyle name="Header2 2 2 34 3 2" xfId="50998"/>
    <cellStyle name="Header2 2 2 34 3 3" xfId="50999"/>
    <cellStyle name="Header2 2 2 34 4" xfId="12673"/>
    <cellStyle name="Header2 2 2 34 4 2" xfId="51000"/>
    <cellStyle name="Header2 2 2 34 4 3" xfId="51001"/>
    <cellStyle name="Header2 2 2 34 5" xfId="12674"/>
    <cellStyle name="Header2 2 2 34 5 2" xfId="51002"/>
    <cellStyle name="Header2 2 2 34 5 3" xfId="51003"/>
    <cellStyle name="Header2 2 2 34 6" xfId="12675"/>
    <cellStyle name="Header2 2 2 34 6 2" xfId="51004"/>
    <cellStyle name="Header2 2 2 34 6 3" xfId="51005"/>
    <cellStyle name="Header2 2 2 34 7" xfId="12676"/>
    <cellStyle name="Header2 2 2 34 8" xfId="51006"/>
    <cellStyle name="Header2 2 2 35" xfId="12677"/>
    <cellStyle name="Header2 2 2 35 2" xfId="12678"/>
    <cellStyle name="Header2 2 2 35 3" xfId="12679"/>
    <cellStyle name="Header2 2 2 35 4" xfId="12680"/>
    <cellStyle name="Header2 2 2 35 5" xfId="12681"/>
    <cellStyle name="Header2 2 2 35 6" xfId="12682"/>
    <cellStyle name="Header2 2 2 36" xfId="12683"/>
    <cellStyle name="Header2 2 2 36 2" xfId="51007"/>
    <cellStyle name="Header2 2 2 36 3" xfId="51008"/>
    <cellStyle name="Header2 2 2 37" xfId="12684"/>
    <cellStyle name="Header2 2 2 37 2" xfId="51009"/>
    <cellStyle name="Header2 2 2 37 3" xfId="51010"/>
    <cellStyle name="Header2 2 2 38" xfId="12685"/>
    <cellStyle name="Header2 2 2 38 2" xfId="51011"/>
    <cellStyle name="Header2 2 2 38 3" xfId="51012"/>
    <cellStyle name="Header2 2 2 39" xfId="12686"/>
    <cellStyle name="Header2 2 2 39 2" xfId="51013"/>
    <cellStyle name="Header2 2 2 39 3" xfId="51014"/>
    <cellStyle name="Header2 2 2 4" xfId="12687"/>
    <cellStyle name="Header2 2 2 4 2" xfId="12688"/>
    <cellStyle name="Header2 2 2 4 2 2" xfId="12689"/>
    <cellStyle name="Header2 2 2 4 2 3" xfId="12690"/>
    <cellStyle name="Header2 2 2 4 2 4" xfId="12691"/>
    <cellStyle name="Header2 2 2 4 2 5" xfId="12692"/>
    <cellStyle name="Header2 2 2 4 2 6" xfId="12693"/>
    <cellStyle name="Header2 2 2 4 3" xfId="12694"/>
    <cellStyle name="Header2 2 2 4 3 2" xfId="51015"/>
    <cellStyle name="Header2 2 2 4 3 3" xfId="51016"/>
    <cellStyle name="Header2 2 2 4 4" xfId="12695"/>
    <cellStyle name="Header2 2 2 4 4 2" xfId="51017"/>
    <cellStyle name="Header2 2 2 4 4 3" xfId="51018"/>
    <cellStyle name="Header2 2 2 4 5" xfId="12696"/>
    <cellStyle name="Header2 2 2 4 5 2" xfId="51019"/>
    <cellStyle name="Header2 2 2 4 5 3" xfId="51020"/>
    <cellStyle name="Header2 2 2 4 6" xfId="12697"/>
    <cellStyle name="Header2 2 2 4 6 2" xfId="51021"/>
    <cellStyle name="Header2 2 2 4 6 3" xfId="51022"/>
    <cellStyle name="Header2 2 2 4 7" xfId="12698"/>
    <cellStyle name="Header2 2 2 4 8" xfId="51023"/>
    <cellStyle name="Header2 2 2 40" xfId="12699"/>
    <cellStyle name="Header2 2 2 41" xfId="51024"/>
    <cellStyle name="Header2 2 2 5" xfId="12700"/>
    <cellStyle name="Header2 2 2 5 2" xfId="12701"/>
    <cellStyle name="Header2 2 2 5 2 2" xfId="12702"/>
    <cellStyle name="Header2 2 2 5 2 3" xfId="12703"/>
    <cellStyle name="Header2 2 2 5 2 4" xfId="12704"/>
    <cellStyle name="Header2 2 2 5 2 5" xfId="12705"/>
    <cellStyle name="Header2 2 2 5 2 6" xfId="12706"/>
    <cellStyle name="Header2 2 2 5 3" xfId="12707"/>
    <cellStyle name="Header2 2 2 5 3 2" xfId="51025"/>
    <cellStyle name="Header2 2 2 5 3 3" xfId="51026"/>
    <cellStyle name="Header2 2 2 5 4" xfId="12708"/>
    <cellStyle name="Header2 2 2 5 4 2" xfId="51027"/>
    <cellStyle name="Header2 2 2 5 4 3" xfId="51028"/>
    <cellStyle name="Header2 2 2 5 5" xfId="12709"/>
    <cellStyle name="Header2 2 2 5 5 2" xfId="51029"/>
    <cellStyle name="Header2 2 2 5 5 3" xfId="51030"/>
    <cellStyle name="Header2 2 2 5 6" xfId="12710"/>
    <cellStyle name="Header2 2 2 5 6 2" xfId="51031"/>
    <cellStyle name="Header2 2 2 5 6 3" xfId="51032"/>
    <cellStyle name="Header2 2 2 5 7" xfId="12711"/>
    <cellStyle name="Header2 2 2 5 8" xfId="51033"/>
    <cellStyle name="Header2 2 2 6" xfId="12712"/>
    <cellStyle name="Header2 2 2 6 2" xfId="12713"/>
    <cellStyle name="Header2 2 2 6 2 2" xfId="12714"/>
    <cellStyle name="Header2 2 2 6 2 3" xfId="12715"/>
    <cellStyle name="Header2 2 2 6 2 4" xfId="12716"/>
    <cellStyle name="Header2 2 2 6 2 5" xfId="12717"/>
    <cellStyle name="Header2 2 2 6 2 6" xfId="12718"/>
    <cellStyle name="Header2 2 2 6 3" xfId="12719"/>
    <cellStyle name="Header2 2 2 6 3 2" xfId="51034"/>
    <cellStyle name="Header2 2 2 6 3 3" xfId="51035"/>
    <cellStyle name="Header2 2 2 6 4" xfId="12720"/>
    <cellStyle name="Header2 2 2 6 4 2" xfId="51036"/>
    <cellStyle name="Header2 2 2 6 4 3" xfId="51037"/>
    <cellStyle name="Header2 2 2 6 5" xfId="12721"/>
    <cellStyle name="Header2 2 2 6 5 2" xfId="51038"/>
    <cellStyle name="Header2 2 2 6 5 3" xfId="51039"/>
    <cellStyle name="Header2 2 2 6 6" xfId="12722"/>
    <cellStyle name="Header2 2 2 6 6 2" xfId="51040"/>
    <cellStyle name="Header2 2 2 6 6 3" xfId="51041"/>
    <cellStyle name="Header2 2 2 6 7" xfId="12723"/>
    <cellStyle name="Header2 2 2 6 8" xfId="51042"/>
    <cellStyle name="Header2 2 2 7" xfId="12724"/>
    <cellStyle name="Header2 2 2 7 2" xfId="12725"/>
    <cellStyle name="Header2 2 2 7 2 2" xfId="12726"/>
    <cellStyle name="Header2 2 2 7 2 3" xfId="12727"/>
    <cellStyle name="Header2 2 2 7 2 4" xfId="12728"/>
    <cellStyle name="Header2 2 2 7 2 5" xfId="12729"/>
    <cellStyle name="Header2 2 2 7 2 6" xfId="12730"/>
    <cellStyle name="Header2 2 2 7 3" xfId="12731"/>
    <cellStyle name="Header2 2 2 7 3 2" xfId="51043"/>
    <cellStyle name="Header2 2 2 7 3 3" xfId="51044"/>
    <cellStyle name="Header2 2 2 7 4" xfId="12732"/>
    <cellStyle name="Header2 2 2 7 4 2" xfId="51045"/>
    <cellStyle name="Header2 2 2 7 4 3" xfId="51046"/>
    <cellStyle name="Header2 2 2 7 5" xfId="12733"/>
    <cellStyle name="Header2 2 2 7 5 2" xfId="51047"/>
    <cellStyle name="Header2 2 2 7 5 3" xfId="51048"/>
    <cellStyle name="Header2 2 2 7 6" xfId="12734"/>
    <cellStyle name="Header2 2 2 7 6 2" xfId="51049"/>
    <cellStyle name="Header2 2 2 7 6 3" xfId="51050"/>
    <cellStyle name="Header2 2 2 7 7" xfId="12735"/>
    <cellStyle name="Header2 2 2 7 8" xfId="51051"/>
    <cellStyle name="Header2 2 2 8" xfId="12736"/>
    <cellStyle name="Header2 2 2 8 2" xfId="12737"/>
    <cellStyle name="Header2 2 2 8 2 2" xfId="12738"/>
    <cellStyle name="Header2 2 2 8 2 3" xfId="12739"/>
    <cellStyle name="Header2 2 2 8 2 4" xfId="12740"/>
    <cellStyle name="Header2 2 2 8 2 5" xfId="12741"/>
    <cellStyle name="Header2 2 2 8 2 6" xfId="12742"/>
    <cellStyle name="Header2 2 2 8 3" xfId="12743"/>
    <cellStyle name="Header2 2 2 8 3 2" xfId="51052"/>
    <cellStyle name="Header2 2 2 8 3 3" xfId="51053"/>
    <cellStyle name="Header2 2 2 8 4" xfId="12744"/>
    <cellStyle name="Header2 2 2 8 4 2" xfId="51054"/>
    <cellStyle name="Header2 2 2 8 4 3" xfId="51055"/>
    <cellStyle name="Header2 2 2 8 5" xfId="12745"/>
    <cellStyle name="Header2 2 2 8 5 2" xfId="51056"/>
    <cellStyle name="Header2 2 2 8 5 3" xfId="51057"/>
    <cellStyle name="Header2 2 2 8 6" xfId="12746"/>
    <cellStyle name="Header2 2 2 8 6 2" xfId="51058"/>
    <cellStyle name="Header2 2 2 8 6 3" xfId="51059"/>
    <cellStyle name="Header2 2 2 8 7" xfId="12747"/>
    <cellStyle name="Header2 2 2 8 8" xfId="51060"/>
    <cellStyle name="Header2 2 2 9" xfId="12748"/>
    <cellStyle name="Header2 2 2 9 2" xfId="12749"/>
    <cellStyle name="Header2 2 2 9 2 2" xfId="12750"/>
    <cellStyle name="Header2 2 2 9 2 3" xfId="12751"/>
    <cellStyle name="Header2 2 2 9 2 4" xfId="12752"/>
    <cellStyle name="Header2 2 2 9 2 5" xfId="12753"/>
    <cellStyle name="Header2 2 2 9 2 6" xfId="12754"/>
    <cellStyle name="Header2 2 2 9 3" xfId="12755"/>
    <cellStyle name="Header2 2 2 9 3 2" xfId="51061"/>
    <cellStyle name="Header2 2 2 9 3 3" xfId="51062"/>
    <cellStyle name="Header2 2 2 9 4" xfId="12756"/>
    <cellStyle name="Header2 2 2 9 4 2" xfId="51063"/>
    <cellStyle name="Header2 2 2 9 4 3" xfId="51064"/>
    <cellStyle name="Header2 2 2 9 5" xfId="12757"/>
    <cellStyle name="Header2 2 2 9 5 2" xfId="51065"/>
    <cellStyle name="Header2 2 2 9 5 3" xfId="51066"/>
    <cellStyle name="Header2 2 2 9 6" xfId="12758"/>
    <cellStyle name="Header2 2 2 9 6 2" xfId="51067"/>
    <cellStyle name="Header2 2 2 9 6 3" xfId="51068"/>
    <cellStyle name="Header2 2 2 9 7" xfId="12759"/>
    <cellStyle name="Header2 2 2 9 8" xfId="51069"/>
    <cellStyle name="Header2 2 20" xfId="12760"/>
    <cellStyle name="Header2 2 20 2" xfId="12761"/>
    <cellStyle name="Header2 2 20 2 2" xfId="12762"/>
    <cellStyle name="Header2 2 20 2 3" xfId="12763"/>
    <cellStyle name="Header2 2 20 2 4" xfId="12764"/>
    <cellStyle name="Header2 2 20 2 5" xfId="12765"/>
    <cellStyle name="Header2 2 20 2 6" xfId="12766"/>
    <cellStyle name="Header2 2 20 3" xfId="12767"/>
    <cellStyle name="Header2 2 20 3 2" xfId="51070"/>
    <cellStyle name="Header2 2 20 3 3" xfId="51071"/>
    <cellStyle name="Header2 2 20 4" xfId="12768"/>
    <cellStyle name="Header2 2 20 4 2" xfId="51072"/>
    <cellStyle name="Header2 2 20 4 3" xfId="51073"/>
    <cellStyle name="Header2 2 20 5" xfId="12769"/>
    <cellStyle name="Header2 2 20 5 2" xfId="51074"/>
    <cellStyle name="Header2 2 20 5 3" xfId="51075"/>
    <cellStyle name="Header2 2 20 6" xfId="12770"/>
    <cellStyle name="Header2 2 20 6 2" xfId="51076"/>
    <cellStyle name="Header2 2 20 6 3" xfId="51077"/>
    <cellStyle name="Header2 2 20 7" xfId="12771"/>
    <cellStyle name="Header2 2 20 8" xfId="51078"/>
    <cellStyle name="Header2 2 21" xfId="12772"/>
    <cellStyle name="Header2 2 21 2" xfId="12773"/>
    <cellStyle name="Header2 2 21 2 2" xfId="12774"/>
    <cellStyle name="Header2 2 21 2 3" xfId="12775"/>
    <cellStyle name="Header2 2 21 2 4" xfId="12776"/>
    <cellStyle name="Header2 2 21 2 5" xfId="12777"/>
    <cellStyle name="Header2 2 21 2 6" xfId="12778"/>
    <cellStyle name="Header2 2 21 3" xfId="12779"/>
    <cellStyle name="Header2 2 21 3 2" xfId="51079"/>
    <cellStyle name="Header2 2 21 3 3" xfId="51080"/>
    <cellStyle name="Header2 2 21 4" xfId="12780"/>
    <cellStyle name="Header2 2 21 4 2" xfId="51081"/>
    <cellStyle name="Header2 2 21 4 3" xfId="51082"/>
    <cellStyle name="Header2 2 21 5" xfId="12781"/>
    <cellStyle name="Header2 2 21 5 2" xfId="51083"/>
    <cellStyle name="Header2 2 21 5 3" xfId="51084"/>
    <cellStyle name="Header2 2 21 6" xfId="12782"/>
    <cellStyle name="Header2 2 21 6 2" xfId="51085"/>
    <cellStyle name="Header2 2 21 6 3" xfId="51086"/>
    <cellStyle name="Header2 2 21 7" xfId="12783"/>
    <cellStyle name="Header2 2 21 8" xfId="51087"/>
    <cellStyle name="Header2 2 22" xfId="12784"/>
    <cellStyle name="Header2 2 22 2" xfId="12785"/>
    <cellStyle name="Header2 2 22 2 2" xfId="12786"/>
    <cellStyle name="Header2 2 22 2 3" xfId="12787"/>
    <cellStyle name="Header2 2 22 2 4" xfId="12788"/>
    <cellStyle name="Header2 2 22 2 5" xfId="12789"/>
    <cellStyle name="Header2 2 22 2 6" xfId="12790"/>
    <cellStyle name="Header2 2 22 3" xfId="12791"/>
    <cellStyle name="Header2 2 22 3 2" xfId="51088"/>
    <cellStyle name="Header2 2 22 3 3" xfId="51089"/>
    <cellStyle name="Header2 2 22 4" xfId="12792"/>
    <cellStyle name="Header2 2 22 4 2" xfId="51090"/>
    <cellStyle name="Header2 2 22 4 3" xfId="51091"/>
    <cellStyle name="Header2 2 22 5" xfId="12793"/>
    <cellStyle name="Header2 2 22 5 2" xfId="51092"/>
    <cellStyle name="Header2 2 22 5 3" xfId="51093"/>
    <cellStyle name="Header2 2 22 6" xfId="12794"/>
    <cellStyle name="Header2 2 22 6 2" xfId="51094"/>
    <cellStyle name="Header2 2 22 6 3" xfId="51095"/>
    <cellStyle name="Header2 2 22 7" xfId="12795"/>
    <cellStyle name="Header2 2 22 8" xfId="51096"/>
    <cellStyle name="Header2 2 23" xfId="12796"/>
    <cellStyle name="Header2 2 23 2" xfId="12797"/>
    <cellStyle name="Header2 2 23 2 2" xfId="12798"/>
    <cellStyle name="Header2 2 23 2 3" xfId="12799"/>
    <cellStyle name="Header2 2 23 2 4" xfId="12800"/>
    <cellStyle name="Header2 2 23 2 5" xfId="12801"/>
    <cellStyle name="Header2 2 23 2 6" xfId="12802"/>
    <cellStyle name="Header2 2 23 3" xfId="12803"/>
    <cellStyle name="Header2 2 23 3 2" xfId="51097"/>
    <cellStyle name="Header2 2 23 3 3" xfId="51098"/>
    <cellStyle name="Header2 2 23 4" xfId="12804"/>
    <cellStyle name="Header2 2 23 4 2" xfId="51099"/>
    <cellStyle name="Header2 2 23 4 3" xfId="51100"/>
    <cellStyle name="Header2 2 23 5" xfId="12805"/>
    <cellStyle name="Header2 2 23 5 2" xfId="51101"/>
    <cellStyle name="Header2 2 23 5 3" xfId="51102"/>
    <cellStyle name="Header2 2 23 6" xfId="12806"/>
    <cellStyle name="Header2 2 23 6 2" xfId="51103"/>
    <cellStyle name="Header2 2 23 6 3" xfId="51104"/>
    <cellStyle name="Header2 2 23 7" xfId="12807"/>
    <cellStyle name="Header2 2 23 8" xfId="51105"/>
    <cellStyle name="Header2 2 24" xfId="12808"/>
    <cellStyle name="Header2 2 24 2" xfId="12809"/>
    <cellStyle name="Header2 2 24 2 2" xfId="12810"/>
    <cellStyle name="Header2 2 24 2 3" xfId="12811"/>
    <cellStyle name="Header2 2 24 2 4" xfId="12812"/>
    <cellStyle name="Header2 2 24 2 5" xfId="12813"/>
    <cellStyle name="Header2 2 24 2 6" xfId="12814"/>
    <cellStyle name="Header2 2 24 3" xfId="12815"/>
    <cellStyle name="Header2 2 24 3 2" xfId="51106"/>
    <cellStyle name="Header2 2 24 3 3" xfId="51107"/>
    <cellStyle name="Header2 2 24 4" xfId="12816"/>
    <cellStyle name="Header2 2 24 4 2" xfId="51108"/>
    <cellStyle name="Header2 2 24 4 3" xfId="51109"/>
    <cellStyle name="Header2 2 24 5" xfId="12817"/>
    <cellStyle name="Header2 2 24 5 2" xfId="51110"/>
    <cellStyle name="Header2 2 24 5 3" xfId="51111"/>
    <cellStyle name="Header2 2 24 6" xfId="12818"/>
    <cellStyle name="Header2 2 24 6 2" xfId="51112"/>
    <cellStyle name="Header2 2 24 6 3" xfId="51113"/>
    <cellStyle name="Header2 2 24 7" xfId="12819"/>
    <cellStyle name="Header2 2 24 8" xfId="51114"/>
    <cellStyle name="Header2 2 25" xfId="12820"/>
    <cellStyle name="Header2 2 25 2" xfId="12821"/>
    <cellStyle name="Header2 2 25 2 2" xfId="12822"/>
    <cellStyle name="Header2 2 25 2 3" xfId="12823"/>
    <cellStyle name="Header2 2 25 2 4" xfId="12824"/>
    <cellStyle name="Header2 2 25 2 5" xfId="12825"/>
    <cellStyle name="Header2 2 25 2 6" xfId="12826"/>
    <cellStyle name="Header2 2 25 3" xfId="12827"/>
    <cellStyle name="Header2 2 25 3 2" xfId="51115"/>
    <cellStyle name="Header2 2 25 3 3" xfId="51116"/>
    <cellStyle name="Header2 2 25 4" xfId="12828"/>
    <cellStyle name="Header2 2 25 4 2" xfId="51117"/>
    <cellStyle name="Header2 2 25 4 3" xfId="51118"/>
    <cellStyle name="Header2 2 25 5" xfId="12829"/>
    <cellStyle name="Header2 2 25 5 2" xfId="51119"/>
    <cellStyle name="Header2 2 25 5 3" xfId="51120"/>
    <cellStyle name="Header2 2 25 6" xfId="12830"/>
    <cellStyle name="Header2 2 25 6 2" xfId="51121"/>
    <cellStyle name="Header2 2 25 6 3" xfId="51122"/>
    <cellStyle name="Header2 2 25 7" xfId="12831"/>
    <cellStyle name="Header2 2 25 8" xfId="51123"/>
    <cellStyle name="Header2 2 26" xfId="12832"/>
    <cellStyle name="Header2 2 26 2" xfId="12833"/>
    <cellStyle name="Header2 2 26 2 2" xfId="12834"/>
    <cellStyle name="Header2 2 26 2 3" xfId="12835"/>
    <cellStyle name="Header2 2 26 2 4" xfId="12836"/>
    <cellStyle name="Header2 2 26 2 5" xfId="12837"/>
    <cellStyle name="Header2 2 26 2 6" xfId="12838"/>
    <cellStyle name="Header2 2 26 3" xfId="12839"/>
    <cellStyle name="Header2 2 26 3 2" xfId="51124"/>
    <cellStyle name="Header2 2 26 3 3" xfId="51125"/>
    <cellStyle name="Header2 2 26 4" xfId="12840"/>
    <cellStyle name="Header2 2 26 4 2" xfId="51126"/>
    <cellStyle name="Header2 2 26 4 3" xfId="51127"/>
    <cellStyle name="Header2 2 26 5" xfId="12841"/>
    <cellStyle name="Header2 2 26 5 2" xfId="51128"/>
    <cellStyle name="Header2 2 26 5 3" xfId="51129"/>
    <cellStyle name="Header2 2 26 6" xfId="12842"/>
    <cellStyle name="Header2 2 26 6 2" xfId="51130"/>
    <cellStyle name="Header2 2 26 6 3" xfId="51131"/>
    <cellStyle name="Header2 2 26 7" xfId="12843"/>
    <cellStyle name="Header2 2 26 8" xfId="51132"/>
    <cellStyle name="Header2 2 27" xfId="12844"/>
    <cellStyle name="Header2 2 27 2" xfId="12845"/>
    <cellStyle name="Header2 2 27 2 2" xfId="12846"/>
    <cellStyle name="Header2 2 27 2 3" xfId="12847"/>
    <cellStyle name="Header2 2 27 2 4" xfId="12848"/>
    <cellStyle name="Header2 2 27 2 5" xfId="12849"/>
    <cellStyle name="Header2 2 27 2 6" xfId="12850"/>
    <cellStyle name="Header2 2 27 3" xfId="12851"/>
    <cellStyle name="Header2 2 27 3 2" xfId="51133"/>
    <cellStyle name="Header2 2 27 3 3" xfId="51134"/>
    <cellStyle name="Header2 2 27 4" xfId="12852"/>
    <cellStyle name="Header2 2 27 4 2" xfId="51135"/>
    <cellStyle name="Header2 2 27 4 3" xfId="51136"/>
    <cellStyle name="Header2 2 27 5" xfId="12853"/>
    <cellStyle name="Header2 2 27 5 2" xfId="51137"/>
    <cellStyle name="Header2 2 27 5 3" xfId="51138"/>
    <cellStyle name="Header2 2 27 6" xfId="12854"/>
    <cellStyle name="Header2 2 27 6 2" xfId="51139"/>
    <cellStyle name="Header2 2 27 6 3" xfId="51140"/>
    <cellStyle name="Header2 2 27 7" xfId="12855"/>
    <cellStyle name="Header2 2 27 8" xfId="51141"/>
    <cellStyle name="Header2 2 28" xfId="12856"/>
    <cellStyle name="Header2 2 28 2" xfId="12857"/>
    <cellStyle name="Header2 2 28 2 2" xfId="12858"/>
    <cellStyle name="Header2 2 28 2 3" xfId="12859"/>
    <cellStyle name="Header2 2 28 2 4" xfId="12860"/>
    <cellStyle name="Header2 2 28 2 5" xfId="12861"/>
    <cellStyle name="Header2 2 28 2 6" xfId="12862"/>
    <cellStyle name="Header2 2 28 3" xfId="12863"/>
    <cellStyle name="Header2 2 28 3 2" xfId="51142"/>
    <cellStyle name="Header2 2 28 3 3" xfId="51143"/>
    <cellStyle name="Header2 2 28 4" xfId="12864"/>
    <cellStyle name="Header2 2 28 4 2" xfId="51144"/>
    <cellStyle name="Header2 2 28 4 3" xfId="51145"/>
    <cellStyle name="Header2 2 28 5" xfId="12865"/>
    <cellStyle name="Header2 2 28 5 2" xfId="51146"/>
    <cellStyle name="Header2 2 28 5 3" xfId="51147"/>
    <cellStyle name="Header2 2 28 6" xfId="12866"/>
    <cellStyle name="Header2 2 28 6 2" xfId="51148"/>
    <cellStyle name="Header2 2 28 6 3" xfId="51149"/>
    <cellStyle name="Header2 2 28 7" xfId="12867"/>
    <cellStyle name="Header2 2 28 8" xfId="51150"/>
    <cellStyle name="Header2 2 29" xfId="12868"/>
    <cellStyle name="Header2 2 29 2" xfId="12869"/>
    <cellStyle name="Header2 2 29 2 2" xfId="12870"/>
    <cellStyle name="Header2 2 29 2 3" xfId="12871"/>
    <cellStyle name="Header2 2 29 2 4" xfId="12872"/>
    <cellStyle name="Header2 2 29 2 5" xfId="12873"/>
    <cellStyle name="Header2 2 29 2 6" xfId="12874"/>
    <cellStyle name="Header2 2 29 3" xfId="12875"/>
    <cellStyle name="Header2 2 29 3 2" xfId="51151"/>
    <cellStyle name="Header2 2 29 3 3" xfId="51152"/>
    <cellStyle name="Header2 2 29 4" xfId="12876"/>
    <cellStyle name="Header2 2 29 4 2" xfId="51153"/>
    <cellStyle name="Header2 2 29 4 3" xfId="51154"/>
    <cellStyle name="Header2 2 29 5" xfId="12877"/>
    <cellStyle name="Header2 2 29 5 2" xfId="51155"/>
    <cellStyle name="Header2 2 29 5 3" xfId="51156"/>
    <cellStyle name="Header2 2 29 6" xfId="12878"/>
    <cellStyle name="Header2 2 29 6 2" xfId="51157"/>
    <cellStyle name="Header2 2 29 6 3" xfId="51158"/>
    <cellStyle name="Header2 2 29 7" xfId="12879"/>
    <cellStyle name="Header2 2 29 8" xfId="51159"/>
    <cellStyle name="Header2 2 3" xfId="12880"/>
    <cellStyle name="Header2 2 3 2" xfId="12881"/>
    <cellStyle name="Header2 2 3 2 2" xfId="12882"/>
    <cellStyle name="Header2 2 3 2 3" xfId="12883"/>
    <cellStyle name="Header2 2 3 2 4" xfId="12884"/>
    <cellStyle name="Header2 2 3 2 5" xfId="12885"/>
    <cellStyle name="Header2 2 3 2 6" xfId="12886"/>
    <cellStyle name="Header2 2 3 3" xfId="12887"/>
    <cellStyle name="Header2 2 3 3 2" xfId="51160"/>
    <cellStyle name="Header2 2 3 3 3" xfId="51161"/>
    <cellStyle name="Header2 2 3 4" xfId="12888"/>
    <cellStyle name="Header2 2 3 4 2" xfId="51162"/>
    <cellStyle name="Header2 2 3 4 3" xfId="51163"/>
    <cellStyle name="Header2 2 3 5" xfId="12889"/>
    <cellStyle name="Header2 2 3 5 2" xfId="51164"/>
    <cellStyle name="Header2 2 3 5 3" xfId="51165"/>
    <cellStyle name="Header2 2 3 6" xfId="12890"/>
    <cellStyle name="Header2 2 3 6 2" xfId="51166"/>
    <cellStyle name="Header2 2 3 6 3" xfId="51167"/>
    <cellStyle name="Header2 2 3 7" xfId="12891"/>
    <cellStyle name="Header2 2 3 8" xfId="51168"/>
    <cellStyle name="Header2 2 30" xfId="12892"/>
    <cellStyle name="Header2 2 30 2" xfId="12893"/>
    <cellStyle name="Header2 2 30 2 2" xfId="12894"/>
    <cellStyle name="Header2 2 30 2 3" xfId="12895"/>
    <cellStyle name="Header2 2 30 2 4" xfId="12896"/>
    <cellStyle name="Header2 2 30 2 5" xfId="12897"/>
    <cellStyle name="Header2 2 30 2 6" xfId="12898"/>
    <cellStyle name="Header2 2 30 3" xfId="12899"/>
    <cellStyle name="Header2 2 30 3 2" xfId="51169"/>
    <cellStyle name="Header2 2 30 3 3" xfId="51170"/>
    <cellStyle name="Header2 2 30 4" xfId="12900"/>
    <cellStyle name="Header2 2 30 4 2" xfId="51171"/>
    <cellStyle name="Header2 2 30 4 3" xfId="51172"/>
    <cellStyle name="Header2 2 30 5" xfId="12901"/>
    <cellStyle name="Header2 2 30 5 2" xfId="51173"/>
    <cellStyle name="Header2 2 30 5 3" xfId="51174"/>
    <cellStyle name="Header2 2 30 6" xfId="12902"/>
    <cellStyle name="Header2 2 30 6 2" xfId="51175"/>
    <cellStyle name="Header2 2 30 6 3" xfId="51176"/>
    <cellStyle name="Header2 2 30 7" xfId="12903"/>
    <cellStyle name="Header2 2 30 8" xfId="51177"/>
    <cellStyle name="Header2 2 31" xfId="12904"/>
    <cellStyle name="Header2 2 31 2" xfId="12905"/>
    <cellStyle name="Header2 2 31 2 2" xfId="12906"/>
    <cellStyle name="Header2 2 31 2 3" xfId="12907"/>
    <cellStyle name="Header2 2 31 2 4" xfId="12908"/>
    <cellStyle name="Header2 2 31 2 5" xfId="12909"/>
    <cellStyle name="Header2 2 31 2 6" xfId="12910"/>
    <cellStyle name="Header2 2 31 3" xfId="12911"/>
    <cellStyle name="Header2 2 31 3 2" xfId="51178"/>
    <cellStyle name="Header2 2 31 3 3" xfId="51179"/>
    <cellStyle name="Header2 2 31 4" xfId="12912"/>
    <cellStyle name="Header2 2 31 4 2" xfId="51180"/>
    <cellStyle name="Header2 2 31 4 3" xfId="51181"/>
    <cellStyle name="Header2 2 31 5" xfId="12913"/>
    <cellStyle name="Header2 2 31 5 2" xfId="51182"/>
    <cellStyle name="Header2 2 31 5 3" xfId="51183"/>
    <cellStyle name="Header2 2 31 6" xfId="12914"/>
    <cellStyle name="Header2 2 31 6 2" xfId="51184"/>
    <cellStyle name="Header2 2 31 6 3" xfId="51185"/>
    <cellStyle name="Header2 2 31 7" xfId="12915"/>
    <cellStyle name="Header2 2 31 8" xfId="51186"/>
    <cellStyle name="Header2 2 32" xfId="12916"/>
    <cellStyle name="Header2 2 32 2" xfId="12917"/>
    <cellStyle name="Header2 2 32 2 2" xfId="12918"/>
    <cellStyle name="Header2 2 32 2 3" xfId="12919"/>
    <cellStyle name="Header2 2 32 2 4" xfId="12920"/>
    <cellStyle name="Header2 2 32 2 5" xfId="12921"/>
    <cellStyle name="Header2 2 32 2 6" xfId="12922"/>
    <cellStyle name="Header2 2 32 3" xfId="12923"/>
    <cellStyle name="Header2 2 32 3 2" xfId="51187"/>
    <cellStyle name="Header2 2 32 3 3" xfId="51188"/>
    <cellStyle name="Header2 2 32 4" xfId="12924"/>
    <cellStyle name="Header2 2 32 4 2" xfId="51189"/>
    <cellStyle name="Header2 2 32 4 3" xfId="51190"/>
    <cellStyle name="Header2 2 32 5" xfId="12925"/>
    <cellStyle name="Header2 2 32 5 2" xfId="51191"/>
    <cellStyle name="Header2 2 32 5 3" xfId="51192"/>
    <cellStyle name="Header2 2 32 6" xfId="12926"/>
    <cellStyle name="Header2 2 32 6 2" xfId="51193"/>
    <cellStyle name="Header2 2 32 6 3" xfId="51194"/>
    <cellStyle name="Header2 2 32 7" xfId="12927"/>
    <cellStyle name="Header2 2 32 8" xfId="51195"/>
    <cellStyle name="Header2 2 33" xfId="12928"/>
    <cellStyle name="Header2 2 33 2" xfId="12929"/>
    <cellStyle name="Header2 2 33 2 2" xfId="12930"/>
    <cellStyle name="Header2 2 33 2 3" xfId="12931"/>
    <cellStyle name="Header2 2 33 2 4" xfId="12932"/>
    <cellStyle name="Header2 2 33 2 5" xfId="12933"/>
    <cellStyle name="Header2 2 33 2 6" xfId="12934"/>
    <cellStyle name="Header2 2 33 3" xfId="12935"/>
    <cellStyle name="Header2 2 33 3 2" xfId="51196"/>
    <cellStyle name="Header2 2 33 3 3" xfId="51197"/>
    <cellStyle name="Header2 2 33 4" xfId="12936"/>
    <cellStyle name="Header2 2 33 4 2" xfId="51198"/>
    <cellStyle name="Header2 2 33 4 3" xfId="51199"/>
    <cellStyle name="Header2 2 33 5" xfId="12937"/>
    <cellStyle name="Header2 2 33 5 2" xfId="51200"/>
    <cellStyle name="Header2 2 33 5 3" xfId="51201"/>
    <cellStyle name="Header2 2 33 6" xfId="12938"/>
    <cellStyle name="Header2 2 33 6 2" xfId="51202"/>
    <cellStyle name="Header2 2 33 6 3" xfId="51203"/>
    <cellStyle name="Header2 2 33 7" xfId="12939"/>
    <cellStyle name="Header2 2 33 8" xfId="51204"/>
    <cellStyle name="Header2 2 34" xfId="12940"/>
    <cellStyle name="Header2 2 34 2" xfId="12941"/>
    <cellStyle name="Header2 2 34 2 2" xfId="12942"/>
    <cellStyle name="Header2 2 34 2 3" xfId="12943"/>
    <cellStyle name="Header2 2 34 2 4" xfId="12944"/>
    <cellStyle name="Header2 2 34 2 5" xfId="12945"/>
    <cellStyle name="Header2 2 34 2 6" xfId="12946"/>
    <cellStyle name="Header2 2 34 3" xfId="12947"/>
    <cellStyle name="Header2 2 34 3 2" xfId="51205"/>
    <cellStyle name="Header2 2 34 3 3" xfId="51206"/>
    <cellStyle name="Header2 2 34 4" xfId="12948"/>
    <cellStyle name="Header2 2 34 4 2" xfId="51207"/>
    <cellStyle name="Header2 2 34 4 3" xfId="51208"/>
    <cellStyle name="Header2 2 34 5" xfId="12949"/>
    <cellStyle name="Header2 2 34 5 2" xfId="51209"/>
    <cellStyle name="Header2 2 34 5 3" xfId="51210"/>
    <cellStyle name="Header2 2 34 6" xfId="12950"/>
    <cellStyle name="Header2 2 34 6 2" xfId="51211"/>
    <cellStyle name="Header2 2 34 6 3" xfId="51212"/>
    <cellStyle name="Header2 2 34 7" xfId="12951"/>
    <cellStyle name="Header2 2 34 8" xfId="51213"/>
    <cellStyle name="Header2 2 35" xfId="12952"/>
    <cellStyle name="Header2 2 35 2" xfId="12953"/>
    <cellStyle name="Header2 2 35 2 2" xfId="12954"/>
    <cellStyle name="Header2 2 35 2 3" xfId="12955"/>
    <cellStyle name="Header2 2 35 2 4" xfId="12956"/>
    <cellStyle name="Header2 2 35 2 5" xfId="12957"/>
    <cellStyle name="Header2 2 35 2 6" xfId="12958"/>
    <cellStyle name="Header2 2 35 3" xfId="12959"/>
    <cellStyle name="Header2 2 35 3 2" xfId="51214"/>
    <cellStyle name="Header2 2 35 3 3" xfId="51215"/>
    <cellStyle name="Header2 2 35 4" xfId="12960"/>
    <cellStyle name="Header2 2 35 4 2" xfId="51216"/>
    <cellStyle name="Header2 2 35 4 3" xfId="51217"/>
    <cellStyle name="Header2 2 35 5" xfId="12961"/>
    <cellStyle name="Header2 2 35 5 2" xfId="51218"/>
    <cellStyle name="Header2 2 35 5 3" xfId="51219"/>
    <cellStyle name="Header2 2 35 6" xfId="12962"/>
    <cellStyle name="Header2 2 35 6 2" xfId="51220"/>
    <cellStyle name="Header2 2 35 6 3" xfId="51221"/>
    <cellStyle name="Header2 2 35 7" xfId="12963"/>
    <cellStyle name="Header2 2 35 8" xfId="51222"/>
    <cellStyle name="Header2 2 36" xfId="12964"/>
    <cellStyle name="Header2 2 36 2" xfId="12965"/>
    <cellStyle name="Header2 2 36 3" xfId="12966"/>
    <cellStyle name="Header2 2 36 4" xfId="12967"/>
    <cellStyle name="Header2 2 36 5" xfId="12968"/>
    <cellStyle name="Header2 2 36 6" xfId="12969"/>
    <cellStyle name="Header2 2 37" xfId="12970"/>
    <cellStyle name="Header2 2 37 2" xfId="51223"/>
    <cellStyle name="Header2 2 37 3" xfId="51224"/>
    <cellStyle name="Header2 2 38" xfId="12971"/>
    <cellStyle name="Header2 2 38 2" xfId="51225"/>
    <cellStyle name="Header2 2 38 3" xfId="51226"/>
    <cellStyle name="Header2 2 39" xfId="12972"/>
    <cellStyle name="Header2 2 39 2" xfId="51227"/>
    <cellStyle name="Header2 2 39 3" xfId="51228"/>
    <cellStyle name="Header2 2 4" xfId="12973"/>
    <cellStyle name="Header2 2 4 2" xfId="12974"/>
    <cellStyle name="Header2 2 4 2 2" xfId="12975"/>
    <cellStyle name="Header2 2 4 2 3" xfId="12976"/>
    <cellStyle name="Header2 2 4 2 4" xfId="12977"/>
    <cellStyle name="Header2 2 4 2 5" xfId="12978"/>
    <cellStyle name="Header2 2 4 2 6" xfId="12979"/>
    <cellStyle name="Header2 2 4 3" xfId="12980"/>
    <cellStyle name="Header2 2 4 3 2" xfId="51229"/>
    <cellStyle name="Header2 2 4 3 3" xfId="51230"/>
    <cellStyle name="Header2 2 4 4" xfId="12981"/>
    <cellStyle name="Header2 2 4 4 2" xfId="51231"/>
    <cellStyle name="Header2 2 4 4 3" xfId="51232"/>
    <cellStyle name="Header2 2 4 5" xfId="12982"/>
    <cellStyle name="Header2 2 4 5 2" xfId="51233"/>
    <cellStyle name="Header2 2 4 5 3" xfId="51234"/>
    <cellStyle name="Header2 2 4 6" xfId="12983"/>
    <cellStyle name="Header2 2 4 6 2" xfId="51235"/>
    <cellStyle name="Header2 2 4 6 3" xfId="51236"/>
    <cellStyle name="Header2 2 4 7" xfId="12984"/>
    <cellStyle name="Header2 2 4 8" xfId="51237"/>
    <cellStyle name="Header2 2 40" xfId="12985"/>
    <cellStyle name="Header2 2 40 2" xfId="51238"/>
    <cellStyle name="Header2 2 40 3" xfId="51239"/>
    <cellStyle name="Header2 2 41" xfId="12986"/>
    <cellStyle name="Header2 2 42" xfId="51240"/>
    <cellStyle name="Header2 2 5" xfId="12987"/>
    <cellStyle name="Header2 2 5 2" xfId="12988"/>
    <cellStyle name="Header2 2 5 2 2" xfId="12989"/>
    <cellStyle name="Header2 2 5 2 3" xfId="12990"/>
    <cellStyle name="Header2 2 5 2 4" xfId="12991"/>
    <cellStyle name="Header2 2 5 2 5" xfId="12992"/>
    <cellStyle name="Header2 2 5 2 6" xfId="12993"/>
    <cellStyle name="Header2 2 5 3" xfId="12994"/>
    <cellStyle name="Header2 2 5 3 2" xfId="51241"/>
    <cellStyle name="Header2 2 5 3 3" xfId="51242"/>
    <cellStyle name="Header2 2 5 4" xfId="12995"/>
    <cellStyle name="Header2 2 5 4 2" xfId="51243"/>
    <cellStyle name="Header2 2 5 4 3" xfId="51244"/>
    <cellStyle name="Header2 2 5 5" xfId="12996"/>
    <cellStyle name="Header2 2 5 5 2" xfId="51245"/>
    <cellStyle name="Header2 2 5 5 3" xfId="51246"/>
    <cellStyle name="Header2 2 5 6" xfId="12997"/>
    <cellStyle name="Header2 2 5 6 2" xfId="51247"/>
    <cellStyle name="Header2 2 5 6 3" xfId="51248"/>
    <cellStyle name="Header2 2 5 7" xfId="12998"/>
    <cellStyle name="Header2 2 5 8" xfId="51249"/>
    <cellStyle name="Header2 2 6" xfId="12999"/>
    <cellStyle name="Header2 2 6 2" xfId="13000"/>
    <cellStyle name="Header2 2 6 2 2" xfId="13001"/>
    <cellStyle name="Header2 2 6 2 3" xfId="13002"/>
    <cellStyle name="Header2 2 6 2 4" xfId="13003"/>
    <cellStyle name="Header2 2 6 2 5" xfId="13004"/>
    <cellStyle name="Header2 2 6 2 6" xfId="13005"/>
    <cellStyle name="Header2 2 6 3" xfId="13006"/>
    <cellStyle name="Header2 2 6 3 2" xfId="51250"/>
    <cellStyle name="Header2 2 6 3 3" xfId="51251"/>
    <cellStyle name="Header2 2 6 4" xfId="13007"/>
    <cellStyle name="Header2 2 6 4 2" xfId="51252"/>
    <cellStyle name="Header2 2 6 4 3" xfId="51253"/>
    <cellStyle name="Header2 2 6 5" xfId="13008"/>
    <cellStyle name="Header2 2 6 5 2" xfId="51254"/>
    <cellStyle name="Header2 2 6 5 3" xfId="51255"/>
    <cellStyle name="Header2 2 6 6" xfId="13009"/>
    <cellStyle name="Header2 2 6 6 2" xfId="51256"/>
    <cellStyle name="Header2 2 6 6 3" xfId="51257"/>
    <cellStyle name="Header2 2 6 7" xfId="13010"/>
    <cellStyle name="Header2 2 6 8" xfId="51258"/>
    <cellStyle name="Header2 2 7" xfId="13011"/>
    <cellStyle name="Header2 2 7 2" xfId="13012"/>
    <cellStyle name="Header2 2 7 2 2" xfId="13013"/>
    <cellStyle name="Header2 2 7 2 3" xfId="13014"/>
    <cellStyle name="Header2 2 7 2 4" xfId="13015"/>
    <cellStyle name="Header2 2 7 2 5" xfId="13016"/>
    <cellStyle name="Header2 2 7 2 6" xfId="13017"/>
    <cellStyle name="Header2 2 7 3" xfId="13018"/>
    <cellStyle name="Header2 2 7 3 2" xfId="51259"/>
    <cellStyle name="Header2 2 7 3 3" xfId="51260"/>
    <cellStyle name="Header2 2 7 4" xfId="13019"/>
    <cellStyle name="Header2 2 7 4 2" xfId="51261"/>
    <cellStyle name="Header2 2 7 4 3" xfId="51262"/>
    <cellStyle name="Header2 2 7 5" xfId="13020"/>
    <cellStyle name="Header2 2 7 5 2" xfId="51263"/>
    <cellStyle name="Header2 2 7 5 3" xfId="51264"/>
    <cellStyle name="Header2 2 7 6" xfId="13021"/>
    <cellStyle name="Header2 2 7 6 2" xfId="51265"/>
    <cellStyle name="Header2 2 7 6 3" xfId="51266"/>
    <cellStyle name="Header2 2 7 7" xfId="13022"/>
    <cellStyle name="Header2 2 7 8" xfId="51267"/>
    <cellStyle name="Header2 2 8" xfId="13023"/>
    <cellStyle name="Header2 2 8 2" xfId="13024"/>
    <cellStyle name="Header2 2 8 2 2" xfId="13025"/>
    <cellStyle name="Header2 2 8 2 3" xfId="13026"/>
    <cellStyle name="Header2 2 8 2 4" xfId="13027"/>
    <cellStyle name="Header2 2 8 2 5" xfId="13028"/>
    <cellStyle name="Header2 2 8 2 6" xfId="13029"/>
    <cellStyle name="Header2 2 8 3" xfId="13030"/>
    <cellStyle name="Header2 2 8 3 2" xfId="51268"/>
    <cellStyle name="Header2 2 8 3 3" xfId="51269"/>
    <cellStyle name="Header2 2 8 4" xfId="13031"/>
    <cellStyle name="Header2 2 8 4 2" xfId="51270"/>
    <cellStyle name="Header2 2 8 4 3" xfId="51271"/>
    <cellStyle name="Header2 2 8 5" xfId="13032"/>
    <cellStyle name="Header2 2 8 5 2" xfId="51272"/>
    <cellStyle name="Header2 2 8 5 3" xfId="51273"/>
    <cellStyle name="Header2 2 8 6" xfId="13033"/>
    <cellStyle name="Header2 2 8 6 2" xfId="51274"/>
    <cellStyle name="Header2 2 8 6 3" xfId="51275"/>
    <cellStyle name="Header2 2 8 7" xfId="13034"/>
    <cellStyle name="Header2 2 8 8" xfId="51276"/>
    <cellStyle name="Header2 2 9" xfId="13035"/>
    <cellStyle name="Header2 2 9 2" xfId="13036"/>
    <cellStyle name="Header2 2 9 2 2" xfId="13037"/>
    <cellStyle name="Header2 2 9 2 3" xfId="13038"/>
    <cellStyle name="Header2 2 9 2 4" xfId="13039"/>
    <cellStyle name="Header2 2 9 2 5" xfId="13040"/>
    <cellStyle name="Header2 2 9 2 6" xfId="13041"/>
    <cellStyle name="Header2 2 9 3" xfId="13042"/>
    <cellStyle name="Header2 2 9 3 2" xfId="51277"/>
    <cellStyle name="Header2 2 9 3 3" xfId="51278"/>
    <cellStyle name="Header2 2 9 4" xfId="13043"/>
    <cellStyle name="Header2 2 9 4 2" xfId="51279"/>
    <cellStyle name="Header2 2 9 4 3" xfId="51280"/>
    <cellStyle name="Header2 2 9 5" xfId="13044"/>
    <cellStyle name="Header2 2 9 5 2" xfId="51281"/>
    <cellStyle name="Header2 2 9 5 3" xfId="51282"/>
    <cellStyle name="Header2 2 9 6" xfId="13045"/>
    <cellStyle name="Header2 2 9 6 2" xfId="51283"/>
    <cellStyle name="Header2 2 9 6 3" xfId="51284"/>
    <cellStyle name="Header2 2 9 7" xfId="13046"/>
    <cellStyle name="Header2 2 9 8" xfId="51285"/>
    <cellStyle name="Header2 20" xfId="13047"/>
    <cellStyle name="Header2 20 2" xfId="13048"/>
    <cellStyle name="Header2 20 2 2" xfId="13049"/>
    <cellStyle name="Header2 20 2 3" xfId="13050"/>
    <cellStyle name="Header2 20 2 4" xfId="13051"/>
    <cellStyle name="Header2 20 2 5" xfId="13052"/>
    <cellStyle name="Header2 20 2 6" xfId="13053"/>
    <cellStyle name="Header2 20 3" xfId="13054"/>
    <cellStyle name="Header2 20 3 2" xfId="51286"/>
    <cellStyle name="Header2 20 3 3" xfId="51287"/>
    <cellStyle name="Header2 20 4" xfId="13055"/>
    <cellStyle name="Header2 20 4 2" xfId="51288"/>
    <cellStyle name="Header2 20 4 3" xfId="51289"/>
    <cellStyle name="Header2 20 5" xfId="13056"/>
    <cellStyle name="Header2 20 5 2" xfId="51290"/>
    <cellStyle name="Header2 20 5 3" xfId="51291"/>
    <cellStyle name="Header2 20 6" xfId="13057"/>
    <cellStyle name="Header2 20 6 2" xfId="51292"/>
    <cellStyle name="Header2 20 6 3" xfId="51293"/>
    <cellStyle name="Header2 20 7" xfId="13058"/>
    <cellStyle name="Header2 20 8" xfId="51294"/>
    <cellStyle name="Header2 21" xfId="13059"/>
    <cellStyle name="Header2 21 2" xfId="13060"/>
    <cellStyle name="Header2 21 2 2" xfId="13061"/>
    <cellStyle name="Header2 21 2 3" xfId="13062"/>
    <cellStyle name="Header2 21 2 4" xfId="13063"/>
    <cellStyle name="Header2 21 2 5" xfId="13064"/>
    <cellStyle name="Header2 21 2 6" xfId="13065"/>
    <cellStyle name="Header2 21 3" xfId="13066"/>
    <cellStyle name="Header2 21 3 2" xfId="51295"/>
    <cellStyle name="Header2 21 3 3" xfId="51296"/>
    <cellStyle name="Header2 21 4" xfId="13067"/>
    <cellStyle name="Header2 21 4 2" xfId="51297"/>
    <cellStyle name="Header2 21 4 3" xfId="51298"/>
    <cellStyle name="Header2 21 5" xfId="13068"/>
    <cellStyle name="Header2 21 5 2" xfId="51299"/>
    <cellStyle name="Header2 21 5 3" xfId="51300"/>
    <cellStyle name="Header2 21 6" xfId="13069"/>
    <cellStyle name="Header2 21 6 2" xfId="51301"/>
    <cellStyle name="Header2 21 6 3" xfId="51302"/>
    <cellStyle name="Header2 21 7" xfId="13070"/>
    <cellStyle name="Header2 21 8" xfId="51303"/>
    <cellStyle name="Header2 22" xfId="13071"/>
    <cellStyle name="Header2 22 2" xfId="13072"/>
    <cellStyle name="Header2 22 2 2" xfId="13073"/>
    <cellStyle name="Header2 22 2 3" xfId="13074"/>
    <cellStyle name="Header2 22 2 4" xfId="13075"/>
    <cellStyle name="Header2 22 2 5" xfId="13076"/>
    <cellStyle name="Header2 22 2 6" xfId="13077"/>
    <cellStyle name="Header2 22 3" xfId="13078"/>
    <cellStyle name="Header2 22 3 2" xfId="51304"/>
    <cellStyle name="Header2 22 3 3" xfId="51305"/>
    <cellStyle name="Header2 22 4" xfId="13079"/>
    <cellStyle name="Header2 22 4 2" xfId="51306"/>
    <cellStyle name="Header2 22 4 3" xfId="51307"/>
    <cellStyle name="Header2 22 5" xfId="13080"/>
    <cellStyle name="Header2 22 5 2" xfId="51308"/>
    <cellStyle name="Header2 22 5 3" xfId="51309"/>
    <cellStyle name="Header2 22 6" xfId="13081"/>
    <cellStyle name="Header2 22 6 2" xfId="51310"/>
    <cellStyle name="Header2 22 6 3" xfId="51311"/>
    <cellStyle name="Header2 22 7" xfId="13082"/>
    <cellStyle name="Header2 22 8" xfId="51312"/>
    <cellStyle name="Header2 23" xfId="13083"/>
    <cellStyle name="Header2 23 2" xfId="13084"/>
    <cellStyle name="Header2 23 2 2" xfId="13085"/>
    <cellStyle name="Header2 23 2 3" xfId="13086"/>
    <cellStyle name="Header2 23 2 4" xfId="13087"/>
    <cellStyle name="Header2 23 2 5" xfId="13088"/>
    <cellStyle name="Header2 23 2 6" xfId="13089"/>
    <cellStyle name="Header2 23 3" xfId="13090"/>
    <cellStyle name="Header2 23 3 2" xfId="51313"/>
    <cellStyle name="Header2 23 3 3" xfId="51314"/>
    <cellStyle name="Header2 23 4" xfId="13091"/>
    <cellStyle name="Header2 23 4 2" xfId="51315"/>
    <cellStyle name="Header2 23 4 3" xfId="51316"/>
    <cellStyle name="Header2 23 5" xfId="13092"/>
    <cellStyle name="Header2 23 5 2" xfId="51317"/>
    <cellStyle name="Header2 23 5 3" xfId="51318"/>
    <cellStyle name="Header2 23 6" xfId="13093"/>
    <cellStyle name="Header2 23 6 2" xfId="51319"/>
    <cellStyle name="Header2 23 6 3" xfId="51320"/>
    <cellStyle name="Header2 23 7" xfId="13094"/>
    <cellStyle name="Header2 23 8" xfId="51321"/>
    <cellStyle name="Header2 24" xfId="13095"/>
    <cellStyle name="Header2 24 2" xfId="13096"/>
    <cellStyle name="Header2 24 2 2" xfId="13097"/>
    <cellStyle name="Header2 24 2 3" xfId="13098"/>
    <cellStyle name="Header2 24 2 4" xfId="13099"/>
    <cellStyle name="Header2 24 2 5" xfId="13100"/>
    <cellStyle name="Header2 24 2 6" xfId="13101"/>
    <cellStyle name="Header2 24 3" xfId="13102"/>
    <cellStyle name="Header2 24 3 2" xfId="51322"/>
    <cellStyle name="Header2 24 3 3" xfId="51323"/>
    <cellStyle name="Header2 24 4" xfId="13103"/>
    <cellStyle name="Header2 24 4 2" xfId="51324"/>
    <cellStyle name="Header2 24 4 3" xfId="51325"/>
    <cellStyle name="Header2 24 5" xfId="13104"/>
    <cellStyle name="Header2 24 5 2" xfId="51326"/>
    <cellStyle name="Header2 24 5 3" xfId="51327"/>
    <cellStyle name="Header2 24 6" xfId="13105"/>
    <cellStyle name="Header2 24 6 2" xfId="51328"/>
    <cellStyle name="Header2 24 6 3" xfId="51329"/>
    <cellStyle name="Header2 24 7" xfId="13106"/>
    <cellStyle name="Header2 24 8" xfId="51330"/>
    <cellStyle name="Header2 25" xfId="13107"/>
    <cellStyle name="Header2 25 2" xfId="13108"/>
    <cellStyle name="Header2 25 2 2" xfId="13109"/>
    <cellStyle name="Header2 25 2 3" xfId="13110"/>
    <cellStyle name="Header2 25 2 4" xfId="13111"/>
    <cellStyle name="Header2 25 2 5" xfId="13112"/>
    <cellStyle name="Header2 25 2 6" xfId="13113"/>
    <cellStyle name="Header2 25 3" xfId="13114"/>
    <cellStyle name="Header2 25 3 2" xfId="51331"/>
    <cellStyle name="Header2 25 3 3" xfId="51332"/>
    <cellStyle name="Header2 25 4" xfId="13115"/>
    <cellStyle name="Header2 25 4 2" xfId="51333"/>
    <cellStyle name="Header2 25 4 3" xfId="51334"/>
    <cellStyle name="Header2 25 5" xfId="13116"/>
    <cellStyle name="Header2 25 5 2" xfId="51335"/>
    <cellStyle name="Header2 25 5 3" xfId="51336"/>
    <cellStyle name="Header2 25 6" xfId="13117"/>
    <cellStyle name="Header2 25 6 2" xfId="51337"/>
    <cellStyle name="Header2 25 6 3" xfId="51338"/>
    <cellStyle name="Header2 25 7" xfId="13118"/>
    <cellStyle name="Header2 25 8" xfId="51339"/>
    <cellStyle name="Header2 26" xfId="13119"/>
    <cellStyle name="Header2 26 2" xfId="13120"/>
    <cellStyle name="Header2 26 2 2" xfId="13121"/>
    <cellStyle name="Header2 26 2 3" xfId="13122"/>
    <cellStyle name="Header2 26 2 4" xfId="13123"/>
    <cellStyle name="Header2 26 2 5" xfId="13124"/>
    <cellStyle name="Header2 26 2 6" xfId="13125"/>
    <cellStyle name="Header2 26 3" xfId="13126"/>
    <cellStyle name="Header2 26 3 2" xfId="51340"/>
    <cellStyle name="Header2 26 3 3" xfId="51341"/>
    <cellStyle name="Header2 26 4" xfId="13127"/>
    <cellStyle name="Header2 26 4 2" xfId="51342"/>
    <cellStyle name="Header2 26 4 3" xfId="51343"/>
    <cellStyle name="Header2 26 5" xfId="13128"/>
    <cellStyle name="Header2 26 5 2" xfId="51344"/>
    <cellStyle name="Header2 26 5 3" xfId="51345"/>
    <cellStyle name="Header2 26 6" xfId="13129"/>
    <cellStyle name="Header2 26 6 2" xfId="51346"/>
    <cellStyle name="Header2 26 6 3" xfId="51347"/>
    <cellStyle name="Header2 26 7" xfId="13130"/>
    <cellStyle name="Header2 26 8" xfId="51348"/>
    <cellStyle name="Header2 27" xfId="13131"/>
    <cellStyle name="Header2 27 2" xfId="13132"/>
    <cellStyle name="Header2 27 2 2" xfId="13133"/>
    <cellStyle name="Header2 27 2 3" xfId="13134"/>
    <cellStyle name="Header2 27 2 4" xfId="13135"/>
    <cellStyle name="Header2 27 2 5" xfId="13136"/>
    <cellStyle name="Header2 27 2 6" xfId="13137"/>
    <cellStyle name="Header2 27 3" xfId="13138"/>
    <cellStyle name="Header2 27 3 2" xfId="51349"/>
    <cellStyle name="Header2 27 3 3" xfId="51350"/>
    <cellStyle name="Header2 27 4" xfId="13139"/>
    <cellStyle name="Header2 27 4 2" xfId="51351"/>
    <cellStyle name="Header2 27 4 3" xfId="51352"/>
    <cellStyle name="Header2 27 5" xfId="13140"/>
    <cellStyle name="Header2 27 5 2" xfId="51353"/>
    <cellStyle name="Header2 27 5 3" xfId="51354"/>
    <cellStyle name="Header2 27 6" xfId="13141"/>
    <cellStyle name="Header2 27 6 2" xfId="51355"/>
    <cellStyle name="Header2 27 6 3" xfId="51356"/>
    <cellStyle name="Header2 27 7" xfId="13142"/>
    <cellStyle name="Header2 27 8" xfId="51357"/>
    <cellStyle name="Header2 28" xfId="13143"/>
    <cellStyle name="Header2 28 2" xfId="13144"/>
    <cellStyle name="Header2 28 2 2" xfId="13145"/>
    <cellStyle name="Header2 28 2 3" xfId="13146"/>
    <cellStyle name="Header2 28 2 4" xfId="13147"/>
    <cellStyle name="Header2 28 2 5" xfId="13148"/>
    <cellStyle name="Header2 28 2 6" xfId="13149"/>
    <cellStyle name="Header2 28 3" xfId="13150"/>
    <cellStyle name="Header2 28 3 2" xfId="51358"/>
    <cellStyle name="Header2 28 3 3" xfId="51359"/>
    <cellStyle name="Header2 28 4" xfId="13151"/>
    <cellStyle name="Header2 28 4 2" xfId="51360"/>
    <cellStyle name="Header2 28 4 3" xfId="51361"/>
    <cellStyle name="Header2 28 5" xfId="13152"/>
    <cellStyle name="Header2 28 5 2" xfId="51362"/>
    <cellStyle name="Header2 28 5 3" xfId="51363"/>
    <cellStyle name="Header2 28 6" xfId="13153"/>
    <cellStyle name="Header2 28 6 2" xfId="51364"/>
    <cellStyle name="Header2 28 6 3" xfId="51365"/>
    <cellStyle name="Header2 28 7" xfId="13154"/>
    <cellStyle name="Header2 28 8" xfId="51366"/>
    <cellStyle name="Header2 29" xfId="13155"/>
    <cellStyle name="Header2 29 2" xfId="13156"/>
    <cellStyle name="Header2 29 2 2" xfId="13157"/>
    <cellStyle name="Header2 29 2 3" xfId="13158"/>
    <cellStyle name="Header2 29 2 4" xfId="13159"/>
    <cellStyle name="Header2 29 2 5" xfId="13160"/>
    <cellStyle name="Header2 29 2 6" xfId="13161"/>
    <cellStyle name="Header2 29 3" xfId="13162"/>
    <cellStyle name="Header2 29 3 2" xfId="51367"/>
    <cellStyle name="Header2 29 3 3" xfId="51368"/>
    <cellStyle name="Header2 29 4" xfId="13163"/>
    <cellStyle name="Header2 29 4 2" xfId="51369"/>
    <cellStyle name="Header2 29 4 3" xfId="51370"/>
    <cellStyle name="Header2 29 5" xfId="13164"/>
    <cellStyle name="Header2 29 5 2" xfId="51371"/>
    <cellStyle name="Header2 29 5 3" xfId="51372"/>
    <cellStyle name="Header2 29 6" xfId="13165"/>
    <cellStyle name="Header2 29 6 2" xfId="51373"/>
    <cellStyle name="Header2 29 6 3" xfId="51374"/>
    <cellStyle name="Header2 29 7" xfId="13166"/>
    <cellStyle name="Header2 29 8" xfId="51375"/>
    <cellStyle name="Header2 3" xfId="13167"/>
    <cellStyle name="Header2 3 10" xfId="13168"/>
    <cellStyle name="Header2 3 10 2" xfId="13169"/>
    <cellStyle name="Header2 3 10 2 2" xfId="13170"/>
    <cellStyle name="Header2 3 10 2 3" xfId="13171"/>
    <cellStyle name="Header2 3 10 2 4" xfId="13172"/>
    <cellStyle name="Header2 3 10 2 5" xfId="13173"/>
    <cellStyle name="Header2 3 10 2 6" xfId="13174"/>
    <cellStyle name="Header2 3 10 3" xfId="13175"/>
    <cellStyle name="Header2 3 10 3 2" xfId="51376"/>
    <cellStyle name="Header2 3 10 3 3" xfId="51377"/>
    <cellStyle name="Header2 3 10 4" xfId="13176"/>
    <cellStyle name="Header2 3 10 4 2" xfId="51378"/>
    <cellStyle name="Header2 3 10 4 3" xfId="51379"/>
    <cellStyle name="Header2 3 10 5" xfId="13177"/>
    <cellStyle name="Header2 3 10 5 2" xfId="51380"/>
    <cellStyle name="Header2 3 10 5 3" xfId="51381"/>
    <cellStyle name="Header2 3 10 6" xfId="13178"/>
    <cellStyle name="Header2 3 10 6 2" xfId="51382"/>
    <cellStyle name="Header2 3 10 6 3" xfId="51383"/>
    <cellStyle name="Header2 3 10 7" xfId="13179"/>
    <cellStyle name="Header2 3 10 8" xfId="51384"/>
    <cellStyle name="Header2 3 11" xfId="13180"/>
    <cellStyle name="Header2 3 11 2" xfId="13181"/>
    <cellStyle name="Header2 3 11 2 2" xfId="13182"/>
    <cellStyle name="Header2 3 11 2 3" xfId="13183"/>
    <cellStyle name="Header2 3 11 2 4" xfId="13184"/>
    <cellStyle name="Header2 3 11 2 5" xfId="13185"/>
    <cellStyle name="Header2 3 11 2 6" xfId="13186"/>
    <cellStyle name="Header2 3 11 3" xfId="13187"/>
    <cellStyle name="Header2 3 11 3 2" xfId="51385"/>
    <cellStyle name="Header2 3 11 3 3" xfId="51386"/>
    <cellStyle name="Header2 3 11 4" xfId="13188"/>
    <cellStyle name="Header2 3 11 4 2" xfId="51387"/>
    <cellStyle name="Header2 3 11 4 3" xfId="51388"/>
    <cellStyle name="Header2 3 11 5" xfId="13189"/>
    <cellStyle name="Header2 3 11 5 2" xfId="51389"/>
    <cellStyle name="Header2 3 11 5 3" xfId="51390"/>
    <cellStyle name="Header2 3 11 6" xfId="13190"/>
    <cellStyle name="Header2 3 11 6 2" xfId="51391"/>
    <cellStyle name="Header2 3 11 6 3" xfId="51392"/>
    <cellStyle name="Header2 3 11 7" xfId="13191"/>
    <cellStyle name="Header2 3 11 8" xfId="51393"/>
    <cellStyle name="Header2 3 12" xfId="13192"/>
    <cellStyle name="Header2 3 12 2" xfId="13193"/>
    <cellStyle name="Header2 3 12 2 2" xfId="13194"/>
    <cellStyle name="Header2 3 12 2 3" xfId="13195"/>
    <cellStyle name="Header2 3 12 2 4" xfId="13196"/>
    <cellStyle name="Header2 3 12 2 5" xfId="13197"/>
    <cellStyle name="Header2 3 12 2 6" xfId="13198"/>
    <cellStyle name="Header2 3 12 3" xfId="13199"/>
    <cellStyle name="Header2 3 12 3 2" xfId="51394"/>
    <cellStyle name="Header2 3 12 3 3" xfId="51395"/>
    <cellStyle name="Header2 3 12 4" xfId="13200"/>
    <cellStyle name="Header2 3 12 4 2" xfId="51396"/>
    <cellStyle name="Header2 3 12 4 3" xfId="51397"/>
    <cellStyle name="Header2 3 12 5" xfId="13201"/>
    <cellStyle name="Header2 3 12 5 2" xfId="51398"/>
    <cellStyle name="Header2 3 12 5 3" xfId="51399"/>
    <cellStyle name="Header2 3 12 6" xfId="13202"/>
    <cellStyle name="Header2 3 12 6 2" xfId="51400"/>
    <cellStyle name="Header2 3 12 6 3" xfId="51401"/>
    <cellStyle name="Header2 3 12 7" xfId="13203"/>
    <cellStyle name="Header2 3 12 8" xfId="51402"/>
    <cellStyle name="Header2 3 13" xfId="13204"/>
    <cellStyle name="Header2 3 13 2" xfId="13205"/>
    <cellStyle name="Header2 3 13 2 2" xfId="13206"/>
    <cellStyle name="Header2 3 13 2 3" xfId="13207"/>
    <cellStyle name="Header2 3 13 2 4" xfId="13208"/>
    <cellStyle name="Header2 3 13 2 5" xfId="13209"/>
    <cellStyle name="Header2 3 13 2 6" xfId="13210"/>
    <cellStyle name="Header2 3 13 3" xfId="13211"/>
    <cellStyle name="Header2 3 13 3 2" xfId="51403"/>
    <cellStyle name="Header2 3 13 3 3" xfId="51404"/>
    <cellStyle name="Header2 3 13 4" xfId="13212"/>
    <cellStyle name="Header2 3 13 4 2" xfId="51405"/>
    <cellStyle name="Header2 3 13 4 3" xfId="51406"/>
    <cellStyle name="Header2 3 13 5" xfId="13213"/>
    <cellStyle name="Header2 3 13 5 2" xfId="51407"/>
    <cellStyle name="Header2 3 13 5 3" xfId="51408"/>
    <cellStyle name="Header2 3 13 6" xfId="13214"/>
    <cellStyle name="Header2 3 13 6 2" xfId="51409"/>
    <cellStyle name="Header2 3 13 6 3" xfId="51410"/>
    <cellStyle name="Header2 3 13 7" xfId="13215"/>
    <cellStyle name="Header2 3 13 8" xfId="51411"/>
    <cellStyle name="Header2 3 14" xfId="13216"/>
    <cellStyle name="Header2 3 14 2" xfId="13217"/>
    <cellStyle name="Header2 3 14 2 2" xfId="13218"/>
    <cellStyle name="Header2 3 14 2 3" xfId="13219"/>
    <cellStyle name="Header2 3 14 2 4" xfId="13220"/>
    <cellStyle name="Header2 3 14 2 5" xfId="13221"/>
    <cellStyle name="Header2 3 14 2 6" xfId="13222"/>
    <cellStyle name="Header2 3 14 3" xfId="13223"/>
    <cellStyle name="Header2 3 14 3 2" xfId="51412"/>
    <cellStyle name="Header2 3 14 3 3" xfId="51413"/>
    <cellStyle name="Header2 3 14 4" xfId="13224"/>
    <cellStyle name="Header2 3 14 4 2" xfId="51414"/>
    <cellStyle name="Header2 3 14 4 3" xfId="51415"/>
    <cellStyle name="Header2 3 14 5" xfId="13225"/>
    <cellStyle name="Header2 3 14 5 2" xfId="51416"/>
    <cellStyle name="Header2 3 14 5 3" xfId="51417"/>
    <cellStyle name="Header2 3 14 6" xfId="13226"/>
    <cellStyle name="Header2 3 14 6 2" xfId="51418"/>
    <cellStyle name="Header2 3 14 6 3" xfId="51419"/>
    <cellStyle name="Header2 3 14 7" xfId="13227"/>
    <cellStyle name="Header2 3 14 8" xfId="51420"/>
    <cellStyle name="Header2 3 15" xfId="13228"/>
    <cellStyle name="Header2 3 15 2" xfId="13229"/>
    <cellStyle name="Header2 3 15 2 2" xfId="13230"/>
    <cellStyle name="Header2 3 15 2 3" xfId="13231"/>
    <cellStyle name="Header2 3 15 2 4" xfId="13232"/>
    <cellStyle name="Header2 3 15 2 5" xfId="13233"/>
    <cellStyle name="Header2 3 15 2 6" xfId="13234"/>
    <cellStyle name="Header2 3 15 3" xfId="13235"/>
    <cellStyle name="Header2 3 15 3 2" xfId="51421"/>
    <cellStyle name="Header2 3 15 3 3" xfId="51422"/>
    <cellStyle name="Header2 3 15 4" xfId="13236"/>
    <cellStyle name="Header2 3 15 4 2" xfId="51423"/>
    <cellStyle name="Header2 3 15 4 3" xfId="51424"/>
    <cellStyle name="Header2 3 15 5" xfId="13237"/>
    <cellStyle name="Header2 3 15 5 2" xfId="51425"/>
    <cellStyle name="Header2 3 15 5 3" xfId="51426"/>
    <cellStyle name="Header2 3 15 6" xfId="13238"/>
    <cellStyle name="Header2 3 15 6 2" xfId="51427"/>
    <cellStyle name="Header2 3 15 6 3" xfId="51428"/>
    <cellStyle name="Header2 3 15 7" xfId="13239"/>
    <cellStyle name="Header2 3 15 8" xfId="51429"/>
    <cellStyle name="Header2 3 16" xfId="13240"/>
    <cellStyle name="Header2 3 16 2" xfId="13241"/>
    <cellStyle name="Header2 3 16 2 2" xfId="13242"/>
    <cellStyle name="Header2 3 16 2 3" xfId="13243"/>
    <cellStyle name="Header2 3 16 2 4" xfId="13244"/>
    <cellStyle name="Header2 3 16 2 5" xfId="13245"/>
    <cellStyle name="Header2 3 16 2 6" xfId="13246"/>
    <cellStyle name="Header2 3 16 3" xfId="13247"/>
    <cellStyle name="Header2 3 16 3 2" xfId="51430"/>
    <cellStyle name="Header2 3 16 3 3" xfId="51431"/>
    <cellStyle name="Header2 3 16 4" xfId="13248"/>
    <cellStyle name="Header2 3 16 4 2" xfId="51432"/>
    <cellStyle name="Header2 3 16 4 3" xfId="51433"/>
    <cellStyle name="Header2 3 16 5" xfId="13249"/>
    <cellStyle name="Header2 3 16 5 2" xfId="51434"/>
    <cellStyle name="Header2 3 16 5 3" xfId="51435"/>
    <cellStyle name="Header2 3 16 6" xfId="13250"/>
    <cellStyle name="Header2 3 16 6 2" xfId="51436"/>
    <cellStyle name="Header2 3 16 6 3" xfId="51437"/>
    <cellStyle name="Header2 3 16 7" xfId="13251"/>
    <cellStyle name="Header2 3 16 8" xfId="51438"/>
    <cellStyle name="Header2 3 17" xfId="13252"/>
    <cellStyle name="Header2 3 17 2" xfId="13253"/>
    <cellStyle name="Header2 3 17 2 2" xfId="13254"/>
    <cellStyle name="Header2 3 17 2 3" xfId="13255"/>
    <cellStyle name="Header2 3 17 2 4" xfId="13256"/>
    <cellStyle name="Header2 3 17 2 5" xfId="13257"/>
    <cellStyle name="Header2 3 17 2 6" xfId="13258"/>
    <cellStyle name="Header2 3 17 3" xfId="13259"/>
    <cellStyle name="Header2 3 17 3 2" xfId="51439"/>
    <cellStyle name="Header2 3 17 3 3" xfId="51440"/>
    <cellStyle name="Header2 3 17 4" xfId="13260"/>
    <cellStyle name="Header2 3 17 4 2" xfId="51441"/>
    <cellStyle name="Header2 3 17 4 3" xfId="51442"/>
    <cellStyle name="Header2 3 17 5" xfId="13261"/>
    <cellStyle name="Header2 3 17 5 2" xfId="51443"/>
    <cellStyle name="Header2 3 17 5 3" xfId="51444"/>
    <cellStyle name="Header2 3 17 6" xfId="13262"/>
    <cellStyle name="Header2 3 17 6 2" xfId="51445"/>
    <cellStyle name="Header2 3 17 6 3" xfId="51446"/>
    <cellStyle name="Header2 3 17 7" xfId="13263"/>
    <cellStyle name="Header2 3 17 8" xfId="51447"/>
    <cellStyle name="Header2 3 18" xfId="13264"/>
    <cellStyle name="Header2 3 18 2" xfId="13265"/>
    <cellStyle name="Header2 3 18 2 2" xfId="13266"/>
    <cellStyle name="Header2 3 18 2 3" xfId="13267"/>
    <cellStyle name="Header2 3 18 2 4" xfId="13268"/>
    <cellStyle name="Header2 3 18 2 5" xfId="13269"/>
    <cellStyle name="Header2 3 18 2 6" xfId="13270"/>
    <cellStyle name="Header2 3 18 3" xfId="13271"/>
    <cellStyle name="Header2 3 18 3 2" xfId="51448"/>
    <cellStyle name="Header2 3 18 3 3" xfId="51449"/>
    <cellStyle name="Header2 3 18 4" xfId="13272"/>
    <cellStyle name="Header2 3 18 4 2" xfId="51450"/>
    <cellStyle name="Header2 3 18 4 3" xfId="51451"/>
    <cellStyle name="Header2 3 18 5" xfId="13273"/>
    <cellStyle name="Header2 3 18 5 2" xfId="51452"/>
    <cellStyle name="Header2 3 18 5 3" xfId="51453"/>
    <cellStyle name="Header2 3 18 6" xfId="13274"/>
    <cellStyle name="Header2 3 18 6 2" xfId="51454"/>
    <cellStyle name="Header2 3 18 6 3" xfId="51455"/>
    <cellStyle name="Header2 3 18 7" xfId="13275"/>
    <cellStyle name="Header2 3 18 8" xfId="51456"/>
    <cellStyle name="Header2 3 19" xfId="13276"/>
    <cellStyle name="Header2 3 19 2" xfId="13277"/>
    <cellStyle name="Header2 3 19 2 2" xfId="13278"/>
    <cellStyle name="Header2 3 19 2 3" xfId="13279"/>
    <cellStyle name="Header2 3 19 2 4" xfId="13280"/>
    <cellStyle name="Header2 3 19 2 5" xfId="13281"/>
    <cellStyle name="Header2 3 19 2 6" xfId="13282"/>
    <cellStyle name="Header2 3 19 3" xfId="13283"/>
    <cellStyle name="Header2 3 19 3 2" xfId="51457"/>
    <cellStyle name="Header2 3 19 3 3" xfId="51458"/>
    <cellStyle name="Header2 3 19 4" xfId="13284"/>
    <cellStyle name="Header2 3 19 4 2" xfId="51459"/>
    <cellStyle name="Header2 3 19 4 3" xfId="51460"/>
    <cellStyle name="Header2 3 19 5" xfId="13285"/>
    <cellStyle name="Header2 3 19 5 2" xfId="51461"/>
    <cellStyle name="Header2 3 19 5 3" xfId="51462"/>
    <cellStyle name="Header2 3 19 6" xfId="13286"/>
    <cellStyle name="Header2 3 19 6 2" xfId="51463"/>
    <cellStyle name="Header2 3 19 6 3" xfId="51464"/>
    <cellStyle name="Header2 3 19 7" xfId="13287"/>
    <cellStyle name="Header2 3 19 8" xfId="51465"/>
    <cellStyle name="Header2 3 2" xfId="13288"/>
    <cellStyle name="Header2 3 2 10" xfId="13289"/>
    <cellStyle name="Header2 3 2 10 2" xfId="13290"/>
    <cellStyle name="Header2 3 2 10 2 2" xfId="13291"/>
    <cellStyle name="Header2 3 2 10 2 3" xfId="13292"/>
    <cellStyle name="Header2 3 2 10 2 4" xfId="13293"/>
    <cellStyle name="Header2 3 2 10 2 5" xfId="13294"/>
    <cellStyle name="Header2 3 2 10 2 6" xfId="13295"/>
    <cellStyle name="Header2 3 2 10 3" xfId="13296"/>
    <cellStyle name="Header2 3 2 10 3 2" xfId="51466"/>
    <cellStyle name="Header2 3 2 10 3 3" xfId="51467"/>
    <cellStyle name="Header2 3 2 10 4" xfId="13297"/>
    <cellStyle name="Header2 3 2 10 4 2" xfId="51468"/>
    <cellStyle name="Header2 3 2 10 4 3" xfId="51469"/>
    <cellStyle name="Header2 3 2 10 5" xfId="13298"/>
    <cellStyle name="Header2 3 2 10 5 2" xfId="51470"/>
    <cellStyle name="Header2 3 2 10 5 3" xfId="51471"/>
    <cellStyle name="Header2 3 2 10 6" xfId="13299"/>
    <cellStyle name="Header2 3 2 10 6 2" xfId="51472"/>
    <cellStyle name="Header2 3 2 10 6 3" xfId="51473"/>
    <cellStyle name="Header2 3 2 10 7" xfId="13300"/>
    <cellStyle name="Header2 3 2 10 8" xfId="51474"/>
    <cellStyle name="Header2 3 2 11" xfId="13301"/>
    <cellStyle name="Header2 3 2 11 2" xfId="13302"/>
    <cellStyle name="Header2 3 2 11 2 2" xfId="13303"/>
    <cellStyle name="Header2 3 2 11 2 3" xfId="13304"/>
    <cellStyle name="Header2 3 2 11 2 4" xfId="13305"/>
    <cellStyle name="Header2 3 2 11 2 5" xfId="13306"/>
    <cellStyle name="Header2 3 2 11 2 6" xfId="13307"/>
    <cellStyle name="Header2 3 2 11 3" xfId="13308"/>
    <cellStyle name="Header2 3 2 11 3 2" xfId="51475"/>
    <cellStyle name="Header2 3 2 11 3 3" xfId="51476"/>
    <cellStyle name="Header2 3 2 11 4" xfId="13309"/>
    <cellStyle name="Header2 3 2 11 4 2" xfId="51477"/>
    <cellStyle name="Header2 3 2 11 4 3" xfId="51478"/>
    <cellStyle name="Header2 3 2 11 5" xfId="13310"/>
    <cellStyle name="Header2 3 2 11 5 2" xfId="51479"/>
    <cellStyle name="Header2 3 2 11 5 3" xfId="51480"/>
    <cellStyle name="Header2 3 2 11 6" xfId="13311"/>
    <cellStyle name="Header2 3 2 11 6 2" xfId="51481"/>
    <cellStyle name="Header2 3 2 11 6 3" xfId="51482"/>
    <cellStyle name="Header2 3 2 11 7" xfId="13312"/>
    <cellStyle name="Header2 3 2 11 8" xfId="51483"/>
    <cellStyle name="Header2 3 2 12" xfId="13313"/>
    <cellStyle name="Header2 3 2 12 2" xfId="13314"/>
    <cellStyle name="Header2 3 2 12 2 2" xfId="13315"/>
    <cellStyle name="Header2 3 2 12 2 3" xfId="13316"/>
    <cellStyle name="Header2 3 2 12 2 4" xfId="13317"/>
    <cellStyle name="Header2 3 2 12 2 5" xfId="13318"/>
    <cellStyle name="Header2 3 2 12 2 6" xfId="13319"/>
    <cellStyle name="Header2 3 2 12 3" xfId="13320"/>
    <cellStyle name="Header2 3 2 12 3 2" xfId="51484"/>
    <cellStyle name="Header2 3 2 12 3 3" xfId="51485"/>
    <cellStyle name="Header2 3 2 12 4" xfId="13321"/>
    <cellStyle name="Header2 3 2 12 4 2" xfId="51486"/>
    <cellStyle name="Header2 3 2 12 4 3" xfId="51487"/>
    <cellStyle name="Header2 3 2 12 5" xfId="13322"/>
    <cellStyle name="Header2 3 2 12 5 2" xfId="51488"/>
    <cellStyle name="Header2 3 2 12 5 3" xfId="51489"/>
    <cellStyle name="Header2 3 2 12 6" xfId="13323"/>
    <cellStyle name="Header2 3 2 12 6 2" xfId="51490"/>
    <cellStyle name="Header2 3 2 12 6 3" xfId="51491"/>
    <cellStyle name="Header2 3 2 12 7" xfId="13324"/>
    <cellStyle name="Header2 3 2 12 8" xfId="51492"/>
    <cellStyle name="Header2 3 2 13" xfId="13325"/>
    <cellStyle name="Header2 3 2 13 2" xfId="13326"/>
    <cellStyle name="Header2 3 2 13 2 2" xfId="13327"/>
    <cellStyle name="Header2 3 2 13 2 3" xfId="13328"/>
    <cellStyle name="Header2 3 2 13 2 4" xfId="13329"/>
    <cellStyle name="Header2 3 2 13 2 5" xfId="13330"/>
    <cellStyle name="Header2 3 2 13 2 6" xfId="13331"/>
    <cellStyle name="Header2 3 2 13 3" xfId="13332"/>
    <cellStyle name="Header2 3 2 13 3 2" xfId="51493"/>
    <cellStyle name="Header2 3 2 13 3 3" xfId="51494"/>
    <cellStyle name="Header2 3 2 13 4" xfId="13333"/>
    <cellStyle name="Header2 3 2 13 4 2" xfId="51495"/>
    <cellStyle name="Header2 3 2 13 4 3" xfId="51496"/>
    <cellStyle name="Header2 3 2 13 5" xfId="13334"/>
    <cellStyle name="Header2 3 2 13 5 2" xfId="51497"/>
    <cellStyle name="Header2 3 2 13 5 3" xfId="51498"/>
    <cellStyle name="Header2 3 2 13 6" xfId="13335"/>
    <cellStyle name="Header2 3 2 13 6 2" xfId="51499"/>
    <cellStyle name="Header2 3 2 13 6 3" xfId="51500"/>
    <cellStyle name="Header2 3 2 13 7" xfId="13336"/>
    <cellStyle name="Header2 3 2 13 8" xfId="51501"/>
    <cellStyle name="Header2 3 2 14" xfId="13337"/>
    <cellStyle name="Header2 3 2 14 2" xfId="13338"/>
    <cellStyle name="Header2 3 2 14 2 2" xfId="13339"/>
    <cellStyle name="Header2 3 2 14 2 3" xfId="13340"/>
    <cellStyle name="Header2 3 2 14 2 4" xfId="13341"/>
    <cellStyle name="Header2 3 2 14 2 5" xfId="13342"/>
    <cellStyle name="Header2 3 2 14 2 6" xfId="13343"/>
    <cellStyle name="Header2 3 2 14 3" xfId="13344"/>
    <cellStyle name="Header2 3 2 14 3 2" xfId="51502"/>
    <cellStyle name="Header2 3 2 14 3 3" xfId="51503"/>
    <cellStyle name="Header2 3 2 14 4" xfId="13345"/>
    <cellStyle name="Header2 3 2 14 4 2" xfId="51504"/>
    <cellStyle name="Header2 3 2 14 4 3" xfId="51505"/>
    <cellStyle name="Header2 3 2 14 5" xfId="13346"/>
    <cellStyle name="Header2 3 2 14 5 2" xfId="51506"/>
    <cellStyle name="Header2 3 2 14 5 3" xfId="51507"/>
    <cellStyle name="Header2 3 2 14 6" xfId="13347"/>
    <cellStyle name="Header2 3 2 14 6 2" xfId="51508"/>
    <cellStyle name="Header2 3 2 14 6 3" xfId="51509"/>
    <cellStyle name="Header2 3 2 14 7" xfId="13348"/>
    <cellStyle name="Header2 3 2 14 8" xfId="51510"/>
    <cellStyle name="Header2 3 2 15" xfId="13349"/>
    <cellStyle name="Header2 3 2 15 2" xfId="13350"/>
    <cellStyle name="Header2 3 2 15 2 2" xfId="13351"/>
    <cellStyle name="Header2 3 2 15 2 3" xfId="13352"/>
    <cellStyle name="Header2 3 2 15 2 4" xfId="13353"/>
    <cellStyle name="Header2 3 2 15 2 5" xfId="13354"/>
    <cellStyle name="Header2 3 2 15 2 6" xfId="13355"/>
    <cellStyle name="Header2 3 2 15 3" xfId="13356"/>
    <cellStyle name="Header2 3 2 15 3 2" xfId="51511"/>
    <cellStyle name="Header2 3 2 15 3 3" xfId="51512"/>
    <cellStyle name="Header2 3 2 15 4" xfId="13357"/>
    <cellStyle name="Header2 3 2 15 4 2" xfId="51513"/>
    <cellStyle name="Header2 3 2 15 4 3" xfId="51514"/>
    <cellStyle name="Header2 3 2 15 5" xfId="13358"/>
    <cellStyle name="Header2 3 2 15 5 2" xfId="51515"/>
    <cellStyle name="Header2 3 2 15 5 3" xfId="51516"/>
    <cellStyle name="Header2 3 2 15 6" xfId="13359"/>
    <cellStyle name="Header2 3 2 15 6 2" xfId="51517"/>
    <cellStyle name="Header2 3 2 15 6 3" xfId="51518"/>
    <cellStyle name="Header2 3 2 15 7" xfId="13360"/>
    <cellStyle name="Header2 3 2 15 8" xfId="51519"/>
    <cellStyle name="Header2 3 2 16" xfId="13361"/>
    <cellStyle name="Header2 3 2 16 2" xfId="13362"/>
    <cellStyle name="Header2 3 2 16 2 2" xfId="13363"/>
    <cellStyle name="Header2 3 2 16 2 3" xfId="13364"/>
    <cellStyle name="Header2 3 2 16 2 4" xfId="13365"/>
    <cellStyle name="Header2 3 2 16 2 5" xfId="13366"/>
    <cellStyle name="Header2 3 2 16 2 6" xfId="13367"/>
    <cellStyle name="Header2 3 2 16 3" xfId="13368"/>
    <cellStyle name="Header2 3 2 16 3 2" xfId="51520"/>
    <cellStyle name="Header2 3 2 16 3 3" xfId="51521"/>
    <cellStyle name="Header2 3 2 16 4" xfId="13369"/>
    <cellStyle name="Header2 3 2 16 4 2" xfId="51522"/>
    <cellStyle name="Header2 3 2 16 4 3" xfId="51523"/>
    <cellStyle name="Header2 3 2 16 5" xfId="13370"/>
    <cellStyle name="Header2 3 2 16 5 2" xfId="51524"/>
    <cellStyle name="Header2 3 2 16 5 3" xfId="51525"/>
    <cellStyle name="Header2 3 2 16 6" xfId="13371"/>
    <cellStyle name="Header2 3 2 16 6 2" xfId="51526"/>
    <cellStyle name="Header2 3 2 16 6 3" xfId="51527"/>
    <cellStyle name="Header2 3 2 16 7" xfId="13372"/>
    <cellStyle name="Header2 3 2 16 8" xfId="51528"/>
    <cellStyle name="Header2 3 2 17" xfId="13373"/>
    <cellStyle name="Header2 3 2 17 2" xfId="13374"/>
    <cellStyle name="Header2 3 2 17 2 2" xfId="13375"/>
    <cellStyle name="Header2 3 2 17 2 3" xfId="13376"/>
    <cellStyle name="Header2 3 2 17 2 4" xfId="13377"/>
    <cellStyle name="Header2 3 2 17 2 5" xfId="13378"/>
    <cellStyle name="Header2 3 2 17 2 6" xfId="13379"/>
    <cellStyle name="Header2 3 2 17 3" xfId="13380"/>
    <cellStyle name="Header2 3 2 17 3 2" xfId="51529"/>
    <cellStyle name="Header2 3 2 17 3 3" xfId="51530"/>
    <cellStyle name="Header2 3 2 17 4" xfId="13381"/>
    <cellStyle name="Header2 3 2 17 4 2" xfId="51531"/>
    <cellStyle name="Header2 3 2 17 4 3" xfId="51532"/>
    <cellStyle name="Header2 3 2 17 5" xfId="13382"/>
    <cellStyle name="Header2 3 2 17 5 2" xfId="51533"/>
    <cellStyle name="Header2 3 2 17 5 3" xfId="51534"/>
    <cellStyle name="Header2 3 2 17 6" xfId="13383"/>
    <cellStyle name="Header2 3 2 17 6 2" xfId="51535"/>
    <cellStyle name="Header2 3 2 17 6 3" xfId="51536"/>
    <cellStyle name="Header2 3 2 17 7" xfId="13384"/>
    <cellStyle name="Header2 3 2 17 8" xfId="51537"/>
    <cellStyle name="Header2 3 2 18" xfId="13385"/>
    <cellStyle name="Header2 3 2 18 2" xfId="13386"/>
    <cellStyle name="Header2 3 2 18 2 2" xfId="13387"/>
    <cellStyle name="Header2 3 2 18 2 3" xfId="13388"/>
    <cellStyle name="Header2 3 2 18 2 4" xfId="13389"/>
    <cellStyle name="Header2 3 2 18 2 5" xfId="13390"/>
    <cellStyle name="Header2 3 2 18 2 6" xfId="13391"/>
    <cellStyle name="Header2 3 2 18 3" xfId="13392"/>
    <cellStyle name="Header2 3 2 18 3 2" xfId="51538"/>
    <cellStyle name="Header2 3 2 18 3 3" xfId="51539"/>
    <cellStyle name="Header2 3 2 18 4" xfId="13393"/>
    <cellStyle name="Header2 3 2 18 4 2" xfId="51540"/>
    <cellStyle name="Header2 3 2 18 4 3" xfId="51541"/>
    <cellStyle name="Header2 3 2 18 5" xfId="13394"/>
    <cellStyle name="Header2 3 2 18 5 2" xfId="51542"/>
    <cellStyle name="Header2 3 2 18 5 3" xfId="51543"/>
    <cellStyle name="Header2 3 2 18 6" xfId="13395"/>
    <cellStyle name="Header2 3 2 18 6 2" xfId="51544"/>
    <cellStyle name="Header2 3 2 18 6 3" xfId="51545"/>
    <cellStyle name="Header2 3 2 18 7" xfId="13396"/>
    <cellStyle name="Header2 3 2 18 8" xfId="51546"/>
    <cellStyle name="Header2 3 2 19" xfId="13397"/>
    <cellStyle name="Header2 3 2 19 2" xfId="13398"/>
    <cellStyle name="Header2 3 2 19 2 2" xfId="13399"/>
    <cellStyle name="Header2 3 2 19 2 3" xfId="13400"/>
    <cellStyle name="Header2 3 2 19 2 4" xfId="13401"/>
    <cellStyle name="Header2 3 2 19 2 5" xfId="13402"/>
    <cellStyle name="Header2 3 2 19 2 6" xfId="13403"/>
    <cellStyle name="Header2 3 2 19 3" xfId="13404"/>
    <cellStyle name="Header2 3 2 19 3 2" xfId="51547"/>
    <cellStyle name="Header2 3 2 19 3 3" xfId="51548"/>
    <cellStyle name="Header2 3 2 19 4" xfId="13405"/>
    <cellStyle name="Header2 3 2 19 4 2" xfId="51549"/>
    <cellStyle name="Header2 3 2 19 4 3" xfId="51550"/>
    <cellStyle name="Header2 3 2 19 5" xfId="13406"/>
    <cellStyle name="Header2 3 2 19 5 2" xfId="51551"/>
    <cellStyle name="Header2 3 2 19 5 3" xfId="51552"/>
    <cellStyle name="Header2 3 2 19 6" xfId="13407"/>
    <cellStyle name="Header2 3 2 19 6 2" xfId="51553"/>
    <cellStyle name="Header2 3 2 19 6 3" xfId="51554"/>
    <cellStyle name="Header2 3 2 19 7" xfId="13408"/>
    <cellStyle name="Header2 3 2 19 8" xfId="51555"/>
    <cellStyle name="Header2 3 2 2" xfId="13409"/>
    <cellStyle name="Header2 3 2 2 2" xfId="13410"/>
    <cellStyle name="Header2 3 2 2 2 2" xfId="13411"/>
    <cellStyle name="Header2 3 2 2 2 3" xfId="13412"/>
    <cellStyle name="Header2 3 2 2 2 4" xfId="13413"/>
    <cellStyle name="Header2 3 2 2 2 5" xfId="13414"/>
    <cellStyle name="Header2 3 2 2 2 6" xfId="13415"/>
    <cellStyle name="Header2 3 2 2 3" xfId="13416"/>
    <cellStyle name="Header2 3 2 2 3 2" xfId="51556"/>
    <cellStyle name="Header2 3 2 2 3 3" xfId="51557"/>
    <cellStyle name="Header2 3 2 2 4" xfId="13417"/>
    <cellStyle name="Header2 3 2 2 4 2" xfId="51558"/>
    <cellStyle name="Header2 3 2 2 4 3" xfId="51559"/>
    <cellStyle name="Header2 3 2 2 5" xfId="13418"/>
    <cellStyle name="Header2 3 2 2 5 2" xfId="51560"/>
    <cellStyle name="Header2 3 2 2 5 3" xfId="51561"/>
    <cellStyle name="Header2 3 2 2 6" xfId="13419"/>
    <cellStyle name="Header2 3 2 2 6 2" xfId="51562"/>
    <cellStyle name="Header2 3 2 2 6 3" xfId="51563"/>
    <cellStyle name="Header2 3 2 2 7" xfId="13420"/>
    <cellStyle name="Header2 3 2 2 8" xfId="51564"/>
    <cellStyle name="Header2 3 2 20" xfId="13421"/>
    <cellStyle name="Header2 3 2 20 2" xfId="13422"/>
    <cellStyle name="Header2 3 2 20 2 2" xfId="13423"/>
    <cellStyle name="Header2 3 2 20 2 3" xfId="13424"/>
    <cellStyle name="Header2 3 2 20 2 4" xfId="13425"/>
    <cellStyle name="Header2 3 2 20 2 5" xfId="13426"/>
    <cellStyle name="Header2 3 2 20 2 6" xfId="13427"/>
    <cellStyle name="Header2 3 2 20 3" xfId="13428"/>
    <cellStyle name="Header2 3 2 20 3 2" xfId="51565"/>
    <cellStyle name="Header2 3 2 20 3 3" xfId="51566"/>
    <cellStyle name="Header2 3 2 20 4" xfId="13429"/>
    <cellStyle name="Header2 3 2 20 4 2" xfId="51567"/>
    <cellStyle name="Header2 3 2 20 4 3" xfId="51568"/>
    <cellStyle name="Header2 3 2 20 5" xfId="13430"/>
    <cellStyle name="Header2 3 2 20 5 2" xfId="51569"/>
    <cellStyle name="Header2 3 2 20 5 3" xfId="51570"/>
    <cellStyle name="Header2 3 2 20 6" xfId="13431"/>
    <cellStyle name="Header2 3 2 20 6 2" xfId="51571"/>
    <cellStyle name="Header2 3 2 20 6 3" xfId="51572"/>
    <cellStyle name="Header2 3 2 20 7" xfId="13432"/>
    <cellStyle name="Header2 3 2 20 8" xfId="51573"/>
    <cellStyle name="Header2 3 2 21" xfId="13433"/>
    <cellStyle name="Header2 3 2 21 2" xfId="13434"/>
    <cellStyle name="Header2 3 2 21 2 2" xfId="13435"/>
    <cellStyle name="Header2 3 2 21 2 3" xfId="13436"/>
    <cellStyle name="Header2 3 2 21 2 4" xfId="13437"/>
    <cellStyle name="Header2 3 2 21 2 5" xfId="13438"/>
    <cellStyle name="Header2 3 2 21 2 6" xfId="13439"/>
    <cellStyle name="Header2 3 2 21 3" xfId="13440"/>
    <cellStyle name="Header2 3 2 21 3 2" xfId="51574"/>
    <cellStyle name="Header2 3 2 21 3 3" xfId="51575"/>
    <cellStyle name="Header2 3 2 21 4" xfId="13441"/>
    <cellStyle name="Header2 3 2 21 4 2" xfId="51576"/>
    <cellStyle name="Header2 3 2 21 4 3" xfId="51577"/>
    <cellStyle name="Header2 3 2 21 5" xfId="13442"/>
    <cellStyle name="Header2 3 2 21 5 2" xfId="51578"/>
    <cellStyle name="Header2 3 2 21 5 3" xfId="51579"/>
    <cellStyle name="Header2 3 2 21 6" xfId="13443"/>
    <cellStyle name="Header2 3 2 21 6 2" xfId="51580"/>
    <cellStyle name="Header2 3 2 21 6 3" xfId="51581"/>
    <cellStyle name="Header2 3 2 21 7" xfId="13444"/>
    <cellStyle name="Header2 3 2 21 8" xfId="51582"/>
    <cellStyle name="Header2 3 2 22" xfId="13445"/>
    <cellStyle name="Header2 3 2 22 2" xfId="13446"/>
    <cellStyle name="Header2 3 2 22 2 2" xfId="13447"/>
    <cellStyle name="Header2 3 2 22 2 3" xfId="13448"/>
    <cellStyle name="Header2 3 2 22 2 4" xfId="13449"/>
    <cellStyle name="Header2 3 2 22 2 5" xfId="13450"/>
    <cellStyle name="Header2 3 2 22 2 6" xfId="13451"/>
    <cellStyle name="Header2 3 2 22 3" xfId="13452"/>
    <cellStyle name="Header2 3 2 22 3 2" xfId="51583"/>
    <cellStyle name="Header2 3 2 22 3 3" xfId="51584"/>
    <cellStyle name="Header2 3 2 22 4" xfId="13453"/>
    <cellStyle name="Header2 3 2 22 4 2" xfId="51585"/>
    <cellStyle name="Header2 3 2 22 4 3" xfId="51586"/>
    <cellStyle name="Header2 3 2 22 5" xfId="13454"/>
    <cellStyle name="Header2 3 2 22 5 2" xfId="51587"/>
    <cellStyle name="Header2 3 2 22 5 3" xfId="51588"/>
    <cellStyle name="Header2 3 2 22 6" xfId="13455"/>
    <cellStyle name="Header2 3 2 22 6 2" xfId="51589"/>
    <cellStyle name="Header2 3 2 22 6 3" xfId="51590"/>
    <cellStyle name="Header2 3 2 22 7" xfId="13456"/>
    <cellStyle name="Header2 3 2 22 8" xfId="51591"/>
    <cellStyle name="Header2 3 2 23" xfId="13457"/>
    <cellStyle name="Header2 3 2 23 2" xfId="13458"/>
    <cellStyle name="Header2 3 2 23 2 2" xfId="13459"/>
    <cellStyle name="Header2 3 2 23 2 3" xfId="13460"/>
    <cellStyle name="Header2 3 2 23 2 4" xfId="13461"/>
    <cellStyle name="Header2 3 2 23 2 5" xfId="13462"/>
    <cellStyle name="Header2 3 2 23 2 6" xfId="13463"/>
    <cellStyle name="Header2 3 2 23 3" xfId="13464"/>
    <cellStyle name="Header2 3 2 23 3 2" xfId="51592"/>
    <cellStyle name="Header2 3 2 23 3 3" xfId="51593"/>
    <cellStyle name="Header2 3 2 23 4" xfId="13465"/>
    <cellStyle name="Header2 3 2 23 4 2" xfId="51594"/>
    <cellStyle name="Header2 3 2 23 4 3" xfId="51595"/>
    <cellStyle name="Header2 3 2 23 5" xfId="13466"/>
    <cellStyle name="Header2 3 2 23 5 2" xfId="51596"/>
    <cellStyle name="Header2 3 2 23 5 3" xfId="51597"/>
    <cellStyle name="Header2 3 2 23 6" xfId="13467"/>
    <cellStyle name="Header2 3 2 23 6 2" xfId="51598"/>
    <cellStyle name="Header2 3 2 23 6 3" xfId="51599"/>
    <cellStyle name="Header2 3 2 23 7" xfId="13468"/>
    <cellStyle name="Header2 3 2 23 8" xfId="51600"/>
    <cellStyle name="Header2 3 2 24" xfId="13469"/>
    <cellStyle name="Header2 3 2 24 2" xfId="13470"/>
    <cellStyle name="Header2 3 2 24 2 2" xfId="13471"/>
    <cellStyle name="Header2 3 2 24 2 3" xfId="13472"/>
    <cellStyle name="Header2 3 2 24 2 4" xfId="13473"/>
    <cellStyle name="Header2 3 2 24 2 5" xfId="13474"/>
    <cellStyle name="Header2 3 2 24 2 6" xfId="13475"/>
    <cellStyle name="Header2 3 2 24 3" xfId="13476"/>
    <cellStyle name="Header2 3 2 24 3 2" xfId="51601"/>
    <cellStyle name="Header2 3 2 24 3 3" xfId="51602"/>
    <cellStyle name="Header2 3 2 24 4" xfId="13477"/>
    <cellStyle name="Header2 3 2 24 4 2" xfId="51603"/>
    <cellStyle name="Header2 3 2 24 4 3" xfId="51604"/>
    <cellStyle name="Header2 3 2 24 5" xfId="13478"/>
    <cellStyle name="Header2 3 2 24 5 2" xfId="51605"/>
    <cellStyle name="Header2 3 2 24 5 3" xfId="51606"/>
    <cellStyle name="Header2 3 2 24 6" xfId="13479"/>
    <cellStyle name="Header2 3 2 24 6 2" xfId="51607"/>
    <cellStyle name="Header2 3 2 24 6 3" xfId="51608"/>
    <cellStyle name="Header2 3 2 24 7" xfId="13480"/>
    <cellStyle name="Header2 3 2 24 8" xfId="51609"/>
    <cellStyle name="Header2 3 2 25" xfId="13481"/>
    <cellStyle name="Header2 3 2 25 2" xfId="13482"/>
    <cellStyle name="Header2 3 2 25 2 2" xfId="13483"/>
    <cellStyle name="Header2 3 2 25 2 3" xfId="13484"/>
    <cellStyle name="Header2 3 2 25 2 4" xfId="13485"/>
    <cellStyle name="Header2 3 2 25 2 5" xfId="13486"/>
    <cellStyle name="Header2 3 2 25 2 6" xfId="13487"/>
    <cellStyle name="Header2 3 2 25 3" xfId="13488"/>
    <cellStyle name="Header2 3 2 25 3 2" xfId="51610"/>
    <cellStyle name="Header2 3 2 25 3 3" xfId="51611"/>
    <cellStyle name="Header2 3 2 25 4" xfId="13489"/>
    <cellStyle name="Header2 3 2 25 4 2" xfId="51612"/>
    <cellStyle name="Header2 3 2 25 4 3" xfId="51613"/>
    <cellStyle name="Header2 3 2 25 5" xfId="13490"/>
    <cellStyle name="Header2 3 2 25 5 2" xfId="51614"/>
    <cellStyle name="Header2 3 2 25 5 3" xfId="51615"/>
    <cellStyle name="Header2 3 2 25 6" xfId="13491"/>
    <cellStyle name="Header2 3 2 25 6 2" xfId="51616"/>
    <cellStyle name="Header2 3 2 25 6 3" xfId="51617"/>
    <cellStyle name="Header2 3 2 25 7" xfId="13492"/>
    <cellStyle name="Header2 3 2 25 8" xfId="51618"/>
    <cellStyle name="Header2 3 2 26" xfId="13493"/>
    <cellStyle name="Header2 3 2 26 2" xfId="13494"/>
    <cellStyle name="Header2 3 2 26 2 2" xfId="13495"/>
    <cellStyle name="Header2 3 2 26 2 3" xfId="13496"/>
    <cellStyle name="Header2 3 2 26 2 4" xfId="13497"/>
    <cellStyle name="Header2 3 2 26 2 5" xfId="13498"/>
    <cellStyle name="Header2 3 2 26 2 6" xfId="13499"/>
    <cellStyle name="Header2 3 2 26 3" xfId="13500"/>
    <cellStyle name="Header2 3 2 26 3 2" xfId="51619"/>
    <cellStyle name="Header2 3 2 26 3 3" xfId="51620"/>
    <cellStyle name="Header2 3 2 26 4" xfId="13501"/>
    <cellStyle name="Header2 3 2 26 4 2" xfId="51621"/>
    <cellStyle name="Header2 3 2 26 4 3" xfId="51622"/>
    <cellStyle name="Header2 3 2 26 5" xfId="13502"/>
    <cellStyle name="Header2 3 2 26 5 2" xfId="51623"/>
    <cellStyle name="Header2 3 2 26 5 3" xfId="51624"/>
    <cellStyle name="Header2 3 2 26 6" xfId="13503"/>
    <cellStyle name="Header2 3 2 26 6 2" xfId="51625"/>
    <cellStyle name="Header2 3 2 26 6 3" xfId="51626"/>
    <cellStyle name="Header2 3 2 26 7" xfId="13504"/>
    <cellStyle name="Header2 3 2 26 8" xfId="51627"/>
    <cellStyle name="Header2 3 2 27" xfId="13505"/>
    <cellStyle name="Header2 3 2 27 2" xfId="13506"/>
    <cellStyle name="Header2 3 2 27 2 2" xfId="13507"/>
    <cellStyle name="Header2 3 2 27 2 3" xfId="13508"/>
    <cellStyle name="Header2 3 2 27 2 4" xfId="13509"/>
    <cellStyle name="Header2 3 2 27 2 5" xfId="13510"/>
    <cellStyle name="Header2 3 2 27 2 6" xfId="13511"/>
    <cellStyle name="Header2 3 2 27 3" xfId="13512"/>
    <cellStyle name="Header2 3 2 27 3 2" xfId="51628"/>
    <cellStyle name="Header2 3 2 27 3 3" xfId="51629"/>
    <cellStyle name="Header2 3 2 27 4" xfId="13513"/>
    <cellStyle name="Header2 3 2 27 4 2" xfId="51630"/>
    <cellStyle name="Header2 3 2 27 4 3" xfId="51631"/>
    <cellStyle name="Header2 3 2 27 5" xfId="13514"/>
    <cellStyle name="Header2 3 2 27 5 2" xfId="51632"/>
    <cellStyle name="Header2 3 2 27 5 3" xfId="51633"/>
    <cellStyle name="Header2 3 2 27 6" xfId="13515"/>
    <cellStyle name="Header2 3 2 27 6 2" xfId="51634"/>
    <cellStyle name="Header2 3 2 27 6 3" xfId="51635"/>
    <cellStyle name="Header2 3 2 27 7" xfId="13516"/>
    <cellStyle name="Header2 3 2 27 8" xfId="51636"/>
    <cellStyle name="Header2 3 2 28" xfId="13517"/>
    <cellStyle name="Header2 3 2 28 2" xfId="13518"/>
    <cellStyle name="Header2 3 2 28 2 2" xfId="13519"/>
    <cellStyle name="Header2 3 2 28 2 3" xfId="13520"/>
    <cellStyle name="Header2 3 2 28 2 4" xfId="13521"/>
    <cellStyle name="Header2 3 2 28 2 5" xfId="13522"/>
    <cellStyle name="Header2 3 2 28 2 6" xfId="13523"/>
    <cellStyle name="Header2 3 2 28 3" xfId="13524"/>
    <cellStyle name="Header2 3 2 28 3 2" xfId="51637"/>
    <cellStyle name="Header2 3 2 28 3 3" xfId="51638"/>
    <cellStyle name="Header2 3 2 28 4" xfId="13525"/>
    <cellStyle name="Header2 3 2 28 4 2" xfId="51639"/>
    <cellStyle name="Header2 3 2 28 4 3" xfId="51640"/>
    <cellStyle name="Header2 3 2 28 5" xfId="13526"/>
    <cellStyle name="Header2 3 2 28 5 2" xfId="51641"/>
    <cellStyle name="Header2 3 2 28 5 3" xfId="51642"/>
    <cellStyle name="Header2 3 2 28 6" xfId="13527"/>
    <cellStyle name="Header2 3 2 28 6 2" xfId="51643"/>
    <cellStyle name="Header2 3 2 28 6 3" xfId="51644"/>
    <cellStyle name="Header2 3 2 28 7" xfId="13528"/>
    <cellStyle name="Header2 3 2 28 8" xfId="51645"/>
    <cellStyle name="Header2 3 2 29" xfId="13529"/>
    <cellStyle name="Header2 3 2 29 2" xfId="13530"/>
    <cellStyle name="Header2 3 2 29 2 2" xfId="13531"/>
    <cellStyle name="Header2 3 2 29 2 3" xfId="13532"/>
    <cellStyle name="Header2 3 2 29 2 4" xfId="13533"/>
    <cellStyle name="Header2 3 2 29 2 5" xfId="13534"/>
    <cellStyle name="Header2 3 2 29 2 6" xfId="13535"/>
    <cellStyle name="Header2 3 2 29 3" xfId="13536"/>
    <cellStyle name="Header2 3 2 29 3 2" xfId="51646"/>
    <cellStyle name="Header2 3 2 29 3 3" xfId="51647"/>
    <cellStyle name="Header2 3 2 29 4" xfId="13537"/>
    <cellStyle name="Header2 3 2 29 4 2" xfId="51648"/>
    <cellStyle name="Header2 3 2 29 4 3" xfId="51649"/>
    <cellStyle name="Header2 3 2 29 5" xfId="13538"/>
    <cellStyle name="Header2 3 2 29 5 2" xfId="51650"/>
    <cellStyle name="Header2 3 2 29 5 3" xfId="51651"/>
    <cellStyle name="Header2 3 2 29 6" xfId="13539"/>
    <cellStyle name="Header2 3 2 29 6 2" xfId="51652"/>
    <cellStyle name="Header2 3 2 29 6 3" xfId="51653"/>
    <cellStyle name="Header2 3 2 29 7" xfId="13540"/>
    <cellStyle name="Header2 3 2 29 8" xfId="51654"/>
    <cellStyle name="Header2 3 2 3" xfId="13541"/>
    <cellStyle name="Header2 3 2 3 2" xfId="13542"/>
    <cellStyle name="Header2 3 2 3 2 2" xfId="13543"/>
    <cellStyle name="Header2 3 2 3 2 3" xfId="13544"/>
    <cellStyle name="Header2 3 2 3 2 4" xfId="13545"/>
    <cellStyle name="Header2 3 2 3 2 5" xfId="13546"/>
    <cellStyle name="Header2 3 2 3 2 6" xfId="13547"/>
    <cellStyle name="Header2 3 2 3 3" xfId="13548"/>
    <cellStyle name="Header2 3 2 3 3 2" xfId="51655"/>
    <cellStyle name="Header2 3 2 3 3 3" xfId="51656"/>
    <cellStyle name="Header2 3 2 3 4" xfId="13549"/>
    <cellStyle name="Header2 3 2 3 4 2" xfId="51657"/>
    <cellStyle name="Header2 3 2 3 4 3" xfId="51658"/>
    <cellStyle name="Header2 3 2 3 5" xfId="13550"/>
    <cellStyle name="Header2 3 2 3 5 2" xfId="51659"/>
    <cellStyle name="Header2 3 2 3 5 3" xfId="51660"/>
    <cellStyle name="Header2 3 2 3 6" xfId="13551"/>
    <cellStyle name="Header2 3 2 3 6 2" xfId="51661"/>
    <cellStyle name="Header2 3 2 3 6 3" xfId="51662"/>
    <cellStyle name="Header2 3 2 3 7" xfId="13552"/>
    <cellStyle name="Header2 3 2 3 8" xfId="51663"/>
    <cellStyle name="Header2 3 2 30" xfId="13553"/>
    <cellStyle name="Header2 3 2 30 2" xfId="13554"/>
    <cellStyle name="Header2 3 2 30 2 2" xfId="13555"/>
    <cellStyle name="Header2 3 2 30 2 3" xfId="13556"/>
    <cellStyle name="Header2 3 2 30 2 4" xfId="13557"/>
    <cellStyle name="Header2 3 2 30 2 5" xfId="13558"/>
    <cellStyle name="Header2 3 2 30 2 6" xfId="13559"/>
    <cellStyle name="Header2 3 2 30 3" xfId="13560"/>
    <cellStyle name="Header2 3 2 30 3 2" xfId="51664"/>
    <cellStyle name="Header2 3 2 30 3 3" xfId="51665"/>
    <cellStyle name="Header2 3 2 30 4" xfId="13561"/>
    <cellStyle name="Header2 3 2 30 4 2" xfId="51666"/>
    <cellStyle name="Header2 3 2 30 4 3" xfId="51667"/>
    <cellStyle name="Header2 3 2 30 5" xfId="13562"/>
    <cellStyle name="Header2 3 2 30 5 2" xfId="51668"/>
    <cellStyle name="Header2 3 2 30 5 3" xfId="51669"/>
    <cellStyle name="Header2 3 2 30 6" xfId="13563"/>
    <cellStyle name="Header2 3 2 30 6 2" xfId="51670"/>
    <cellStyle name="Header2 3 2 30 6 3" xfId="51671"/>
    <cellStyle name="Header2 3 2 30 7" xfId="13564"/>
    <cellStyle name="Header2 3 2 30 8" xfId="51672"/>
    <cellStyle name="Header2 3 2 31" xfId="13565"/>
    <cellStyle name="Header2 3 2 31 2" xfId="13566"/>
    <cellStyle name="Header2 3 2 31 2 2" xfId="13567"/>
    <cellStyle name="Header2 3 2 31 2 3" xfId="13568"/>
    <cellStyle name="Header2 3 2 31 2 4" xfId="13569"/>
    <cellStyle name="Header2 3 2 31 2 5" xfId="13570"/>
    <cellStyle name="Header2 3 2 31 2 6" xfId="13571"/>
    <cellStyle name="Header2 3 2 31 3" xfId="13572"/>
    <cellStyle name="Header2 3 2 31 3 2" xfId="51673"/>
    <cellStyle name="Header2 3 2 31 3 3" xfId="51674"/>
    <cellStyle name="Header2 3 2 31 4" xfId="13573"/>
    <cellStyle name="Header2 3 2 31 4 2" xfId="51675"/>
    <cellStyle name="Header2 3 2 31 4 3" xfId="51676"/>
    <cellStyle name="Header2 3 2 31 5" xfId="13574"/>
    <cellStyle name="Header2 3 2 31 5 2" xfId="51677"/>
    <cellStyle name="Header2 3 2 31 5 3" xfId="51678"/>
    <cellStyle name="Header2 3 2 31 6" xfId="13575"/>
    <cellStyle name="Header2 3 2 31 6 2" xfId="51679"/>
    <cellStyle name="Header2 3 2 31 6 3" xfId="51680"/>
    <cellStyle name="Header2 3 2 31 7" xfId="13576"/>
    <cellStyle name="Header2 3 2 31 8" xfId="51681"/>
    <cellStyle name="Header2 3 2 32" xfId="13577"/>
    <cellStyle name="Header2 3 2 32 2" xfId="13578"/>
    <cellStyle name="Header2 3 2 32 2 2" xfId="13579"/>
    <cellStyle name="Header2 3 2 32 2 3" xfId="13580"/>
    <cellStyle name="Header2 3 2 32 2 4" xfId="13581"/>
    <cellStyle name="Header2 3 2 32 2 5" xfId="13582"/>
    <cellStyle name="Header2 3 2 32 2 6" xfId="13583"/>
    <cellStyle name="Header2 3 2 32 3" xfId="13584"/>
    <cellStyle name="Header2 3 2 32 3 2" xfId="51682"/>
    <cellStyle name="Header2 3 2 32 3 3" xfId="51683"/>
    <cellStyle name="Header2 3 2 32 4" xfId="13585"/>
    <cellStyle name="Header2 3 2 32 4 2" xfId="51684"/>
    <cellStyle name="Header2 3 2 32 4 3" xfId="51685"/>
    <cellStyle name="Header2 3 2 32 5" xfId="13586"/>
    <cellStyle name="Header2 3 2 32 5 2" xfId="51686"/>
    <cellStyle name="Header2 3 2 32 5 3" xfId="51687"/>
    <cellStyle name="Header2 3 2 32 6" xfId="13587"/>
    <cellStyle name="Header2 3 2 32 6 2" xfId="51688"/>
    <cellStyle name="Header2 3 2 32 6 3" xfId="51689"/>
    <cellStyle name="Header2 3 2 32 7" xfId="13588"/>
    <cellStyle name="Header2 3 2 32 8" xfId="51690"/>
    <cellStyle name="Header2 3 2 33" xfId="13589"/>
    <cellStyle name="Header2 3 2 33 2" xfId="13590"/>
    <cellStyle name="Header2 3 2 33 2 2" xfId="13591"/>
    <cellStyle name="Header2 3 2 33 2 3" xfId="13592"/>
    <cellStyle name="Header2 3 2 33 2 4" xfId="13593"/>
    <cellStyle name="Header2 3 2 33 2 5" xfId="13594"/>
    <cellStyle name="Header2 3 2 33 2 6" xfId="13595"/>
    <cellStyle name="Header2 3 2 33 3" xfId="13596"/>
    <cellStyle name="Header2 3 2 33 3 2" xfId="51691"/>
    <cellStyle name="Header2 3 2 33 3 3" xfId="51692"/>
    <cellStyle name="Header2 3 2 33 4" xfId="13597"/>
    <cellStyle name="Header2 3 2 33 4 2" xfId="51693"/>
    <cellStyle name="Header2 3 2 33 4 3" xfId="51694"/>
    <cellStyle name="Header2 3 2 33 5" xfId="13598"/>
    <cellStyle name="Header2 3 2 33 5 2" xfId="51695"/>
    <cellStyle name="Header2 3 2 33 5 3" xfId="51696"/>
    <cellStyle name="Header2 3 2 33 6" xfId="13599"/>
    <cellStyle name="Header2 3 2 33 6 2" xfId="51697"/>
    <cellStyle name="Header2 3 2 33 6 3" xfId="51698"/>
    <cellStyle name="Header2 3 2 33 7" xfId="13600"/>
    <cellStyle name="Header2 3 2 33 8" xfId="51699"/>
    <cellStyle name="Header2 3 2 34" xfId="13601"/>
    <cellStyle name="Header2 3 2 34 2" xfId="13602"/>
    <cellStyle name="Header2 3 2 34 2 2" xfId="13603"/>
    <cellStyle name="Header2 3 2 34 2 3" xfId="13604"/>
    <cellStyle name="Header2 3 2 34 2 4" xfId="13605"/>
    <cellStyle name="Header2 3 2 34 2 5" xfId="13606"/>
    <cellStyle name="Header2 3 2 34 2 6" xfId="13607"/>
    <cellStyle name="Header2 3 2 34 3" xfId="13608"/>
    <cellStyle name="Header2 3 2 34 3 2" xfId="51700"/>
    <cellStyle name="Header2 3 2 34 3 3" xfId="51701"/>
    <cellStyle name="Header2 3 2 34 4" xfId="13609"/>
    <cellStyle name="Header2 3 2 34 4 2" xfId="51702"/>
    <cellStyle name="Header2 3 2 34 4 3" xfId="51703"/>
    <cellStyle name="Header2 3 2 34 5" xfId="13610"/>
    <cellStyle name="Header2 3 2 34 5 2" xfId="51704"/>
    <cellStyle name="Header2 3 2 34 5 3" xfId="51705"/>
    <cellStyle name="Header2 3 2 34 6" xfId="13611"/>
    <cellStyle name="Header2 3 2 34 6 2" xfId="51706"/>
    <cellStyle name="Header2 3 2 34 6 3" xfId="51707"/>
    <cellStyle name="Header2 3 2 34 7" xfId="13612"/>
    <cellStyle name="Header2 3 2 34 8" xfId="51708"/>
    <cellStyle name="Header2 3 2 35" xfId="13613"/>
    <cellStyle name="Header2 3 2 35 2" xfId="13614"/>
    <cellStyle name="Header2 3 2 35 3" xfId="13615"/>
    <cellStyle name="Header2 3 2 35 4" xfId="13616"/>
    <cellStyle name="Header2 3 2 35 5" xfId="13617"/>
    <cellStyle name="Header2 3 2 35 6" xfId="13618"/>
    <cellStyle name="Header2 3 2 36" xfId="13619"/>
    <cellStyle name="Header2 3 2 36 2" xfId="51709"/>
    <cellStyle name="Header2 3 2 36 3" xfId="51710"/>
    <cellStyle name="Header2 3 2 37" xfId="13620"/>
    <cellStyle name="Header2 3 2 37 2" xfId="51711"/>
    <cellStyle name="Header2 3 2 37 3" xfId="51712"/>
    <cellStyle name="Header2 3 2 38" xfId="13621"/>
    <cellStyle name="Header2 3 2 38 2" xfId="51713"/>
    <cellStyle name="Header2 3 2 38 3" xfId="51714"/>
    <cellStyle name="Header2 3 2 39" xfId="13622"/>
    <cellStyle name="Header2 3 2 39 2" xfId="51715"/>
    <cellStyle name="Header2 3 2 39 3" xfId="51716"/>
    <cellStyle name="Header2 3 2 4" xfId="13623"/>
    <cellStyle name="Header2 3 2 4 2" xfId="13624"/>
    <cellStyle name="Header2 3 2 4 2 2" xfId="13625"/>
    <cellStyle name="Header2 3 2 4 2 3" xfId="13626"/>
    <cellStyle name="Header2 3 2 4 2 4" xfId="13627"/>
    <cellStyle name="Header2 3 2 4 2 5" xfId="13628"/>
    <cellStyle name="Header2 3 2 4 2 6" xfId="13629"/>
    <cellStyle name="Header2 3 2 4 3" xfId="13630"/>
    <cellStyle name="Header2 3 2 4 3 2" xfId="51717"/>
    <cellStyle name="Header2 3 2 4 3 3" xfId="51718"/>
    <cellStyle name="Header2 3 2 4 4" xfId="13631"/>
    <cellStyle name="Header2 3 2 4 4 2" xfId="51719"/>
    <cellStyle name="Header2 3 2 4 4 3" xfId="51720"/>
    <cellStyle name="Header2 3 2 4 5" xfId="13632"/>
    <cellStyle name="Header2 3 2 4 5 2" xfId="51721"/>
    <cellStyle name="Header2 3 2 4 5 3" xfId="51722"/>
    <cellStyle name="Header2 3 2 4 6" xfId="13633"/>
    <cellStyle name="Header2 3 2 4 6 2" xfId="51723"/>
    <cellStyle name="Header2 3 2 4 6 3" xfId="51724"/>
    <cellStyle name="Header2 3 2 4 7" xfId="13634"/>
    <cellStyle name="Header2 3 2 4 8" xfId="51725"/>
    <cellStyle name="Header2 3 2 40" xfId="13635"/>
    <cellStyle name="Header2 3 2 41" xfId="51726"/>
    <cellStyle name="Header2 3 2 5" xfId="13636"/>
    <cellStyle name="Header2 3 2 5 2" xfId="13637"/>
    <cellStyle name="Header2 3 2 5 2 2" xfId="13638"/>
    <cellStyle name="Header2 3 2 5 2 3" xfId="13639"/>
    <cellStyle name="Header2 3 2 5 2 4" xfId="13640"/>
    <cellStyle name="Header2 3 2 5 2 5" xfId="13641"/>
    <cellStyle name="Header2 3 2 5 2 6" xfId="13642"/>
    <cellStyle name="Header2 3 2 5 3" xfId="13643"/>
    <cellStyle name="Header2 3 2 5 3 2" xfId="51727"/>
    <cellStyle name="Header2 3 2 5 3 3" xfId="51728"/>
    <cellStyle name="Header2 3 2 5 4" xfId="13644"/>
    <cellStyle name="Header2 3 2 5 4 2" xfId="51729"/>
    <cellStyle name="Header2 3 2 5 4 3" xfId="51730"/>
    <cellStyle name="Header2 3 2 5 5" xfId="13645"/>
    <cellStyle name="Header2 3 2 5 5 2" xfId="51731"/>
    <cellStyle name="Header2 3 2 5 5 3" xfId="51732"/>
    <cellStyle name="Header2 3 2 5 6" xfId="13646"/>
    <cellStyle name="Header2 3 2 5 6 2" xfId="51733"/>
    <cellStyle name="Header2 3 2 5 6 3" xfId="51734"/>
    <cellStyle name="Header2 3 2 5 7" xfId="13647"/>
    <cellStyle name="Header2 3 2 5 8" xfId="51735"/>
    <cellStyle name="Header2 3 2 6" xfId="13648"/>
    <cellStyle name="Header2 3 2 6 2" xfId="13649"/>
    <cellStyle name="Header2 3 2 6 2 2" xfId="13650"/>
    <cellStyle name="Header2 3 2 6 2 3" xfId="13651"/>
    <cellStyle name="Header2 3 2 6 2 4" xfId="13652"/>
    <cellStyle name="Header2 3 2 6 2 5" xfId="13653"/>
    <cellStyle name="Header2 3 2 6 2 6" xfId="13654"/>
    <cellStyle name="Header2 3 2 6 3" xfId="13655"/>
    <cellStyle name="Header2 3 2 6 3 2" xfId="51736"/>
    <cellStyle name="Header2 3 2 6 3 3" xfId="51737"/>
    <cellStyle name="Header2 3 2 6 4" xfId="13656"/>
    <cellStyle name="Header2 3 2 6 4 2" xfId="51738"/>
    <cellStyle name="Header2 3 2 6 4 3" xfId="51739"/>
    <cellStyle name="Header2 3 2 6 5" xfId="13657"/>
    <cellStyle name="Header2 3 2 6 5 2" xfId="51740"/>
    <cellStyle name="Header2 3 2 6 5 3" xfId="51741"/>
    <cellStyle name="Header2 3 2 6 6" xfId="13658"/>
    <cellStyle name="Header2 3 2 6 6 2" xfId="51742"/>
    <cellStyle name="Header2 3 2 6 6 3" xfId="51743"/>
    <cellStyle name="Header2 3 2 6 7" xfId="13659"/>
    <cellStyle name="Header2 3 2 6 8" xfId="51744"/>
    <cellStyle name="Header2 3 2 7" xfId="13660"/>
    <cellStyle name="Header2 3 2 7 2" xfId="13661"/>
    <cellStyle name="Header2 3 2 7 2 2" xfId="13662"/>
    <cellStyle name="Header2 3 2 7 2 3" xfId="13663"/>
    <cellStyle name="Header2 3 2 7 2 4" xfId="13664"/>
    <cellStyle name="Header2 3 2 7 2 5" xfId="13665"/>
    <cellStyle name="Header2 3 2 7 2 6" xfId="13666"/>
    <cellStyle name="Header2 3 2 7 3" xfId="13667"/>
    <cellStyle name="Header2 3 2 7 3 2" xfId="51745"/>
    <cellStyle name="Header2 3 2 7 3 3" xfId="51746"/>
    <cellStyle name="Header2 3 2 7 4" xfId="13668"/>
    <cellStyle name="Header2 3 2 7 4 2" xfId="51747"/>
    <cellStyle name="Header2 3 2 7 4 3" xfId="51748"/>
    <cellStyle name="Header2 3 2 7 5" xfId="13669"/>
    <cellStyle name="Header2 3 2 7 5 2" xfId="51749"/>
    <cellStyle name="Header2 3 2 7 5 3" xfId="51750"/>
    <cellStyle name="Header2 3 2 7 6" xfId="13670"/>
    <cellStyle name="Header2 3 2 7 6 2" xfId="51751"/>
    <cellStyle name="Header2 3 2 7 6 3" xfId="51752"/>
    <cellStyle name="Header2 3 2 7 7" xfId="13671"/>
    <cellStyle name="Header2 3 2 7 8" xfId="51753"/>
    <cellStyle name="Header2 3 2 8" xfId="13672"/>
    <cellStyle name="Header2 3 2 8 2" xfId="13673"/>
    <cellStyle name="Header2 3 2 8 2 2" xfId="13674"/>
    <cellStyle name="Header2 3 2 8 2 3" xfId="13675"/>
    <cellStyle name="Header2 3 2 8 2 4" xfId="13676"/>
    <cellStyle name="Header2 3 2 8 2 5" xfId="13677"/>
    <cellStyle name="Header2 3 2 8 2 6" xfId="13678"/>
    <cellStyle name="Header2 3 2 8 3" xfId="13679"/>
    <cellStyle name="Header2 3 2 8 3 2" xfId="51754"/>
    <cellStyle name="Header2 3 2 8 3 3" xfId="51755"/>
    <cellStyle name="Header2 3 2 8 4" xfId="13680"/>
    <cellStyle name="Header2 3 2 8 4 2" xfId="51756"/>
    <cellStyle name="Header2 3 2 8 4 3" xfId="51757"/>
    <cellStyle name="Header2 3 2 8 5" xfId="13681"/>
    <cellStyle name="Header2 3 2 8 5 2" xfId="51758"/>
    <cellStyle name="Header2 3 2 8 5 3" xfId="51759"/>
    <cellStyle name="Header2 3 2 8 6" xfId="13682"/>
    <cellStyle name="Header2 3 2 8 6 2" xfId="51760"/>
    <cellStyle name="Header2 3 2 8 6 3" xfId="51761"/>
    <cellStyle name="Header2 3 2 8 7" xfId="13683"/>
    <cellStyle name="Header2 3 2 8 8" xfId="51762"/>
    <cellStyle name="Header2 3 2 9" xfId="13684"/>
    <cellStyle name="Header2 3 2 9 2" xfId="13685"/>
    <cellStyle name="Header2 3 2 9 2 2" xfId="13686"/>
    <cellStyle name="Header2 3 2 9 2 3" xfId="13687"/>
    <cellStyle name="Header2 3 2 9 2 4" xfId="13688"/>
    <cellStyle name="Header2 3 2 9 2 5" xfId="13689"/>
    <cellStyle name="Header2 3 2 9 2 6" xfId="13690"/>
    <cellStyle name="Header2 3 2 9 3" xfId="13691"/>
    <cellStyle name="Header2 3 2 9 3 2" xfId="51763"/>
    <cellStyle name="Header2 3 2 9 3 3" xfId="51764"/>
    <cellStyle name="Header2 3 2 9 4" xfId="13692"/>
    <cellStyle name="Header2 3 2 9 4 2" xfId="51765"/>
    <cellStyle name="Header2 3 2 9 4 3" xfId="51766"/>
    <cellStyle name="Header2 3 2 9 5" xfId="13693"/>
    <cellStyle name="Header2 3 2 9 5 2" xfId="51767"/>
    <cellStyle name="Header2 3 2 9 5 3" xfId="51768"/>
    <cellStyle name="Header2 3 2 9 6" xfId="13694"/>
    <cellStyle name="Header2 3 2 9 6 2" xfId="51769"/>
    <cellStyle name="Header2 3 2 9 6 3" xfId="51770"/>
    <cellStyle name="Header2 3 2 9 7" xfId="13695"/>
    <cellStyle name="Header2 3 2 9 8" xfId="51771"/>
    <cellStyle name="Header2 3 20" xfId="13696"/>
    <cellStyle name="Header2 3 20 2" xfId="13697"/>
    <cellStyle name="Header2 3 20 2 2" xfId="13698"/>
    <cellStyle name="Header2 3 20 2 3" xfId="13699"/>
    <cellStyle name="Header2 3 20 2 4" xfId="13700"/>
    <cellStyle name="Header2 3 20 2 5" xfId="13701"/>
    <cellStyle name="Header2 3 20 2 6" xfId="13702"/>
    <cellStyle name="Header2 3 20 3" xfId="13703"/>
    <cellStyle name="Header2 3 20 3 2" xfId="51772"/>
    <cellStyle name="Header2 3 20 3 3" xfId="51773"/>
    <cellStyle name="Header2 3 20 4" xfId="13704"/>
    <cellStyle name="Header2 3 20 4 2" xfId="51774"/>
    <cellStyle name="Header2 3 20 4 3" xfId="51775"/>
    <cellStyle name="Header2 3 20 5" xfId="13705"/>
    <cellStyle name="Header2 3 20 5 2" xfId="51776"/>
    <cellStyle name="Header2 3 20 5 3" xfId="51777"/>
    <cellStyle name="Header2 3 20 6" xfId="13706"/>
    <cellStyle name="Header2 3 20 6 2" xfId="51778"/>
    <cellStyle name="Header2 3 20 6 3" xfId="51779"/>
    <cellStyle name="Header2 3 20 7" xfId="13707"/>
    <cellStyle name="Header2 3 20 8" xfId="51780"/>
    <cellStyle name="Header2 3 21" xfId="13708"/>
    <cellStyle name="Header2 3 21 2" xfId="13709"/>
    <cellStyle name="Header2 3 21 2 2" xfId="13710"/>
    <cellStyle name="Header2 3 21 2 3" xfId="13711"/>
    <cellStyle name="Header2 3 21 2 4" xfId="13712"/>
    <cellStyle name="Header2 3 21 2 5" xfId="13713"/>
    <cellStyle name="Header2 3 21 2 6" xfId="13714"/>
    <cellStyle name="Header2 3 21 3" xfId="13715"/>
    <cellStyle name="Header2 3 21 3 2" xfId="51781"/>
    <cellStyle name="Header2 3 21 3 3" xfId="51782"/>
    <cellStyle name="Header2 3 21 4" xfId="13716"/>
    <cellStyle name="Header2 3 21 4 2" xfId="51783"/>
    <cellStyle name="Header2 3 21 4 3" xfId="51784"/>
    <cellStyle name="Header2 3 21 5" xfId="13717"/>
    <cellStyle name="Header2 3 21 5 2" xfId="51785"/>
    <cellStyle name="Header2 3 21 5 3" xfId="51786"/>
    <cellStyle name="Header2 3 21 6" xfId="13718"/>
    <cellStyle name="Header2 3 21 6 2" xfId="51787"/>
    <cellStyle name="Header2 3 21 6 3" xfId="51788"/>
    <cellStyle name="Header2 3 21 7" xfId="13719"/>
    <cellStyle name="Header2 3 21 8" xfId="51789"/>
    <cellStyle name="Header2 3 22" xfId="13720"/>
    <cellStyle name="Header2 3 22 2" xfId="13721"/>
    <cellStyle name="Header2 3 22 2 2" xfId="13722"/>
    <cellStyle name="Header2 3 22 2 3" xfId="13723"/>
    <cellStyle name="Header2 3 22 2 4" xfId="13724"/>
    <cellStyle name="Header2 3 22 2 5" xfId="13725"/>
    <cellStyle name="Header2 3 22 2 6" xfId="13726"/>
    <cellStyle name="Header2 3 22 3" xfId="13727"/>
    <cellStyle name="Header2 3 22 3 2" xfId="51790"/>
    <cellStyle name="Header2 3 22 3 3" xfId="51791"/>
    <cellStyle name="Header2 3 22 4" xfId="13728"/>
    <cellStyle name="Header2 3 22 4 2" xfId="51792"/>
    <cellStyle name="Header2 3 22 4 3" xfId="51793"/>
    <cellStyle name="Header2 3 22 5" xfId="13729"/>
    <cellStyle name="Header2 3 22 5 2" xfId="51794"/>
    <cellStyle name="Header2 3 22 5 3" xfId="51795"/>
    <cellStyle name="Header2 3 22 6" xfId="13730"/>
    <cellStyle name="Header2 3 22 6 2" xfId="51796"/>
    <cellStyle name="Header2 3 22 6 3" xfId="51797"/>
    <cellStyle name="Header2 3 22 7" xfId="13731"/>
    <cellStyle name="Header2 3 22 8" xfId="51798"/>
    <cellStyle name="Header2 3 23" xfId="13732"/>
    <cellStyle name="Header2 3 23 2" xfId="13733"/>
    <cellStyle name="Header2 3 23 2 2" xfId="13734"/>
    <cellStyle name="Header2 3 23 2 3" xfId="13735"/>
    <cellStyle name="Header2 3 23 2 4" xfId="13736"/>
    <cellStyle name="Header2 3 23 2 5" xfId="13737"/>
    <cellStyle name="Header2 3 23 2 6" xfId="13738"/>
    <cellStyle name="Header2 3 23 3" xfId="13739"/>
    <cellStyle name="Header2 3 23 3 2" xfId="51799"/>
    <cellStyle name="Header2 3 23 3 3" xfId="51800"/>
    <cellStyle name="Header2 3 23 4" xfId="13740"/>
    <cellStyle name="Header2 3 23 4 2" xfId="51801"/>
    <cellStyle name="Header2 3 23 4 3" xfId="51802"/>
    <cellStyle name="Header2 3 23 5" xfId="13741"/>
    <cellStyle name="Header2 3 23 5 2" xfId="51803"/>
    <cellStyle name="Header2 3 23 5 3" xfId="51804"/>
    <cellStyle name="Header2 3 23 6" xfId="13742"/>
    <cellStyle name="Header2 3 23 6 2" xfId="51805"/>
    <cellStyle name="Header2 3 23 6 3" xfId="51806"/>
    <cellStyle name="Header2 3 23 7" xfId="13743"/>
    <cellStyle name="Header2 3 23 8" xfId="51807"/>
    <cellStyle name="Header2 3 24" xfId="13744"/>
    <cellStyle name="Header2 3 24 2" xfId="13745"/>
    <cellStyle name="Header2 3 24 2 2" xfId="13746"/>
    <cellStyle name="Header2 3 24 2 3" xfId="13747"/>
    <cellStyle name="Header2 3 24 2 4" xfId="13748"/>
    <cellStyle name="Header2 3 24 2 5" xfId="13749"/>
    <cellStyle name="Header2 3 24 2 6" xfId="13750"/>
    <cellStyle name="Header2 3 24 3" xfId="13751"/>
    <cellStyle name="Header2 3 24 3 2" xfId="51808"/>
    <cellStyle name="Header2 3 24 3 3" xfId="51809"/>
    <cellStyle name="Header2 3 24 4" xfId="13752"/>
    <cellStyle name="Header2 3 24 4 2" xfId="51810"/>
    <cellStyle name="Header2 3 24 4 3" xfId="51811"/>
    <cellStyle name="Header2 3 24 5" xfId="13753"/>
    <cellStyle name="Header2 3 24 5 2" xfId="51812"/>
    <cellStyle name="Header2 3 24 5 3" xfId="51813"/>
    <cellStyle name="Header2 3 24 6" xfId="13754"/>
    <cellStyle name="Header2 3 24 6 2" xfId="51814"/>
    <cellStyle name="Header2 3 24 6 3" xfId="51815"/>
    <cellStyle name="Header2 3 24 7" xfId="13755"/>
    <cellStyle name="Header2 3 24 8" xfId="51816"/>
    <cellStyle name="Header2 3 25" xfId="13756"/>
    <cellStyle name="Header2 3 25 2" xfId="13757"/>
    <cellStyle name="Header2 3 25 2 2" xfId="13758"/>
    <cellStyle name="Header2 3 25 2 3" xfId="13759"/>
    <cellStyle name="Header2 3 25 2 4" xfId="13760"/>
    <cellStyle name="Header2 3 25 2 5" xfId="13761"/>
    <cellStyle name="Header2 3 25 2 6" xfId="13762"/>
    <cellStyle name="Header2 3 25 3" xfId="13763"/>
    <cellStyle name="Header2 3 25 3 2" xfId="51817"/>
    <cellStyle name="Header2 3 25 3 3" xfId="51818"/>
    <cellStyle name="Header2 3 25 4" xfId="13764"/>
    <cellStyle name="Header2 3 25 4 2" xfId="51819"/>
    <cellStyle name="Header2 3 25 4 3" xfId="51820"/>
    <cellStyle name="Header2 3 25 5" xfId="13765"/>
    <cellStyle name="Header2 3 25 5 2" xfId="51821"/>
    <cellStyle name="Header2 3 25 5 3" xfId="51822"/>
    <cellStyle name="Header2 3 25 6" xfId="13766"/>
    <cellStyle name="Header2 3 25 6 2" xfId="51823"/>
    <cellStyle name="Header2 3 25 6 3" xfId="51824"/>
    <cellStyle name="Header2 3 25 7" xfId="13767"/>
    <cellStyle name="Header2 3 25 8" xfId="51825"/>
    <cellStyle name="Header2 3 26" xfId="13768"/>
    <cellStyle name="Header2 3 26 2" xfId="13769"/>
    <cellStyle name="Header2 3 26 2 2" xfId="13770"/>
    <cellStyle name="Header2 3 26 2 3" xfId="13771"/>
    <cellStyle name="Header2 3 26 2 4" xfId="13772"/>
    <cellStyle name="Header2 3 26 2 5" xfId="13773"/>
    <cellStyle name="Header2 3 26 2 6" xfId="13774"/>
    <cellStyle name="Header2 3 26 3" xfId="13775"/>
    <cellStyle name="Header2 3 26 3 2" xfId="51826"/>
    <cellStyle name="Header2 3 26 3 3" xfId="51827"/>
    <cellStyle name="Header2 3 26 4" xfId="13776"/>
    <cellStyle name="Header2 3 26 4 2" xfId="51828"/>
    <cellStyle name="Header2 3 26 4 3" xfId="51829"/>
    <cellStyle name="Header2 3 26 5" xfId="13777"/>
    <cellStyle name="Header2 3 26 5 2" xfId="51830"/>
    <cellStyle name="Header2 3 26 5 3" xfId="51831"/>
    <cellStyle name="Header2 3 26 6" xfId="13778"/>
    <cellStyle name="Header2 3 26 6 2" xfId="51832"/>
    <cellStyle name="Header2 3 26 6 3" xfId="51833"/>
    <cellStyle name="Header2 3 26 7" xfId="13779"/>
    <cellStyle name="Header2 3 26 8" xfId="51834"/>
    <cellStyle name="Header2 3 27" xfId="13780"/>
    <cellStyle name="Header2 3 27 2" xfId="13781"/>
    <cellStyle name="Header2 3 27 2 2" xfId="13782"/>
    <cellStyle name="Header2 3 27 2 3" xfId="13783"/>
    <cellStyle name="Header2 3 27 2 4" xfId="13784"/>
    <cellStyle name="Header2 3 27 2 5" xfId="13785"/>
    <cellStyle name="Header2 3 27 2 6" xfId="13786"/>
    <cellStyle name="Header2 3 27 3" xfId="13787"/>
    <cellStyle name="Header2 3 27 3 2" xfId="51835"/>
    <cellStyle name="Header2 3 27 3 3" xfId="51836"/>
    <cellStyle name="Header2 3 27 4" xfId="13788"/>
    <cellStyle name="Header2 3 27 4 2" xfId="51837"/>
    <cellStyle name="Header2 3 27 4 3" xfId="51838"/>
    <cellStyle name="Header2 3 27 5" xfId="13789"/>
    <cellStyle name="Header2 3 27 5 2" xfId="51839"/>
    <cellStyle name="Header2 3 27 5 3" xfId="51840"/>
    <cellStyle name="Header2 3 27 6" xfId="13790"/>
    <cellStyle name="Header2 3 27 6 2" xfId="51841"/>
    <cellStyle name="Header2 3 27 6 3" xfId="51842"/>
    <cellStyle name="Header2 3 27 7" xfId="13791"/>
    <cellStyle name="Header2 3 27 8" xfId="51843"/>
    <cellStyle name="Header2 3 28" xfId="13792"/>
    <cellStyle name="Header2 3 28 2" xfId="13793"/>
    <cellStyle name="Header2 3 28 2 2" xfId="13794"/>
    <cellStyle name="Header2 3 28 2 3" xfId="13795"/>
    <cellStyle name="Header2 3 28 2 4" xfId="13796"/>
    <cellStyle name="Header2 3 28 2 5" xfId="13797"/>
    <cellStyle name="Header2 3 28 2 6" xfId="13798"/>
    <cellStyle name="Header2 3 28 3" xfId="13799"/>
    <cellStyle name="Header2 3 28 3 2" xfId="51844"/>
    <cellStyle name="Header2 3 28 3 3" xfId="51845"/>
    <cellStyle name="Header2 3 28 4" xfId="13800"/>
    <cellStyle name="Header2 3 28 4 2" xfId="51846"/>
    <cellStyle name="Header2 3 28 4 3" xfId="51847"/>
    <cellStyle name="Header2 3 28 5" xfId="13801"/>
    <cellStyle name="Header2 3 28 5 2" xfId="51848"/>
    <cellStyle name="Header2 3 28 5 3" xfId="51849"/>
    <cellStyle name="Header2 3 28 6" xfId="13802"/>
    <cellStyle name="Header2 3 28 6 2" xfId="51850"/>
    <cellStyle name="Header2 3 28 6 3" xfId="51851"/>
    <cellStyle name="Header2 3 28 7" xfId="13803"/>
    <cellStyle name="Header2 3 28 8" xfId="51852"/>
    <cellStyle name="Header2 3 29" xfId="13804"/>
    <cellStyle name="Header2 3 29 2" xfId="13805"/>
    <cellStyle name="Header2 3 29 2 2" xfId="13806"/>
    <cellStyle name="Header2 3 29 2 3" xfId="13807"/>
    <cellStyle name="Header2 3 29 2 4" xfId="13808"/>
    <cellStyle name="Header2 3 29 2 5" xfId="13809"/>
    <cellStyle name="Header2 3 29 2 6" xfId="13810"/>
    <cellStyle name="Header2 3 29 3" xfId="13811"/>
    <cellStyle name="Header2 3 29 3 2" xfId="51853"/>
    <cellStyle name="Header2 3 29 3 3" xfId="51854"/>
    <cellStyle name="Header2 3 29 4" xfId="13812"/>
    <cellStyle name="Header2 3 29 4 2" xfId="51855"/>
    <cellStyle name="Header2 3 29 4 3" xfId="51856"/>
    <cellStyle name="Header2 3 29 5" xfId="13813"/>
    <cellStyle name="Header2 3 29 5 2" xfId="51857"/>
    <cellStyle name="Header2 3 29 5 3" xfId="51858"/>
    <cellStyle name="Header2 3 29 6" xfId="13814"/>
    <cellStyle name="Header2 3 29 6 2" xfId="51859"/>
    <cellStyle name="Header2 3 29 6 3" xfId="51860"/>
    <cellStyle name="Header2 3 29 7" xfId="13815"/>
    <cellStyle name="Header2 3 29 8" xfId="51861"/>
    <cellStyle name="Header2 3 3" xfId="13816"/>
    <cellStyle name="Header2 3 3 2" xfId="13817"/>
    <cellStyle name="Header2 3 3 2 2" xfId="13818"/>
    <cellStyle name="Header2 3 3 2 3" xfId="13819"/>
    <cellStyle name="Header2 3 3 2 4" xfId="13820"/>
    <cellStyle name="Header2 3 3 2 5" xfId="13821"/>
    <cellStyle name="Header2 3 3 2 6" xfId="13822"/>
    <cellStyle name="Header2 3 3 3" xfId="13823"/>
    <cellStyle name="Header2 3 3 3 2" xfId="51862"/>
    <cellStyle name="Header2 3 3 3 3" xfId="51863"/>
    <cellStyle name="Header2 3 3 4" xfId="13824"/>
    <cellStyle name="Header2 3 3 4 2" xfId="51864"/>
    <cellStyle name="Header2 3 3 4 3" xfId="51865"/>
    <cellStyle name="Header2 3 3 5" xfId="13825"/>
    <cellStyle name="Header2 3 3 5 2" xfId="51866"/>
    <cellStyle name="Header2 3 3 5 3" xfId="51867"/>
    <cellStyle name="Header2 3 3 6" xfId="13826"/>
    <cellStyle name="Header2 3 3 6 2" xfId="51868"/>
    <cellStyle name="Header2 3 3 6 3" xfId="51869"/>
    <cellStyle name="Header2 3 3 7" xfId="13827"/>
    <cellStyle name="Header2 3 3 8" xfId="51870"/>
    <cellStyle name="Header2 3 30" xfId="13828"/>
    <cellStyle name="Header2 3 30 2" xfId="13829"/>
    <cellStyle name="Header2 3 30 2 2" xfId="13830"/>
    <cellStyle name="Header2 3 30 2 3" xfId="13831"/>
    <cellStyle name="Header2 3 30 2 4" xfId="13832"/>
    <cellStyle name="Header2 3 30 2 5" xfId="13833"/>
    <cellStyle name="Header2 3 30 2 6" xfId="13834"/>
    <cellStyle name="Header2 3 30 3" xfId="13835"/>
    <cellStyle name="Header2 3 30 3 2" xfId="51871"/>
    <cellStyle name="Header2 3 30 3 3" xfId="51872"/>
    <cellStyle name="Header2 3 30 4" xfId="13836"/>
    <cellStyle name="Header2 3 30 4 2" xfId="51873"/>
    <cellStyle name="Header2 3 30 4 3" xfId="51874"/>
    <cellStyle name="Header2 3 30 5" xfId="13837"/>
    <cellStyle name="Header2 3 30 5 2" xfId="51875"/>
    <cellStyle name="Header2 3 30 5 3" xfId="51876"/>
    <cellStyle name="Header2 3 30 6" xfId="13838"/>
    <cellStyle name="Header2 3 30 6 2" xfId="51877"/>
    <cellStyle name="Header2 3 30 6 3" xfId="51878"/>
    <cellStyle name="Header2 3 30 7" xfId="13839"/>
    <cellStyle name="Header2 3 30 8" xfId="51879"/>
    <cellStyle name="Header2 3 31" xfId="13840"/>
    <cellStyle name="Header2 3 31 2" xfId="13841"/>
    <cellStyle name="Header2 3 31 2 2" xfId="13842"/>
    <cellStyle name="Header2 3 31 2 3" xfId="13843"/>
    <cellStyle name="Header2 3 31 2 4" xfId="13844"/>
    <cellStyle name="Header2 3 31 2 5" xfId="13845"/>
    <cellStyle name="Header2 3 31 2 6" xfId="13846"/>
    <cellStyle name="Header2 3 31 3" xfId="13847"/>
    <cellStyle name="Header2 3 31 3 2" xfId="51880"/>
    <cellStyle name="Header2 3 31 3 3" xfId="51881"/>
    <cellStyle name="Header2 3 31 4" xfId="13848"/>
    <cellStyle name="Header2 3 31 4 2" xfId="51882"/>
    <cellStyle name="Header2 3 31 4 3" xfId="51883"/>
    <cellStyle name="Header2 3 31 5" xfId="13849"/>
    <cellStyle name="Header2 3 31 5 2" xfId="51884"/>
    <cellStyle name="Header2 3 31 5 3" xfId="51885"/>
    <cellStyle name="Header2 3 31 6" xfId="13850"/>
    <cellStyle name="Header2 3 31 6 2" xfId="51886"/>
    <cellStyle name="Header2 3 31 6 3" xfId="51887"/>
    <cellStyle name="Header2 3 31 7" xfId="13851"/>
    <cellStyle name="Header2 3 31 8" xfId="51888"/>
    <cellStyle name="Header2 3 32" xfId="13852"/>
    <cellStyle name="Header2 3 32 2" xfId="13853"/>
    <cellStyle name="Header2 3 32 2 2" xfId="13854"/>
    <cellStyle name="Header2 3 32 2 3" xfId="13855"/>
    <cellStyle name="Header2 3 32 2 4" xfId="13856"/>
    <cellStyle name="Header2 3 32 2 5" xfId="13857"/>
    <cellStyle name="Header2 3 32 2 6" xfId="13858"/>
    <cellStyle name="Header2 3 32 3" xfId="13859"/>
    <cellStyle name="Header2 3 32 3 2" xfId="51889"/>
    <cellStyle name="Header2 3 32 3 3" xfId="51890"/>
    <cellStyle name="Header2 3 32 4" xfId="13860"/>
    <cellStyle name="Header2 3 32 4 2" xfId="51891"/>
    <cellStyle name="Header2 3 32 4 3" xfId="51892"/>
    <cellStyle name="Header2 3 32 5" xfId="13861"/>
    <cellStyle name="Header2 3 32 5 2" xfId="51893"/>
    <cellStyle name="Header2 3 32 5 3" xfId="51894"/>
    <cellStyle name="Header2 3 32 6" xfId="13862"/>
    <cellStyle name="Header2 3 32 6 2" xfId="51895"/>
    <cellStyle name="Header2 3 32 6 3" xfId="51896"/>
    <cellStyle name="Header2 3 32 7" xfId="13863"/>
    <cellStyle name="Header2 3 32 8" xfId="51897"/>
    <cellStyle name="Header2 3 33" xfId="13864"/>
    <cellStyle name="Header2 3 33 2" xfId="13865"/>
    <cellStyle name="Header2 3 33 2 2" xfId="13866"/>
    <cellStyle name="Header2 3 33 2 3" xfId="13867"/>
    <cellStyle name="Header2 3 33 2 4" xfId="13868"/>
    <cellStyle name="Header2 3 33 2 5" xfId="13869"/>
    <cellStyle name="Header2 3 33 2 6" xfId="13870"/>
    <cellStyle name="Header2 3 33 3" xfId="13871"/>
    <cellStyle name="Header2 3 33 3 2" xfId="51898"/>
    <cellStyle name="Header2 3 33 3 3" xfId="51899"/>
    <cellStyle name="Header2 3 33 4" xfId="13872"/>
    <cellStyle name="Header2 3 33 4 2" xfId="51900"/>
    <cellStyle name="Header2 3 33 4 3" xfId="51901"/>
    <cellStyle name="Header2 3 33 5" xfId="13873"/>
    <cellStyle name="Header2 3 33 5 2" xfId="51902"/>
    <cellStyle name="Header2 3 33 5 3" xfId="51903"/>
    <cellStyle name="Header2 3 33 6" xfId="13874"/>
    <cellStyle name="Header2 3 33 6 2" xfId="51904"/>
    <cellStyle name="Header2 3 33 6 3" xfId="51905"/>
    <cellStyle name="Header2 3 33 7" xfId="13875"/>
    <cellStyle name="Header2 3 33 8" xfId="51906"/>
    <cellStyle name="Header2 3 34" xfId="13876"/>
    <cellStyle name="Header2 3 34 2" xfId="13877"/>
    <cellStyle name="Header2 3 34 2 2" xfId="13878"/>
    <cellStyle name="Header2 3 34 2 3" xfId="13879"/>
    <cellStyle name="Header2 3 34 2 4" xfId="13880"/>
    <cellStyle name="Header2 3 34 2 5" xfId="13881"/>
    <cellStyle name="Header2 3 34 2 6" xfId="13882"/>
    <cellStyle name="Header2 3 34 3" xfId="13883"/>
    <cellStyle name="Header2 3 34 3 2" xfId="51907"/>
    <cellStyle name="Header2 3 34 3 3" xfId="51908"/>
    <cellStyle name="Header2 3 34 4" xfId="13884"/>
    <cellStyle name="Header2 3 34 4 2" xfId="51909"/>
    <cellStyle name="Header2 3 34 4 3" xfId="51910"/>
    <cellStyle name="Header2 3 34 5" xfId="13885"/>
    <cellStyle name="Header2 3 34 5 2" xfId="51911"/>
    <cellStyle name="Header2 3 34 5 3" xfId="51912"/>
    <cellStyle name="Header2 3 34 6" xfId="13886"/>
    <cellStyle name="Header2 3 34 6 2" xfId="51913"/>
    <cellStyle name="Header2 3 34 6 3" xfId="51914"/>
    <cellStyle name="Header2 3 34 7" xfId="13887"/>
    <cellStyle name="Header2 3 34 8" xfId="51915"/>
    <cellStyle name="Header2 3 35" xfId="13888"/>
    <cellStyle name="Header2 3 35 2" xfId="13889"/>
    <cellStyle name="Header2 3 35 2 2" xfId="13890"/>
    <cellStyle name="Header2 3 35 2 3" xfId="13891"/>
    <cellStyle name="Header2 3 35 2 4" xfId="13892"/>
    <cellStyle name="Header2 3 35 2 5" xfId="13893"/>
    <cellStyle name="Header2 3 35 2 6" xfId="13894"/>
    <cellStyle name="Header2 3 35 3" xfId="13895"/>
    <cellStyle name="Header2 3 35 3 2" xfId="51916"/>
    <cellStyle name="Header2 3 35 3 3" xfId="51917"/>
    <cellStyle name="Header2 3 35 4" xfId="13896"/>
    <cellStyle name="Header2 3 35 4 2" xfId="51918"/>
    <cellStyle name="Header2 3 35 4 3" xfId="51919"/>
    <cellStyle name="Header2 3 35 5" xfId="13897"/>
    <cellStyle name="Header2 3 35 5 2" xfId="51920"/>
    <cellStyle name="Header2 3 35 5 3" xfId="51921"/>
    <cellStyle name="Header2 3 35 6" xfId="13898"/>
    <cellStyle name="Header2 3 35 6 2" xfId="51922"/>
    <cellStyle name="Header2 3 35 6 3" xfId="51923"/>
    <cellStyle name="Header2 3 35 7" xfId="13899"/>
    <cellStyle name="Header2 3 35 8" xfId="51924"/>
    <cellStyle name="Header2 3 36" xfId="13900"/>
    <cellStyle name="Header2 3 36 2" xfId="13901"/>
    <cellStyle name="Header2 3 36 3" xfId="13902"/>
    <cellStyle name="Header2 3 36 4" xfId="13903"/>
    <cellStyle name="Header2 3 36 5" xfId="13904"/>
    <cellStyle name="Header2 3 36 6" xfId="13905"/>
    <cellStyle name="Header2 3 37" xfId="13906"/>
    <cellStyle name="Header2 3 37 2" xfId="51925"/>
    <cellStyle name="Header2 3 37 3" xfId="51926"/>
    <cellStyle name="Header2 3 38" xfId="13907"/>
    <cellStyle name="Header2 3 38 2" xfId="51927"/>
    <cellStyle name="Header2 3 38 3" xfId="51928"/>
    <cellStyle name="Header2 3 39" xfId="13908"/>
    <cellStyle name="Header2 3 39 2" xfId="51929"/>
    <cellStyle name="Header2 3 39 3" xfId="51930"/>
    <cellStyle name="Header2 3 4" xfId="13909"/>
    <cellStyle name="Header2 3 4 2" xfId="13910"/>
    <cellStyle name="Header2 3 4 2 2" xfId="13911"/>
    <cellStyle name="Header2 3 4 2 3" xfId="13912"/>
    <cellStyle name="Header2 3 4 2 4" xfId="13913"/>
    <cellStyle name="Header2 3 4 2 5" xfId="13914"/>
    <cellStyle name="Header2 3 4 2 6" xfId="13915"/>
    <cellStyle name="Header2 3 4 3" xfId="13916"/>
    <cellStyle name="Header2 3 4 3 2" xfId="51931"/>
    <cellStyle name="Header2 3 4 3 3" xfId="51932"/>
    <cellStyle name="Header2 3 4 4" xfId="13917"/>
    <cellStyle name="Header2 3 4 4 2" xfId="51933"/>
    <cellStyle name="Header2 3 4 4 3" xfId="51934"/>
    <cellStyle name="Header2 3 4 5" xfId="13918"/>
    <cellStyle name="Header2 3 4 5 2" xfId="51935"/>
    <cellStyle name="Header2 3 4 5 3" xfId="51936"/>
    <cellStyle name="Header2 3 4 6" xfId="13919"/>
    <cellStyle name="Header2 3 4 6 2" xfId="51937"/>
    <cellStyle name="Header2 3 4 6 3" xfId="51938"/>
    <cellStyle name="Header2 3 4 7" xfId="13920"/>
    <cellStyle name="Header2 3 4 8" xfId="51939"/>
    <cellStyle name="Header2 3 40" xfId="13921"/>
    <cellStyle name="Header2 3 40 2" xfId="51940"/>
    <cellStyle name="Header2 3 40 3" xfId="51941"/>
    <cellStyle name="Header2 3 41" xfId="13922"/>
    <cellStyle name="Header2 3 42" xfId="51942"/>
    <cellStyle name="Header2 3 5" xfId="13923"/>
    <cellStyle name="Header2 3 5 2" xfId="13924"/>
    <cellStyle name="Header2 3 5 2 2" xfId="13925"/>
    <cellStyle name="Header2 3 5 2 3" xfId="13926"/>
    <cellStyle name="Header2 3 5 2 4" xfId="13927"/>
    <cellStyle name="Header2 3 5 2 5" xfId="13928"/>
    <cellStyle name="Header2 3 5 2 6" xfId="13929"/>
    <cellStyle name="Header2 3 5 3" xfId="13930"/>
    <cellStyle name="Header2 3 5 3 2" xfId="51943"/>
    <cellStyle name="Header2 3 5 3 3" xfId="51944"/>
    <cellStyle name="Header2 3 5 4" xfId="13931"/>
    <cellStyle name="Header2 3 5 4 2" xfId="51945"/>
    <cellStyle name="Header2 3 5 4 3" xfId="51946"/>
    <cellStyle name="Header2 3 5 5" xfId="13932"/>
    <cellStyle name="Header2 3 5 5 2" xfId="51947"/>
    <cellStyle name="Header2 3 5 5 3" xfId="51948"/>
    <cellStyle name="Header2 3 5 6" xfId="13933"/>
    <cellStyle name="Header2 3 5 6 2" xfId="51949"/>
    <cellStyle name="Header2 3 5 6 3" xfId="51950"/>
    <cellStyle name="Header2 3 5 7" xfId="13934"/>
    <cellStyle name="Header2 3 5 8" xfId="51951"/>
    <cellStyle name="Header2 3 6" xfId="13935"/>
    <cellStyle name="Header2 3 6 2" xfId="13936"/>
    <cellStyle name="Header2 3 6 2 2" xfId="13937"/>
    <cellStyle name="Header2 3 6 2 3" xfId="13938"/>
    <cellStyle name="Header2 3 6 2 4" xfId="13939"/>
    <cellStyle name="Header2 3 6 2 5" xfId="13940"/>
    <cellStyle name="Header2 3 6 2 6" xfId="13941"/>
    <cellStyle name="Header2 3 6 3" xfId="13942"/>
    <cellStyle name="Header2 3 6 3 2" xfId="51952"/>
    <cellStyle name="Header2 3 6 3 3" xfId="51953"/>
    <cellStyle name="Header2 3 6 4" xfId="13943"/>
    <cellStyle name="Header2 3 6 4 2" xfId="51954"/>
    <cellStyle name="Header2 3 6 4 3" xfId="51955"/>
    <cellStyle name="Header2 3 6 5" xfId="13944"/>
    <cellStyle name="Header2 3 6 5 2" xfId="51956"/>
    <cellStyle name="Header2 3 6 5 3" xfId="51957"/>
    <cellStyle name="Header2 3 6 6" xfId="13945"/>
    <cellStyle name="Header2 3 6 6 2" xfId="51958"/>
    <cellStyle name="Header2 3 6 6 3" xfId="51959"/>
    <cellStyle name="Header2 3 6 7" xfId="13946"/>
    <cellStyle name="Header2 3 6 8" xfId="51960"/>
    <cellStyle name="Header2 3 7" xfId="13947"/>
    <cellStyle name="Header2 3 7 2" xfId="13948"/>
    <cellStyle name="Header2 3 7 2 2" xfId="13949"/>
    <cellStyle name="Header2 3 7 2 3" xfId="13950"/>
    <cellStyle name="Header2 3 7 2 4" xfId="13951"/>
    <cellStyle name="Header2 3 7 2 5" xfId="13952"/>
    <cellStyle name="Header2 3 7 2 6" xfId="13953"/>
    <cellStyle name="Header2 3 7 3" xfId="13954"/>
    <cellStyle name="Header2 3 7 3 2" xfId="51961"/>
    <cellStyle name="Header2 3 7 3 3" xfId="51962"/>
    <cellStyle name="Header2 3 7 4" xfId="13955"/>
    <cellStyle name="Header2 3 7 4 2" xfId="51963"/>
    <cellStyle name="Header2 3 7 4 3" xfId="51964"/>
    <cellStyle name="Header2 3 7 5" xfId="13956"/>
    <cellStyle name="Header2 3 7 5 2" xfId="51965"/>
    <cellStyle name="Header2 3 7 5 3" xfId="51966"/>
    <cellStyle name="Header2 3 7 6" xfId="13957"/>
    <cellStyle name="Header2 3 7 6 2" xfId="51967"/>
    <cellStyle name="Header2 3 7 6 3" xfId="51968"/>
    <cellStyle name="Header2 3 7 7" xfId="13958"/>
    <cellStyle name="Header2 3 7 8" xfId="51969"/>
    <cellStyle name="Header2 3 8" xfId="13959"/>
    <cellStyle name="Header2 3 8 2" xfId="13960"/>
    <cellStyle name="Header2 3 8 2 2" xfId="13961"/>
    <cellStyle name="Header2 3 8 2 3" xfId="13962"/>
    <cellStyle name="Header2 3 8 2 4" xfId="13963"/>
    <cellStyle name="Header2 3 8 2 5" xfId="13964"/>
    <cellStyle name="Header2 3 8 2 6" xfId="13965"/>
    <cellStyle name="Header2 3 8 3" xfId="13966"/>
    <cellStyle name="Header2 3 8 3 2" xfId="51970"/>
    <cellStyle name="Header2 3 8 3 3" xfId="51971"/>
    <cellStyle name="Header2 3 8 4" xfId="13967"/>
    <cellStyle name="Header2 3 8 4 2" xfId="51972"/>
    <cellStyle name="Header2 3 8 4 3" xfId="51973"/>
    <cellStyle name="Header2 3 8 5" xfId="13968"/>
    <cellStyle name="Header2 3 8 5 2" xfId="51974"/>
    <cellStyle name="Header2 3 8 5 3" xfId="51975"/>
    <cellStyle name="Header2 3 8 6" xfId="13969"/>
    <cellStyle name="Header2 3 8 6 2" xfId="51976"/>
    <cellStyle name="Header2 3 8 6 3" xfId="51977"/>
    <cellStyle name="Header2 3 8 7" xfId="13970"/>
    <cellStyle name="Header2 3 8 8" xfId="51978"/>
    <cellStyle name="Header2 3 9" xfId="13971"/>
    <cellStyle name="Header2 3 9 2" xfId="13972"/>
    <cellStyle name="Header2 3 9 2 2" xfId="13973"/>
    <cellStyle name="Header2 3 9 2 3" xfId="13974"/>
    <cellStyle name="Header2 3 9 2 4" xfId="13975"/>
    <cellStyle name="Header2 3 9 2 5" xfId="13976"/>
    <cellStyle name="Header2 3 9 2 6" xfId="13977"/>
    <cellStyle name="Header2 3 9 3" xfId="13978"/>
    <cellStyle name="Header2 3 9 3 2" xfId="51979"/>
    <cellStyle name="Header2 3 9 3 3" xfId="51980"/>
    <cellStyle name="Header2 3 9 4" xfId="13979"/>
    <cellStyle name="Header2 3 9 4 2" xfId="51981"/>
    <cellStyle name="Header2 3 9 4 3" xfId="51982"/>
    <cellStyle name="Header2 3 9 5" xfId="13980"/>
    <cellStyle name="Header2 3 9 5 2" xfId="51983"/>
    <cellStyle name="Header2 3 9 5 3" xfId="51984"/>
    <cellStyle name="Header2 3 9 6" xfId="13981"/>
    <cellStyle name="Header2 3 9 6 2" xfId="51985"/>
    <cellStyle name="Header2 3 9 6 3" xfId="51986"/>
    <cellStyle name="Header2 3 9 7" xfId="13982"/>
    <cellStyle name="Header2 3 9 8" xfId="51987"/>
    <cellStyle name="Header2 30" xfId="13983"/>
    <cellStyle name="Header2 30 2" xfId="13984"/>
    <cellStyle name="Header2 30 2 2" xfId="13985"/>
    <cellStyle name="Header2 30 2 3" xfId="13986"/>
    <cellStyle name="Header2 30 2 4" xfId="13987"/>
    <cellStyle name="Header2 30 2 5" xfId="13988"/>
    <cellStyle name="Header2 30 2 6" xfId="13989"/>
    <cellStyle name="Header2 30 3" xfId="13990"/>
    <cellStyle name="Header2 30 3 2" xfId="51988"/>
    <cellStyle name="Header2 30 3 3" xfId="51989"/>
    <cellStyle name="Header2 30 4" xfId="13991"/>
    <cellStyle name="Header2 30 4 2" xfId="51990"/>
    <cellStyle name="Header2 30 4 3" xfId="51991"/>
    <cellStyle name="Header2 30 5" xfId="13992"/>
    <cellStyle name="Header2 30 5 2" xfId="51992"/>
    <cellStyle name="Header2 30 5 3" xfId="51993"/>
    <cellStyle name="Header2 30 6" xfId="13993"/>
    <cellStyle name="Header2 30 6 2" xfId="51994"/>
    <cellStyle name="Header2 30 6 3" xfId="51995"/>
    <cellStyle name="Header2 30 7" xfId="13994"/>
    <cellStyle name="Header2 30 8" xfId="51996"/>
    <cellStyle name="Header2 31" xfId="13995"/>
    <cellStyle name="Header2 31 2" xfId="13996"/>
    <cellStyle name="Header2 31 2 2" xfId="13997"/>
    <cellStyle name="Header2 31 2 3" xfId="13998"/>
    <cellStyle name="Header2 31 2 4" xfId="13999"/>
    <cellStyle name="Header2 31 2 5" xfId="14000"/>
    <cellStyle name="Header2 31 2 6" xfId="14001"/>
    <cellStyle name="Header2 31 3" xfId="14002"/>
    <cellStyle name="Header2 31 3 2" xfId="51997"/>
    <cellStyle name="Header2 31 3 3" xfId="51998"/>
    <cellStyle name="Header2 31 4" xfId="14003"/>
    <cellStyle name="Header2 31 4 2" xfId="51999"/>
    <cellStyle name="Header2 31 4 3" xfId="52000"/>
    <cellStyle name="Header2 31 5" xfId="14004"/>
    <cellStyle name="Header2 31 5 2" xfId="52001"/>
    <cellStyle name="Header2 31 5 3" xfId="52002"/>
    <cellStyle name="Header2 31 6" xfId="14005"/>
    <cellStyle name="Header2 31 6 2" xfId="52003"/>
    <cellStyle name="Header2 31 6 3" xfId="52004"/>
    <cellStyle name="Header2 31 7" xfId="14006"/>
    <cellStyle name="Header2 31 8" xfId="52005"/>
    <cellStyle name="Header2 32" xfId="14007"/>
    <cellStyle name="Header2 32 2" xfId="14008"/>
    <cellStyle name="Header2 32 2 2" xfId="14009"/>
    <cellStyle name="Header2 32 2 3" xfId="14010"/>
    <cellStyle name="Header2 32 2 4" xfId="14011"/>
    <cellStyle name="Header2 32 2 5" xfId="14012"/>
    <cellStyle name="Header2 32 2 6" xfId="14013"/>
    <cellStyle name="Header2 32 3" xfId="14014"/>
    <cellStyle name="Header2 32 3 2" xfId="52006"/>
    <cellStyle name="Header2 32 3 3" xfId="52007"/>
    <cellStyle name="Header2 32 4" xfId="14015"/>
    <cellStyle name="Header2 32 4 2" xfId="52008"/>
    <cellStyle name="Header2 32 4 3" xfId="52009"/>
    <cellStyle name="Header2 32 5" xfId="14016"/>
    <cellStyle name="Header2 32 5 2" xfId="52010"/>
    <cellStyle name="Header2 32 5 3" xfId="52011"/>
    <cellStyle name="Header2 32 6" xfId="14017"/>
    <cellStyle name="Header2 32 6 2" xfId="52012"/>
    <cellStyle name="Header2 32 6 3" xfId="52013"/>
    <cellStyle name="Header2 32 7" xfId="14018"/>
    <cellStyle name="Header2 32 8" xfId="52014"/>
    <cellStyle name="Header2 33" xfId="14019"/>
    <cellStyle name="Header2 33 2" xfId="14020"/>
    <cellStyle name="Header2 33 2 2" xfId="14021"/>
    <cellStyle name="Header2 33 2 3" xfId="14022"/>
    <cellStyle name="Header2 33 2 4" xfId="14023"/>
    <cellStyle name="Header2 33 2 5" xfId="14024"/>
    <cellStyle name="Header2 33 2 6" xfId="14025"/>
    <cellStyle name="Header2 33 3" xfId="14026"/>
    <cellStyle name="Header2 33 3 2" xfId="52015"/>
    <cellStyle name="Header2 33 3 3" xfId="52016"/>
    <cellStyle name="Header2 33 4" xfId="14027"/>
    <cellStyle name="Header2 33 4 2" xfId="52017"/>
    <cellStyle name="Header2 33 4 3" xfId="52018"/>
    <cellStyle name="Header2 33 5" xfId="14028"/>
    <cellStyle name="Header2 33 5 2" xfId="52019"/>
    <cellStyle name="Header2 33 5 3" xfId="52020"/>
    <cellStyle name="Header2 33 6" xfId="14029"/>
    <cellStyle name="Header2 33 6 2" xfId="52021"/>
    <cellStyle name="Header2 33 6 3" xfId="52022"/>
    <cellStyle name="Header2 33 7" xfId="14030"/>
    <cellStyle name="Header2 33 8" xfId="52023"/>
    <cellStyle name="Header2 34" xfId="14031"/>
    <cellStyle name="Header2 34 2" xfId="14032"/>
    <cellStyle name="Header2 34 2 2" xfId="14033"/>
    <cellStyle name="Header2 34 2 3" xfId="14034"/>
    <cellStyle name="Header2 34 2 4" xfId="14035"/>
    <cellStyle name="Header2 34 2 5" xfId="14036"/>
    <cellStyle name="Header2 34 2 6" xfId="14037"/>
    <cellStyle name="Header2 34 3" xfId="14038"/>
    <cellStyle name="Header2 34 3 2" xfId="52024"/>
    <cellStyle name="Header2 34 3 3" xfId="52025"/>
    <cellStyle name="Header2 34 4" xfId="14039"/>
    <cellStyle name="Header2 34 4 2" xfId="52026"/>
    <cellStyle name="Header2 34 4 3" xfId="52027"/>
    <cellStyle name="Header2 34 5" xfId="14040"/>
    <cellStyle name="Header2 34 5 2" xfId="52028"/>
    <cellStyle name="Header2 34 5 3" xfId="52029"/>
    <cellStyle name="Header2 34 6" xfId="14041"/>
    <cellStyle name="Header2 34 6 2" xfId="52030"/>
    <cellStyle name="Header2 34 6 3" xfId="52031"/>
    <cellStyle name="Header2 34 7" xfId="14042"/>
    <cellStyle name="Header2 34 8" xfId="52032"/>
    <cellStyle name="Header2 35" xfId="14043"/>
    <cellStyle name="Header2 35 2" xfId="14044"/>
    <cellStyle name="Header2 35 2 2" xfId="14045"/>
    <cellStyle name="Header2 35 2 3" xfId="14046"/>
    <cellStyle name="Header2 35 2 4" xfId="14047"/>
    <cellStyle name="Header2 35 2 5" xfId="14048"/>
    <cellStyle name="Header2 35 2 6" xfId="14049"/>
    <cellStyle name="Header2 35 3" xfId="14050"/>
    <cellStyle name="Header2 35 3 2" xfId="52033"/>
    <cellStyle name="Header2 35 3 3" xfId="52034"/>
    <cellStyle name="Header2 35 4" xfId="14051"/>
    <cellStyle name="Header2 35 4 2" xfId="52035"/>
    <cellStyle name="Header2 35 4 3" xfId="52036"/>
    <cellStyle name="Header2 35 5" xfId="14052"/>
    <cellStyle name="Header2 35 5 2" xfId="52037"/>
    <cellStyle name="Header2 35 5 3" xfId="52038"/>
    <cellStyle name="Header2 35 6" xfId="14053"/>
    <cellStyle name="Header2 35 6 2" xfId="52039"/>
    <cellStyle name="Header2 35 6 3" xfId="52040"/>
    <cellStyle name="Header2 35 7" xfId="14054"/>
    <cellStyle name="Header2 35 8" xfId="52041"/>
    <cellStyle name="Header2 36" xfId="14055"/>
    <cellStyle name="Header2 36 2" xfId="14056"/>
    <cellStyle name="Header2 36 2 2" xfId="14057"/>
    <cellStyle name="Header2 36 2 3" xfId="14058"/>
    <cellStyle name="Header2 36 2 4" xfId="14059"/>
    <cellStyle name="Header2 36 2 5" xfId="14060"/>
    <cellStyle name="Header2 36 2 6" xfId="14061"/>
    <cellStyle name="Header2 36 3" xfId="14062"/>
    <cellStyle name="Header2 36 3 2" xfId="52042"/>
    <cellStyle name="Header2 36 3 3" xfId="52043"/>
    <cellStyle name="Header2 36 4" xfId="14063"/>
    <cellStyle name="Header2 36 4 2" xfId="52044"/>
    <cellStyle name="Header2 36 4 3" xfId="52045"/>
    <cellStyle name="Header2 36 5" xfId="14064"/>
    <cellStyle name="Header2 36 5 2" xfId="52046"/>
    <cellStyle name="Header2 36 5 3" xfId="52047"/>
    <cellStyle name="Header2 36 6" xfId="14065"/>
    <cellStyle name="Header2 36 6 2" xfId="52048"/>
    <cellStyle name="Header2 36 6 3" xfId="52049"/>
    <cellStyle name="Header2 36 7" xfId="14066"/>
    <cellStyle name="Header2 36 8" xfId="52050"/>
    <cellStyle name="Header2 37" xfId="14067"/>
    <cellStyle name="Header2 37 2" xfId="14068"/>
    <cellStyle name="Header2 37 2 2" xfId="14069"/>
    <cellStyle name="Header2 37 2 3" xfId="14070"/>
    <cellStyle name="Header2 37 2 4" xfId="14071"/>
    <cellStyle name="Header2 37 2 5" xfId="14072"/>
    <cellStyle name="Header2 37 2 6" xfId="14073"/>
    <cellStyle name="Header2 37 3" xfId="14074"/>
    <cellStyle name="Header2 37 3 2" xfId="52051"/>
    <cellStyle name="Header2 37 3 3" xfId="52052"/>
    <cellStyle name="Header2 37 4" xfId="14075"/>
    <cellStyle name="Header2 37 4 2" xfId="52053"/>
    <cellStyle name="Header2 37 4 3" xfId="52054"/>
    <cellStyle name="Header2 37 5" xfId="14076"/>
    <cellStyle name="Header2 37 5 2" xfId="52055"/>
    <cellStyle name="Header2 37 5 3" xfId="52056"/>
    <cellStyle name="Header2 37 6" xfId="14077"/>
    <cellStyle name="Header2 37 6 2" xfId="52057"/>
    <cellStyle name="Header2 37 6 3" xfId="52058"/>
    <cellStyle name="Header2 37 7" xfId="14078"/>
    <cellStyle name="Header2 37 8" xfId="52059"/>
    <cellStyle name="Header2 38" xfId="14079"/>
    <cellStyle name="Header2 38 2" xfId="14080"/>
    <cellStyle name="Header2 38 2 2" xfId="14081"/>
    <cellStyle name="Header2 38 2 3" xfId="14082"/>
    <cellStyle name="Header2 38 2 4" xfId="14083"/>
    <cellStyle name="Header2 38 2 5" xfId="14084"/>
    <cellStyle name="Header2 38 2 6" xfId="14085"/>
    <cellStyle name="Header2 38 3" xfId="14086"/>
    <cellStyle name="Header2 38 3 2" xfId="52060"/>
    <cellStyle name="Header2 38 3 3" xfId="52061"/>
    <cellStyle name="Header2 38 4" xfId="14087"/>
    <cellStyle name="Header2 38 4 2" xfId="52062"/>
    <cellStyle name="Header2 38 4 3" xfId="52063"/>
    <cellStyle name="Header2 38 5" xfId="52064"/>
    <cellStyle name="Header2 38 5 2" xfId="52065"/>
    <cellStyle name="Header2 38 5 3" xfId="52066"/>
    <cellStyle name="Header2 38 6" xfId="52067"/>
    <cellStyle name="Header2 38 6 2" xfId="52068"/>
    <cellStyle name="Header2 38 6 3" xfId="52069"/>
    <cellStyle name="Header2 38 7" xfId="52070"/>
    <cellStyle name="Header2 38 8" xfId="52071"/>
    <cellStyle name="Header2 39" xfId="14088"/>
    <cellStyle name="Header2 39 2" xfId="14089"/>
    <cellStyle name="Header2 39 3" xfId="14090"/>
    <cellStyle name="Header2 39 4" xfId="14091"/>
    <cellStyle name="Header2 39 5" xfId="14092"/>
    <cellStyle name="Header2 39 6" xfId="14093"/>
    <cellStyle name="Header2 4" xfId="14094"/>
    <cellStyle name="Header2 4 10" xfId="14095"/>
    <cellStyle name="Header2 4 10 2" xfId="14096"/>
    <cellStyle name="Header2 4 10 2 2" xfId="14097"/>
    <cellStyle name="Header2 4 10 2 3" xfId="14098"/>
    <cellStyle name="Header2 4 10 2 4" xfId="14099"/>
    <cellStyle name="Header2 4 10 2 5" xfId="14100"/>
    <cellStyle name="Header2 4 10 2 6" xfId="14101"/>
    <cellStyle name="Header2 4 10 3" xfId="14102"/>
    <cellStyle name="Header2 4 10 3 2" xfId="52072"/>
    <cellStyle name="Header2 4 10 3 3" xfId="52073"/>
    <cellStyle name="Header2 4 10 4" xfId="14103"/>
    <cellStyle name="Header2 4 10 4 2" xfId="52074"/>
    <cellStyle name="Header2 4 10 4 3" xfId="52075"/>
    <cellStyle name="Header2 4 10 5" xfId="14104"/>
    <cellStyle name="Header2 4 10 5 2" xfId="52076"/>
    <cellStyle name="Header2 4 10 5 3" xfId="52077"/>
    <cellStyle name="Header2 4 10 6" xfId="14105"/>
    <cellStyle name="Header2 4 10 6 2" xfId="52078"/>
    <cellStyle name="Header2 4 10 6 3" xfId="52079"/>
    <cellStyle name="Header2 4 10 7" xfId="14106"/>
    <cellStyle name="Header2 4 10 8" xfId="52080"/>
    <cellStyle name="Header2 4 11" xfId="14107"/>
    <cellStyle name="Header2 4 11 2" xfId="14108"/>
    <cellStyle name="Header2 4 11 2 2" xfId="14109"/>
    <cellStyle name="Header2 4 11 2 3" xfId="14110"/>
    <cellStyle name="Header2 4 11 2 4" xfId="14111"/>
    <cellStyle name="Header2 4 11 2 5" xfId="14112"/>
    <cellStyle name="Header2 4 11 2 6" xfId="14113"/>
    <cellStyle name="Header2 4 11 3" xfId="14114"/>
    <cellStyle name="Header2 4 11 3 2" xfId="52081"/>
    <cellStyle name="Header2 4 11 3 3" xfId="52082"/>
    <cellStyle name="Header2 4 11 4" xfId="14115"/>
    <cellStyle name="Header2 4 11 4 2" xfId="52083"/>
    <cellStyle name="Header2 4 11 4 3" xfId="52084"/>
    <cellStyle name="Header2 4 11 5" xfId="14116"/>
    <cellStyle name="Header2 4 11 5 2" xfId="52085"/>
    <cellStyle name="Header2 4 11 5 3" xfId="52086"/>
    <cellStyle name="Header2 4 11 6" xfId="14117"/>
    <cellStyle name="Header2 4 11 6 2" xfId="52087"/>
    <cellStyle name="Header2 4 11 6 3" xfId="52088"/>
    <cellStyle name="Header2 4 11 7" xfId="14118"/>
    <cellStyle name="Header2 4 11 8" xfId="52089"/>
    <cellStyle name="Header2 4 12" xfId="14119"/>
    <cellStyle name="Header2 4 12 2" xfId="14120"/>
    <cellStyle name="Header2 4 12 2 2" xfId="14121"/>
    <cellStyle name="Header2 4 12 2 3" xfId="14122"/>
    <cellStyle name="Header2 4 12 2 4" xfId="14123"/>
    <cellStyle name="Header2 4 12 2 5" xfId="14124"/>
    <cellStyle name="Header2 4 12 2 6" xfId="14125"/>
    <cellStyle name="Header2 4 12 3" xfId="14126"/>
    <cellStyle name="Header2 4 12 3 2" xfId="52090"/>
    <cellStyle name="Header2 4 12 3 3" xfId="52091"/>
    <cellStyle name="Header2 4 12 4" xfId="14127"/>
    <cellStyle name="Header2 4 12 4 2" xfId="52092"/>
    <cellStyle name="Header2 4 12 4 3" xfId="52093"/>
    <cellStyle name="Header2 4 12 5" xfId="14128"/>
    <cellStyle name="Header2 4 12 5 2" xfId="52094"/>
    <cellStyle name="Header2 4 12 5 3" xfId="52095"/>
    <cellStyle name="Header2 4 12 6" xfId="14129"/>
    <cellStyle name="Header2 4 12 6 2" xfId="52096"/>
    <cellStyle name="Header2 4 12 6 3" xfId="52097"/>
    <cellStyle name="Header2 4 12 7" xfId="14130"/>
    <cellStyle name="Header2 4 12 8" xfId="52098"/>
    <cellStyle name="Header2 4 13" xfId="14131"/>
    <cellStyle name="Header2 4 13 2" xfId="14132"/>
    <cellStyle name="Header2 4 13 2 2" xfId="14133"/>
    <cellStyle name="Header2 4 13 2 3" xfId="14134"/>
    <cellStyle name="Header2 4 13 2 4" xfId="14135"/>
    <cellStyle name="Header2 4 13 2 5" xfId="14136"/>
    <cellStyle name="Header2 4 13 2 6" xfId="14137"/>
    <cellStyle name="Header2 4 13 3" xfId="14138"/>
    <cellStyle name="Header2 4 13 3 2" xfId="52099"/>
    <cellStyle name="Header2 4 13 3 3" xfId="52100"/>
    <cellStyle name="Header2 4 13 4" xfId="14139"/>
    <cellStyle name="Header2 4 13 4 2" xfId="52101"/>
    <cellStyle name="Header2 4 13 4 3" xfId="52102"/>
    <cellStyle name="Header2 4 13 5" xfId="14140"/>
    <cellStyle name="Header2 4 13 5 2" xfId="52103"/>
    <cellStyle name="Header2 4 13 5 3" xfId="52104"/>
    <cellStyle name="Header2 4 13 6" xfId="14141"/>
    <cellStyle name="Header2 4 13 6 2" xfId="52105"/>
    <cellStyle name="Header2 4 13 6 3" xfId="52106"/>
    <cellStyle name="Header2 4 13 7" xfId="14142"/>
    <cellStyle name="Header2 4 13 8" xfId="52107"/>
    <cellStyle name="Header2 4 14" xfId="14143"/>
    <cellStyle name="Header2 4 14 2" xfId="14144"/>
    <cellStyle name="Header2 4 14 2 2" xfId="14145"/>
    <cellStyle name="Header2 4 14 2 3" xfId="14146"/>
    <cellStyle name="Header2 4 14 2 4" xfId="14147"/>
    <cellStyle name="Header2 4 14 2 5" xfId="14148"/>
    <cellStyle name="Header2 4 14 2 6" xfId="14149"/>
    <cellStyle name="Header2 4 14 3" xfId="14150"/>
    <cellStyle name="Header2 4 14 3 2" xfId="52108"/>
    <cellStyle name="Header2 4 14 3 3" xfId="52109"/>
    <cellStyle name="Header2 4 14 4" xfId="14151"/>
    <cellStyle name="Header2 4 14 4 2" xfId="52110"/>
    <cellStyle name="Header2 4 14 4 3" xfId="52111"/>
    <cellStyle name="Header2 4 14 5" xfId="14152"/>
    <cellStyle name="Header2 4 14 5 2" xfId="52112"/>
    <cellStyle name="Header2 4 14 5 3" xfId="52113"/>
    <cellStyle name="Header2 4 14 6" xfId="14153"/>
    <cellStyle name="Header2 4 14 6 2" xfId="52114"/>
    <cellStyle name="Header2 4 14 6 3" xfId="52115"/>
    <cellStyle name="Header2 4 14 7" xfId="14154"/>
    <cellStyle name="Header2 4 14 8" xfId="52116"/>
    <cellStyle name="Header2 4 15" xfId="14155"/>
    <cellStyle name="Header2 4 15 2" xfId="14156"/>
    <cellStyle name="Header2 4 15 2 2" xfId="14157"/>
    <cellStyle name="Header2 4 15 2 3" xfId="14158"/>
    <cellStyle name="Header2 4 15 2 4" xfId="14159"/>
    <cellStyle name="Header2 4 15 2 5" xfId="14160"/>
    <cellStyle name="Header2 4 15 2 6" xfId="14161"/>
    <cellStyle name="Header2 4 15 3" xfId="14162"/>
    <cellStyle name="Header2 4 15 3 2" xfId="52117"/>
    <cellStyle name="Header2 4 15 3 3" xfId="52118"/>
    <cellStyle name="Header2 4 15 4" xfId="14163"/>
    <cellStyle name="Header2 4 15 4 2" xfId="52119"/>
    <cellStyle name="Header2 4 15 4 3" xfId="52120"/>
    <cellStyle name="Header2 4 15 5" xfId="14164"/>
    <cellStyle name="Header2 4 15 5 2" xfId="52121"/>
    <cellStyle name="Header2 4 15 5 3" xfId="52122"/>
    <cellStyle name="Header2 4 15 6" xfId="14165"/>
    <cellStyle name="Header2 4 15 6 2" xfId="52123"/>
    <cellStyle name="Header2 4 15 6 3" xfId="52124"/>
    <cellStyle name="Header2 4 15 7" xfId="14166"/>
    <cellStyle name="Header2 4 15 8" xfId="52125"/>
    <cellStyle name="Header2 4 16" xfId="14167"/>
    <cellStyle name="Header2 4 16 2" xfId="14168"/>
    <cellStyle name="Header2 4 16 2 2" xfId="14169"/>
    <cellStyle name="Header2 4 16 2 3" xfId="14170"/>
    <cellStyle name="Header2 4 16 2 4" xfId="14171"/>
    <cellStyle name="Header2 4 16 2 5" xfId="14172"/>
    <cellStyle name="Header2 4 16 2 6" xfId="14173"/>
    <cellStyle name="Header2 4 16 3" xfId="14174"/>
    <cellStyle name="Header2 4 16 3 2" xfId="52126"/>
    <cellStyle name="Header2 4 16 3 3" xfId="52127"/>
    <cellStyle name="Header2 4 16 4" xfId="14175"/>
    <cellStyle name="Header2 4 16 4 2" xfId="52128"/>
    <cellStyle name="Header2 4 16 4 3" xfId="52129"/>
    <cellStyle name="Header2 4 16 5" xfId="14176"/>
    <cellStyle name="Header2 4 16 5 2" xfId="52130"/>
    <cellStyle name="Header2 4 16 5 3" xfId="52131"/>
    <cellStyle name="Header2 4 16 6" xfId="14177"/>
    <cellStyle name="Header2 4 16 6 2" xfId="52132"/>
    <cellStyle name="Header2 4 16 6 3" xfId="52133"/>
    <cellStyle name="Header2 4 16 7" xfId="14178"/>
    <cellStyle name="Header2 4 16 8" xfId="52134"/>
    <cellStyle name="Header2 4 17" xfId="14179"/>
    <cellStyle name="Header2 4 17 2" xfId="14180"/>
    <cellStyle name="Header2 4 17 2 2" xfId="14181"/>
    <cellStyle name="Header2 4 17 2 3" xfId="14182"/>
    <cellStyle name="Header2 4 17 2 4" xfId="14183"/>
    <cellStyle name="Header2 4 17 2 5" xfId="14184"/>
    <cellStyle name="Header2 4 17 2 6" xfId="14185"/>
    <cellStyle name="Header2 4 17 3" xfId="14186"/>
    <cellStyle name="Header2 4 17 3 2" xfId="52135"/>
    <cellStyle name="Header2 4 17 3 3" xfId="52136"/>
    <cellStyle name="Header2 4 17 4" xfId="14187"/>
    <cellStyle name="Header2 4 17 4 2" xfId="52137"/>
    <cellStyle name="Header2 4 17 4 3" xfId="52138"/>
    <cellStyle name="Header2 4 17 5" xfId="14188"/>
    <cellStyle name="Header2 4 17 5 2" xfId="52139"/>
    <cellStyle name="Header2 4 17 5 3" xfId="52140"/>
    <cellStyle name="Header2 4 17 6" xfId="14189"/>
    <cellStyle name="Header2 4 17 6 2" xfId="52141"/>
    <cellStyle name="Header2 4 17 6 3" xfId="52142"/>
    <cellStyle name="Header2 4 17 7" xfId="14190"/>
    <cellStyle name="Header2 4 17 8" xfId="52143"/>
    <cellStyle name="Header2 4 18" xfId="14191"/>
    <cellStyle name="Header2 4 18 2" xfId="14192"/>
    <cellStyle name="Header2 4 18 2 2" xfId="14193"/>
    <cellStyle name="Header2 4 18 2 3" xfId="14194"/>
    <cellStyle name="Header2 4 18 2 4" xfId="14195"/>
    <cellStyle name="Header2 4 18 2 5" xfId="14196"/>
    <cellStyle name="Header2 4 18 2 6" xfId="14197"/>
    <cellStyle name="Header2 4 18 3" xfId="14198"/>
    <cellStyle name="Header2 4 18 3 2" xfId="52144"/>
    <cellStyle name="Header2 4 18 3 3" xfId="52145"/>
    <cellStyle name="Header2 4 18 4" xfId="14199"/>
    <cellStyle name="Header2 4 18 4 2" xfId="52146"/>
    <cellStyle name="Header2 4 18 4 3" xfId="52147"/>
    <cellStyle name="Header2 4 18 5" xfId="14200"/>
    <cellStyle name="Header2 4 18 5 2" xfId="52148"/>
    <cellStyle name="Header2 4 18 5 3" xfId="52149"/>
    <cellStyle name="Header2 4 18 6" xfId="14201"/>
    <cellStyle name="Header2 4 18 6 2" xfId="52150"/>
    <cellStyle name="Header2 4 18 6 3" xfId="52151"/>
    <cellStyle name="Header2 4 18 7" xfId="14202"/>
    <cellStyle name="Header2 4 18 8" xfId="52152"/>
    <cellStyle name="Header2 4 19" xfId="14203"/>
    <cellStyle name="Header2 4 19 2" xfId="14204"/>
    <cellStyle name="Header2 4 19 2 2" xfId="14205"/>
    <cellStyle name="Header2 4 19 2 3" xfId="14206"/>
    <cellStyle name="Header2 4 19 2 4" xfId="14207"/>
    <cellStyle name="Header2 4 19 2 5" xfId="14208"/>
    <cellStyle name="Header2 4 19 2 6" xfId="14209"/>
    <cellStyle name="Header2 4 19 3" xfId="14210"/>
    <cellStyle name="Header2 4 19 3 2" xfId="52153"/>
    <cellStyle name="Header2 4 19 3 3" xfId="52154"/>
    <cellStyle name="Header2 4 19 4" xfId="14211"/>
    <cellStyle name="Header2 4 19 4 2" xfId="52155"/>
    <cellStyle name="Header2 4 19 4 3" xfId="52156"/>
    <cellStyle name="Header2 4 19 5" xfId="14212"/>
    <cellStyle name="Header2 4 19 5 2" xfId="52157"/>
    <cellStyle name="Header2 4 19 5 3" xfId="52158"/>
    <cellStyle name="Header2 4 19 6" xfId="14213"/>
    <cellStyle name="Header2 4 19 6 2" xfId="52159"/>
    <cellStyle name="Header2 4 19 6 3" xfId="52160"/>
    <cellStyle name="Header2 4 19 7" xfId="14214"/>
    <cellStyle name="Header2 4 19 8" xfId="52161"/>
    <cellStyle name="Header2 4 2" xfId="14215"/>
    <cellStyle name="Header2 4 2 2" xfId="14216"/>
    <cellStyle name="Header2 4 2 2 2" xfId="14217"/>
    <cellStyle name="Header2 4 2 2 3" xfId="14218"/>
    <cellStyle name="Header2 4 2 2 4" xfId="14219"/>
    <cellStyle name="Header2 4 2 2 5" xfId="14220"/>
    <cellStyle name="Header2 4 2 2 6" xfId="14221"/>
    <cellStyle name="Header2 4 2 3" xfId="14222"/>
    <cellStyle name="Header2 4 2 3 2" xfId="52162"/>
    <cellStyle name="Header2 4 2 3 3" xfId="52163"/>
    <cellStyle name="Header2 4 2 4" xfId="14223"/>
    <cellStyle name="Header2 4 2 4 2" xfId="52164"/>
    <cellStyle name="Header2 4 2 4 3" xfId="52165"/>
    <cellStyle name="Header2 4 2 5" xfId="14224"/>
    <cellStyle name="Header2 4 2 5 2" xfId="52166"/>
    <cellStyle name="Header2 4 2 5 3" xfId="52167"/>
    <cellStyle name="Header2 4 2 6" xfId="14225"/>
    <cellStyle name="Header2 4 2 6 2" xfId="52168"/>
    <cellStyle name="Header2 4 2 6 3" xfId="52169"/>
    <cellStyle name="Header2 4 2 7" xfId="14226"/>
    <cellStyle name="Header2 4 2 8" xfId="52170"/>
    <cellStyle name="Header2 4 20" xfId="14227"/>
    <cellStyle name="Header2 4 20 2" xfId="14228"/>
    <cellStyle name="Header2 4 20 2 2" xfId="14229"/>
    <cellStyle name="Header2 4 20 2 3" xfId="14230"/>
    <cellStyle name="Header2 4 20 2 4" xfId="14231"/>
    <cellStyle name="Header2 4 20 2 5" xfId="14232"/>
    <cellStyle name="Header2 4 20 2 6" xfId="14233"/>
    <cellStyle name="Header2 4 20 3" xfId="14234"/>
    <cellStyle name="Header2 4 20 3 2" xfId="52171"/>
    <cellStyle name="Header2 4 20 3 3" xfId="52172"/>
    <cellStyle name="Header2 4 20 4" xfId="14235"/>
    <cellStyle name="Header2 4 20 4 2" xfId="52173"/>
    <cellStyle name="Header2 4 20 4 3" xfId="52174"/>
    <cellStyle name="Header2 4 20 5" xfId="14236"/>
    <cellStyle name="Header2 4 20 5 2" xfId="52175"/>
    <cellStyle name="Header2 4 20 5 3" xfId="52176"/>
    <cellStyle name="Header2 4 20 6" xfId="14237"/>
    <cellStyle name="Header2 4 20 6 2" xfId="52177"/>
    <cellStyle name="Header2 4 20 6 3" xfId="52178"/>
    <cellStyle name="Header2 4 20 7" xfId="14238"/>
    <cellStyle name="Header2 4 20 8" xfId="52179"/>
    <cellStyle name="Header2 4 21" xfId="14239"/>
    <cellStyle name="Header2 4 21 2" xfId="14240"/>
    <cellStyle name="Header2 4 21 2 2" xfId="14241"/>
    <cellStyle name="Header2 4 21 2 3" xfId="14242"/>
    <cellStyle name="Header2 4 21 2 4" xfId="14243"/>
    <cellStyle name="Header2 4 21 2 5" xfId="14244"/>
    <cellStyle name="Header2 4 21 2 6" xfId="14245"/>
    <cellStyle name="Header2 4 21 3" xfId="14246"/>
    <cellStyle name="Header2 4 21 3 2" xfId="52180"/>
    <cellStyle name="Header2 4 21 3 3" xfId="52181"/>
    <cellStyle name="Header2 4 21 4" xfId="14247"/>
    <cellStyle name="Header2 4 21 4 2" xfId="52182"/>
    <cellStyle name="Header2 4 21 4 3" xfId="52183"/>
    <cellStyle name="Header2 4 21 5" xfId="14248"/>
    <cellStyle name="Header2 4 21 5 2" xfId="52184"/>
    <cellStyle name="Header2 4 21 5 3" xfId="52185"/>
    <cellStyle name="Header2 4 21 6" xfId="14249"/>
    <cellStyle name="Header2 4 21 6 2" xfId="52186"/>
    <cellStyle name="Header2 4 21 6 3" xfId="52187"/>
    <cellStyle name="Header2 4 21 7" xfId="14250"/>
    <cellStyle name="Header2 4 21 8" xfId="52188"/>
    <cellStyle name="Header2 4 22" xfId="14251"/>
    <cellStyle name="Header2 4 22 2" xfId="14252"/>
    <cellStyle name="Header2 4 22 2 2" xfId="14253"/>
    <cellStyle name="Header2 4 22 2 3" xfId="14254"/>
    <cellStyle name="Header2 4 22 2 4" xfId="14255"/>
    <cellStyle name="Header2 4 22 2 5" xfId="14256"/>
    <cellStyle name="Header2 4 22 2 6" xfId="14257"/>
    <cellStyle name="Header2 4 22 3" xfId="14258"/>
    <cellStyle name="Header2 4 22 3 2" xfId="52189"/>
    <cellStyle name="Header2 4 22 3 3" xfId="52190"/>
    <cellStyle name="Header2 4 22 4" xfId="14259"/>
    <cellStyle name="Header2 4 22 4 2" xfId="52191"/>
    <cellStyle name="Header2 4 22 4 3" xfId="52192"/>
    <cellStyle name="Header2 4 22 5" xfId="14260"/>
    <cellStyle name="Header2 4 22 5 2" xfId="52193"/>
    <cellStyle name="Header2 4 22 5 3" xfId="52194"/>
    <cellStyle name="Header2 4 22 6" xfId="14261"/>
    <cellStyle name="Header2 4 22 6 2" xfId="52195"/>
    <cellStyle name="Header2 4 22 6 3" xfId="52196"/>
    <cellStyle name="Header2 4 22 7" xfId="14262"/>
    <cellStyle name="Header2 4 22 8" xfId="52197"/>
    <cellStyle name="Header2 4 23" xfId="14263"/>
    <cellStyle name="Header2 4 23 2" xfId="14264"/>
    <cellStyle name="Header2 4 23 2 2" xfId="14265"/>
    <cellStyle name="Header2 4 23 2 3" xfId="14266"/>
    <cellStyle name="Header2 4 23 2 4" xfId="14267"/>
    <cellStyle name="Header2 4 23 2 5" xfId="14268"/>
    <cellStyle name="Header2 4 23 2 6" xfId="14269"/>
    <cellStyle name="Header2 4 23 3" xfId="14270"/>
    <cellStyle name="Header2 4 23 3 2" xfId="52198"/>
    <cellStyle name="Header2 4 23 3 3" xfId="52199"/>
    <cellStyle name="Header2 4 23 4" xfId="14271"/>
    <cellStyle name="Header2 4 23 4 2" xfId="52200"/>
    <cellStyle name="Header2 4 23 4 3" xfId="52201"/>
    <cellStyle name="Header2 4 23 5" xfId="14272"/>
    <cellStyle name="Header2 4 23 5 2" xfId="52202"/>
    <cellStyle name="Header2 4 23 5 3" xfId="52203"/>
    <cellStyle name="Header2 4 23 6" xfId="14273"/>
    <cellStyle name="Header2 4 23 6 2" xfId="52204"/>
    <cellStyle name="Header2 4 23 6 3" xfId="52205"/>
    <cellStyle name="Header2 4 23 7" xfId="14274"/>
    <cellStyle name="Header2 4 23 8" xfId="52206"/>
    <cellStyle name="Header2 4 24" xfId="14275"/>
    <cellStyle name="Header2 4 24 2" xfId="14276"/>
    <cellStyle name="Header2 4 24 2 2" xfId="14277"/>
    <cellStyle name="Header2 4 24 2 3" xfId="14278"/>
    <cellStyle name="Header2 4 24 2 4" xfId="14279"/>
    <cellStyle name="Header2 4 24 2 5" xfId="14280"/>
    <cellStyle name="Header2 4 24 2 6" xfId="14281"/>
    <cellStyle name="Header2 4 24 3" xfId="14282"/>
    <cellStyle name="Header2 4 24 3 2" xfId="52207"/>
    <cellStyle name="Header2 4 24 3 3" xfId="52208"/>
    <cellStyle name="Header2 4 24 4" xfId="14283"/>
    <cellStyle name="Header2 4 24 4 2" xfId="52209"/>
    <cellStyle name="Header2 4 24 4 3" xfId="52210"/>
    <cellStyle name="Header2 4 24 5" xfId="14284"/>
    <cellStyle name="Header2 4 24 5 2" xfId="52211"/>
    <cellStyle name="Header2 4 24 5 3" xfId="52212"/>
    <cellStyle name="Header2 4 24 6" xfId="14285"/>
    <cellStyle name="Header2 4 24 6 2" xfId="52213"/>
    <cellStyle name="Header2 4 24 6 3" xfId="52214"/>
    <cellStyle name="Header2 4 24 7" xfId="14286"/>
    <cellStyle name="Header2 4 24 8" xfId="52215"/>
    <cellStyle name="Header2 4 25" xfId="14287"/>
    <cellStyle name="Header2 4 25 2" xfId="14288"/>
    <cellStyle name="Header2 4 25 2 2" xfId="14289"/>
    <cellStyle name="Header2 4 25 2 3" xfId="14290"/>
    <cellStyle name="Header2 4 25 2 4" xfId="14291"/>
    <cellStyle name="Header2 4 25 2 5" xfId="14292"/>
    <cellStyle name="Header2 4 25 2 6" xfId="14293"/>
    <cellStyle name="Header2 4 25 3" xfId="14294"/>
    <cellStyle name="Header2 4 25 3 2" xfId="52216"/>
    <cellStyle name="Header2 4 25 3 3" xfId="52217"/>
    <cellStyle name="Header2 4 25 4" xfId="14295"/>
    <cellStyle name="Header2 4 25 4 2" xfId="52218"/>
    <cellStyle name="Header2 4 25 4 3" xfId="52219"/>
    <cellStyle name="Header2 4 25 5" xfId="14296"/>
    <cellStyle name="Header2 4 25 5 2" xfId="52220"/>
    <cellStyle name="Header2 4 25 5 3" xfId="52221"/>
    <cellStyle name="Header2 4 25 6" xfId="14297"/>
    <cellStyle name="Header2 4 25 6 2" xfId="52222"/>
    <cellStyle name="Header2 4 25 6 3" xfId="52223"/>
    <cellStyle name="Header2 4 25 7" xfId="14298"/>
    <cellStyle name="Header2 4 25 8" xfId="52224"/>
    <cellStyle name="Header2 4 26" xfId="14299"/>
    <cellStyle name="Header2 4 26 2" xfId="14300"/>
    <cellStyle name="Header2 4 26 2 2" xfId="14301"/>
    <cellStyle name="Header2 4 26 2 3" xfId="14302"/>
    <cellStyle name="Header2 4 26 2 4" xfId="14303"/>
    <cellStyle name="Header2 4 26 2 5" xfId="14304"/>
    <cellStyle name="Header2 4 26 2 6" xfId="14305"/>
    <cellStyle name="Header2 4 26 3" xfId="14306"/>
    <cellStyle name="Header2 4 26 3 2" xfId="52225"/>
    <cellStyle name="Header2 4 26 3 3" xfId="52226"/>
    <cellStyle name="Header2 4 26 4" xfId="14307"/>
    <cellStyle name="Header2 4 26 4 2" xfId="52227"/>
    <cellStyle name="Header2 4 26 4 3" xfId="52228"/>
    <cellStyle name="Header2 4 26 5" xfId="14308"/>
    <cellStyle name="Header2 4 26 5 2" xfId="52229"/>
    <cellStyle name="Header2 4 26 5 3" xfId="52230"/>
    <cellStyle name="Header2 4 26 6" xfId="14309"/>
    <cellStyle name="Header2 4 26 6 2" xfId="52231"/>
    <cellStyle name="Header2 4 26 6 3" xfId="52232"/>
    <cellStyle name="Header2 4 26 7" xfId="14310"/>
    <cellStyle name="Header2 4 26 8" xfId="52233"/>
    <cellStyle name="Header2 4 27" xfId="14311"/>
    <cellStyle name="Header2 4 27 2" xfId="14312"/>
    <cellStyle name="Header2 4 27 2 2" xfId="14313"/>
    <cellStyle name="Header2 4 27 2 3" xfId="14314"/>
    <cellStyle name="Header2 4 27 2 4" xfId="14315"/>
    <cellStyle name="Header2 4 27 2 5" xfId="14316"/>
    <cellStyle name="Header2 4 27 2 6" xfId="14317"/>
    <cellStyle name="Header2 4 27 3" xfId="14318"/>
    <cellStyle name="Header2 4 27 3 2" xfId="52234"/>
    <cellStyle name="Header2 4 27 3 3" xfId="52235"/>
    <cellStyle name="Header2 4 27 4" xfId="14319"/>
    <cellStyle name="Header2 4 27 4 2" xfId="52236"/>
    <cellStyle name="Header2 4 27 4 3" xfId="52237"/>
    <cellStyle name="Header2 4 27 5" xfId="14320"/>
    <cellStyle name="Header2 4 27 5 2" xfId="52238"/>
    <cellStyle name="Header2 4 27 5 3" xfId="52239"/>
    <cellStyle name="Header2 4 27 6" xfId="14321"/>
    <cellStyle name="Header2 4 27 6 2" xfId="52240"/>
    <cellStyle name="Header2 4 27 6 3" xfId="52241"/>
    <cellStyle name="Header2 4 27 7" xfId="14322"/>
    <cellStyle name="Header2 4 27 8" xfId="52242"/>
    <cellStyle name="Header2 4 28" xfId="14323"/>
    <cellStyle name="Header2 4 28 2" xfId="14324"/>
    <cellStyle name="Header2 4 28 2 2" xfId="14325"/>
    <cellStyle name="Header2 4 28 2 3" xfId="14326"/>
    <cellStyle name="Header2 4 28 2 4" xfId="14327"/>
    <cellStyle name="Header2 4 28 2 5" xfId="14328"/>
    <cellStyle name="Header2 4 28 2 6" xfId="14329"/>
    <cellStyle name="Header2 4 28 3" xfId="14330"/>
    <cellStyle name="Header2 4 28 3 2" xfId="52243"/>
    <cellStyle name="Header2 4 28 3 3" xfId="52244"/>
    <cellStyle name="Header2 4 28 4" xfId="14331"/>
    <cellStyle name="Header2 4 28 4 2" xfId="52245"/>
    <cellStyle name="Header2 4 28 4 3" xfId="52246"/>
    <cellStyle name="Header2 4 28 5" xfId="14332"/>
    <cellStyle name="Header2 4 28 5 2" xfId="52247"/>
    <cellStyle name="Header2 4 28 5 3" xfId="52248"/>
    <cellStyle name="Header2 4 28 6" xfId="14333"/>
    <cellStyle name="Header2 4 28 6 2" xfId="52249"/>
    <cellStyle name="Header2 4 28 6 3" xfId="52250"/>
    <cellStyle name="Header2 4 28 7" xfId="14334"/>
    <cellStyle name="Header2 4 28 8" xfId="52251"/>
    <cellStyle name="Header2 4 29" xfId="14335"/>
    <cellStyle name="Header2 4 29 2" xfId="14336"/>
    <cellStyle name="Header2 4 29 2 2" xfId="14337"/>
    <cellStyle name="Header2 4 29 2 3" xfId="14338"/>
    <cellStyle name="Header2 4 29 2 4" xfId="14339"/>
    <cellStyle name="Header2 4 29 2 5" xfId="14340"/>
    <cellStyle name="Header2 4 29 2 6" xfId="14341"/>
    <cellStyle name="Header2 4 29 3" xfId="14342"/>
    <cellStyle name="Header2 4 29 3 2" xfId="52252"/>
    <cellStyle name="Header2 4 29 3 3" xfId="52253"/>
    <cellStyle name="Header2 4 29 4" xfId="14343"/>
    <cellStyle name="Header2 4 29 4 2" xfId="52254"/>
    <cellStyle name="Header2 4 29 4 3" xfId="52255"/>
    <cellStyle name="Header2 4 29 5" xfId="14344"/>
    <cellStyle name="Header2 4 29 5 2" xfId="52256"/>
    <cellStyle name="Header2 4 29 5 3" xfId="52257"/>
    <cellStyle name="Header2 4 29 6" xfId="14345"/>
    <cellStyle name="Header2 4 29 6 2" xfId="52258"/>
    <cellStyle name="Header2 4 29 6 3" xfId="52259"/>
    <cellStyle name="Header2 4 29 7" xfId="14346"/>
    <cellStyle name="Header2 4 29 8" xfId="52260"/>
    <cellStyle name="Header2 4 3" xfId="14347"/>
    <cellStyle name="Header2 4 3 2" xfId="14348"/>
    <cellStyle name="Header2 4 3 2 2" xfId="14349"/>
    <cellStyle name="Header2 4 3 2 3" xfId="14350"/>
    <cellStyle name="Header2 4 3 2 4" xfId="14351"/>
    <cellStyle name="Header2 4 3 2 5" xfId="14352"/>
    <cellStyle name="Header2 4 3 2 6" xfId="14353"/>
    <cellStyle name="Header2 4 3 3" xfId="14354"/>
    <cellStyle name="Header2 4 3 3 2" xfId="52261"/>
    <cellStyle name="Header2 4 3 3 3" xfId="52262"/>
    <cellStyle name="Header2 4 3 4" xfId="14355"/>
    <cellStyle name="Header2 4 3 4 2" xfId="52263"/>
    <cellStyle name="Header2 4 3 4 3" xfId="52264"/>
    <cellStyle name="Header2 4 3 5" xfId="14356"/>
    <cellStyle name="Header2 4 3 5 2" xfId="52265"/>
    <cellStyle name="Header2 4 3 5 3" xfId="52266"/>
    <cellStyle name="Header2 4 3 6" xfId="14357"/>
    <cellStyle name="Header2 4 3 6 2" xfId="52267"/>
    <cellStyle name="Header2 4 3 6 3" xfId="52268"/>
    <cellStyle name="Header2 4 3 7" xfId="14358"/>
    <cellStyle name="Header2 4 3 8" xfId="52269"/>
    <cellStyle name="Header2 4 30" xfId="14359"/>
    <cellStyle name="Header2 4 30 2" xfId="14360"/>
    <cellStyle name="Header2 4 30 2 2" xfId="14361"/>
    <cellStyle name="Header2 4 30 2 3" xfId="14362"/>
    <cellStyle name="Header2 4 30 2 4" xfId="14363"/>
    <cellStyle name="Header2 4 30 2 5" xfId="14364"/>
    <cellStyle name="Header2 4 30 2 6" xfId="14365"/>
    <cellStyle name="Header2 4 30 3" xfId="14366"/>
    <cellStyle name="Header2 4 30 3 2" xfId="52270"/>
    <cellStyle name="Header2 4 30 3 3" xfId="52271"/>
    <cellStyle name="Header2 4 30 4" xfId="14367"/>
    <cellStyle name="Header2 4 30 4 2" xfId="52272"/>
    <cellStyle name="Header2 4 30 4 3" xfId="52273"/>
    <cellStyle name="Header2 4 30 5" xfId="14368"/>
    <cellStyle name="Header2 4 30 5 2" xfId="52274"/>
    <cellStyle name="Header2 4 30 5 3" xfId="52275"/>
    <cellStyle name="Header2 4 30 6" xfId="14369"/>
    <cellStyle name="Header2 4 30 6 2" xfId="52276"/>
    <cellStyle name="Header2 4 30 6 3" xfId="52277"/>
    <cellStyle name="Header2 4 30 7" xfId="14370"/>
    <cellStyle name="Header2 4 30 8" xfId="52278"/>
    <cellStyle name="Header2 4 31" xfId="14371"/>
    <cellStyle name="Header2 4 31 2" xfId="14372"/>
    <cellStyle name="Header2 4 31 2 2" xfId="14373"/>
    <cellStyle name="Header2 4 31 2 3" xfId="14374"/>
    <cellStyle name="Header2 4 31 2 4" xfId="14375"/>
    <cellStyle name="Header2 4 31 2 5" xfId="14376"/>
    <cellStyle name="Header2 4 31 2 6" xfId="14377"/>
    <cellStyle name="Header2 4 31 3" xfId="14378"/>
    <cellStyle name="Header2 4 31 3 2" xfId="52279"/>
    <cellStyle name="Header2 4 31 3 3" xfId="52280"/>
    <cellStyle name="Header2 4 31 4" xfId="14379"/>
    <cellStyle name="Header2 4 31 4 2" xfId="52281"/>
    <cellStyle name="Header2 4 31 4 3" xfId="52282"/>
    <cellStyle name="Header2 4 31 5" xfId="14380"/>
    <cellStyle name="Header2 4 31 5 2" xfId="52283"/>
    <cellStyle name="Header2 4 31 5 3" xfId="52284"/>
    <cellStyle name="Header2 4 31 6" xfId="14381"/>
    <cellStyle name="Header2 4 31 6 2" xfId="52285"/>
    <cellStyle name="Header2 4 31 6 3" xfId="52286"/>
    <cellStyle name="Header2 4 31 7" xfId="14382"/>
    <cellStyle name="Header2 4 31 8" xfId="52287"/>
    <cellStyle name="Header2 4 32" xfId="14383"/>
    <cellStyle name="Header2 4 32 2" xfId="14384"/>
    <cellStyle name="Header2 4 32 2 2" xfId="14385"/>
    <cellStyle name="Header2 4 32 2 3" xfId="14386"/>
    <cellStyle name="Header2 4 32 2 4" xfId="14387"/>
    <cellStyle name="Header2 4 32 2 5" xfId="14388"/>
    <cellStyle name="Header2 4 32 2 6" xfId="14389"/>
    <cellStyle name="Header2 4 32 3" xfId="14390"/>
    <cellStyle name="Header2 4 32 3 2" xfId="52288"/>
    <cellStyle name="Header2 4 32 3 3" xfId="52289"/>
    <cellStyle name="Header2 4 32 4" xfId="14391"/>
    <cellStyle name="Header2 4 32 4 2" xfId="52290"/>
    <cellStyle name="Header2 4 32 4 3" xfId="52291"/>
    <cellStyle name="Header2 4 32 5" xfId="14392"/>
    <cellStyle name="Header2 4 32 5 2" xfId="52292"/>
    <cellStyle name="Header2 4 32 5 3" xfId="52293"/>
    <cellStyle name="Header2 4 32 6" xfId="14393"/>
    <cellStyle name="Header2 4 32 6 2" xfId="52294"/>
    <cellStyle name="Header2 4 32 6 3" xfId="52295"/>
    <cellStyle name="Header2 4 32 7" xfId="14394"/>
    <cellStyle name="Header2 4 32 8" xfId="52296"/>
    <cellStyle name="Header2 4 33" xfId="14395"/>
    <cellStyle name="Header2 4 33 2" xfId="14396"/>
    <cellStyle name="Header2 4 33 2 2" xfId="14397"/>
    <cellStyle name="Header2 4 33 2 3" xfId="14398"/>
    <cellStyle name="Header2 4 33 2 4" xfId="14399"/>
    <cellStyle name="Header2 4 33 2 5" xfId="14400"/>
    <cellStyle name="Header2 4 33 2 6" xfId="14401"/>
    <cellStyle name="Header2 4 33 3" xfId="14402"/>
    <cellStyle name="Header2 4 33 3 2" xfId="52297"/>
    <cellStyle name="Header2 4 33 3 3" xfId="52298"/>
    <cellStyle name="Header2 4 33 4" xfId="14403"/>
    <cellStyle name="Header2 4 33 4 2" xfId="52299"/>
    <cellStyle name="Header2 4 33 4 3" xfId="52300"/>
    <cellStyle name="Header2 4 33 5" xfId="14404"/>
    <cellStyle name="Header2 4 33 5 2" xfId="52301"/>
    <cellStyle name="Header2 4 33 5 3" xfId="52302"/>
    <cellStyle name="Header2 4 33 6" xfId="14405"/>
    <cellStyle name="Header2 4 33 6 2" xfId="52303"/>
    <cellStyle name="Header2 4 33 6 3" xfId="52304"/>
    <cellStyle name="Header2 4 33 7" xfId="14406"/>
    <cellStyle name="Header2 4 33 8" xfId="52305"/>
    <cellStyle name="Header2 4 34" xfId="14407"/>
    <cellStyle name="Header2 4 34 2" xfId="14408"/>
    <cellStyle name="Header2 4 34 2 2" xfId="14409"/>
    <cellStyle name="Header2 4 34 2 3" xfId="14410"/>
    <cellStyle name="Header2 4 34 2 4" xfId="14411"/>
    <cellStyle name="Header2 4 34 2 5" xfId="14412"/>
    <cellStyle name="Header2 4 34 2 6" xfId="14413"/>
    <cellStyle name="Header2 4 34 3" xfId="14414"/>
    <cellStyle name="Header2 4 34 3 2" xfId="52306"/>
    <cellStyle name="Header2 4 34 3 3" xfId="52307"/>
    <cellStyle name="Header2 4 34 4" xfId="14415"/>
    <cellStyle name="Header2 4 34 4 2" xfId="52308"/>
    <cellStyle name="Header2 4 34 4 3" xfId="52309"/>
    <cellStyle name="Header2 4 34 5" xfId="14416"/>
    <cellStyle name="Header2 4 34 5 2" xfId="52310"/>
    <cellStyle name="Header2 4 34 5 3" xfId="52311"/>
    <cellStyle name="Header2 4 34 6" xfId="14417"/>
    <cellStyle name="Header2 4 34 6 2" xfId="52312"/>
    <cellStyle name="Header2 4 34 6 3" xfId="52313"/>
    <cellStyle name="Header2 4 34 7" xfId="14418"/>
    <cellStyle name="Header2 4 34 8" xfId="52314"/>
    <cellStyle name="Header2 4 35" xfId="14419"/>
    <cellStyle name="Header2 4 35 2" xfId="14420"/>
    <cellStyle name="Header2 4 35 3" xfId="14421"/>
    <cellStyle name="Header2 4 35 4" xfId="14422"/>
    <cellStyle name="Header2 4 35 5" xfId="14423"/>
    <cellStyle name="Header2 4 35 6" xfId="14424"/>
    <cellStyle name="Header2 4 36" xfId="14425"/>
    <cellStyle name="Header2 4 36 2" xfId="52315"/>
    <cellStyle name="Header2 4 36 3" xfId="52316"/>
    <cellStyle name="Header2 4 37" xfId="14426"/>
    <cellStyle name="Header2 4 37 2" xfId="52317"/>
    <cellStyle name="Header2 4 37 3" xfId="52318"/>
    <cellStyle name="Header2 4 38" xfId="14427"/>
    <cellStyle name="Header2 4 38 2" xfId="52319"/>
    <cellStyle name="Header2 4 38 3" xfId="52320"/>
    <cellStyle name="Header2 4 39" xfId="14428"/>
    <cellStyle name="Header2 4 39 2" xfId="52321"/>
    <cellStyle name="Header2 4 39 3" xfId="52322"/>
    <cellStyle name="Header2 4 4" xfId="14429"/>
    <cellStyle name="Header2 4 4 2" xfId="14430"/>
    <cellStyle name="Header2 4 4 2 2" xfId="14431"/>
    <cellStyle name="Header2 4 4 2 3" xfId="14432"/>
    <cellStyle name="Header2 4 4 2 4" xfId="14433"/>
    <cellStyle name="Header2 4 4 2 5" xfId="14434"/>
    <cellStyle name="Header2 4 4 2 6" xfId="14435"/>
    <cellStyle name="Header2 4 4 3" xfId="14436"/>
    <cellStyle name="Header2 4 4 3 2" xfId="52323"/>
    <cellStyle name="Header2 4 4 3 3" xfId="52324"/>
    <cellStyle name="Header2 4 4 4" xfId="14437"/>
    <cellStyle name="Header2 4 4 4 2" xfId="52325"/>
    <cellStyle name="Header2 4 4 4 3" xfId="52326"/>
    <cellStyle name="Header2 4 4 5" xfId="14438"/>
    <cellStyle name="Header2 4 4 5 2" xfId="52327"/>
    <cellStyle name="Header2 4 4 5 3" xfId="52328"/>
    <cellStyle name="Header2 4 4 6" xfId="14439"/>
    <cellStyle name="Header2 4 4 6 2" xfId="52329"/>
    <cellStyle name="Header2 4 4 6 3" xfId="52330"/>
    <cellStyle name="Header2 4 4 7" xfId="14440"/>
    <cellStyle name="Header2 4 4 8" xfId="52331"/>
    <cellStyle name="Header2 4 40" xfId="14441"/>
    <cellStyle name="Header2 4 41" xfId="52332"/>
    <cellStyle name="Header2 4 5" xfId="14442"/>
    <cellStyle name="Header2 4 5 2" xfId="14443"/>
    <cellStyle name="Header2 4 5 2 2" xfId="14444"/>
    <cellStyle name="Header2 4 5 2 3" xfId="14445"/>
    <cellStyle name="Header2 4 5 2 4" xfId="14446"/>
    <cellStyle name="Header2 4 5 2 5" xfId="14447"/>
    <cellStyle name="Header2 4 5 2 6" xfId="14448"/>
    <cellStyle name="Header2 4 5 3" xfId="14449"/>
    <cellStyle name="Header2 4 5 3 2" xfId="52333"/>
    <cellStyle name="Header2 4 5 3 3" xfId="52334"/>
    <cellStyle name="Header2 4 5 4" xfId="14450"/>
    <cellStyle name="Header2 4 5 4 2" xfId="52335"/>
    <cellStyle name="Header2 4 5 4 3" xfId="52336"/>
    <cellStyle name="Header2 4 5 5" xfId="14451"/>
    <cellStyle name="Header2 4 5 5 2" xfId="52337"/>
    <cellStyle name="Header2 4 5 5 3" xfId="52338"/>
    <cellStyle name="Header2 4 5 6" xfId="14452"/>
    <cellStyle name="Header2 4 5 6 2" xfId="52339"/>
    <cellStyle name="Header2 4 5 6 3" xfId="52340"/>
    <cellStyle name="Header2 4 5 7" xfId="14453"/>
    <cellStyle name="Header2 4 5 8" xfId="52341"/>
    <cellStyle name="Header2 4 6" xfId="14454"/>
    <cellStyle name="Header2 4 6 2" xfId="14455"/>
    <cellStyle name="Header2 4 6 2 2" xfId="14456"/>
    <cellStyle name="Header2 4 6 2 3" xfId="14457"/>
    <cellStyle name="Header2 4 6 2 4" xfId="14458"/>
    <cellStyle name="Header2 4 6 2 5" xfId="14459"/>
    <cellStyle name="Header2 4 6 2 6" xfId="14460"/>
    <cellStyle name="Header2 4 6 3" xfId="14461"/>
    <cellStyle name="Header2 4 6 3 2" xfId="52342"/>
    <cellStyle name="Header2 4 6 3 3" xfId="52343"/>
    <cellStyle name="Header2 4 6 4" xfId="14462"/>
    <cellStyle name="Header2 4 6 4 2" xfId="52344"/>
    <cellStyle name="Header2 4 6 4 3" xfId="52345"/>
    <cellStyle name="Header2 4 6 5" xfId="14463"/>
    <cellStyle name="Header2 4 6 5 2" xfId="52346"/>
    <cellStyle name="Header2 4 6 5 3" xfId="52347"/>
    <cellStyle name="Header2 4 6 6" xfId="14464"/>
    <cellStyle name="Header2 4 6 6 2" xfId="52348"/>
    <cellStyle name="Header2 4 6 6 3" xfId="52349"/>
    <cellStyle name="Header2 4 6 7" xfId="14465"/>
    <cellStyle name="Header2 4 6 8" xfId="52350"/>
    <cellStyle name="Header2 4 7" xfId="14466"/>
    <cellStyle name="Header2 4 7 2" xfId="14467"/>
    <cellStyle name="Header2 4 7 2 2" xfId="14468"/>
    <cellStyle name="Header2 4 7 2 3" xfId="14469"/>
    <cellStyle name="Header2 4 7 2 4" xfId="14470"/>
    <cellStyle name="Header2 4 7 2 5" xfId="14471"/>
    <cellStyle name="Header2 4 7 2 6" xfId="14472"/>
    <cellStyle name="Header2 4 7 3" xfId="14473"/>
    <cellStyle name="Header2 4 7 3 2" xfId="52351"/>
    <cellStyle name="Header2 4 7 3 3" xfId="52352"/>
    <cellStyle name="Header2 4 7 4" xfId="14474"/>
    <cellStyle name="Header2 4 7 4 2" xfId="52353"/>
    <cellStyle name="Header2 4 7 4 3" xfId="52354"/>
    <cellStyle name="Header2 4 7 5" xfId="14475"/>
    <cellStyle name="Header2 4 7 5 2" xfId="52355"/>
    <cellStyle name="Header2 4 7 5 3" xfId="52356"/>
    <cellStyle name="Header2 4 7 6" xfId="14476"/>
    <cellStyle name="Header2 4 7 6 2" xfId="52357"/>
    <cellStyle name="Header2 4 7 6 3" xfId="52358"/>
    <cellStyle name="Header2 4 7 7" xfId="14477"/>
    <cellStyle name="Header2 4 7 8" xfId="52359"/>
    <cellStyle name="Header2 4 8" xfId="14478"/>
    <cellStyle name="Header2 4 8 2" xfId="14479"/>
    <cellStyle name="Header2 4 8 2 2" xfId="14480"/>
    <cellStyle name="Header2 4 8 2 3" xfId="14481"/>
    <cellStyle name="Header2 4 8 2 4" xfId="14482"/>
    <cellStyle name="Header2 4 8 2 5" xfId="14483"/>
    <cellStyle name="Header2 4 8 2 6" xfId="14484"/>
    <cellStyle name="Header2 4 8 3" xfId="14485"/>
    <cellStyle name="Header2 4 8 3 2" xfId="52360"/>
    <cellStyle name="Header2 4 8 3 3" xfId="52361"/>
    <cellStyle name="Header2 4 8 4" xfId="14486"/>
    <cellStyle name="Header2 4 8 4 2" xfId="52362"/>
    <cellStyle name="Header2 4 8 4 3" xfId="52363"/>
    <cellStyle name="Header2 4 8 5" xfId="14487"/>
    <cellStyle name="Header2 4 8 5 2" xfId="52364"/>
    <cellStyle name="Header2 4 8 5 3" xfId="52365"/>
    <cellStyle name="Header2 4 8 6" xfId="14488"/>
    <cellStyle name="Header2 4 8 6 2" xfId="52366"/>
    <cellStyle name="Header2 4 8 6 3" xfId="52367"/>
    <cellStyle name="Header2 4 8 7" xfId="14489"/>
    <cellStyle name="Header2 4 8 8" xfId="52368"/>
    <cellStyle name="Header2 4 9" xfId="14490"/>
    <cellStyle name="Header2 4 9 2" xfId="14491"/>
    <cellStyle name="Header2 4 9 2 2" xfId="14492"/>
    <cellStyle name="Header2 4 9 2 3" xfId="14493"/>
    <cellStyle name="Header2 4 9 2 4" xfId="14494"/>
    <cellStyle name="Header2 4 9 2 5" xfId="14495"/>
    <cellStyle name="Header2 4 9 2 6" xfId="14496"/>
    <cellStyle name="Header2 4 9 3" xfId="14497"/>
    <cellStyle name="Header2 4 9 3 2" xfId="52369"/>
    <cellStyle name="Header2 4 9 3 3" xfId="52370"/>
    <cellStyle name="Header2 4 9 4" xfId="14498"/>
    <cellStyle name="Header2 4 9 4 2" xfId="52371"/>
    <cellStyle name="Header2 4 9 4 3" xfId="52372"/>
    <cellStyle name="Header2 4 9 5" xfId="14499"/>
    <cellStyle name="Header2 4 9 5 2" xfId="52373"/>
    <cellStyle name="Header2 4 9 5 3" xfId="52374"/>
    <cellStyle name="Header2 4 9 6" xfId="14500"/>
    <cellStyle name="Header2 4 9 6 2" xfId="52375"/>
    <cellStyle name="Header2 4 9 6 3" xfId="52376"/>
    <cellStyle name="Header2 4 9 7" xfId="14501"/>
    <cellStyle name="Header2 4 9 8" xfId="52377"/>
    <cellStyle name="Header2 40" xfId="52378"/>
    <cellStyle name="Header2 40 2" xfId="52379"/>
    <cellStyle name="Header2 40 3" xfId="52380"/>
    <cellStyle name="Header2 41" xfId="52381"/>
    <cellStyle name="Header2 5" xfId="14502"/>
    <cellStyle name="Header2 5 10" xfId="14503"/>
    <cellStyle name="Header2 5 10 2" xfId="14504"/>
    <cellStyle name="Header2 5 10 2 2" xfId="14505"/>
    <cellStyle name="Header2 5 10 2 3" xfId="14506"/>
    <cellStyle name="Header2 5 10 2 4" xfId="14507"/>
    <cellStyle name="Header2 5 10 2 5" xfId="14508"/>
    <cellStyle name="Header2 5 10 2 6" xfId="14509"/>
    <cellStyle name="Header2 5 10 3" xfId="14510"/>
    <cellStyle name="Header2 5 10 3 2" xfId="52382"/>
    <cellStyle name="Header2 5 10 3 3" xfId="52383"/>
    <cellStyle name="Header2 5 10 4" xfId="14511"/>
    <cellStyle name="Header2 5 10 4 2" xfId="52384"/>
    <cellStyle name="Header2 5 10 4 3" xfId="52385"/>
    <cellStyle name="Header2 5 10 5" xfId="14512"/>
    <cellStyle name="Header2 5 10 5 2" xfId="52386"/>
    <cellStyle name="Header2 5 10 5 3" xfId="52387"/>
    <cellStyle name="Header2 5 10 6" xfId="14513"/>
    <cellStyle name="Header2 5 10 6 2" xfId="52388"/>
    <cellStyle name="Header2 5 10 6 3" xfId="52389"/>
    <cellStyle name="Header2 5 10 7" xfId="14514"/>
    <cellStyle name="Header2 5 10 8" xfId="52390"/>
    <cellStyle name="Header2 5 11" xfId="14515"/>
    <cellStyle name="Header2 5 11 2" xfId="14516"/>
    <cellStyle name="Header2 5 11 2 2" xfId="14517"/>
    <cellStyle name="Header2 5 11 2 3" xfId="14518"/>
    <cellStyle name="Header2 5 11 2 4" xfId="14519"/>
    <cellStyle name="Header2 5 11 2 5" xfId="14520"/>
    <cellStyle name="Header2 5 11 2 6" xfId="14521"/>
    <cellStyle name="Header2 5 11 3" xfId="14522"/>
    <cellStyle name="Header2 5 11 3 2" xfId="52391"/>
    <cellStyle name="Header2 5 11 3 3" xfId="52392"/>
    <cellStyle name="Header2 5 11 4" xfId="14523"/>
    <cellStyle name="Header2 5 11 4 2" xfId="52393"/>
    <cellStyle name="Header2 5 11 4 3" xfId="52394"/>
    <cellStyle name="Header2 5 11 5" xfId="14524"/>
    <cellStyle name="Header2 5 11 5 2" xfId="52395"/>
    <cellStyle name="Header2 5 11 5 3" xfId="52396"/>
    <cellStyle name="Header2 5 11 6" xfId="14525"/>
    <cellStyle name="Header2 5 11 6 2" xfId="52397"/>
    <cellStyle name="Header2 5 11 6 3" xfId="52398"/>
    <cellStyle name="Header2 5 11 7" xfId="14526"/>
    <cellStyle name="Header2 5 11 8" xfId="52399"/>
    <cellStyle name="Header2 5 12" xfId="14527"/>
    <cellStyle name="Header2 5 12 2" xfId="14528"/>
    <cellStyle name="Header2 5 12 2 2" xfId="14529"/>
    <cellStyle name="Header2 5 12 2 3" xfId="14530"/>
    <cellStyle name="Header2 5 12 2 4" xfId="14531"/>
    <cellStyle name="Header2 5 12 2 5" xfId="14532"/>
    <cellStyle name="Header2 5 12 2 6" xfId="14533"/>
    <cellStyle name="Header2 5 12 3" xfId="14534"/>
    <cellStyle name="Header2 5 12 3 2" xfId="52400"/>
    <cellStyle name="Header2 5 12 3 3" xfId="52401"/>
    <cellStyle name="Header2 5 12 4" xfId="14535"/>
    <cellStyle name="Header2 5 12 4 2" xfId="52402"/>
    <cellStyle name="Header2 5 12 4 3" xfId="52403"/>
    <cellStyle name="Header2 5 12 5" xfId="14536"/>
    <cellStyle name="Header2 5 12 5 2" xfId="52404"/>
    <cellStyle name="Header2 5 12 5 3" xfId="52405"/>
    <cellStyle name="Header2 5 12 6" xfId="14537"/>
    <cellStyle name="Header2 5 12 6 2" xfId="52406"/>
    <cellStyle name="Header2 5 12 6 3" xfId="52407"/>
    <cellStyle name="Header2 5 12 7" xfId="14538"/>
    <cellStyle name="Header2 5 12 8" xfId="52408"/>
    <cellStyle name="Header2 5 13" xfId="14539"/>
    <cellStyle name="Header2 5 13 2" xfId="14540"/>
    <cellStyle name="Header2 5 13 2 2" xfId="14541"/>
    <cellStyle name="Header2 5 13 2 3" xfId="14542"/>
    <cellStyle name="Header2 5 13 2 4" xfId="14543"/>
    <cellStyle name="Header2 5 13 2 5" xfId="14544"/>
    <cellStyle name="Header2 5 13 2 6" xfId="14545"/>
    <cellStyle name="Header2 5 13 3" xfId="14546"/>
    <cellStyle name="Header2 5 13 3 2" xfId="52409"/>
    <cellStyle name="Header2 5 13 3 3" xfId="52410"/>
    <cellStyle name="Header2 5 13 4" xfId="14547"/>
    <cellStyle name="Header2 5 13 4 2" xfId="52411"/>
    <cellStyle name="Header2 5 13 4 3" xfId="52412"/>
    <cellStyle name="Header2 5 13 5" xfId="14548"/>
    <cellStyle name="Header2 5 13 5 2" xfId="52413"/>
    <cellStyle name="Header2 5 13 5 3" xfId="52414"/>
    <cellStyle name="Header2 5 13 6" xfId="14549"/>
    <cellStyle name="Header2 5 13 6 2" xfId="52415"/>
    <cellStyle name="Header2 5 13 6 3" xfId="52416"/>
    <cellStyle name="Header2 5 13 7" xfId="14550"/>
    <cellStyle name="Header2 5 13 8" xfId="52417"/>
    <cellStyle name="Header2 5 14" xfId="14551"/>
    <cellStyle name="Header2 5 14 2" xfId="14552"/>
    <cellStyle name="Header2 5 14 2 2" xfId="14553"/>
    <cellStyle name="Header2 5 14 2 3" xfId="14554"/>
    <cellStyle name="Header2 5 14 2 4" xfId="14555"/>
    <cellStyle name="Header2 5 14 2 5" xfId="14556"/>
    <cellStyle name="Header2 5 14 2 6" xfId="14557"/>
    <cellStyle name="Header2 5 14 3" xfId="14558"/>
    <cellStyle name="Header2 5 14 3 2" xfId="52418"/>
    <cellStyle name="Header2 5 14 3 3" xfId="52419"/>
    <cellStyle name="Header2 5 14 4" xfId="14559"/>
    <cellStyle name="Header2 5 14 4 2" xfId="52420"/>
    <cellStyle name="Header2 5 14 4 3" xfId="52421"/>
    <cellStyle name="Header2 5 14 5" xfId="14560"/>
    <cellStyle name="Header2 5 14 5 2" xfId="52422"/>
    <cellStyle name="Header2 5 14 5 3" xfId="52423"/>
    <cellStyle name="Header2 5 14 6" xfId="14561"/>
    <cellStyle name="Header2 5 14 6 2" xfId="52424"/>
    <cellStyle name="Header2 5 14 6 3" xfId="52425"/>
    <cellStyle name="Header2 5 14 7" xfId="14562"/>
    <cellStyle name="Header2 5 14 8" xfId="52426"/>
    <cellStyle name="Header2 5 15" xfId="14563"/>
    <cellStyle name="Header2 5 15 2" xfId="14564"/>
    <cellStyle name="Header2 5 15 2 2" xfId="14565"/>
    <cellStyle name="Header2 5 15 2 3" xfId="14566"/>
    <cellStyle name="Header2 5 15 2 4" xfId="14567"/>
    <cellStyle name="Header2 5 15 2 5" xfId="14568"/>
    <cellStyle name="Header2 5 15 2 6" xfId="14569"/>
    <cellStyle name="Header2 5 15 3" xfId="14570"/>
    <cellStyle name="Header2 5 15 3 2" xfId="52427"/>
    <cellStyle name="Header2 5 15 3 3" xfId="52428"/>
    <cellStyle name="Header2 5 15 4" xfId="14571"/>
    <cellStyle name="Header2 5 15 4 2" xfId="52429"/>
    <cellStyle name="Header2 5 15 4 3" xfId="52430"/>
    <cellStyle name="Header2 5 15 5" xfId="14572"/>
    <cellStyle name="Header2 5 15 5 2" xfId="52431"/>
    <cellStyle name="Header2 5 15 5 3" xfId="52432"/>
    <cellStyle name="Header2 5 15 6" xfId="14573"/>
    <cellStyle name="Header2 5 15 6 2" xfId="52433"/>
    <cellStyle name="Header2 5 15 6 3" xfId="52434"/>
    <cellStyle name="Header2 5 15 7" xfId="14574"/>
    <cellStyle name="Header2 5 15 8" xfId="52435"/>
    <cellStyle name="Header2 5 16" xfId="14575"/>
    <cellStyle name="Header2 5 16 2" xfId="14576"/>
    <cellStyle name="Header2 5 16 2 2" xfId="14577"/>
    <cellStyle name="Header2 5 16 2 3" xfId="14578"/>
    <cellStyle name="Header2 5 16 2 4" xfId="14579"/>
    <cellStyle name="Header2 5 16 2 5" xfId="14580"/>
    <cellStyle name="Header2 5 16 2 6" xfId="14581"/>
    <cellStyle name="Header2 5 16 3" xfId="14582"/>
    <cellStyle name="Header2 5 16 3 2" xfId="52436"/>
    <cellStyle name="Header2 5 16 3 3" xfId="52437"/>
    <cellStyle name="Header2 5 16 4" xfId="14583"/>
    <cellStyle name="Header2 5 16 4 2" xfId="52438"/>
    <cellStyle name="Header2 5 16 4 3" xfId="52439"/>
    <cellStyle name="Header2 5 16 5" xfId="14584"/>
    <cellStyle name="Header2 5 16 5 2" xfId="52440"/>
    <cellStyle name="Header2 5 16 5 3" xfId="52441"/>
    <cellStyle name="Header2 5 16 6" xfId="14585"/>
    <cellStyle name="Header2 5 16 6 2" xfId="52442"/>
    <cellStyle name="Header2 5 16 6 3" xfId="52443"/>
    <cellStyle name="Header2 5 16 7" xfId="14586"/>
    <cellStyle name="Header2 5 16 8" xfId="52444"/>
    <cellStyle name="Header2 5 17" xfId="14587"/>
    <cellStyle name="Header2 5 17 2" xfId="14588"/>
    <cellStyle name="Header2 5 17 2 2" xfId="14589"/>
    <cellStyle name="Header2 5 17 2 3" xfId="14590"/>
    <cellStyle name="Header2 5 17 2 4" xfId="14591"/>
    <cellStyle name="Header2 5 17 2 5" xfId="14592"/>
    <cellStyle name="Header2 5 17 2 6" xfId="14593"/>
    <cellStyle name="Header2 5 17 3" xfId="14594"/>
    <cellStyle name="Header2 5 17 3 2" xfId="52445"/>
    <cellStyle name="Header2 5 17 3 3" xfId="52446"/>
    <cellStyle name="Header2 5 17 4" xfId="14595"/>
    <cellStyle name="Header2 5 17 4 2" xfId="52447"/>
    <cellStyle name="Header2 5 17 4 3" xfId="52448"/>
    <cellStyle name="Header2 5 17 5" xfId="14596"/>
    <cellStyle name="Header2 5 17 5 2" xfId="52449"/>
    <cellStyle name="Header2 5 17 5 3" xfId="52450"/>
    <cellStyle name="Header2 5 17 6" xfId="14597"/>
    <cellStyle name="Header2 5 17 6 2" xfId="52451"/>
    <cellStyle name="Header2 5 17 6 3" xfId="52452"/>
    <cellStyle name="Header2 5 17 7" xfId="14598"/>
    <cellStyle name="Header2 5 17 8" xfId="52453"/>
    <cellStyle name="Header2 5 18" xfId="14599"/>
    <cellStyle name="Header2 5 18 2" xfId="14600"/>
    <cellStyle name="Header2 5 18 2 2" xfId="14601"/>
    <cellStyle name="Header2 5 18 2 3" xfId="14602"/>
    <cellStyle name="Header2 5 18 2 4" xfId="14603"/>
    <cellStyle name="Header2 5 18 2 5" xfId="14604"/>
    <cellStyle name="Header2 5 18 2 6" xfId="14605"/>
    <cellStyle name="Header2 5 18 3" xfId="14606"/>
    <cellStyle name="Header2 5 18 3 2" xfId="52454"/>
    <cellStyle name="Header2 5 18 3 3" xfId="52455"/>
    <cellStyle name="Header2 5 18 4" xfId="14607"/>
    <cellStyle name="Header2 5 18 4 2" xfId="52456"/>
    <cellStyle name="Header2 5 18 4 3" xfId="52457"/>
    <cellStyle name="Header2 5 18 5" xfId="14608"/>
    <cellStyle name="Header2 5 18 5 2" xfId="52458"/>
    <cellStyle name="Header2 5 18 5 3" xfId="52459"/>
    <cellStyle name="Header2 5 18 6" xfId="14609"/>
    <cellStyle name="Header2 5 18 6 2" xfId="52460"/>
    <cellStyle name="Header2 5 18 6 3" xfId="52461"/>
    <cellStyle name="Header2 5 18 7" xfId="14610"/>
    <cellStyle name="Header2 5 18 8" xfId="52462"/>
    <cellStyle name="Header2 5 19" xfId="14611"/>
    <cellStyle name="Header2 5 19 2" xfId="14612"/>
    <cellStyle name="Header2 5 19 2 2" xfId="14613"/>
    <cellStyle name="Header2 5 19 2 3" xfId="14614"/>
    <cellStyle name="Header2 5 19 2 4" xfId="14615"/>
    <cellStyle name="Header2 5 19 2 5" xfId="14616"/>
    <cellStyle name="Header2 5 19 2 6" xfId="14617"/>
    <cellStyle name="Header2 5 19 3" xfId="14618"/>
    <cellStyle name="Header2 5 19 3 2" xfId="52463"/>
    <cellStyle name="Header2 5 19 3 3" xfId="52464"/>
    <cellStyle name="Header2 5 19 4" xfId="14619"/>
    <cellStyle name="Header2 5 19 4 2" xfId="52465"/>
    <cellStyle name="Header2 5 19 4 3" xfId="52466"/>
    <cellStyle name="Header2 5 19 5" xfId="14620"/>
    <cellStyle name="Header2 5 19 5 2" xfId="52467"/>
    <cellStyle name="Header2 5 19 5 3" xfId="52468"/>
    <cellStyle name="Header2 5 19 6" xfId="14621"/>
    <cellStyle name="Header2 5 19 6 2" xfId="52469"/>
    <cellStyle name="Header2 5 19 6 3" xfId="52470"/>
    <cellStyle name="Header2 5 19 7" xfId="14622"/>
    <cellStyle name="Header2 5 19 8" xfId="52471"/>
    <cellStyle name="Header2 5 2" xfId="14623"/>
    <cellStyle name="Header2 5 2 2" xfId="14624"/>
    <cellStyle name="Header2 5 2 2 2" xfId="14625"/>
    <cellStyle name="Header2 5 2 2 3" xfId="14626"/>
    <cellStyle name="Header2 5 2 2 4" xfId="14627"/>
    <cellStyle name="Header2 5 2 2 5" xfId="14628"/>
    <cellStyle name="Header2 5 2 2 6" xfId="14629"/>
    <cellStyle name="Header2 5 2 3" xfId="14630"/>
    <cellStyle name="Header2 5 2 3 2" xfId="52472"/>
    <cellStyle name="Header2 5 2 3 3" xfId="52473"/>
    <cellStyle name="Header2 5 2 4" xfId="14631"/>
    <cellStyle name="Header2 5 2 4 2" xfId="52474"/>
    <cellStyle name="Header2 5 2 4 3" xfId="52475"/>
    <cellStyle name="Header2 5 2 5" xfId="14632"/>
    <cellStyle name="Header2 5 2 5 2" xfId="52476"/>
    <cellStyle name="Header2 5 2 5 3" xfId="52477"/>
    <cellStyle name="Header2 5 2 6" xfId="14633"/>
    <cellStyle name="Header2 5 2 6 2" xfId="52478"/>
    <cellStyle name="Header2 5 2 6 3" xfId="52479"/>
    <cellStyle name="Header2 5 2 7" xfId="14634"/>
    <cellStyle name="Header2 5 2 8" xfId="52480"/>
    <cellStyle name="Header2 5 20" xfId="14635"/>
    <cellStyle name="Header2 5 20 2" xfId="14636"/>
    <cellStyle name="Header2 5 20 2 2" xfId="14637"/>
    <cellStyle name="Header2 5 20 2 3" xfId="14638"/>
    <cellStyle name="Header2 5 20 2 4" xfId="14639"/>
    <cellStyle name="Header2 5 20 2 5" xfId="14640"/>
    <cellStyle name="Header2 5 20 2 6" xfId="14641"/>
    <cellStyle name="Header2 5 20 3" xfId="14642"/>
    <cellStyle name="Header2 5 20 3 2" xfId="52481"/>
    <cellStyle name="Header2 5 20 3 3" xfId="52482"/>
    <cellStyle name="Header2 5 20 4" xfId="14643"/>
    <cellStyle name="Header2 5 20 4 2" xfId="52483"/>
    <cellStyle name="Header2 5 20 4 3" xfId="52484"/>
    <cellStyle name="Header2 5 20 5" xfId="14644"/>
    <cellStyle name="Header2 5 20 5 2" xfId="52485"/>
    <cellStyle name="Header2 5 20 5 3" xfId="52486"/>
    <cellStyle name="Header2 5 20 6" xfId="14645"/>
    <cellStyle name="Header2 5 20 6 2" xfId="52487"/>
    <cellStyle name="Header2 5 20 6 3" xfId="52488"/>
    <cellStyle name="Header2 5 20 7" xfId="14646"/>
    <cellStyle name="Header2 5 20 8" xfId="52489"/>
    <cellStyle name="Header2 5 21" xfId="14647"/>
    <cellStyle name="Header2 5 21 2" xfId="14648"/>
    <cellStyle name="Header2 5 21 2 2" xfId="14649"/>
    <cellStyle name="Header2 5 21 2 3" xfId="14650"/>
    <cellStyle name="Header2 5 21 2 4" xfId="14651"/>
    <cellStyle name="Header2 5 21 2 5" xfId="14652"/>
    <cellStyle name="Header2 5 21 2 6" xfId="14653"/>
    <cellStyle name="Header2 5 21 3" xfId="14654"/>
    <cellStyle name="Header2 5 21 3 2" xfId="52490"/>
    <cellStyle name="Header2 5 21 3 3" xfId="52491"/>
    <cellStyle name="Header2 5 21 4" xfId="14655"/>
    <cellStyle name="Header2 5 21 4 2" xfId="52492"/>
    <cellStyle name="Header2 5 21 4 3" xfId="52493"/>
    <cellStyle name="Header2 5 21 5" xfId="14656"/>
    <cellStyle name="Header2 5 21 5 2" xfId="52494"/>
    <cellStyle name="Header2 5 21 5 3" xfId="52495"/>
    <cellStyle name="Header2 5 21 6" xfId="14657"/>
    <cellStyle name="Header2 5 21 6 2" xfId="52496"/>
    <cellStyle name="Header2 5 21 6 3" xfId="52497"/>
    <cellStyle name="Header2 5 21 7" xfId="14658"/>
    <cellStyle name="Header2 5 21 8" xfId="52498"/>
    <cellStyle name="Header2 5 22" xfId="14659"/>
    <cellStyle name="Header2 5 22 2" xfId="14660"/>
    <cellStyle name="Header2 5 22 2 2" xfId="14661"/>
    <cellStyle name="Header2 5 22 2 3" xfId="14662"/>
    <cellStyle name="Header2 5 22 2 4" xfId="14663"/>
    <cellStyle name="Header2 5 22 2 5" xfId="14664"/>
    <cellStyle name="Header2 5 22 2 6" xfId="14665"/>
    <cellStyle name="Header2 5 22 3" xfId="14666"/>
    <cellStyle name="Header2 5 22 3 2" xfId="52499"/>
    <cellStyle name="Header2 5 22 3 3" xfId="52500"/>
    <cellStyle name="Header2 5 22 4" xfId="14667"/>
    <cellStyle name="Header2 5 22 4 2" xfId="52501"/>
    <cellStyle name="Header2 5 22 4 3" xfId="52502"/>
    <cellStyle name="Header2 5 22 5" xfId="14668"/>
    <cellStyle name="Header2 5 22 5 2" xfId="52503"/>
    <cellStyle name="Header2 5 22 5 3" xfId="52504"/>
    <cellStyle name="Header2 5 22 6" xfId="14669"/>
    <cellStyle name="Header2 5 22 6 2" xfId="52505"/>
    <cellStyle name="Header2 5 22 6 3" xfId="52506"/>
    <cellStyle name="Header2 5 22 7" xfId="14670"/>
    <cellStyle name="Header2 5 22 8" xfId="52507"/>
    <cellStyle name="Header2 5 23" xfId="14671"/>
    <cellStyle name="Header2 5 23 2" xfId="14672"/>
    <cellStyle name="Header2 5 23 2 2" xfId="14673"/>
    <cellStyle name="Header2 5 23 2 3" xfId="14674"/>
    <cellStyle name="Header2 5 23 2 4" xfId="14675"/>
    <cellStyle name="Header2 5 23 2 5" xfId="14676"/>
    <cellStyle name="Header2 5 23 2 6" xfId="14677"/>
    <cellStyle name="Header2 5 23 3" xfId="14678"/>
    <cellStyle name="Header2 5 23 3 2" xfId="52508"/>
    <cellStyle name="Header2 5 23 3 3" xfId="52509"/>
    <cellStyle name="Header2 5 23 4" xfId="14679"/>
    <cellStyle name="Header2 5 23 4 2" xfId="52510"/>
    <cellStyle name="Header2 5 23 4 3" xfId="52511"/>
    <cellStyle name="Header2 5 23 5" xfId="14680"/>
    <cellStyle name="Header2 5 23 5 2" xfId="52512"/>
    <cellStyle name="Header2 5 23 5 3" xfId="52513"/>
    <cellStyle name="Header2 5 23 6" xfId="14681"/>
    <cellStyle name="Header2 5 23 6 2" xfId="52514"/>
    <cellStyle name="Header2 5 23 6 3" xfId="52515"/>
    <cellStyle name="Header2 5 23 7" xfId="14682"/>
    <cellStyle name="Header2 5 23 8" xfId="52516"/>
    <cellStyle name="Header2 5 24" xfId="14683"/>
    <cellStyle name="Header2 5 24 2" xfId="14684"/>
    <cellStyle name="Header2 5 24 2 2" xfId="14685"/>
    <cellStyle name="Header2 5 24 2 3" xfId="14686"/>
    <cellStyle name="Header2 5 24 2 4" xfId="14687"/>
    <cellStyle name="Header2 5 24 2 5" xfId="14688"/>
    <cellStyle name="Header2 5 24 2 6" xfId="14689"/>
    <cellStyle name="Header2 5 24 3" xfId="14690"/>
    <cellStyle name="Header2 5 24 3 2" xfId="52517"/>
    <cellStyle name="Header2 5 24 3 3" xfId="52518"/>
    <cellStyle name="Header2 5 24 4" xfId="14691"/>
    <cellStyle name="Header2 5 24 4 2" xfId="52519"/>
    <cellStyle name="Header2 5 24 4 3" xfId="52520"/>
    <cellStyle name="Header2 5 24 5" xfId="14692"/>
    <cellStyle name="Header2 5 24 5 2" xfId="52521"/>
    <cellStyle name="Header2 5 24 5 3" xfId="52522"/>
    <cellStyle name="Header2 5 24 6" xfId="14693"/>
    <cellStyle name="Header2 5 24 6 2" xfId="52523"/>
    <cellStyle name="Header2 5 24 6 3" xfId="52524"/>
    <cellStyle name="Header2 5 24 7" xfId="14694"/>
    <cellStyle name="Header2 5 24 8" xfId="52525"/>
    <cellStyle name="Header2 5 25" xfId="14695"/>
    <cellStyle name="Header2 5 25 2" xfId="14696"/>
    <cellStyle name="Header2 5 25 2 2" xfId="14697"/>
    <cellStyle name="Header2 5 25 2 3" xfId="14698"/>
    <cellStyle name="Header2 5 25 2 4" xfId="14699"/>
    <cellStyle name="Header2 5 25 2 5" xfId="14700"/>
    <cellStyle name="Header2 5 25 2 6" xfId="14701"/>
    <cellStyle name="Header2 5 25 3" xfId="14702"/>
    <cellStyle name="Header2 5 25 3 2" xfId="52526"/>
    <cellStyle name="Header2 5 25 3 3" xfId="52527"/>
    <cellStyle name="Header2 5 25 4" xfId="14703"/>
    <cellStyle name="Header2 5 25 4 2" xfId="52528"/>
    <cellStyle name="Header2 5 25 4 3" xfId="52529"/>
    <cellStyle name="Header2 5 25 5" xfId="14704"/>
    <cellStyle name="Header2 5 25 5 2" xfId="52530"/>
    <cellStyle name="Header2 5 25 5 3" xfId="52531"/>
    <cellStyle name="Header2 5 25 6" xfId="14705"/>
    <cellStyle name="Header2 5 25 6 2" xfId="52532"/>
    <cellStyle name="Header2 5 25 6 3" xfId="52533"/>
    <cellStyle name="Header2 5 25 7" xfId="14706"/>
    <cellStyle name="Header2 5 25 8" xfId="52534"/>
    <cellStyle name="Header2 5 26" xfId="14707"/>
    <cellStyle name="Header2 5 26 2" xfId="14708"/>
    <cellStyle name="Header2 5 26 2 2" xfId="14709"/>
    <cellStyle name="Header2 5 26 2 3" xfId="14710"/>
    <cellStyle name="Header2 5 26 2 4" xfId="14711"/>
    <cellStyle name="Header2 5 26 2 5" xfId="14712"/>
    <cellStyle name="Header2 5 26 2 6" xfId="14713"/>
    <cellStyle name="Header2 5 26 3" xfId="14714"/>
    <cellStyle name="Header2 5 26 3 2" xfId="52535"/>
    <cellStyle name="Header2 5 26 3 3" xfId="52536"/>
    <cellStyle name="Header2 5 26 4" xfId="14715"/>
    <cellStyle name="Header2 5 26 4 2" xfId="52537"/>
    <cellStyle name="Header2 5 26 4 3" xfId="52538"/>
    <cellStyle name="Header2 5 26 5" xfId="14716"/>
    <cellStyle name="Header2 5 26 5 2" xfId="52539"/>
    <cellStyle name="Header2 5 26 5 3" xfId="52540"/>
    <cellStyle name="Header2 5 26 6" xfId="14717"/>
    <cellStyle name="Header2 5 26 6 2" xfId="52541"/>
    <cellStyle name="Header2 5 26 6 3" xfId="52542"/>
    <cellStyle name="Header2 5 26 7" xfId="14718"/>
    <cellStyle name="Header2 5 26 8" xfId="52543"/>
    <cellStyle name="Header2 5 27" xfId="14719"/>
    <cellStyle name="Header2 5 27 2" xfId="14720"/>
    <cellStyle name="Header2 5 27 2 2" xfId="14721"/>
    <cellStyle name="Header2 5 27 2 3" xfId="14722"/>
    <cellStyle name="Header2 5 27 2 4" xfId="14723"/>
    <cellStyle name="Header2 5 27 2 5" xfId="14724"/>
    <cellStyle name="Header2 5 27 2 6" xfId="14725"/>
    <cellStyle name="Header2 5 27 3" xfId="14726"/>
    <cellStyle name="Header2 5 27 3 2" xfId="52544"/>
    <cellStyle name="Header2 5 27 3 3" xfId="52545"/>
    <cellStyle name="Header2 5 27 4" xfId="14727"/>
    <cellStyle name="Header2 5 27 4 2" xfId="52546"/>
    <cellStyle name="Header2 5 27 4 3" xfId="52547"/>
    <cellStyle name="Header2 5 27 5" xfId="14728"/>
    <cellStyle name="Header2 5 27 5 2" xfId="52548"/>
    <cellStyle name="Header2 5 27 5 3" xfId="52549"/>
    <cellStyle name="Header2 5 27 6" xfId="14729"/>
    <cellStyle name="Header2 5 27 6 2" xfId="52550"/>
    <cellStyle name="Header2 5 27 6 3" xfId="52551"/>
    <cellStyle name="Header2 5 27 7" xfId="14730"/>
    <cellStyle name="Header2 5 27 8" xfId="52552"/>
    <cellStyle name="Header2 5 28" xfId="14731"/>
    <cellStyle name="Header2 5 28 2" xfId="14732"/>
    <cellStyle name="Header2 5 28 2 2" xfId="14733"/>
    <cellStyle name="Header2 5 28 2 3" xfId="14734"/>
    <cellStyle name="Header2 5 28 2 4" xfId="14735"/>
    <cellStyle name="Header2 5 28 2 5" xfId="14736"/>
    <cellStyle name="Header2 5 28 2 6" xfId="14737"/>
    <cellStyle name="Header2 5 28 3" xfId="14738"/>
    <cellStyle name="Header2 5 28 3 2" xfId="52553"/>
    <cellStyle name="Header2 5 28 3 3" xfId="52554"/>
    <cellStyle name="Header2 5 28 4" xfId="14739"/>
    <cellStyle name="Header2 5 28 4 2" xfId="52555"/>
    <cellStyle name="Header2 5 28 4 3" xfId="52556"/>
    <cellStyle name="Header2 5 28 5" xfId="14740"/>
    <cellStyle name="Header2 5 28 5 2" xfId="52557"/>
    <cellStyle name="Header2 5 28 5 3" xfId="52558"/>
    <cellStyle name="Header2 5 28 6" xfId="14741"/>
    <cellStyle name="Header2 5 28 6 2" xfId="52559"/>
    <cellStyle name="Header2 5 28 6 3" xfId="52560"/>
    <cellStyle name="Header2 5 28 7" xfId="14742"/>
    <cellStyle name="Header2 5 28 8" xfId="52561"/>
    <cellStyle name="Header2 5 29" xfId="14743"/>
    <cellStyle name="Header2 5 29 2" xfId="14744"/>
    <cellStyle name="Header2 5 29 2 2" xfId="14745"/>
    <cellStyle name="Header2 5 29 2 3" xfId="14746"/>
    <cellStyle name="Header2 5 29 2 4" xfId="14747"/>
    <cellStyle name="Header2 5 29 2 5" xfId="14748"/>
    <cellStyle name="Header2 5 29 2 6" xfId="14749"/>
    <cellStyle name="Header2 5 29 3" xfId="14750"/>
    <cellStyle name="Header2 5 29 3 2" xfId="52562"/>
    <cellStyle name="Header2 5 29 3 3" xfId="52563"/>
    <cellStyle name="Header2 5 29 4" xfId="14751"/>
    <cellStyle name="Header2 5 29 4 2" xfId="52564"/>
    <cellStyle name="Header2 5 29 4 3" xfId="52565"/>
    <cellStyle name="Header2 5 29 5" xfId="14752"/>
    <cellStyle name="Header2 5 29 5 2" xfId="52566"/>
    <cellStyle name="Header2 5 29 5 3" xfId="52567"/>
    <cellStyle name="Header2 5 29 6" xfId="14753"/>
    <cellStyle name="Header2 5 29 6 2" xfId="52568"/>
    <cellStyle name="Header2 5 29 6 3" xfId="52569"/>
    <cellStyle name="Header2 5 29 7" xfId="14754"/>
    <cellStyle name="Header2 5 29 8" xfId="52570"/>
    <cellStyle name="Header2 5 3" xfId="14755"/>
    <cellStyle name="Header2 5 3 2" xfId="14756"/>
    <cellStyle name="Header2 5 3 2 2" xfId="14757"/>
    <cellStyle name="Header2 5 3 2 3" xfId="14758"/>
    <cellStyle name="Header2 5 3 2 4" xfId="14759"/>
    <cellStyle name="Header2 5 3 2 5" xfId="14760"/>
    <cellStyle name="Header2 5 3 2 6" xfId="14761"/>
    <cellStyle name="Header2 5 3 3" xfId="14762"/>
    <cellStyle name="Header2 5 3 3 2" xfId="52571"/>
    <cellStyle name="Header2 5 3 3 3" xfId="52572"/>
    <cellStyle name="Header2 5 3 4" xfId="14763"/>
    <cellStyle name="Header2 5 3 4 2" xfId="52573"/>
    <cellStyle name="Header2 5 3 4 3" xfId="52574"/>
    <cellStyle name="Header2 5 3 5" xfId="14764"/>
    <cellStyle name="Header2 5 3 5 2" xfId="52575"/>
    <cellStyle name="Header2 5 3 5 3" xfId="52576"/>
    <cellStyle name="Header2 5 3 6" xfId="14765"/>
    <cellStyle name="Header2 5 3 6 2" xfId="52577"/>
    <cellStyle name="Header2 5 3 6 3" xfId="52578"/>
    <cellStyle name="Header2 5 3 7" xfId="14766"/>
    <cellStyle name="Header2 5 3 8" xfId="52579"/>
    <cellStyle name="Header2 5 30" xfId="14767"/>
    <cellStyle name="Header2 5 30 2" xfId="14768"/>
    <cellStyle name="Header2 5 30 2 2" xfId="14769"/>
    <cellStyle name="Header2 5 30 2 3" xfId="14770"/>
    <cellStyle name="Header2 5 30 2 4" xfId="14771"/>
    <cellStyle name="Header2 5 30 2 5" xfId="14772"/>
    <cellStyle name="Header2 5 30 2 6" xfId="14773"/>
    <cellStyle name="Header2 5 30 3" xfId="14774"/>
    <cellStyle name="Header2 5 30 3 2" xfId="52580"/>
    <cellStyle name="Header2 5 30 3 3" xfId="52581"/>
    <cellStyle name="Header2 5 30 4" xfId="14775"/>
    <cellStyle name="Header2 5 30 4 2" xfId="52582"/>
    <cellStyle name="Header2 5 30 4 3" xfId="52583"/>
    <cellStyle name="Header2 5 30 5" xfId="14776"/>
    <cellStyle name="Header2 5 30 5 2" xfId="52584"/>
    <cellStyle name="Header2 5 30 5 3" xfId="52585"/>
    <cellStyle name="Header2 5 30 6" xfId="14777"/>
    <cellStyle name="Header2 5 30 6 2" xfId="52586"/>
    <cellStyle name="Header2 5 30 6 3" xfId="52587"/>
    <cellStyle name="Header2 5 30 7" xfId="14778"/>
    <cellStyle name="Header2 5 30 8" xfId="52588"/>
    <cellStyle name="Header2 5 31" xfId="14779"/>
    <cellStyle name="Header2 5 31 2" xfId="14780"/>
    <cellStyle name="Header2 5 31 2 2" xfId="14781"/>
    <cellStyle name="Header2 5 31 2 3" xfId="14782"/>
    <cellStyle name="Header2 5 31 2 4" xfId="14783"/>
    <cellStyle name="Header2 5 31 2 5" xfId="14784"/>
    <cellStyle name="Header2 5 31 2 6" xfId="14785"/>
    <cellStyle name="Header2 5 31 3" xfId="14786"/>
    <cellStyle name="Header2 5 31 3 2" xfId="52589"/>
    <cellStyle name="Header2 5 31 3 3" xfId="52590"/>
    <cellStyle name="Header2 5 31 4" xfId="14787"/>
    <cellStyle name="Header2 5 31 4 2" xfId="52591"/>
    <cellStyle name="Header2 5 31 4 3" xfId="52592"/>
    <cellStyle name="Header2 5 31 5" xfId="14788"/>
    <cellStyle name="Header2 5 31 5 2" xfId="52593"/>
    <cellStyle name="Header2 5 31 5 3" xfId="52594"/>
    <cellStyle name="Header2 5 31 6" xfId="14789"/>
    <cellStyle name="Header2 5 31 6 2" xfId="52595"/>
    <cellStyle name="Header2 5 31 6 3" xfId="52596"/>
    <cellStyle name="Header2 5 31 7" xfId="14790"/>
    <cellStyle name="Header2 5 31 8" xfId="52597"/>
    <cellStyle name="Header2 5 32" xfId="14791"/>
    <cellStyle name="Header2 5 32 2" xfId="14792"/>
    <cellStyle name="Header2 5 32 2 2" xfId="14793"/>
    <cellStyle name="Header2 5 32 2 3" xfId="14794"/>
    <cellStyle name="Header2 5 32 2 4" xfId="14795"/>
    <cellStyle name="Header2 5 32 2 5" xfId="14796"/>
    <cellStyle name="Header2 5 32 2 6" xfId="14797"/>
    <cellStyle name="Header2 5 32 3" xfId="14798"/>
    <cellStyle name="Header2 5 32 3 2" xfId="52598"/>
    <cellStyle name="Header2 5 32 3 3" xfId="52599"/>
    <cellStyle name="Header2 5 32 4" xfId="14799"/>
    <cellStyle name="Header2 5 32 4 2" xfId="52600"/>
    <cellStyle name="Header2 5 32 4 3" xfId="52601"/>
    <cellStyle name="Header2 5 32 5" xfId="14800"/>
    <cellStyle name="Header2 5 32 5 2" xfId="52602"/>
    <cellStyle name="Header2 5 32 5 3" xfId="52603"/>
    <cellStyle name="Header2 5 32 6" xfId="14801"/>
    <cellStyle name="Header2 5 32 6 2" xfId="52604"/>
    <cellStyle name="Header2 5 32 6 3" xfId="52605"/>
    <cellStyle name="Header2 5 32 7" xfId="14802"/>
    <cellStyle name="Header2 5 32 8" xfId="52606"/>
    <cellStyle name="Header2 5 33" xfId="14803"/>
    <cellStyle name="Header2 5 33 2" xfId="14804"/>
    <cellStyle name="Header2 5 33 2 2" xfId="14805"/>
    <cellStyle name="Header2 5 33 2 3" xfId="14806"/>
    <cellStyle name="Header2 5 33 2 4" xfId="14807"/>
    <cellStyle name="Header2 5 33 2 5" xfId="14808"/>
    <cellStyle name="Header2 5 33 2 6" xfId="14809"/>
    <cellStyle name="Header2 5 33 3" xfId="14810"/>
    <cellStyle name="Header2 5 33 3 2" xfId="52607"/>
    <cellStyle name="Header2 5 33 3 3" xfId="52608"/>
    <cellStyle name="Header2 5 33 4" xfId="14811"/>
    <cellStyle name="Header2 5 33 4 2" xfId="52609"/>
    <cellStyle name="Header2 5 33 4 3" xfId="52610"/>
    <cellStyle name="Header2 5 33 5" xfId="14812"/>
    <cellStyle name="Header2 5 33 5 2" xfId="52611"/>
    <cellStyle name="Header2 5 33 5 3" xfId="52612"/>
    <cellStyle name="Header2 5 33 6" xfId="14813"/>
    <cellStyle name="Header2 5 33 6 2" xfId="52613"/>
    <cellStyle name="Header2 5 33 6 3" xfId="52614"/>
    <cellStyle name="Header2 5 33 7" xfId="14814"/>
    <cellStyle name="Header2 5 33 8" xfId="52615"/>
    <cellStyle name="Header2 5 34" xfId="14815"/>
    <cellStyle name="Header2 5 34 2" xfId="14816"/>
    <cellStyle name="Header2 5 34 2 2" xfId="14817"/>
    <cellStyle name="Header2 5 34 2 3" xfId="14818"/>
    <cellStyle name="Header2 5 34 2 4" xfId="14819"/>
    <cellStyle name="Header2 5 34 2 5" xfId="14820"/>
    <cellStyle name="Header2 5 34 2 6" xfId="14821"/>
    <cellStyle name="Header2 5 34 3" xfId="14822"/>
    <cellStyle name="Header2 5 34 3 2" xfId="52616"/>
    <cellStyle name="Header2 5 34 3 3" xfId="52617"/>
    <cellStyle name="Header2 5 34 4" xfId="14823"/>
    <cellStyle name="Header2 5 34 4 2" xfId="52618"/>
    <cellStyle name="Header2 5 34 4 3" xfId="52619"/>
    <cellStyle name="Header2 5 34 5" xfId="14824"/>
    <cellStyle name="Header2 5 34 5 2" xfId="52620"/>
    <cellStyle name="Header2 5 34 5 3" xfId="52621"/>
    <cellStyle name="Header2 5 34 6" xfId="52622"/>
    <cellStyle name="Header2 5 34 6 2" xfId="52623"/>
    <cellStyle name="Header2 5 34 6 3" xfId="52624"/>
    <cellStyle name="Header2 5 34 7" xfId="52625"/>
    <cellStyle name="Header2 5 34 8" xfId="52626"/>
    <cellStyle name="Header2 5 35" xfId="14825"/>
    <cellStyle name="Header2 5 35 2" xfId="14826"/>
    <cellStyle name="Header2 5 35 3" xfId="14827"/>
    <cellStyle name="Header2 5 35 4" xfId="14828"/>
    <cellStyle name="Header2 5 35 5" xfId="14829"/>
    <cellStyle name="Header2 5 35 6" xfId="14830"/>
    <cellStyle name="Header2 5 36" xfId="14831"/>
    <cellStyle name="Header2 5 36 2" xfId="52627"/>
    <cellStyle name="Header2 5 36 3" xfId="52628"/>
    <cellStyle name="Header2 5 37" xfId="14832"/>
    <cellStyle name="Header2 5 37 2" xfId="52629"/>
    <cellStyle name="Header2 5 37 3" xfId="52630"/>
    <cellStyle name="Header2 5 38" xfId="14833"/>
    <cellStyle name="Header2 5 38 2" xfId="52631"/>
    <cellStyle name="Header2 5 38 3" xfId="52632"/>
    <cellStyle name="Header2 5 39" xfId="52633"/>
    <cellStyle name="Header2 5 39 2" xfId="52634"/>
    <cellStyle name="Header2 5 39 3" xfId="52635"/>
    <cellStyle name="Header2 5 4" xfId="14834"/>
    <cellStyle name="Header2 5 4 2" xfId="14835"/>
    <cellStyle name="Header2 5 4 2 2" xfId="14836"/>
    <cellStyle name="Header2 5 4 2 3" xfId="14837"/>
    <cellStyle name="Header2 5 4 2 4" xfId="14838"/>
    <cellStyle name="Header2 5 4 2 5" xfId="14839"/>
    <cellStyle name="Header2 5 4 2 6" xfId="14840"/>
    <cellStyle name="Header2 5 4 3" xfId="14841"/>
    <cellStyle name="Header2 5 4 3 2" xfId="52636"/>
    <cellStyle name="Header2 5 4 3 3" xfId="52637"/>
    <cellStyle name="Header2 5 4 4" xfId="14842"/>
    <cellStyle name="Header2 5 4 4 2" xfId="52638"/>
    <cellStyle name="Header2 5 4 4 3" xfId="52639"/>
    <cellStyle name="Header2 5 4 5" xfId="14843"/>
    <cellStyle name="Header2 5 4 5 2" xfId="52640"/>
    <cellStyle name="Header2 5 4 5 3" xfId="52641"/>
    <cellStyle name="Header2 5 4 6" xfId="14844"/>
    <cellStyle name="Header2 5 4 6 2" xfId="52642"/>
    <cellStyle name="Header2 5 4 6 3" xfId="52643"/>
    <cellStyle name="Header2 5 4 7" xfId="14845"/>
    <cellStyle name="Header2 5 4 8" xfId="52644"/>
    <cellStyle name="Header2 5 40" xfId="52645"/>
    <cellStyle name="Header2 5 41" xfId="52646"/>
    <cellStyle name="Header2 5 5" xfId="14846"/>
    <cellStyle name="Header2 5 5 2" xfId="14847"/>
    <cellStyle name="Header2 5 5 2 2" xfId="14848"/>
    <cellStyle name="Header2 5 5 2 3" xfId="14849"/>
    <cellStyle name="Header2 5 5 2 4" xfId="14850"/>
    <cellStyle name="Header2 5 5 2 5" xfId="14851"/>
    <cellStyle name="Header2 5 5 2 6" xfId="14852"/>
    <cellStyle name="Header2 5 5 3" xfId="14853"/>
    <cellStyle name="Header2 5 5 3 2" xfId="52647"/>
    <cellStyle name="Header2 5 5 3 3" xfId="52648"/>
    <cellStyle name="Header2 5 5 4" xfId="14854"/>
    <cellStyle name="Header2 5 5 4 2" xfId="52649"/>
    <cellStyle name="Header2 5 5 4 3" xfId="52650"/>
    <cellStyle name="Header2 5 5 5" xfId="14855"/>
    <cellStyle name="Header2 5 5 5 2" xfId="52651"/>
    <cellStyle name="Header2 5 5 5 3" xfId="52652"/>
    <cellStyle name="Header2 5 5 6" xfId="14856"/>
    <cellStyle name="Header2 5 5 6 2" xfId="52653"/>
    <cellStyle name="Header2 5 5 6 3" xfId="52654"/>
    <cellStyle name="Header2 5 5 7" xfId="14857"/>
    <cellStyle name="Header2 5 5 8" xfId="52655"/>
    <cellStyle name="Header2 5 6" xfId="14858"/>
    <cellStyle name="Header2 5 6 2" xfId="14859"/>
    <cellStyle name="Header2 5 6 2 2" xfId="14860"/>
    <cellStyle name="Header2 5 6 2 3" xfId="14861"/>
    <cellStyle name="Header2 5 6 2 4" xfId="14862"/>
    <cellStyle name="Header2 5 6 2 5" xfId="14863"/>
    <cellStyle name="Header2 5 6 2 6" xfId="14864"/>
    <cellStyle name="Header2 5 6 3" xfId="14865"/>
    <cellStyle name="Header2 5 6 3 2" xfId="52656"/>
    <cellStyle name="Header2 5 6 3 3" xfId="52657"/>
    <cellStyle name="Header2 5 6 4" xfId="14866"/>
    <cellStyle name="Header2 5 6 4 2" xfId="52658"/>
    <cellStyle name="Header2 5 6 4 3" xfId="52659"/>
    <cellStyle name="Header2 5 6 5" xfId="14867"/>
    <cellStyle name="Header2 5 6 5 2" xfId="52660"/>
    <cellStyle name="Header2 5 6 5 3" xfId="52661"/>
    <cellStyle name="Header2 5 6 6" xfId="14868"/>
    <cellStyle name="Header2 5 6 6 2" xfId="52662"/>
    <cellStyle name="Header2 5 6 6 3" xfId="52663"/>
    <cellStyle name="Header2 5 6 7" xfId="14869"/>
    <cellStyle name="Header2 5 6 8" xfId="52664"/>
    <cellStyle name="Header2 5 7" xfId="14870"/>
    <cellStyle name="Header2 5 7 2" xfId="14871"/>
    <cellStyle name="Header2 5 7 2 2" xfId="14872"/>
    <cellStyle name="Header2 5 7 2 3" xfId="14873"/>
    <cellStyle name="Header2 5 7 2 4" xfId="14874"/>
    <cellStyle name="Header2 5 7 2 5" xfId="14875"/>
    <cellStyle name="Header2 5 7 2 6" xfId="14876"/>
    <cellStyle name="Header2 5 7 3" xfId="14877"/>
    <cellStyle name="Header2 5 7 3 2" xfId="52665"/>
    <cellStyle name="Header2 5 7 3 3" xfId="52666"/>
    <cellStyle name="Header2 5 7 4" xfId="14878"/>
    <cellStyle name="Header2 5 7 4 2" xfId="52667"/>
    <cellStyle name="Header2 5 7 4 3" xfId="52668"/>
    <cellStyle name="Header2 5 7 5" xfId="14879"/>
    <cellStyle name="Header2 5 7 5 2" xfId="52669"/>
    <cellStyle name="Header2 5 7 5 3" xfId="52670"/>
    <cellStyle name="Header2 5 7 6" xfId="14880"/>
    <cellStyle name="Header2 5 7 6 2" xfId="52671"/>
    <cellStyle name="Header2 5 7 6 3" xfId="52672"/>
    <cellStyle name="Header2 5 7 7" xfId="14881"/>
    <cellStyle name="Header2 5 7 8" xfId="52673"/>
    <cellStyle name="Header2 5 8" xfId="14882"/>
    <cellStyle name="Header2 5 8 2" xfId="14883"/>
    <cellStyle name="Header2 5 8 2 2" xfId="14884"/>
    <cellStyle name="Header2 5 8 2 3" xfId="14885"/>
    <cellStyle name="Header2 5 8 2 4" xfId="14886"/>
    <cellStyle name="Header2 5 8 2 5" xfId="14887"/>
    <cellStyle name="Header2 5 8 2 6" xfId="14888"/>
    <cellStyle name="Header2 5 8 3" xfId="14889"/>
    <cellStyle name="Header2 5 8 3 2" xfId="52674"/>
    <cellStyle name="Header2 5 8 3 3" xfId="52675"/>
    <cellStyle name="Header2 5 8 4" xfId="14890"/>
    <cellStyle name="Header2 5 8 4 2" xfId="52676"/>
    <cellStyle name="Header2 5 8 4 3" xfId="52677"/>
    <cellStyle name="Header2 5 8 5" xfId="14891"/>
    <cellStyle name="Header2 5 8 5 2" xfId="52678"/>
    <cellStyle name="Header2 5 8 5 3" xfId="52679"/>
    <cellStyle name="Header2 5 8 6" xfId="14892"/>
    <cellStyle name="Header2 5 8 6 2" xfId="52680"/>
    <cellStyle name="Header2 5 8 6 3" xfId="52681"/>
    <cellStyle name="Header2 5 8 7" xfId="14893"/>
    <cellStyle name="Header2 5 8 8" xfId="52682"/>
    <cellStyle name="Header2 5 9" xfId="14894"/>
    <cellStyle name="Header2 5 9 2" xfId="14895"/>
    <cellStyle name="Header2 5 9 2 2" xfId="14896"/>
    <cellStyle name="Header2 5 9 2 3" xfId="14897"/>
    <cellStyle name="Header2 5 9 2 4" xfId="14898"/>
    <cellStyle name="Header2 5 9 2 5" xfId="14899"/>
    <cellStyle name="Header2 5 9 2 6" xfId="14900"/>
    <cellStyle name="Header2 5 9 3" xfId="14901"/>
    <cellStyle name="Header2 5 9 3 2" xfId="52683"/>
    <cellStyle name="Header2 5 9 3 3" xfId="52684"/>
    <cellStyle name="Header2 5 9 4" xfId="14902"/>
    <cellStyle name="Header2 5 9 4 2" xfId="52685"/>
    <cellStyle name="Header2 5 9 4 3" xfId="52686"/>
    <cellStyle name="Header2 5 9 5" xfId="14903"/>
    <cellStyle name="Header2 5 9 5 2" xfId="52687"/>
    <cellStyle name="Header2 5 9 5 3" xfId="52688"/>
    <cellStyle name="Header2 5 9 6" xfId="14904"/>
    <cellStyle name="Header2 5 9 6 2" xfId="52689"/>
    <cellStyle name="Header2 5 9 6 3" xfId="52690"/>
    <cellStyle name="Header2 5 9 7" xfId="14905"/>
    <cellStyle name="Header2 5 9 8" xfId="52691"/>
    <cellStyle name="Header2 6" xfId="14906"/>
    <cellStyle name="Header2 6 2" xfId="14907"/>
    <cellStyle name="Header2 6 2 2" xfId="14908"/>
    <cellStyle name="Header2 6 2 3" xfId="14909"/>
    <cellStyle name="Header2 6 2 4" xfId="14910"/>
    <cellStyle name="Header2 6 2 5" xfId="14911"/>
    <cellStyle name="Header2 6 2 6" xfId="14912"/>
    <cellStyle name="Header2 6 3" xfId="14913"/>
    <cellStyle name="Header2 6 3 2" xfId="52692"/>
    <cellStyle name="Header2 6 3 3" xfId="52693"/>
    <cellStyle name="Header2 6 4" xfId="14914"/>
    <cellStyle name="Header2 6 4 2" xfId="52694"/>
    <cellStyle name="Header2 6 4 3" xfId="52695"/>
    <cellStyle name="Header2 6 5" xfId="14915"/>
    <cellStyle name="Header2 6 5 2" xfId="52696"/>
    <cellStyle name="Header2 6 5 3" xfId="52697"/>
    <cellStyle name="Header2 6 6" xfId="14916"/>
    <cellStyle name="Header2 6 6 2" xfId="52698"/>
    <cellStyle name="Header2 6 6 3" xfId="52699"/>
    <cellStyle name="Header2 6 7" xfId="14917"/>
    <cellStyle name="Header2 6 8" xfId="52700"/>
    <cellStyle name="Header2 7" xfId="14918"/>
    <cellStyle name="Header2 7 2" xfId="14919"/>
    <cellStyle name="Header2 7 2 2" xfId="14920"/>
    <cellStyle name="Header2 7 2 3" xfId="14921"/>
    <cellStyle name="Header2 7 2 4" xfId="14922"/>
    <cellStyle name="Header2 7 2 5" xfId="14923"/>
    <cellStyle name="Header2 7 2 6" xfId="14924"/>
    <cellStyle name="Header2 7 3" xfId="14925"/>
    <cellStyle name="Header2 7 3 2" xfId="52701"/>
    <cellStyle name="Header2 7 3 3" xfId="52702"/>
    <cellStyle name="Header2 7 4" xfId="14926"/>
    <cellStyle name="Header2 7 4 2" xfId="52703"/>
    <cellStyle name="Header2 7 4 3" xfId="52704"/>
    <cellStyle name="Header2 7 5" xfId="14927"/>
    <cellStyle name="Header2 7 5 2" xfId="52705"/>
    <cellStyle name="Header2 7 5 3" xfId="52706"/>
    <cellStyle name="Header2 7 6" xfId="14928"/>
    <cellStyle name="Header2 7 6 2" xfId="52707"/>
    <cellStyle name="Header2 7 6 3" xfId="52708"/>
    <cellStyle name="Header2 7 7" xfId="14929"/>
    <cellStyle name="Header2 7 8" xfId="52709"/>
    <cellStyle name="Header2 8" xfId="14930"/>
    <cellStyle name="Header2 8 2" xfId="14931"/>
    <cellStyle name="Header2 8 2 2" xfId="14932"/>
    <cellStyle name="Header2 8 2 3" xfId="14933"/>
    <cellStyle name="Header2 8 2 4" xfId="14934"/>
    <cellStyle name="Header2 8 2 5" xfId="14935"/>
    <cellStyle name="Header2 8 2 6" xfId="14936"/>
    <cellStyle name="Header2 8 3" xfId="14937"/>
    <cellStyle name="Header2 8 3 2" xfId="52710"/>
    <cellStyle name="Header2 8 3 3" xfId="52711"/>
    <cellStyle name="Header2 8 4" xfId="14938"/>
    <cellStyle name="Header2 8 4 2" xfId="52712"/>
    <cellStyle name="Header2 8 4 3" xfId="52713"/>
    <cellStyle name="Header2 8 5" xfId="14939"/>
    <cellStyle name="Header2 8 5 2" xfId="52714"/>
    <cellStyle name="Header2 8 5 3" xfId="52715"/>
    <cellStyle name="Header2 8 6" xfId="14940"/>
    <cellStyle name="Header2 8 6 2" xfId="52716"/>
    <cellStyle name="Header2 8 6 3" xfId="52717"/>
    <cellStyle name="Header2 8 7" xfId="14941"/>
    <cellStyle name="Header2 8 8" xfId="52718"/>
    <cellStyle name="Header2 9" xfId="14942"/>
    <cellStyle name="Header2 9 2" xfId="14943"/>
    <cellStyle name="Header2 9 2 2" xfId="14944"/>
    <cellStyle name="Header2 9 2 3" xfId="14945"/>
    <cellStyle name="Header2 9 2 4" xfId="14946"/>
    <cellStyle name="Header2 9 2 5" xfId="14947"/>
    <cellStyle name="Header2 9 2 6" xfId="14948"/>
    <cellStyle name="Header2 9 3" xfId="14949"/>
    <cellStyle name="Header2 9 3 2" xfId="52719"/>
    <cellStyle name="Header2 9 3 3" xfId="52720"/>
    <cellStyle name="Header2 9 4" xfId="14950"/>
    <cellStyle name="Header2 9 4 2" xfId="52721"/>
    <cellStyle name="Header2 9 4 3" xfId="52722"/>
    <cellStyle name="Header2 9 5" xfId="14951"/>
    <cellStyle name="Header2 9 5 2" xfId="52723"/>
    <cellStyle name="Header2 9 5 3" xfId="52724"/>
    <cellStyle name="Header2 9 6" xfId="14952"/>
    <cellStyle name="Header2 9 6 2" xfId="52725"/>
    <cellStyle name="Header2 9 6 3" xfId="52726"/>
    <cellStyle name="Header2 9 7" xfId="14953"/>
    <cellStyle name="Header2 9 8" xfId="52727"/>
    <cellStyle name="Heading 1 2" xfId="14954"/>
    <cellStyle name="Heading 1 2 2" xfId="14955"/>
    <cellStyle name="Heading 1 3" xfId="14956"/>
    <cellStyle name="Heading 1 3 2" xfId="14957"/>
    <cellStyle name="Heading 1 4" xfId="8"/>
    <cellStyle name="Heading 2 2" xfId="14958"/>
    <cellStyle name="Heading 2 2 2" xfId="14959"/>
    <cellStyle name="Heading 2 2 2 2" xfId="14960"/>
    <cellStyle name="Heading 2 2 3" xfId="14961"/>
    <cellStyle name="Heading 2 2 4" xfId="14962"/>
    <cellStyle name="Heading 2 3" xfId="14963"/>
    <cellStyle name="Heading 2 3 2" xfId="14964"/>
    <cellStyle name="Heading 2 3 2 2" xfId="14965"/>
    <cellStyle name="Heading 2 3 3" xfId="14966"/>
    <cellStyle name="Heading 2 3 4" xfId="14967"/>
    <cellStyle name="Heading 2 4" xfId="14968"/>
    <cellStyle name="Heading 3 2" xfId="14969"/>
    <cellStyle name="Heading 3 2 2" xfId="14970"/>
    <cellStyle name="Heading 3 2 2 2" xfId="14971"/>
    <cellStyle name="Heading 3 2 3" xfId="14972"/>
    <cellStyle name="Heading 3 2 4" xfId="14973"/>
    <cellStyle name="Heading 3 2 5" xfId="44398"/>
    <cellStyle name="Heading 3 3" xfId="14974"/>
    <cellStyle name="Heading 3 3 2" xfId="14975"/>
    <cellStyle name="Heading 3 3 3" xfId="14976"/>
    <cellStyle name="Heading 3 3 4" xfId="14977"/>
    <cellStyle name="Heading 3 3 5" xfId="14978"/>
    <cellStyle name="Heading 3 4" xfId="14979"/>
    <cellStyle name="Heading 4 2" xfId="14980"/>
    <cellStyle name="Heading 4 2 2" xfId="14981"/>
    <cellStyle name="Heading 4 2 3" xfId="14982"/>
    <cellStyle name="Heading 4 2 4" xfId="14983"/>
    <cellStyle name="Heading 4 3" xfId="14984"/>
    <cellStyle name="Heading 4 3 2" xfId="14985"/>
    <cellStyle name="Heading 4 3 3" xfId="14986"/>
    <cellStyle name="Heading 4 3 4" xfId="14987"/>
    <cellStyle name="Heading 4 3 5" xfId="14988"/>
    <cellStyle name="Heading 4 4" xfId="14989"/>
    <cellStyle name="Hyperlink 2" xfId="14990"/>
    <cellStyle name="Hyperlink 2 2" xfId="14991"/>
    <cellStyle name="Hyperlink 3" xfId="14992"/>
    <cellStyle name="Hyperlink 3 2" xfId="14993"/>
    <cellStyle name="Hyperlink 3 3" xfId="14994"/>
    <cellStyle name="Hyperlink 4" xfId="14995"/>
    <cellStyle name="Hyperlink 5" xfId="14996"/>
    <cellStyle name="Input [yellow]" xfId="14997"/>
    <cellStyle name="Input [yellow] 10" xfId="14998"/>
    <cellStyle name="Input [yellow] 10 2" xfId="14999"/>
    <cellStyle name="Input [yellow] 10 2 2" xfId="15000"/>
    <cellStyle name="Input [yellow] 10 2 3" xfId="15001"/>
    <cellStyle name="Input [yellow] 10 2 4" xfId="15002"/>
    <cellStyle name="Input [yellow] 10 2 5" xfId="15003"/>
    <cellStyle name="Input [yellow] 10 2 6" xfId="15004"/>
    <cellStyle name="Input [yellow] 10 3" xfId="15005"/>
    <cellStyle name="Input [yellow] 10 3 2" xfId="52728"/>
    <cellStyle name="Input [yellow] 10 3 3" xfId="52729"/>
    <cellStyle name="Input [yellow] 10 4" xfId="15006"/>
    <cellStyle name="Input [yellow] 10 4 2" xfId="52730"/>
    <cellStyle name="Input [yellow] 10 4 3" xfId="52731"/>
    <cellStyle name="Input [yellow] 10 5" xfId="15007"/>
    <cellStyle name="Input [yellow] 10 5 2" xfId="52732"/>
    <cellStyle name="Input [yellow] 10 5 3" xfId="52733"/>
    <cellStyle name="Input [yellow] 10 6" xfId="15008"/>
    <cellStyle name="Input [yellow] 10 6 2" xfId="52734"/>
    <cellStyle name="Input [yellow] 10 6 3" xfId="52735"/>
    <cellStyle name="Input [yellow] 10 7" xfId="15009"/>
    <cellStyle name="Input [yellow] 10 8" xfId="52736"/>
    <cellStyle name="Input [yellow] 11" xfId="15010"/>
    <cellStyle name="Input [yellow] 11 2" xfId="15011"/>
    <cellStyle name="Input [yellow] 11 2 2" xfId="15012"/>
    <cellStyle name="Input [yellow] 11 2 3" xfId="15013"/>
    <cellStyle name="Input [yellow] 11 2 4" xfId="15014"/>
    <cellStyle name="Input [yellow] 11 2 5" xfId="15015"/>
    <cellStyle name="Input [yellow] 11 2 6" xfId="15016"/>
    <cellStyle name="Input [yellow] 11 3" xfId="15017"/>
    <cellStyle name="Input [yellow] 11 3 2" xfId="52737"/>
    <cellStyle name="Input [yellow] 11 3 3" xfId="52738"/>
    <cellStyle name="Input [yellow] 11 4" xfId="15018"/>
    <cellStyle name="Input [yellow] 11 4 2" xfId="52739"/>
    <cellStyle name="Input [yellow] 11 4 3" xfId="52740"/>
    <cellStyle name="Input [yellow] 11 5" xfId="15019"/>
    <cellStyle name="Input [yellow] 11 5 2" xfId="52741"/>
    <cellStyle name="Input [yellow] 11 5 3" xfId="52742"/>
    <cellStyle name="Input [yellow] 11 6" xfId="15020"/>
    <cellStyle name="Input [yellow] 11 6 2" xfId="52743"/>
    <cellStyle name="Input [yellow] 11 6 3" xfId="52744"/>
    <cellStyle name="Input [yellow] 11 7" xfId="15021"/>
    <cellStyle name="Input [yellow] 11 8" xfId="52745"/>
    <cellStyle name="Input [yellow] 12" xfId="15022"/>
    <cellStyle name="Input [yellow] 12 2" xfId="15023"/>
    <cellStyle name="Input [yellow] 12 2 2" xfId="15024"/>
    <cellStyle name="Input [yellow] 12 2 3" xfId="15025"/>
    <cellStyle name="Input [yellow] 12 2 4" xfId="15026"/>
    <cellStyle name="Input [yellow] 12 2 5" xfId="15027"/>
    <cellStyle name="Input [yellow] 12 2 6" xfId="15028"/>
    <cellStyle name="Input [yellow] 12 3" xfId="15029"/>
    <cellStyle name="Input [yellow] 12 3 2" xfId="52746"/>
    <cellStyle name="Input [yellow] 12 3 3" xfId="52747"/>
    <cellStyle name="Input [yellow] 12 4" xfId="15030"/>
    <cellStyle name="Input [yellow] 12 4 2" xfId="52748"/>
    <cellStyle name="Input [yellow] 12 4 3" xfId="52749"/>
    <cellStyle name="Input [yellow] 12 5" xfId="15031"/>
    <cellStyle name="Input [yellow] 12 5 2" xfId="52750"/>
    <cellStyle name="Input [yellow] 12 5 3" xfId="52751"/>
    <cellStyle name="Input [yellow] 12 6" xfId="15032"/>
    <cellStyle name="Input [yellow] 12 6 2" xfId="52752"/>
    <cellStyle name="Input [yellow] 12 6 3" xfId="52753"/>
    <cellStyle name="Input [yellow] 12 7" xfId="15033"/>
    <cellStyle name="Input [yellow] 12 8" xfId="52754"/>
    <cellStyle name="Input [yellow] 13" xfId="15034"/>
    <cellStyle name="Input [yellow] 13 2" xfId="15035"/>
    <cellStyle name="Input [yellow] 13 2 2" xfId="15036"/>
    <cellStyle name="Input [yellow] 13 2 3" xfId="15037"/>
    <cellStyle name="Input [yellow] 13 2 4" xfId="15038"/>
    <cellStyle name="Input [yellow] 13 2 5" xfId="15039"/>
    <cellStyle name="Input [yellow] 13 2 6" xfId="15040"/>
    <cellStyle name="Input [yellow] 13 3" xfId="15041"/>
    <cellStyle name="Input [yellow] 13 3 2" xfId="52755"/>
    <cellStyle name="Input [yellow] 13 3 3" xfId="52756"/>
    <cellStyle name="Input [yellow] 13 4" xfId="15042"/>
    <cellStyle name="Input [yellow] 13 4 2" xfId="52757"/>
    <cellStyle name="Input [yellow] 13 4 3" xfId="52758"/>
    <cellStyle name="Input [yellow] 13 5" xfId="15043"/>
    <cellStyle name="Input [yellow] 13 5 2" xfId="52759"/>
    <cellStyle name="Input [yellow] 13 5 3" xfId="52760"/>
    <cellStyle name="Input [yellow] 13 6" xfId="15044"/>
    <cellStyle name="Input [yellow] 13 6 2" xfId="52761"/>
    <cellStyle name="Input [yellow] 13 6 3" xfId="52762"/>
    <cellStyle name="Input [yellow] 13 7" xfId="15045"/>
    <cellStyle name="Input [yellow] 13 8" xfId="52763"/>
    <cellStyle name="Input [yellow] 14" xfId="15046"/>
    <cellStyle name="Input [yellow] 14 2" xfId="15047"/>
    <cellStyle name="Input [yellow] 14 2 2" xfId="15048"/>
    <cellStyle name="Input [yellow] 14 2 3" xfId="15049"/>
    <cellStyle name="Input [yellow] 14 2 4" xfId="15050"/>
    <cellStyle name="Input [yellow] 14 2 5" xfId="15051"/>
    <cellStyle name="Input [yellow] 14 2 6" xfId="15052"/>
    <cellStyle name="Input [yellow] 14 3" xfId="15053"/>
    <cellStyle name="Input [yellow] 14 3 2" xfId="52764"/>
    <cellStyle name="Input [yellow] 14 3 3" xfId="52765"/>
    <cellStyle name="Input [yellow] 14 4" xfId="15054"/>
    <cellStyle name="Input [yellow] 14 4 2" xfId="52766"/>
    <cellStyle name="Input [yellow] 14 4 3" xfId="52767"/>
    <cellStyle name="Input [yellow] 14 5" xfId="15055"/>
    <cellStyle name="Input [yellow] 14 5 2" xfId="52768"/>
    <cellStyle name="Input [yellow] 14 5 3" xfId="52769"/>
    <cellStyle name="Input [yellow] 14 6" xfId="15056"/>
    <cellStyle name="Input [yellow] 14 6 2" xfId="52770"/>
    <cellStyle name="Input [yellow] 14 6 3" xfId="52771"/>
    <cellStyle name="Input [yellow] 14 7" xfId="15057"/>
    <cellStyle name="Input [yellow] 14 8" xfId="52772"/>
    <cellStyle name="Input [yellow] 15" xfId="15058"/>
    <cellStyle name="Input [yellow] 15 2" xfId="15059"/>
    <cellStyle name="Input [yellow] 15 2 2" xfId="15060"/>
    <cellStyle name="Input [yellow] 15 2 3" xfId="15061"/>
    <cellStyle name="Input [yellow] 15 2 4" xfId="15062"/>
    <cellStyle name="Input [yellow] 15 2 5" xfId="15063"/>
    <cellStyle name="Input [yellow] 15 2 6" xfId="15064"/>
    <cellStyle name="Input [yellow] 15 3" xfId="15065"/>
    <cellStyle name="Input [yellow] 15 3 2" xfId="52773"/>
    <cellStyle name="Input [yellow] 15 3 3" xfId="52774"/>
    <cellStyle name="Input [yellow] 15 4" xfId="15066"/>
    <cellStyle name="Input [yellow] 15 4 2" xfId="52775"/>
    <cellStyle name="Input [yellow] 15 4 3" xfId="52776"/>
    <cellStyle name="Input [yellow] 15 5" xfId="15067"/>
    <cellStyle name="Input [yellow] 15 5 2" xfId="52777"/>
    <cellStyle name="Input [yellow] 15 5 3" xfId="52778"/>
    <cellStyle name="Input [yellow] 15 6" xfId="15068"/>
    <cellStyle name="Input [yellow] 15 6 2" xfId="52779"/>
    <cellStyle name="Input [yellow] 15 6 3" xfId="52780"/>
    <cellStyle name="Input [yellow] 15 7" xfId="15069"/>
    <cellStyle name="Input [yellow] 15 8" xfId="52781"/>
    <cellStyle name="Input [yellow] 16" xfId="15070"/>
    <cellStyle name="Input [yellow] 16 2" xfId="15071"/>
    <cellStyle name="Input [yellow] 16 2 2" xfId="15072"/>
    <cellStyle name="Input [yellow] 16 2 3" xfId="15073"/>
    <cellStyle name="Input [yellow] 16 2 4" xfId="15074"/>
    <cellStyle name="Input [yellow] 16 2 5" xfId="15075"/>
    <cellStyle name="Input [yellow] 16 2 6" xfId="15076"/>
    <cellStyle name="Input [yellow] 16 3" xfId="15077"/>
    <cellStyle name="Input [yellow] 16 3 2" xfId="52782"/>
    <cellStyle name="Input [yellow] 16 3 3" xfId="52783"/>
    <cellStyle name="Input [yellow] 16 4" xfId="15078"/>
    <cellStyle name="Input [yellow] 16 4 2" xfId="52784"/>
    <cellStyle name="Input [yellow] 16 4 3" xfId="52785"/>
    <cellStyle name="Input [yellow] 16 5" xfId="15079"/>
    <cellStyle name="Input [yellow] 16 5 2" xfId="52786"/>
    <cellStyle name="Input [yellow] 16 5 3" xfId="52787"/>
    <cellStyle name="Input [yellow] 16 6" xfId="15080"/>
    <cellStyle name="Input [yellow] 16 6 2" xfId="52788"/>
    <cellStyle name="Input [yellow] 16 6 3" xfId="52789"/>
    <cellStyle name="Input [yellow] 16 7" xfId="15081"/>
    <cellStyle name="Input [yellow] 16 8" xfId="52790"/>
    <cellStyle name="Input [yellow] 17" xfId="15082"/>
    <cellStyle name="Input [yellow] 17 2" xfId="15083"/>
    <cellStyle name="Input [yellow] 17 2 2" xfId="15084"/>
    <cellStyle name="Input [yellow] 17 2 3" xfId="15085"/>
    <cellStyle name="Input [yellow] 17 2 4" xfId="15086"/>
    <cellStyle name="Input [yellow] 17 2 5" xfId="15087"/>
    <cellStyle name="Input [yellow] 17 2 6" xfId="15088"/>
    <cellStyle name="Input [yellow] 17 3" xfId="15089"/>
    <cellStyle name="Input [yellow] 17 3 2" xfId="52791"/>
    <cellStyle name="Input [yellow] 17 3 3" xfId="52792"/>
    <cellStyle name="Input [yellow] 17 4" xfId="15090"/>
    <cellStyle name="Input [yellow] 17 4 2" xfId="52793"/>
    <cellStyle name="Input [yellow] 17 4 3" xfId="52794"/>
    <cellStyle name="Input [yellow] 17 5" xfId="15091"/>
    <cellStyle name="Input [yellow] 17 5 2" xfId="52795"/>
    <cellStyle name="Input [yellow] 17 5 3" xfId="52796"/>
    <cellStyle name="Input [yellow] 17 6" xfId="15092"/>
    <cellStyle name="Input [yellow] 17 6 2" xfId="52797"/>
    <cellStyle name="Input [yellow] 17 6 3" xfId="52798"/>
    <cellStyle name="Input [yellow] 17 7" xfId="15093"/>
    <cellStyle name="Input [yellow] 17 8" xfId="52799"/>
    <cellStyle name="Input [yellow] 18" xfId="15094"/>
    <cellStyle name="Input [yellow] 18 2" xfId="15095"/>
    <cellStyle name="Input [yellow] 18 2 2" xfId="15096"/>
    <cellStyle name="Input [yellow] 18 2 3" xfId="15097"/>
    <cellStyle name="Input [yellow] 18 2 4" xfId="15098"/>
    <cellStyle name="Input [yellow] 18 2 5" xfId="15099"/>
    <cellStyle name="Input [yellow] 18 2 6" xfId="15100"/>
    <cellStyle name="Input [yellow] 18 3" xfId="15101"/>
    <cellStyle name="Input [yellow] 18 3 2" xfId="52800"/>
    <cellStyle name="Input [yellow] 18 3 3" xfId="52801"/>
    <cellStyle name="Input [yellow] 18 4" xfId="15102"/>
    <cellStyle name="Input [yellow] 18 4 2" xfId="52802"/>
    <cellStyle name="Input [yellow] 18 4 3" xfId="52803"/>
    <cellStyle name="Input [yellow] 18 5" xfId="15103"/>
    <cellStyle name="Input [yellow] 18 5 2" xfId="52804"/>
    <cellStyle name="Input [yellow] 18 5 3" xfId="52805"/>
    <cellStyle name="Input [yellow] 18 6" xfId="15104"/>
    <cellStyle name="Input [yellow] 18 6 2" xfId="52806"/>
    <cellStyle name="Input [yellow] 18 6 3" xfId="52807"/>
    <cellStyle name="Input [yellow] 18 7" xfId="15105"/>
    <cellStyle name="Input [yellow] 18 8" xfId="52808"/>
    <cellStyle name="Input [yellow] 19" xfId="15106"/>
    <cellStyle name="Input [yellow] 19 2" xfId="15107"/>
    <cellStyle name="Input [yellow] 19 2 2" xfId="15108"/>
    <cellStyle name="Input [yellow] 19 2 3" xfId="15109"/>
    <cellStyle name="Input [yellow] 19 2 4" xfId="15110"/>
    <cellStyle name="Input [yellow] 19 2 5" xfId="15111"/>
    <cellStyle name="Input [yellow] 19 2 6" xfId="15112"/>
    <cellStyle name="Input [yellow] 19 3" xfId="15113"/>
    <cellStyle name="Input [yellow] 19 3 2" xfId="52809"/>
    <cellStyle name="Input [yellow] 19 3 3" xfId="52810"/>
    <cellStyle name="Input [yellow] 19 4" xfId="15114"/>
    <cellStyle name="Input [yellow] 19 4 2" xfId="52811"/>
    <cellStyle name="Input [yellow] 19 4 3" xfId="52812"/>
    <cellStyle name="Input [yellow] 19 5" xfId="15115"/>
    <cellStyle name="Input [yellow] 19 5 2" xfId="52813"/>
    <cellStyle name="Input [yellow] 19 5 3" xfId="52814"/>
    <cellStyle name="Input [yellow] 19 6" xfId="15116"/>
    <cellStyle name="Input [yellow] 19 6 2" xfId="52815"/>
    <cellStyle name="Input [yellow] 19 6 3" xfId="52816"/>
    <cellStyle name="Input [yellow] 19 7" xfId="15117"/>
    <cellStyle name="Input [yellow] 19 8" xfId="52817"/>
    <cellStyle name="Input [yellow] 2" xfId="15118"/>
    <cellStyle name="Input [yellow] 2 10" xfId="15119"/>
    <cellStyle name="Input [yellow] 2 10 2" xfId="15120"/>
    <cellStyle name="Input [yellow] 2 10 2 2" xfId="15121"/>
    <cellStyle name="Input [yellow] 2 10 2 3" xfId="15122"/>
    <cellStyle name="Input [yellow] 2 10 2 4" xfId="15123"/>
    <cellStyle name="Input [yellow] 2 10 2 5" xfId="15124"/>
    <cellStyle name="Input [yellow] 2 10 2 6" xfId="15125"/>
    <cellStyle name="Input [yellow] 2 10 3" xfId="15126"/>
    <cellStyle name="Input [yellow] 2 10 3 2" xfId="52818"/>
    <cellStyle name="Input [yellow] 2 10 3 3" xfId="52819"/>
    <cellStyle name="Input [yellow] 2 10 4" xfId="15127"/>
    <cellStyle name="Input [yellow] 2 10 4 2" xfId="52820"/>
    <cellStyle name="Input [yellow] 2 10 4 3" xfId="52821"/>
    <cellStyle name="Input [yellow] 2 10 5" xfId="15128"/>
    <cellStyle name="Input [yellow] 2 10 5 2" xfId="52822"/>
    <cellStyle name="Input [yellow] 2 10 5 3" xfId="52823"/>
    <cellStyle name="Input [yellow] 2 10 6" xfId="15129"/>
    <cellStyle name="Input [yellow] 2 10 6 2" xfId="52824"/>
    <cellStyle name="Input [yellow] 2 10 6 3" xfId="52825"/>
    <cellStyle name="Input [yellow] 2 10 7" xfId="15130"/>
    <cellStyle name="Input [yellow] 2 10 8" xfId="52826"/>
    <cellStyle name="Input [yellow] 2 11" xfId="15131"/>
    <cellStyle name="Input [yellow] 2 11 2" xfId="15132"/>
    <cellStyle name="Input [yellow] 2 11 2 2" xfId="15133"/>
    <cellStyle name="Input [yellow] 2 11 2 3" xfId="15134"/>
    <cellStyle name="Input [yellow] 2 11 2 4" xfId="15135"/>
    <cellStyle name="Input [yellow] 2 11 2 5" xfId="15136"/>
    <cellStyle name="Input [yellow] 2 11 2 6" xfId="15137"/>
    <cellStyle name="Input [yellow] 2 11 3" xfId="15138"/>
    <cellStyle name="Input [yellow] 2 11 3 2" xfId="52827"/>
    <cellStyle name="Input [yellow] 2 11 3 3" xfId="52828"/>
    <cellStyle name="Input [yellow] 2 11 4" xfId="15139"/>
    <cellStyle name="Input [yellow] 2 11 4 2" xfId="52829"/>
    <cellStyle name="Input [yellow] 2 11 4 3" xfId="52830"/>
    <cellStyle name="Input [yellow] 2 11 5" xfId="15140"/>
    <cellStyle name="Input [yellow] 2 11 5 2" xfId="52831"/>
    <cellStyle name="Input [yellow] 2 11 5 3" xfId="52832"/>
    <cellStyle name="Input [yellow] 2 11 6" xfId="15141"/>
    <cellStyle name="Input [yellow] 2 11 6 2" xfId="52833"/>
    <cellStyle name="Input [yellow] 2 11 6 3" xfId="52834"/>
    <cellStyle name="Input [yellow] 2 11 7" xfId="15142"/>
    <cellStyle name="Input [yellow] 2 11 8" xfId="52835"/>
    <cellStyle name="Input [yellow] 2 12" xfId="15143"/>
    <cellStyle name="Input [yellow] 2 12 2" xfId="15144"/>
    <cellStyle name="Input [yellow] 2 12 2 2" xfId="15145"/>
    <cellStyle name="Input [yellow] 2 12 2 3" xfId="15146"/>
    <cellStyle name="Input [yellow] 2 12 2 4" xfId="15147"/>
    <cellStyle name="Input [yellow] 2 12 2 5" xfId="15148"/>
    <cellStyle name="Input [yellow] 2 12 2 6" xfId="15149"/>
    <cellStyle name="Input [yellow] 2 12 3" xfId="15150"/>
    <cellStyle name="Input [yellow] 2 12 3 2" xfId="52836"/>
    <cellStyle name="Input [yellow] 2 12 3 3" xfId="52837"/>
    <cellStyle name="Input [yellow] 2 12 4" xfId="15151"/>
    <cellStyle name="Input [yellow] 2 12 4 2" xfId="52838"/>
    <cellStyle name="Input [yellow] 2 12 4 3" xfId="52839"/>
    <cellStyle name="Input [yellow] 2 12 5" xfId="15152"/>
    <cellStyle name="Input [yellow] 2 12 5 2" xfId="52840"/>
    <cellStyle name="Input [yellow] 2 12 5 3" xfId="52841"/>
    <cellStyle name="Input [yellow] 2 12 6" xfId="15153"/>
    <cellStyle name="Input [yellow] 2 12 6 2" xfId="52842"/>
    <cellStyle name="Input [yellow] 2 12 6 3" xfId="52843"/>
    <cellStyle name="Input [yellow] 2 12 7" xfId="15154"/>
    <cellStyle name="Input [yellow] 2 12 8" xfId="52844"/>
    <cellStyle name="Input [yellow] 2 13" xfId="15155"/>
    <cellStyle name="Input [yellow] 2 13 2" xfId="15156"/>
    <cellStyle name="Input [yellow] 2 13 2 2" xfId="15157"/>
    <cellStyle name="Input [yellow] 2 13 2 3" xfId="15158"/>
    <cellStyle name="Input [yellow] 2 13 2 4" xfId="15159"/>
    <cellStyle name="Input [yellow] 2 13 2 5" xfId="15160"/>
    <cellStyle name="Input [yellow] 2 13 2 6" xfId="15161"/>
    <cellStyle name="Input [yellow] 2 13 3" xfId="15162"/>
    <cellStyle name="Input [yellow] 2 13 3 2" xfId="52845"/>
    <cellStyle name="Input [yellow] 2 13 3 3" xfId="52846"/>
    <cellStyle name="Input [yellow] 2 13 4" xfId="15163"/>
    <cellStyle name="Input [yellow] 2 13 4 2" xfId="52847"/>
    <cellStyle name="Input [yellow] 2 13 4 3" xfId="52848"/>
    <cellStyle name="Input [yellow] 2 13 5" xfId="15164"/>
    <cellStyle name="Input [yellow] 2 13 5 2" xfId="52849"/>
    <cellStyle name="Input [yellow] 2 13 5 3" xfId="52850"/>
    <cellStyle name="Input [yellow] 2 13 6" xfId="15165"/>
    <cellStyle name="Input [yellow] 2 13 6 2" xfId="52851"/>
    <cellStyle name="Input [yellow] 2 13 6 3" xfId="52852"/>
    <cellStyle name="Input [yellow] 2 13 7" xfId="15166"/>
    <cellStyle name="Input [yellow] 2 13 8" xfId="52853"/>
    <cellStyle name="Input [yellow] 2 14" xfId="15167"/>
    <cellStyle name="Input [yellow] 2 14 2" xfId="15168"/>
    <cellStyle name="Input [yellow] 2 14 2 2" xfId="15169"/>
    <cellStyle name="Input [yellow] 2 14 2 3" xfId="15170"/>
    <cellStyle name="Input [yellow] 2 14 2 4" xfId="15171"/>
    <cellStyle name="Input [yellow] 2 14 2 5" xfId="15172"/>
    <cellStyle name="Input [yellow] 2 14 2 6" xfId="15173"/>
    <cellStyle name="Input [yellow] 2 14 3" xfId="15174"/>
    <cellStyle name="Input [yellow] 2 14 3 2" xfId="52854"/>
    <cellStyle name="Input [yellow] 2 14 3 3" xfId="52855"/>
    <cellStyle name="Input [yellow] 2 14 4" xfId="15175"/>
    <cellStyle name="Input [yellow] 2 14 4 2" xfId="52856"/>
    <cellStyle name="Input [yellow] 2 14 4 3" xfId="52857"/>
    <cellStyle name="Input [yellow] 2 14 5" xfId="15176"/>
    <cellStyle name="Input [yellow] 2 14 5 2" xfId="52858"/>
    <cellStyle name="Input [yellow] 2 14 5 3" xfId="52859"/>
    <cellStyle name="Input [yellow] 2 14 6" xfId="15177"/>
    <cellStyle name="Input [yellow] 2 14 6 2" xfId="52860"/>
    <cellStyle name="Input [yellow] 2 14 6 3" xfId="52861"/>
    <cellStyle name="Input [yellow] 2 14 7" xfId="15178"/>
    <cellStyle name="Input [yellow] 2 14 8" xfId="52862"/>
    <cellStyle name="Input [yellow] 2 15" xfId="15179"/>
    <cellStyle name="Input [yellow] 2 15 2" xfId="15180"/>
    <cellStyle name="Input [yellow] 2 15 2 2" xfId="15181"/>
    <cellStyle name="Input [yellow] 2 15 2 3" xfId="15182"/>
    <cellStyle name="Input [yellow] 2 15 2 4" xfId="15183"/>
    <cellStyle name="Input [yellow] 2 15 2 5" xfId="15184"/>
    <cellStyle name="Input [yellow] 2 15 2 6" xfId="15185"/>
    <cellStyle name="Input [yellow] 2 15 3" xfId="15186"/>
    <cellStyle name="Input [yellow] 2 15 3 2" xfId="52863"/>
    <cellStyle name="Input [yellow] 2 15 3 3" xfId="52864"/>
    <cellStyle name="Input [yellow] 2 15 4" xfId="15187"/>
    <cellStyle name="Input [yellow] 2 15 4 2" xfId="52865"/>
    <cellStyle name="Input [yellow] 2 15 4 3" xfId="52866"/>
    <cellStyle name="Input [yellow] 2 15 5" xfId="15188"/>
    <cellStyle name="Input [yellow] 2 15 5 2" xfId="52867"/>
    <cellStyle name="Input [yellow] 2 15 5 3" xfId="52868"/>
    <cellStyle name="Input [yellow] 2 15 6" xfId="15189"/>
    <cellStyle name="Input [yellow] 2 15 6 2" xfId="52869"/>
    <cellStyle name="Input [yellow] 2 15 6 3" xfId="52870"/>
    <cellStyle name="Input [yellow] 2 15 7" xfId="15190"/>
    <cellStyle name="Input [yellow] 2 15 8" xfId="52871"/>
    <cellStyle name="Input [yellow] 2 16" xfId="15191"/>
    <cellStyle name="Input [yellow] 2 16 2" xfId="15192"/>
    <cellStyle name="Input [yellow] 2 16 2 2" xfId="15193"/>
    <cellStyle name="Input [yellow] 2 16 2 3" xfId="15194"/>
    <cellStyle name="Input [yellow] 2 16 2 4" xfId="15195"/>
    <cellStyle name="Input [yellow] 2 16 2 5" xfId="15196"/>
    <cellStyle name="Input [yellow] 2 16 2 6" xfId="15197"/>
    <cellStyle name="Input [yellow] 2 16 3" xfId="15198"/>
    <cellStyle name="Input [yellow] 2 16 3 2" xfId="52872"/>
    <cellStyle name="Input [yellow] 2 16 3 3" xfId="52873"/>
    <cellStyle name="Input [yellow] 2 16 4" xfId="15199"/>
    <cellStyle name="Input [yellow] 2 16 4 2" xfId="52874"/>
    <cellStyle name="Input [yellow] 2 16 4 3" xfId="52875"/>
    <cellStyle name="Input [yellow] 2 16 5" xfId="15200"/>
    <cellStyle name="Input [yellow] 2 16 5 2" xfId="52876"/>
    <cellStyle name="Input [yellow] 2 16 5 3" xfId="52877"/>
    <cellStyle name="Input [yellow] 2 16 6" xfId="15201"/>
    <cellStyle name="Input [yellow] 2 16 6 2" xfId="52878"/>
    <cellStyle name="Input [yellow] 2 16 6 3" xfId="52879"/>
    <cellStyle name="Input [yellow] 2 16 7" xfId="15202"/>
    <cellStyle name="Input [yellow] 2 16 8" xfId="52880"/>
    <cellStyle name="Input [yellow] 2 17" xfId="15203"/>
    <cellStyle name="Input [yellow] 2 17 2" xfId="15204"/>
    <cellStyle name="Input [yellow] 2 17 2 2" xfId="15205"/>
    <cellStyle name="Input [yellow] 2 17 2 3" xfId="15206"/>
    <cellStyle name="Input [yellow] 2 17 2 4" xfId="15207"/>
    <cellStyle name="Input [yellow] 2 17 2 5" xfId="15208"/>
    <cellStyle name="Input [yellow] 2 17 2 6" xfId="15209"/>
    <cellStyle name="Input [yellow] 2 17 3" xfId="15210"/>
    <cellStyle name="Input [yellow] 2 17 3 2" xfId="52881"/>
    <cellStyle name="Input [yellow] 2 17 3 3" xfId="52882"/>
    <cellStyle name="Input [yellow] 2 17 4" xfId="15211"/>
    <cellStyle name="Input [yellow] 2 17 4 2" xfId="52883"/>
    <cellStyle name="Input [yellow] 2 17 4 3" xfId="52884"/>
    <cellStyle name="Input [yellow] 2 17 5" xfId="15212"/>
    <cellStyle name="Input [yellow] 2 17 5 2" xfId="52885"/>
    <cellStyle name="Input [yellow] 2 17 5 3" xfId="52886"/>
    <cellStyle name="Input [yellow] 2 17 6" xfId="15213"/>
    <cellStyle name="Input [yellow] 2 17 6 2" xfId="52887"/>
    <cellStyle name="Input [yellow] 2 17 6 3" xfId="52888"/>
    <cellStyle name="Input [yellow] 2 17 7" xfId="15214"/>
    <cellStyle name="Input [yellow] 2 17 8" xfId="52889"/>
    <cellStyle name="Input [yellow] 2 18" xfId="15215"/>
    <cellStyle name="Input [yellow] 2 18 2" xfId="15216"/>
    <cellStyle name="Input [yellow] 2 18 2 2" xfId="15217"/>
    <cellStyle name="Input [yellow] 2 18 2 3" xfId="15218"/>
    <cellStyle name="Input [yellow] 2 18 2 4" xfId="15219"/>
    <cellStyle name="Input [yellow] 2 18 2 5" xfId="15220"/>
    <cellStyle name="Input [yellow] 2 18 2 6" xfId="15221"/>
    <cellStyle name="Input [yellow] 2 18 3" xfId="15222"/>
    <cellStyle name="Input [yellow] 2 18 3 2" xfId="52890"/>
    <cellStyle name="Input [yellow] 2 18 3 3" xfId="52891"/>
    <cellStyle name="Input [yellow] 2 18 4" xfId="15223"/>
    <cellStyle name="Input [yellow] 2 18 4 2" xfId="52892"/>
    <cellStyle name="Input [yellow] 2 18 4 3" xfId="52893"/>
    <cellStyle name="Input [yellow] 2 18 5" xfId="15224"/>
    <cellStyle name="Input [yellow] 2 18 5 2" xfId="52894"/>
    <cellStyle name="Input [yellow] 2 18 5 3" xfId="52895"/>
    <cellStyle name="Input [yellow] 2 18 6" xfId="15225"/>
    <cellStyle name="Input [yellow] 2 18 6 2" xfId="52896"/>
    <cellStyle name="Input [yellow] 2 18 6 3" xfId="52897"/>
    <cellStyle name="Input [yellow] 2 18 7" xfId="15226"/>
    <cellStyle name="Input [yellow] 2 18 8" xfId="52898"/>
    <cellStyle name="Input [yellow] 2 19" xfId="15227"/>
    <cellStyle name="Input [yellow] 2 19 2" xfId="15228"/>
    <cellStyle name="Input [yellow] 2 19 2 2" xfId="15229"/>
    <cellStyle name="Input [yellow] 2 19 2 3" xfId="15230"/>
    <cellStyle name="Input [yellow] 2 19 2 4" xfId="15231"/>
    <cellStyle name="Input [yellow] 2 19 2 5" xfId="15232"/>
    <cellStyle name="Input [yellow] 2 19 2 6" xfId="15233"/>
    <cellStyle name="Input [yellow] 2 19 3" xfId="15234"/>
    <cellStyle name="Input [yellow] 2 19 3 2" xfId="52899"/>
    <cellStyle name="Input [yellow] 2 19 3 3" xfId="52900"/>
    <cellStyle name="Input [yellow] 2 19 4" xfId="15235"/>
    <cellStyle name="Input [yellow] 2 19 4 2" xfId="52901"/>
    <cellStyle name="Input [yellow] 2 19 4 3" xfId="52902"/>
    <cellStyle name="Input [yellow] 2 19 5" xfId="15236"/>
    <cellStyle name="Input [yellow] 2 19 5 2" xfId="52903"/>
    <cellStyle name="Input [yellow] 2 19 5 3" xfId="52904"/>
    <cellStyle name="Input [yellow] 2 19 6" xfId="15237"/>
    <cellStyle name="Input [yellow] 2 19 6 2" xfId="52905"/>
    <cellStyle name="Input [yellow] 2 19 6 3" xfId="52906"/>
    <cellStyle name="Input [yellow] 2 19 7" xfId="15238"/>
    <cellStyle name="Input [yellow] 2 19 8" xfId="52907"/>
    <cellStyle name="Input [yellow] 2 2" xfId="15239"/>
    <cellStyle name="Input [yellow] 2 2 10" xfId="15240"/>
    <cellStyle name="Input [yellow] 2 2 10 2" xfId="15241"/>
    <cellStyle name="Input [yellow] 2 2 10 2 2" xfId="15242"/>
    <cellStyle name="Input [yellow] 2 2 10 2 3" xfId="15243"/>
    <cellStyle name="Input [yellow] 2 2 10 2 4" xfId="15244"/>
    <cellStyle name="Input [yellow] 2 2 10 2 5" xfId="15245"/>
    <cellStyle name="Input [yellow] 2 2 10 2 6" xfId="15246"/>
    <cellStyle name="Input [yellow] 2 2 10 3" xfId="15247"/>
    <cellStyle name="Input [yellow] 2 2 10 3 2" xfId="52908"/>
    <cellStyle name="Input [yellow] 2 2 10 3 3" xfId="52909"/>
    <cellStyle name="Input [yellow] 2 2 10 4" xfId="15248"/>
    <cellStyle name="Input [yellow] 2 2 10 4 2" xfId="52910"/>
    <cellStyle name="Input [yellow] 2 2 10 4 3" xfId="52911"/>
    <cellStyle name="Input [yellow] 2 2 10 5" xfId="15249"/>
    <cellStyle name="Input [yellow] 2 2 10 5 2" xfId="52912"/>
    <cellStyle name="Input [yellow] 2 2 10 5 3" xfId="52913"/>
    <cellStyle name="Input [yellow] 2 2 10 6" xfId="15250"/>
    <cellStyle name="Input [yellow] 2 2 10 6 2" xfId="52914"/>
    <cellStyle name="Input [yellow] 2 2 10 6 3" xfId="52915"/>
    <cellStyle name="Input [yellow] 2 2 10 7" xfId="15251"/>
    <cellStyle name="Input [yellow] 2 2 10 8" xfId="52916"/>
    <cellStyle name="Input [yellow] 2 2 11" xfId="15252"/>
    <cellStyle name="Input [yellow] 2 2 11 2" xfId="15253"/>
    <cellStyle name="Input [yellow] 2 2 11 2 2" xfId="15254"/>
    <cellStyle name="Input [yellow] 2 2 11 2 3" xfId="15255"/>
    <cellStyle name="Input [yellow] 2 2 11 2 4" xfId="15256"/>
    <cellStyle name="Input [yellow] 2 2 11 2 5" xfId="15257"/>
    <cellStyle name="Input [yellow] 2 2 11 2 6" xfId="15258"/>
    <cellStyle name="Input [yellow] 2 2 11 3" xfId="15259"/>
    <cellStyle name="Input [yellow] 2 2 11 3 2" xfId="52917"/>
    <cellStyle name="Input [yellow] 2 2 11 3 3" xfId="52918"/>
    <cellStyle name="Input [yellow] 2 2 11 4" xfId="15260"/>
    <cellStyle name="Input [yellow] 2 2 11 4 2" xfId="52919"/>
    <cellStyle name="Input [yellow] 2 2 11 4 3" xfId="52920"/>
    <cellStyle name="Input [yellow] 2 2 11 5" xfId="15261"/>
    <cellStyle name="Input [yellow] 2 2 11 5 2" xfId="52921"/>
    <cellStyle name="Input [yellow] 2 2 11 5 3" xfId="52922"/>
    <cellStyle name="Input [yellow] 2 2 11 6" xfId="15262"/>
    <cellStyle name="Input [yellow] 2 2 11 6 2" xfId="52923"/>
    <cellStyle name="Input [yellow] 2 2 11 6 3" xfId="52924"/>
    <cellStyle name="Input [yellow] 2 2 11 7" xfId="15263"/>
    <cellStyle name="Input [yellow] 2 2 11 8" xfId="52925"/>
    <cellStyle name="Input [yellow] 2 2 12" xfId="15264"/>
    <cellStyle name="Input [yellow] 2 2 12 2" xfId="15265"/>
    <cellStyle name="Input [yellow] 2 2 12 2 2" xfId="15266"/>
    <cellStyle name="Input [yellow] 2 2 12 2 3" xfId="15267"/>
    <cellStyle name="Input [yellow] 2 2 12 2 4" xfId="15268"/>
    <cellStyle name="Input [yellow] 2 2 12 2 5" xfId="15269"/>
    <cellStyle name="Input [yellow] 2 2 12 2 6" xfId="15270"/>
    <cellStyle name="Input [yellow] 2 2 12 3" xfId="15271"/>
    <cellStyle name="Input [yellow] 2 2 12 3 2" xfId="52926"/>
    <cellStyle name="Input [yellow] 2 2 12 3 3" xfId="52927"/>
    <cellStyle name="Input [yellow] 2 2 12 4" xfId="15272"/>
    <cellStyle name="Input [yellow] 2 2 12 4 2" xfId="52928"/>
    <cellStyle name="Input [yellow] 2 2 12 4 3" xfId="52929"/>
    <cellStyle name="Input [yellow] 2 2 12 5" xfId="15273"/>
    <cellStyle name="Input [yellow] 2 2 12 5 2" xfId="52930"/>
    <cellStyle name="Input [yellow] 2 2 12 5 3" xfId="52931"/>
    <cellStyle name="Input [yellow] 2 2 12 6" xfId="15274"/>
    <cellStyle name="Input [yellow] 2 2 12 6 2" xfId="52932"/>
    <cellStyle name="Input [yellow] 2 2 12 6 3" xfId="52933"/>
    <cellStyle name="Input [yellow] 2 2 12 7" xfId="15275"/>
    <cellStyle name="Input [yellow] 2 2 12 8" xfId="52934"/>
    <cellStyle name="Input [yellow] 2 2 13" xfId="15276"/>
    <cellStyle name="Input [yellow] 2 2 13 2" xfId="15277"/>
    <cellStyle name="Input [yellow] 2 2 13 2 2" xfId="15278"/>
    <cellStyle name="Input [yellow] 2 2 13 2 3" xfId="15279"/>
    <cellStyle name="Input [yellow] 2 2 13 2 4" xfId="15280"/>
    <cellStyle name="Input [yellow] 2 2 13 2 5" xfId="15281"/>
    <cellStyle name="Input [yellow] 2 2 13 2 6" xfId="15282"/>
    <cellStyle name="Input [yellow] 2 2 13 3" xfId="15283"/>
    <cellStyle name="Input [yellow] 2 2 13 3 2" xfId="52935"/>
    <cellStyle name="Input [yellow] 2 2 13 3 3" xfId="52936"/>
    <cellStyle name="Input [yellow] 2 2 13 4" xfId="15284"/>
    <cellStyle name="Input [yellow] 2 2 13 4 2" xfId="52937"/>
    <cellStyle name="Input [yellow] 2 2 13 4 3" xfId="52938"/>
    <cellStyle name="Input [yellow] 2 2 13 5" xfId="15285"/>
    <cellStyle name="Input [yellow] 2 2 13 5 2" xfId="52939"/>
    <cellStyle name="Input [yellow] 2 2 13 5 3" xfId="52940"/>
    <cellStyle name="Input [yellow] 2 2 13 6" xfId="15286"/>
    <cellStyle name="Input [yellow] 2 2 13 6 2" xfId="52941"/>
    <cellStyle name="Input [yellow] 2 2 13 6 3" xfId="52942"/>
    <cellStyle name="Input [yellow] 2 2 13 7" xfId="15287"/>
    <cellStyle name="Input [yellow] 2 2 13 8" xfId="52943"/>
    <cellStyle name="Input [yellow] 2 2 14" xfId="15288"/>
    <cellStyle name="Input [yellow] 2 2 14 2" xfId="15289"/>
    <cellStyle name="Input [yellow] 2 2 14 2 2" xfId="15290"/>
    <cellStyle name="Input [yellow] 2 2 14 2 3" xfId="15291"/>
    <cellStyle name="Input [yellow] 2 2 14 2 4" xfId="15292"/>
    <cellStyle name="Input [yellow] 2 2 14 2 5" xfId="15293"/>
    <cellStyle name="Input [yellow] 2 2 14 2 6" xfId="15294"/>
    <cellStyle name="Input [yellow] 2 2 14 3" xfId="15295"/>
    <cellStyle name="Input [yellow] 2 2 14 3 2" xfId="52944"/>
    <cellStyle name="Input [yellow] 2 2 14 3 3" xfId="52945"/>
    <cellStyle name="Input [yellow] 2 2 14 4" xfId="15296"/>
    <cellStyle name="Input [yellow] 2 2 14 4 2" xfId="52946"/>
    <cellStyle name="Input [yellow] 2 2 14 4 3" xfId="52947"/>
    <cellStyle name="Input [yellow] 2 2 14 5" xfId="15297"/>
    <cellStyle name="Input [yellow] 2 2 14 5 2" xfId="52948"/>
    <cellStyle name="Input [yellow] 2 2 14 5 3" xfId="52949"/>
    <cellStyle name="Input [yellow] 2 2 14 6" xfId="15298"/>
    <cellStyle name="Input [yellow] 2 2 14 6 2" xfId="52950"/>
    <cellStyle name="Input [yellow] 2 2 14 6 3" xfId="52951"/>
    <cellStyle name="Input [yellow] 2 2 14 7" xfId="15299"/>
    <cellStyle name="Input [yellow] 2 2 14 8" xfId="52952"/>
    <cellStyle name="Input [yellow] 2 2 15" xfId="15300"/>
    <cellStyle name="Input [yellow] 2 2 15 2" xfId="15301"/>
    <cellStyle name="Input [yellow] 2 2 15 2 2" xfId="15302"/>
    <cellStyle name="Input [yellow] 2 2 15 2 3" xfId="15303"/>
    <cellStyle name="Input [yellow] 2 2 15 2 4" xfId="15304"/>
    <cellStyle name="Input [yellow] 2 2 15 2 5" xfId="15305"/>
    <cellStyle name="Input [yellow] 2 2 15 2 6" xfId="15306"/>
    <cellStyle name="Input [yellow] 2 2 15 3" xfId="15307"/>
    <cellStyle name="Input [yellow] 2 2 15 3 2" xfId="52953"/>
    <cellStyle name="Input [yellow] 2 2 15 3 3" xfId="52954"/>
    <cellStyle name="Input [yellow] 2 2 15 4" xfId="15308"/>
    <cellStyle name="Input [yellow] 2 2 15 4 2" xfId="52955"/>
    <cellStyle name="Input [yellow] 2 2 15 4 3" xfId="52956"/>
    <cellStyle name="Input [yellow] 2 2 15 5" xfId="15309"/>
    <cellStyle name="Input [yellow] 2 2 15 5 2" xfId="52957"/>
    <cellStyle name="Input [yellow] 2 2 15 5 3" xfId="52958"/>
    <cellStyle name="Input [yellow] 2 2 15 6" xfId="15310"/>
    <cellStyle name="Input [yellow] 2 2 15 6 2" xfId="52959"/>
    <cellStyle name="Input [yellow] 2 2 15 6 3" xfId="52960"/>
    <cellStyle name="Input [yellow] 2 2 15 7" xfId="15311"/>
    <cellStyle name="Input [yellow] 2 2 15 8" xfId="52961"/>
    <cellStyle name="Input [yellow] 2 2 16" xfId="15312"/>
    <cellStyle name="Input [yellow] 2 2 16 2" xfId="15313"/>
    <cellStyle name="Input [yellow] 2 2 16 2 2" xfId="15314"/>
    <cellStyle name="Input [yellow] 2 2 16 2 3" xfId="15315"/>
    <cellStyle name="Input [yellow] 2 2 16 2 4" xfId="15316"/>
    <cellStyle name="Input [yellow] 2 2 16 2 5" xfId="15317"/>
    <cellStyle name="Input [yellow] 2 2 16 2 6" xfId="15318"/>
    <cellStyle name="Input [yellow] 2 2 16 3" xfId="15319"/>
    <cellStyle name="Input [yellow] 2 2 16 3 2" xfId="52962"/>
    <cellStyle name="Input [yellow] 2 2 16 3 3" xfId="52963"/>
    <cellStyle name="Input [yellow] 2 2 16 4" xfId="15320"/>
    <cellStyle name="Input [yellow] 2 2 16 4 2" xfId="52964"/>
    <cellStyle name="Input [yellow] 2 2 16 4 3" xfId="52965"/>
    <cellStyle name="Input [yellow] 2 2 16 5" xfId="15321"/>
    <cellStyle name="Input [yellow] 2 2 16 5 2" xfId="52966"/>
    <cellStyle name="Input [yellow] 2 2 16 5 3" xfId="52967"/>
    <cellStyle name="Input [yellow] 2 2 16 6" xfId="15322"/>
    <cellStyle name="Input [yellow] 2 2 16 6 2" xfId="52968"/>
    <cellStyle name="Input [yellow] 2 2 16 6 3" xfId="52969"/>
    <cellStyle name="Input [yellow] 2 2 16 7" xfId="15323"/>
    <cellStyle name="Input [yellow] 2 2 16 8" xfId="52970"/>
    <cellStyle name="Input [yellow] 2 2 17" xfId="15324"/>
    <cellStyle name="Input [yellow] 2 2 17 2" xfId="15325"/>
    <cellStyle name="Input [yellow] 2 2 17 2 2" xfId="15326"/>
    <cellStyle name="Input [yellow] 2 2 17 2 3" xfId="15327"/>
    <cellStyle name="Input [yellow] 2 2 17 2 4" xfId="15328"/>
    <cellStyle name="Input [yellow] 2 2 17 2 5" xfId="15329"/>
    <cellStyle name="Input [yellow] 2 2 17 2 6" xfId="15330"/>
    <cellStyle name="Input [yellow] 2 2 17 3" xfId="15331"/>
    <cellStyle name="Input [yellow] 2 2 17 3 2" xfId="52971"/>
    <cellStyle name="Input [yellow] 2 2 17 3 3" xfId="52972"/>
    <cellStyle name="Input [yellow] 2 2 17 4" xfId="15332"/>
    <cellStyle name="Input [yellow] 2 2 17 4 2" xfId="52973"/>
    <cellStyle name="Input [yellow] 2 2 17 4 3" xfId="52974"/>
    <cellStyle name="Input [yellow] 2 2 17 5" xfId="15333"/>
    <cellStyle name="Input [yellow] 2 2 17 5 2" xfId="52975"/>
    <cellStyle name="Input [yellow] 2 2 17 5 3" xfId="52976"/>
    <cellStyle name="Input [yellow] 2 2 17 6" xfId="15334"/>
    <cellStyle name="Input [yellow] 2 2 17 6 2" xfId="52977"/>
    <cellStyle name="Input [yellow] 2 2 17 6 3" xfId="52978"/>
    <cellStyle name="Input [yellow] 2 2 17 7" xfId="15335"/>
    <cellStyle name="Input [yellow] 2 2 17 8" xfId="52979"/>
    <cellStyle name="Input [yellow] 2 2 18" xfId="15336"/>
    <cellStyle name="Input [yellow] 2 2 18 2" xfId="15337"/>
    <cellStyle name="Input [yellow] 2 2 18 2 2" xfId="15338"/>
    <cellStyle name="Input [yellow] 2 2 18 2 3" xfId="15339"/>
    <cellStyle name="Input [yellow] 2 2 18 2 4" xfId="15340"/>
    <cellStyle name="Input [yellow] 2 2 18 2 5" xfId="15341"/>
    <cellStyle name="Input [yellow] 2 2 18 2 6" xfId="15342"/>
    <cellStyle name="Input [yellow] 2 2 18 3" xfId="15343"/>
    <cellStyle name="Input [yellow] 2 2 18 3 2" xfId="52980"/>
    <cellStyle name="Input [yellow] 2 2 18 3 3" xfId="52981"/>
    <cellStyle name="Input [yellow] 2 2 18 4" xfId="15344"/>
    <cellStyle name="Input [yellow] 2 2 18 4 2" xfId="52982"/>
    <cellStyle name="Input [yellow] 2 2 18 4 3" xfId="52983"/>
    <cellStyle name="Input [yellow] 2 2 18 5" xfId="15345"/>
    <cellStyle name="Input [yellow] 2 2 18 5 2" xfId="52984"/>
    <cellStyle name="Input [yellow] 2 2 18 5 3" xfId="52985"/>
    <cellStyle name="Input [yellow] 2 2 18 6" xfId="15346"/>
    <cellStyle name="Input [yellow] 2 2 18 6 2" xfId="52986"/>
    <cellStyle name="Input [yellow] 2 2 18 6 3" xfId="52987"/>
    <cellStyle name="Input [yellow] 2 2 18 7" xfId="15347"/>
    <cellStyle name="Input [yellow] 2 2 18 8" xfId="52988"/>
    <cellStyle name="Input [yellow] 2 2 19" xfId="15348"/>
    <cellStyle name="Input [yellow] 2 2 19 2" xfId="15349"/>
    <cellStyle name="Input [yellow] 2 2 19 2 2" xfId="15350"/>
    <cellStyle name="Input [yellow] 2 2 19 2 3" xfId="15351"/>
    <cellStyle name="Input [yellow] 2 2 19 2 4" xfId="15352"/>
    <cellStyle name="Input [yellow] 2 2 19 2 5" xfId="15353"/>
    <cellStyle name="Input [yellow] 2 2 19 2 6" xfId="15354"/>
    <cellStyle name="Input [yellow] 2 2 19 3" xfId="15355"/>
    <cellStyle name="Input [yellow] 2 2 19 3 2" xfId="52989"/>
    <cellStyle name="Input [yellow] 2 2 19 3 3" xfId="52990"/>
    <cellStyle name="Input [yellow] 2 2 19 4" xfId="15356"/>
    <cellStyle name="Input [yellow] 2 2 19 4 2" xfId="52991"/>
    <cellStyle name="Input [yellow] 2 2 19 4 3" xfId="52992"/>
    <cellStyle name="Input [yellow] 2 2 19 5" xfId="15357"/>
    <cellStyle name="Input [yellow] 2 2 19 5 2" xfId="52993"/>
    <cellStyle name="Input [yellow] 2 2 19 5 3" xfId="52994"/>
    <cellStyle name="Input [yellow] 2 2 19 6" xfId="15358"/>
    <cellStyle name="Input [yellow] 2 2 19 6 2" xfId="52995"/>
    <cellStyle name="Input [yellow] 2 2 19 6 3" xfId="52996"/>
    <cellStyle name="Input [yellow] 2 2 19 7" xfId="15359"/>
    <cellStyle name="Input [yellow] 2 2 19 8" xfId="52997"/>
    <cellStyle name="Input [yellow] 2 2 2" xfId="15360"/>
    <cellStyle name="Input [yellow] 2 2 2 2" xfId="15361"/>
    <cellStyle name="Input [yellow] 2 2 2 2 2" xfId="15362"/>
    <cellStyle name="Input [yellow] 2 2 2 2 3" xfId="15363"/>
    <cellStyle name="Input [yellow] 2 2 2 2 4" xfId="15364"/>
    <cellStyle name="Input [yellow] 2 2 2 2 5" xfId="15365"/>
    <cellStyle name="Input [yellow] 2 2 2 2 6" xfId="15366"/>
    <cellStyle name="Input [yellow] 2 2 2 3" xfId="15367"/>
    <cellStyle name="Input [yellow] 2 2 2 3 2" xfId="52998"/>
    <cellStyle name="Input [yellow] 2 2 2 3 3" xfId="52999"/>
    <cellStyle name="Input [yellow] 2 2 2 4" xfId="15368"/>
    <cellStyle name="Input [yellow] 2 2 2 4 2" xfId="53000"/>
    <cellStyle name="Input [yellow] 2 2 2 4 3" xfId="53001"/>
    <cellStyle name="Input [yellow] 2 2 2 5" xfId="15369"/>
    <cellStyle name="Input [yellow] 2 2 2 5 2" xfId="53002"/>
    <cellStyle name="Input [yellow] 2 2 2 5 3" xfId="53003"/>
    <cellStyle name="Input [yellow] 2 2 2 6" xfId="15370"/>
    <cellStyle name="Input [yellow] 2 2 2 6 2" xfId="53004"/>
    <cellStyle name="Input [yellow] 2 2 2 6 3" xfId="53005"/>
    <cellStyle name="Input [yellow] 2 2 2 7" xfId="15371"/>
    <cellStyle name="Input [yellow] 2 2 2 8" xfId="53006"/>
    <cellStyle name="Input [yellow] 2 2 20" xfId="15372"/>
    <cellStyle name="Input [yellow] 2 2 20 2" xfId="15373"/>
    <cellStyle name="Input [yellow] 2 2 20 2 2" xfId="15374"/>
    <cellStyle name="Input [yellow] 2 2 20 2 3" xfId="15375"/>
    <cellStyle name="Input [yellow] 2 2 20 2 4" xfId="15376"/>
    <cellStyle name="Input [yellow] 2 2 20 2 5" xfId="15377"/>
    <cellStyle name="Input [yellow] 2 2 20 2 6" xfId="15378"/>
    <cellStyle name="Input [yellow] 2 2 20 3" xfId="15379"/>
    <cellStyle name="Input [yellow] 2 2 20 3 2" xfId="53007"/>
    <cellStyle name="Input [yellow] 2 2 20 3 3" xfId="53008"/>
    <cellStyle name="Input [yellow] 2 2 20 4" xfId="15380"/>
    <cellStyle name="Input [yellow] 2 2 20 4 2" xfId="53009"/>
    <cellStyle name="Input [yellow] 2 2 20 4 3" xfId="53010"/>
    <cellStyle name="Input [yellow] 2 2 20 5" xfId="15381"/>
    <cellStyle name="Input [yellow] 2 2 20 5 2" xfId="53011"/>
    <cellStyle name="Input [yellow] 2 2 20 5 3" xfId="53012"/>
    <cellStyle name="Input [yellow] 2 2 20 6" xfId="15382"/>
    <cellStyle name="Input [yellow] 2 2 20 6 2" xfId="53013"/>
    <cellStyle name="Input [yellow] 2 2 20 6 3" xfId="53014"/>
    <cellStyle name="Input [yellow] 2 2 20 7" xfId="15383"/>
    <cellStyle name="Input [yellow] 2 2 20 8" xfId="53015"/>
    <cellStyle name="Input [yellow] 2 2 21" xfId="15384"/>
    <cellStyle name="Input [yellow] 2 2 21 2" xfId="15385"/>
    <cellStyle name="Input [yellow] 2 2 21 2 2" xfId="15386"/>
    <cellStyle name="Input [yellow] 2 2 21 2 3" xfId="15387"/>
    <cellStyle name="Input [yellow] 2 2 21 2 4" xfId="15388"/>
    <cellStyle name="Input [yellow] 2 2 21 2 5" xfId="15389"/>
    <cellStyle name="Input [yellow] 2 2 21 2 6" xfId="15390"/>
    <cellStyle name="Input [yellow] 2 2 21 3" xfId="15391"/>
    <cellStyle name="Input [yellow] 2 2 21 3 2" xfId="53016"/>
    <cellStyle name="Input [yellow] 2 2 21 3 3" xfId="53017"/>
    <cellStyle name="Input [yellow] 2 2 21 4" xfId="15392"/>
    <cellStyle name="Input [yellow] 2 2 21 4 2" xfId="53018"/>
    <cellStyle name="Input [yellow] 2 2 21 4 3" xfId="53019"/>
    <cellStyle name="Input [yellow] 2 2 21 5" xfId="15393"/>
    <cellStyle name="Input [yellow] 2 2 21 5 2" xfId="53020"/>
    <cellStyle name="Input [yellow] 2 2 21 5 3" xfId="53021"/>
    <cellStyle name="Input [yellow] 2 2 21 6" xfId="15394"/>
    <cellStyle name="Input [yellow] 2 2 21 6 2" xfId="53022"/>
    <cellStyle name="Input [yellow] 2 2 21 6 3" xfId="53023"/>
    <cellStyle name="Input [yellow] 2 2 21 7" xfId="15395"/>
    <cellStyle name="Input [yellow] 2 2 21 8" xfId="53024"/>
    <cellStyle name="Input [yellow] 2 2 22" xfId="15396"/>
    <cellStyle name="Input [yellow] 2 2 22 2" xfId="15397"/>
    <cellStyle name="Input [yellow] 2 2 22 2 2" xfId="15398"/>
    <cellStyle name="Input [yellow] 2 2 22 2 3" xfId="15399"/>
    <cellStyle name="Input [yellow] 2 2 22 2 4" xfId="15400"/>
    <cellStyle name="Input [yellow] 2 2 22 2 5" xfId="15401"/>
    <cellStyle name="Input [yellow] 2 2 22 2 6" xfId="15402"/>
    <cellStyle name="Input [yellow] 2 2 22 3" xfId="15403"/>
    <cellStyle name="Input [yellow] 2 2 22 3 2" xfId="53025"/>
    <cellStyle name="Input [yellow] 2 2 22 3 3" xfId="53026"/>
    <cellStyle name="Input [yellow] 2 2 22 4" xfId="15404"/>
    <cellStyle name="Input [yellow] 2 2 22 4 2" xfId="53027"/>
    <cellStyle name="Input [yellow] 2 2 22 4 3" xfId="53028"/>
    <cellStyle name="Input [yellow] 2 2 22 5" xfId="15405"/>
    <cellStyle name="Input [yellow] 2 2 22 5 2" xfId="53029"/>
    <cellStyle name="Input [yellow] 2 2 22 5 3" xfId="53030"/>
    <cellStyle name="Input [yellow] 2 2 22 6" xfId="15406"/>
    <cellStyle name="Input [yellow] 2 2 22 6 2" xfId="53031"/>
    <cellStyle name="Input [yellow] 2 2 22 6 3" xfId="53032"/>
    <cellStyle name="Input [yellow] 2 2 22 7" xfId="15407"/>
    <cellStyle name="Input [yellow] 2 2 22 8" xfId="53033"/>
    <cellStyle name="Input [yellow] 2 2 23" xfId="15408"/>
    <cellStyle name="Input [yellow] 2 2 23 2" xfId="15409"/>
    <cellStyle name="Input [yellow] 2 2 23 2 2" xfId="15410"/>
    <cellStyle name="Input [yellow] 2 2 23 2 3" xfId="15411"/>
    <cellStyle name="Input [yellow] 2 2 23 2 4" xfId="15412"/>
    <cellStyle name="Input [yellow] 2 2 23 2 5" xfId="15413"/>
    <cellStyle name="Input [yellow] 2 2 23 2 6" xfId="15414"/>
    <cellStyle name="Input [yellow] 2 2 23 3" xfId="15415"/>
    <cellStyle name="Input [yellow] 2 2 23 3 2" xfId="53034"/>
    <cellStyle name="Input [yellow] 2 2 23 3 3" xfId="53035"/>
    <cellStyle name="Input [yellow] 2 2 23 4" xfId="15416"/>
    <cellStyle name="Input [yellow] 2 2 23 4 2" xfId="53036"/>
    <cellStyle name="Input [yellow] 2 2 23 4 3" xfId="53037"/>
    <cellStyle name="Input [yellow] 2 2 23 5" xfId="15417"/>
    <cellStyle name="Input [yellow] 2 2 23 5 2" xfId="53038"/>
    <cellStyle name="Input [yellow] 2 2 23 5 3" xfId="53039"/>
    <cellStyle name="Input [yellow] 2 2 23 6" xfId="15418"/>
    <cellStyle name="Input [yellow] 2 2 23 6 2" xfId="53040"/>
    <cellStyle name="Input [yellow] 2 2 23 6 3" xfId="53041"/>
    <cellStyle name="Input [yellow] 2 2 23 7" xfId="15419"/>
    <cellStyle name="Input [yellow] 2 2 23 8" xfId="53042"/>
    <cellStyle name="Input [yellow] 2 2 24" xfId="15420"/>
    <cellStyle name="Input [yellow] 2 2 24 2" xfId="15421"/>
    <cellStyle name="Input [yellow] 2 2 24 2 2" xfId="15422"/>
    <cellStyle name="Input [yellow] 2 2 24 2 3" xfId="15423"/>
    <cellStyle name="Input [yellow] 2 2 24 2 4" xfId="15424"/>
    <cellStyle name="Input [yellow] 2 2 24 2 5" xfId="15425"/>
    <cellStyle name="Input [yellow] 2 2 24 2 6" xfId="15426"/>
    <cellStyle name="Input [yellow] 2 2 24 3" xfId="15427"/>
    <cellStyle name="Input [yellow] 2 2 24 3 2" xfId="53043"/>
    <cellStyle name="Input [yellow] 2 2 24 3 3" xfId="53044"/>
    <cellStyle name="Input [yellow] 2 2 24 4" xfId="15428"/>
    <cellStyle name="Input [yellow] 2 2 24 4 2" xfId="53045"/>
    <cellStyle name="Input [yellow] 2 2 24 4 3" xfId="53046"/>
    <cellStyle name="Input [yellow] 2 2 24 5" xfId="15429"/>
    <cellStyle name="Input [yellow] 2 2 24 5 2" xfId="53047"/>
    <cellStyle name="Input [yellow] 2 2 24 5 3" xfId="53048"/>
    <cellStyle name="Input [yellow] 2 2 24 6" xfId="15430"/>
    <cellStyle name="Input [yellow] 2 2 24 6 2" xfId="53049"/>
    <cellStyle name="Input [yellow] 2 2 24 6 3" xfId="53050"/>
    <cellStyle name="Input [yellow] 2 2 24 7" xfId="15431"/>
    <cellStyle name="Input [yellow] 2 2 24 8" xfId="53051"/>
    <cellStyle name="Input [yellow] 2 2 25" xfId="15432"/>
    <cellStyle name="Input [yellow] 2 2 25 2" xfId="15433"/>
    <cellStyle name="Input [yellow] 2 2 25 2 2" xfId="15434"/>
    <cellStyle name="Input [yellow] 2 2 25 2 3" xfId="15435"/>
    <cellStyle name="Input [yellow] 2 2 25 2 4" xfId="15436"/>
    <cellStyle name="Input [yellow] 2 2 25 2 5" xfId="15437"/>
    <cellStyle name="Input [yellow] 2 2 25 2 6" xfId="15438"/>
    <cellStyle name="Input [yellow] 2 2 25 3" xfId="15439"/>
    <cellStyle name="Input [yellow] 2 2 25 3 2" xfId="53052"/>
    <cellStyle name="Input [yellow] 2 2 25 3 3" xfId="53053"/>
    <cellStyle name="Input [yellow] 2 2 25 4" xfId="15440"/>
    <cellStyle name="Input [yellow] 2 2 25 4 2" xfId="53054"/>
    <cellStyle name="Input [yellow] 2 2 25 4 3" xfId="53055"/>
    <cellStyle name="Input [yellow] 2 2 25 5" xfId="15441"/>
    <cellStyle name="Input [yellow] 2 2 25 5 2" xfId="53056"/>
    <cellStyle name="Input [yellow] 2 2 25 5 3" xfId="53057"/>
    <cellStyle name="Input [yellow] 2 2 25 6" xfId="15442"/>
    <cellStyle name="Input [yellow] 2 2 25 6 2" xfId="53058"/>
    <cellStyle name="Input [yellow] 2 2 25 6 3" xfId="53059"/>
    <cellStyle name="Input [yellow] 2 2 25 7" xfId="15443"/>
    <cellStyle name="Input [yellow] 2 2 25 8" xfId="53060"/>
    <cellStyle name="Input [yellow] 2 2 26" xfId="15444"/>
    <cellStyle name="Input [yellow] 2 2 26 2" xfId="15445"/>
    <cellStyle name="Input [yellow] 2 2 26 2 2" xfId="15446"/>
    <cellStyle name="Input [yellow] 2 2 26 2 3" xfId="15447"/>
    <cellStyle name="Input [yellow] 2 2 26 2 4" xfId="15448"/>
    <cellStyle name="Input [yellow] 2 2 26 2 5" xfId="15449"/>
    <cellStyle name="Input [yellow] 2 2 26 2 6" xfId="15450"/>
    <cellStyle name="Input [yellow] 2 2 26 3" xfId="15451"/>
    <cellStyle name="Input [yellow] 2 2 26 3 2" xfId="53061"/>
    <cellStyle name="Input [yellow] 2 2 26 3 3" xfId="53062"/>
    <cellStyle name="Input [yellow] 2 2 26 4" xfId="15452"/>
    <cellStyle name="Input [yellow] 2 2 26 4 2" xfId="53063"/>
    <cellStyle name="Input [yellow] 2 2 26 4 3" xfId="53064"/>
    <cellStyle name="Input [yellow] 2 2 26 5" xfId="15453"/>
    <cellStyle name="Input [yellow] 2 2 26 5 2" xfId="53065"/>
    <cellStyle name="Input [yellow] 2 2 26 5 3" xfId="53066"/>
    <cellStyle name="Input [yellow] 2 2 26 6" xfId="15454"/>
    <cellStyle name="Input [yellow] 2 2 26 6 2" xfId="53067"/>
    <cellStyle name="Input [yellow] 2 2 26 6 3" xfId="53068"/>
    <cellStyle name="Input [yellow] 2 2 26 7" xfId="15455"/>
    <cellStyle name="Input [yellow] 2 2 26 8" xfId="53069"/>
    <cellStyle name="Input [yellow] 2 2 27" xfId="15456"/>
    <cellStyle name="Input [yellow] 2 2 27 2" xfId="15457"/>
    <cellStyle name="Input [yellow] 2 2 27 2 2" xfId="15458"/>
    <cellStyle name="Input [yellow] 2 2 27 2 3" xfId="15459"/>
    <cellStyle name="Input [yellow] 2 2 27 2 4" xfId="15460"/>
    <cellStyle name="Input [yellow] 2 2 27 2 5" xfId="15461"/>
    <cellStyle name="Input [yellow] 2 2 27 2 6" xfId="15462"/>
    <cellStyle name="Input [yellow] 2 2 27 3" xfId="15463"/>
    <cellStyle name="Input [yellow] 2 2 27 3 2" xfId="53070"/>
    <cellStyle name="Input [yellow] 2 2 27 3 3" xfId="53071"/>
    <cellStyle name="Input [yellow] 2 2 27 4" xfId="15464"/>
    <cellStyle name="Input [yellow] 2 2 27 4 2" xfId="53072"/>
    <cellStyle name="Input [yellow] 2 2 27 4 3" xfId="53073"/>
    <cellStyle name="Input [yellow] 2 2 27 5" xfId="15465"/>
    <cellStyle name="Input [yellow] 2 2 27 5 2" xfId="53074"/>
    <cellStyle name="Input [yellow] 2 2 27 5 3" xfId="53075"/>
    <cellStyle name="Input [yellow] 2 2 27 6" xfId="15466"/>
    <cellStyle name="Input [yellow] 2 2 27 6 2" xfId="53076"/>
    <cellStyle name="Input [yellow] 2 2 27 6 3" xfId="53077"/>
    <cellStyle name="Input [yellow] 2 2 27 7" xfId="15467"/>
    <cellStyle name="Input [yellow] 2 2 27 8" xfId="53078"/>
    <cellStyle name="Input [yellow] 2 2 28" xfId="15468"/>
    <cellStyle name="Input [yellow] 2 2 28 2" xfId="15469"/>
    <cellStyle name="Input [yellow] 2 2 28 2 2" xfId="15470"/>
    <cellStyle name="Input [yellow] 2 2 28 2 3" xfId="15471"/>
    <cellStyle name="Input [yellow] 2 2 28 2 4" xfId="15472"/>
    <cellStyle name="Input [yellow] 2 2 28 2 5" xfId="15473"/>
    <cellStyle name="Input [yellow] 2 2 28 2 6" xfId="15474"/>
    <cellStyle name="Input [yellow] 2 2 28 3" xfId="15475"/>
    <cellStyle name="Input [yellow] 2 2 28 3 2" xfId="53079"/>
    <cellStyle name="Input [yellow] 2 2 28 3 3" xfId="53080"/>
    <cellStyle name="Input [yellow] 2 2 28 4" xfId="15476"/>
    <cellStyle name="Input [yellow] 2 2 28 4 2" xfId="53081"/>
    <cellStyle name="Input [yellow] 2 2 28 4 3" xfId="53082"/>
    <cellStyle name="Input [yellow] 2 2 28 5" xfId="15477"/>
    <cellStyle name="Input [yellow] 2 2 28 5 2" xfId="53083"/>
    <cellStyle name="Input [yellow] 2 2 28 5 3" xfId="53084"/>
    <cellStyle name="Input [yellow] 2 2 28 6" xfId="15478"/>
    <cellStyle name="Input [yellow] 2 2 28 6 2" xfId="53085"/>
    <cellStyle name="Input [yellow] 2 2 28 6 3" xfId="53086"/>
    <cellStyle name="Input [yellow] 2 2 28 7" xfId="15479"/>
    <cellStyle name="Input [yellow] 2 2 28 8" xfId="53087"/>
    <cellStyle name="Input [yellow] 2 2 29" xfId="15480"/>
    <cellStyle name="Input [yellow] 2 2 29 2" xfId="15481"/>
    <cellStyle name="Input [yellow] 2 2 29 2 2" xfId="15482"/>
    <cellStyle name="Input [yellow] 2 2 29 2 3" xfId="15483"/>
    <cellStyle name="Input [yellow] 2 2 29 2 4" xfId="15484"/>
    <cellStyle name="Input [yellow] 2 2 29 2 5" xfId="15485"/>
    <cellStyle name="Input [yellow] 2 2 29 2 6" xfId="15486"/>
    <cellStyle name="Input [yellow] 2 2 29 3" xfId="15487"/>
    <cellStyle name="Input [yellow] 2 2 29 3 2" xfId="53088"/>
    <cellStyle name="Input [yellow] 2 2 29 3 3" xfId="53089"/>
    <cellStyle name="Input [yellow] 2 2 29 4" xfId="15488"/>
    <cellStyle name="Input [yellow] 2 2 29 4 2" xfId="53090"/>
    <cellStyle name="Input [yellow] 2 2 29 4 3" xfId="53091"/>
    <cellStyle name="Input [yellow] 2 2 29 5" xfId="15489"/>
    <cellStyle name="Input [yellow] 2 2 29 5 2" xfId="53092"/>
    <cellStyle name="Input [yellow] 2 2 29 5 3" xfId="53093"/>
    <cellStyle name="Input [yellow] 2 2 29 6" xfId="15490"/>
    <cellStyle name="Input [yellow] 2 2 29 6 2" xfId="53094"/>
    <cellStyle name="Input [yellow] 2 2 29 6 3" xfId="53095"/>
    <cellStyle name="Input [yellow] 2 2 29 7" xfId="15491"/>
    <cellStyle name="Input [yellow] 2 2 29 8" xfId="53096"/>
    <cellStyle name="Input [yellow] 2 2 3" xfId="15492"/>
    <cellStyle name="Input [yellow] 2 2 3 2" xfId="15493"/>
    <cellStyle name="Input [yellow] 2 2 3 2 2" xfId="15494"/>
    <cellStyle name="Input [yellow] 2 2 3 2 3" xfId="15495"/>
    <cellStyle name="Input [yellow] 2 2 3 2 4" xfId="15496"/>
    <cellStyle name="Input [yellow] 2 2 3 2 5" xfId="15497"/>
    <cellStyle name="Input [yellow] 2 2 3 2 6" xfId="15498"/>
    <cellStyle name="Input [yellow] 2 2 3 3" xfId="15499"/>
    <cellStyle name="Input [yellow] 2 2 3 3 2" xfId="53097"/>
    <cellStyle name="Input [yellow] 2 2 3 3 3" xfId="53098"/>
    <cellStyle name="Input [yellow] 2 2 3 4" xfId="15500"/>
    <cellStyle name="Input [yellow] 2 2 3 4 2" xfId="53099"/>
    <cellStyle name="Input [yellow] 2 2 3 4 3" xfId="53100"/>
    <cellStyle name="Input [yellow] 2 2 3 5" xfId="15501"/>
    <cellStyle name="Input [yellow] 2 2 3 5 2" xfId="53101"/>
    <cellStyle name="Input [yellow] 2 2 3 5 3" xfId="53102"/>
    <cellStyle name="Input [yellow] 2 2 3 6" xfId="15502"/>
    <cellStyle name="Input [yellow] 2 2 3 6 2" xfId="53103"/>
    <cellStyle name="Input [yellow] 2 2 3 6 3" xfId="53104"/>
    <cellStyle name="Input [yellow] 2 2 3 7" xfId="15503"/>
    <cellStyle name="Input [yellow] 2 2 3 8" xfId="53105"/>
    <cellStyle name="Input [yellow] 2 2 30" xfId="15504"/>
    <cellStyle name="Input [yellow] 2 2 30 2" xfId="15505"/>
    <cellStyle name="Input [yellow] 2 2 30 2 2" xfId="15506"/>
    <cellStyle name="Input [yellow] 2 2 30 2 3" xfId="15507"/>
    <cellStyle name="Input [yellow] 2 2 30 2 4" xfId="15508"/>
    <cellStyle name="Input [yellow] 2 2 30 2 5" xfId="15509"/>
    <cellStyle name="Input [yellow] 2 2 30 2 6" xfId="15510"/>
    <cellStyle name="Input [yellow] 2 2 30 3" xfId="15511"/>
    <cellStyle name="Input [yellow] 2 2 30 3 2" xfId="53106"/>
    <cellStyle name="Input [yellow] 2 2 30 3 3" xfId="53107"/>
    <cellStyle name="Input [yellow] 2 2 30 4" xfId="15512"/>
    <cellStyle name="Input [yellow] 2 2 30 4 2" xfId="53108"/>
    <cellStyle name="Input [yellow] 2 2 30 4 3" xfId="53109"/>
    <cellStyle name="Input [yellow] 2 2 30 5" xfId="15513"/>
    <cellStyle name="Input [yellow] 2 2 30 5 2" xfId="53110"/>
    <cellStyle name="Input [yellow] 2 2 30 5 3" xfId="53111"/>
    <cellStyle name="Input [yellow] 2 2 30 6" xfId="15514"/>
    <cellStyle name="Input [yellow] 2 2 30 6 2" xfId="53112"/>
    <cellStyle name="Input [yellow] 2 2 30 6 3" xfId="53113"/>
    <cellStyle name="Input [yellow] 2 2 30 7" xfId="15515"/>
    <cellStyle name="Input [yellow] 2 2 30 8" xfId="53114"/>
    <cellStyle name="Input [yellow] 2 2 31" xfId="15516"/>
    <cellStyle name="Input [yellow] 2 2 31 2" xfId="15517"/>
    <cellStyle name="Input [yellow] 2 2 31 2 2" xfId="15518"/>
    <cellStyle name="Input [yellow] 2 2 31 2 3" xfId="15519"/>
    <cellStyle name="Input [yellow] 2 2 31 2 4" xfId="15520"/>
    <cellStyle name="Input [yellow] 2 2 31 2 5" xfId="15521"/>
    <cellStyle name="Input [yellow] 2 2 31 2 6" xfId="15522"/>
    <cellStyle name="Input [yellow] 2 2 31 3" xfId="15523"/>
    <cellStyle name="Input [yellow] 2 2 31 3 2" xfId="53115"/>
    <cellStyle name="Input [yellow] 2 2 31 3 3" xfId="53116"/>
    <cellStyle name="Input [yellow] 2 2 31 4" xfId="15524"/>
    <cellStyle name="Input [yellow] 2 2 31 4 2" xfId="53117"/>
    <cellStyle name="Input [yellow] 2 2 31 4 3" xfId="53118"/>
    <cellStyle name="Input [yellow] 2 2 31 5" xfId="15525"/>
    <cellStyle name="Input [yellow] 2 2 31 5 2" xfId="53119"/>
    <cellStyle name="Input [yellow] 2 2 31 5 3" xfId="53120"/>
    <cellStyle name="Input [yellow] 2 2 31 6" xfId="15526"/>
    <cellStyle name="Input [yellow] 2 2 31 6 2" xfId="53121"/>
    <cellStyle name="Input [yellow] 2 2 31 6 3" xfId="53122"/>
    <cellStyle name="Input [yellow] 2 2 31 7" xfId="15527"/>
    <cellStyle name="Input [yellow] 2 2 31 8" xfId="53123"/>
    <cellStyle name="Input [yellow] 2 2 32" xfId="15528"/>
    <cellStyle name="Input [yellow] 2 2 32 2" xfId="15529"/>
    <cellStyle name="Input [yellow] 2 2 32 2 2" xfId="15530"/>
    <cellStyle name="Input [yellow] 2 2 32 2 3" xfId="15531"/>
    <cellStyle name="Input [yellow] 2 2 32 2 4" xfId="15532"/>
    <cellStyle name="Input [yellow] 2 2 32 2 5" xfId="15533"/>
    <cellStyle name="Input [yellow] 2 2 32 2 6" xfId="15534"/>
    <cellStyle name="Input [yellow] 2 2 32 3" xfId="15535"/>
    <cellStyle name="Input [yellow] 2 2 32 3 2" xfId="53124"/>
    <cellStyle name="Input [yellow] 2 2 32 3 3" xfId="53125"/>
    <cellStyle name="Input [yellow] 2 2 32 4" xfId="15536"/>
    <cellStyle name="Input [yellow] 2 2 32 4 2" xfId="53126"/>
    <cellStyle name="Input [yellow] 2 2 32 4 3" xfId="53127"/>
    <cellStyle name="Input [yellow] 2 2 32 5" xfId="15537"/>
    <cellStyle name="Input [yellow] 2 2 32 5 2" xfId="53128"/>
    <cellStyle name="Input [yellow] 2 2 32 5 3" xfId="53129"/>
    <cellStyle name="Input [yellow] 2 2 32 6" xfId="15538"/>
    <cellStyle name="Input [yellow] 2 2 32 6 2" xfId="53130"/>
    <cellStyle name="Input [yellow] 2 2 32 6 3" xfId="53131"/>
    <cellStyle name="Input [yellow] 2 2 32 7" xfId="15539"/>
    <cellStyle name="Input [yellow] 2 2 32 8" xfId="53132"/>
    <cellStyle name="Input [yellow] 2 2 33" xfId="15540"/>
    <cellStyle name="Input [yellow] 2 2 33 2" xfId="15541"/>
    <cellStyle name="Input [yellow] 2 2 33 2 2" xfId="15542"/>
    <cellStyle name="Input [yellow] 2 2 33 2 3" xfId="15543"/>
    <cellStyle name="Input [yellow] 2 2 33 2 4" xfId="15544"/>
    <cellStyle name="Input [yellow] 2 2 33 2 5" xfId="15545"/>
    <cellStyle name="Input [yellow] 2 2 33 2 6" xfId="15546"/>
    <cellStyle name="Input [yellow] 2 2 33 3" xfId="15547"/>
    <cellStyle name="Input [yellow] 2 2 33 3 2" xfId="53133"/>
    <cellStyle name="Input [yellow] 2 2 33 3 3" xfId="53134"/>
    <cellStyle name="Input [yellow] 2 2 33 4" xfId="15548"/>
    <cellStyle name="Input [yellow] 2 2 33 4 2" xfId="53135"/>
    <cellStyle name="Input [yellow] 2 2 33 4 3" xfId="53136"/>
    <cellStyle name="Input [yellow] 2 2 33 5" xfId="15549"/>
    <cellStyle name="Input [yellow] 2 2 33 5 2" xfId="53137"/>
    <cellStyle name="Input [yellow] 2 2 33 5 3" xfId="53138"/>
    <cellStyle name="Input [yellow] 2 2 33 6" xfId="15550"/>
    <cellStyle name="Input [yellow] 2 2 33 6 2" xfId="53139"/>
    <cellStyle name="Input [yellow] 2 2 33 6 3" xfId="53140"/>
    <cellStyle name="Input [yellow] 2 2 33 7" xfId="15551"/>
    <cellStyle name="Input [yellow] 2 2 33 8" xfId="53141"/>
    <cellStyle name="Input [yellow] 2 2 34" xfId="15552"/>
    <cellStyle name="Input [yellow] 2 2 34 2" xfId="15553"/>
    <cellStyle name="Input [yellow] 2 2 34 2 2" xfId="15554"/>
    <cellStyle name="Input [yellow] 2 2 34 2 3" xfId="15555"/>
    <cellStyle name="Input [yellow] 2 2 34 2 4" xfId="15556"/>
    <cellStyle name="Input [yellow] 2 2 34 2 5" xfId="15557"/>
    <cellStyle name="Input [yellow] 2 2 34 2 6" xfId="15558"/>
    <cellStyle name="Input [yellow] 2 2 34 3" xfId="15559"/>
    <cellStyle name="Input [yellow] 2 2 34 3 2" xfId="53142"/>
    <cellStyle name="Input [yellow] 2 2 34 3 3" xfId="53143"/>
    <cellStyle name="Input [yellow] 2 2 34 4" xfId="53144"/>
    <cellStyle name="Input [yellow] 2 2 34 4 2" xfId="53145"/>
    <cellStyle name="Input [yellow] 2 2 34 4 3" xfId="53146"/>
    <cellStyle name="Input [yellow] 2 2 34 5" xfId="53147"/>
    <cellStyle name="Input [yellow] 2 2 34 5 2" xfId="53148"/>
    <cellStyle name="Input [yellow] 2 2 34 5 3" xfId="53149"/>
    <cellStyle name="Input [yellow] 2 2 34 6" xfId="53150"/>
    <cellStyle name="Input [yellow] 2 2 34 6 2" xfId="53151"/>
    <cellStyle name="Input [yellow] 2 2 34 6 3" xfId="53152"/>
    <cellStyle name="Input [yellow] 2 2 34 7" xfId="53153"/>
    <cellStyle name="Input [yellow] 2 2 34 8" xfId="53154"/>
    <cellStyle name="Input [yellow] 2 2 35" xfId="15560"/>
    <cellStyle name="Input [yellow] 2 2 35 2" xfId="15561"/>
    <cellStyle name="Input [yellow] 2 2 35 3" xfId="15562"/>
    <cellStyle name="Input [yellow] 2 2 35 4" xfId="15563"/>
    <cellStyle name="Input [yellow] 2 2 35 5" xfId="15564"/>
    <cellStyle name="Input [yellow] 2 2 35 6" xfId="15565"/>
    <cellStyle name="Input [yellow] 2 2 36" xfId="15566"/>
    <cellStyle name="Input [yellow] 2 2 36 2" xfId="53155"/>
    <cellStyle name="Input [yellow] 2 2 36 3" xfId="53156"/>
    <cellStyle name="Input [yellow] 2 2 37" xfId="53157"/>
    <cellStyle name="Input [yellow] 2 2 37 2" xfId="53158"/>
    <cellStyle name="Input [yellow] 2 2 37 3" xfId="53159"/>
    <cellStyle name="Input [yellow] 2 2 38" xfId="53160"/>
    <cellStyle name="Input [yellow] 2 2 38 2" xfId="53161"/>
    <cellStyle name="Input [yellow] 2 2 38 3" xfId="53162"/>
    <cellStyle name="Input [yellow] 2 2 39" xfId="53163"/>
    <cellStyle name="Input [yellow] 2 2 39 2" xfId="53164"/>
    <cellStyle name="Input [yellow] 2 2 39 3" xfId="53165"/>
    <cellStyle name="Input [yellow] 2 2 4" xfId="15567"/>
    <cellStyle name="Input [yellow] 2 2 4 2" xfId="15568"/>
    <cellStyle name="Input [yellow] 2 2 4 2 2" xfId="15569"/>
    <cellStyle name="Input [yellow] 2 2 4 2 3" xfId="15570"/>
    <cellStyle name="Input [yellow] 2 2 4 2 4" xfId="15571"/>
    <cellStyle name="Input [yellow] 2 2 4 2 5" xfId="15572"/>
    <cellStyle name="Input [yellow] 2 2 4 2 6" xfId="15573"/>
    <cellStyle name="Input [yellow] 2 2 4 3" xfId="15574"/>
    <cellStyle name="Input [yellow] 2 2 4 3 2" xfId="53166"/>
    <cellStyle name="Input [yellow] 2 2 4 3 3" xfId="53167"/>
    <cellStyle name="Input [yellow] 2 2 4 4" xfId="15575"/>
    <cellStyle name="Input [yellow] 2 2 4 4 2" xfId="53168"/>
    <cellStyle name="Input [yellow] 2 2 4 4 3" xfId="53169"/>
    <cellStyle name="Input [yellow] 2 2 4 5" xfId="15576"/>
    <cellStyle name="Input [yellow] 2 2 4 5 2" xfId="53170"/>
    <cellStyle name="Input [yellow] 2 2 4 5 3" xfId="53171"/>
    <cellStyle name="Input [yellow] 2 2 4 6" xfId="15577"/>
    <cellStyle name="Input [yellow] 2 2 4 6 2" xfId="53172"/>
    <cellStyle name="Input [yellow] 2 2 4 6 3" xfId="53173"/>
    <cellStyle name="Input [yellow] 2 2 4 7" xfId="15578"/>
    <cellStyle name="Input [yellow] 2 2 4 8" xfId="53174"/>
    <cellStyle name="Input [yellow] 2 2 40" xfId="53175"/>
    <cellStyle name="Input [yellow] 2 2 41" xfId="53176"/>
    <cellStyle name="Input [yellow] 2 2 5" xfId="15579"/>
    <cellStyle name="Input [yellow] 2 2 5 2" xfId="15580"/>
    <cellStyle name="Input [yellow] 2 2 5 2 2" xfId="15581"/>
    <cellStyle name="Input [yellow] 2 2 5 2 3" xfId="15582"/>
    <cellStyle name="Input [yellow] 2 2 5 2 4" xfId="15583"/>
    <cellStyle name="Input [yellow] 2 2 5 2 5" xfId="15584"/>
    <cellStyle name="Input [yellow] 2 2 5 2 6" xfId="15585"/>
    <cellStyle name="Input [yellow] 2 2 5 3" xfId="15586"/>
    <cellStyle name="Input [yellow] 2 2 5 3 2" xfId="53177"/>
    <cellStyle name="Input [yellow] 2 2 5 3 3" xfId="53178"/>
    <cellStyle name="Input [yellow] 2 2 5 4" xfId="15587"/>
    <cellStyle name="Input [yellow] 2 2 5 4 2" xfId="53179"/>
    <cellStyle name="Input [yellow] 2 2 5 4 3" xfId="53180"/>
    <cellStyle name="Input [yellow] 2 2 5 5" xfId="15588"/>
    <cellStyle name="Input [yellow] 2 2 5 5 2" xfId="53181"/>
    <cellStyle name="Input [yellow] 2 2 5 5 3" xfId="53182"/>
    <cellStyle name="Input [yellow] 2 2 5 6" xfId="15589"/>
    <cellStyle name="Input [yellow] 2 2 5 6 2" xfId="53183"/>
    <cellStyle name="Input [yellow] 2 2 5 6 3" xfId="53184"/>
    <cellStyle name="Input [yellow] 2 2 5 7" xfId="15590"/>
    <cellStyle name="Input [yellow] 2 2 5 8" xfId="53185"/>
    <cellStyle name="Input [yellow] 2 2 6" xfId="15591"/>
    <cellStyle name="Input [yellow] 2 2 6 2" xfId="15592"/>
    <cellStyle name="Input [yellow] 2 2 6 2 2" xfId="15593"/>
    <cellStyle name="Input [yellow] 2 2 6 2 3" xfId="15594"/>
    <cellStyle name="Input [yellow] 2 2 6 2 4" xfId="15595"/>
    <cellStyle name="Input [yellow] 2 2 6 2 5" xfId="15596"/>
    <cellStyle name="Input [yellow] 2 2 6 2 6" xfId="15597"/>
    <cellStyle name="Input [yellow] 2 2 6 3" xfId="15598"/>
    <cellStyle name="Input [yellow] 2 2 6 3 2" xfId="53186"/>
    <cellStyle name="Input [yellow] 2 2 6 3 3" xfId="53187"/>
    <cellStyle name="Input [yellow] 2 2 6 4" xfId="15599"/>
    <cellStyle name="Input [yellow] 2 2 6 4 2" xfId="53188"/>
    <cellStyle name="Input [yellow] 2 2 6 4 3" xfId="53189"/>
    <cellStyle name="Input [yellow] 2 2 6 5" xfId="15600"/>
    <cellStyle name="Input [yellow] 2 2 6 5 2" xfId="53190"/>
    <cellStyle name="Input [yellow] 2 2 6 5 3" xfId="53191"/>
    <cellStyle name="Input [yellow] 2 2 6 6" xfId="15601"/>
    <cellStyle name="Input [yellow] 2 2 6 6 2" xfId="53192"/>
    <cellStyle name="Input [yellow] 2 2 6 6 3" xfId="53193"/>
    <cellStyle name="Input [yellow] 2 2 6 7" xfId="15602"/>
    <cellStyle name="Input [yellow] 2 2 6 8" xfId="53194"/>
    <cellStyle name="Input [yellow] 2 2 7" xfId="15603"/>
    <cellStyle name="Input [yellow] 2 2 7 2" xfId="15604"/>
    <cellStyle name="Input [yellow] 2 2 7 2 2" xfId="15605"/>
    <cellStyle name="Input [yellow] 2 2 7 2 3" xfId="15606"/>
    <cellStyle name="Input [yellow] 2 2 7 2 4" xfId="15607"/>
    <cellStyle name="Input [yellow] 2 2 7 2 5" xfId="15608"/>
    <cellStyle name="Input [yellow] 2 2 7 2 6" xfId="15609"/>
    <cellStyle name="Input [yellow] 2 2 7 3" xfId="15610"/>
    <cellStyle name="Input [yellow] 2 2 7 3 2" xfId="53195"/>
    <cellStyle name="Input [yellow] 2 2 7 3 3" xfId="53196"/>
    <cellStyle name="Input [yellow] 2 2 7 4" xfId="15611"/>
    <cellStyle name="Input [yellow] 2 2 7 4 2" xfId="53197"/>
    <cellStyle name="Input [yellow] 2 2 7 4 3" xfId="53198"/>
    <cellStyle name="Input [yellow] 2 2 7 5" xfId="15612"/>
    <cellStyle name="Input [yellow] 2 2 7 5 2" xfId="53199"/>
    <cellStyle name="Input [yellow] 2 2 7 5 3" xfId="53200"/>
    <cellStyle name="Input [yellow] 2 2 7 6" xfId="15613"/>
    <cellStyle name="Input [yellow] 2 2 7 6 2" xfId="53201"/>
    <cellStyle name="Input [yellow] 2 2 7 6 3" xfId="53202"/>
    <cellStyle name="Input [yellow] 2 2 7 7" xfId="15614"/>
    <cellStyle name="Input [yellow] 2 2 7 8" xfId="53203"/>
    <cellStyle name="Input [yellow] 2 2 8" xfId="15615"/>
    <cellStyle name="Input [yellow] 2 2 8 2" xfId="15616"/>
    <cellStyle name="Input [yellow] 2 2 8 2 2" xfId="15617"/>
    <cellStyle name="Input [yellow] 2 2 8 2 3" xfId="15618"/>
    <cellStyle name="Input [yellow] 2 2 8 2 4" xfId="15619"/>
    <cellStyle name="Input [yellow] 2 2 8 2 5" xfId="15620"/>
    <cellStyle name="Input [yellow] 2 2 8 2 6" xfId="15621"/>
    <cellStyle name="Input [yellow] 2 2 8 3" xfId="15622"/>
    <cellStyle name="Input [yellow] 2 2 8 3 2" xfId="53204"/>
    <cellStyle name="Input [yellow] 2 2 8 3 3" xfId="53205"/>
    <cellStyle name="Input [yellow] 2 2 8 4" xfId="15623"/>
    <cellStyle name="Input [yellow] 2 2 8 4 2" xfId="53206"/>
    <cellStyle name="Input [yellow] 2 2 8 4 3" xfId="53207"/>
    <cellStyle name="Input [yellow] 2 2 8 5" xfId="15624"/>
    <cellStyle name="Input [yellow] 2 2 8 5 2" xfId="53208"/>
    <cellStyle name="Input [yellow] 2 2 8 5 3" xfId="53209"/>
    <cellStyle name="Input [yellow] 2 2 8 6" xfId="15625"/>
    <cellStyle name="Input [yellow] 2 2 8 6 2" xfId="53210"/>
    <cellStyle name="Input [yellow] 2 2 8 6 3" xfId="53211"/>
    <cellStyle name="Input [yellow] 2 2 8 7" xfId="15626"/>
    <cellStyle name="Input [yellow] 2 2 8 8" xfId="53212"/>
    <cellStyle name="Input [yellow] 2 2 9" xfId="15627"/>
    <cellStyle name="Input [yellow] 2 2 9 2" xfId="15628"/>
    <cellStyle name="Input [yellow] 2 2 9 2 2" xfId="15629"/>
    <cellStyle name="Input [yellow] 2 2 9 2 3" xfId="15630"/>
    <cellStyle name="Input [yellow] 2 2 9 2 4" xfId="15631"/>
    <cellStyle name="Input [yellow] 2 2 9 2 5" xfId="15632"/>
    <cellStyle name="Input [yellow] 2 2 9 2 6" xfId="15633"/>
    <cellStyle name="Input [yellow] 2 2 9 3" xfId="15634"/>
    <cellStyle name="Input [yellow] 2 2 9 3 2" xfId="53213"/>
    <cellStyle name="Input [yellow] 2 2 9 3 3" xfId="53214"/>
    <cellStyle name="Input [yellow] 2 2 9 4" xfId="15635"/>
    <cellStyle name="Input [yellow] 2 2 9 4 2" xfId="53215"/>
    <cellStyle name="Input [yellow] 2 2 9 4 3" xfId="53216"/>
    <cellStyle name="Input [yellow] 2 2 9 5" xfId="15636"/>
    <cellStyle name="Input [yellow] 2 2 9 5 2" xfId="53217"/>
    <cellStyle name="Input [yellow] 2 2 9 5 3" xfId="53218"/>
    <cellStyle name="Input [yellow] 2 2 9 6" xfId="15637"/>
    <cellStyle name="Input [yellow] 2 2 9 6 2" xfId="53219"/>
    <cellStyle name="Input [yellow] 2 2 9 6 3" xfId="53220"/>
    <cellStyle name="Input [yellow] 2 2 9 7" xfId="15638"/>
    <cellStyle name="Input [yellow] 2 2 9 8" xfId="53221"/>
    <cellStyle name="Input [yellow] 2 20" xfId="15639"/>
    <cellStyle name="Input [yellow] 2 20 2" xfId="15640"/>
    <cellStyle name="Input [yellow] 2 20 2 2" xfId="15641"/>
    <cellStyle name="Input [yellow] 2 20 2 3" xfId="15642"/>
    <cellStyle name="Input [yellow] 2 20 2 4" xfId="15643"/>
    <cellStyle name="Input [yellow] 2 20 2 5" xfId="15644"/>
    <cellStyle name="Input [yellow] 2 20 2 6" xfId="15645"/>
    <cellStyle name="Input [yellow] 2 20 3" xfId="15646"/>
    <cellStyle name="Input [yellow] 2 20 3 2" xfId="53222"/>
    <cellStyle name="Input [yellow] 2 20 3 3" xfId="53223"/>
    <cellStyle name="Input [yellow] 2 20 4" xfId="15647"/>
    <cellStyle name="Input [yellow] 2 20 4 2" xfId="53224"/>
    <cellStyle name="Input [yellow] 2 20 4 3" xfId="53225"/>
    <cellStyle name="Input [yellow] 2 20 5" xfId="15648"/>
    <cellStyle name="Input [yellow] 2 20 5 2" xfId="53226"/>
    <cellStyle name="Input [yellow] 2 20 5 3" xfId="53227"/>
    <cellStyle name="Input [yellow] 2 20 6" xfId="15649"/>
    <cellStyle name="Input [yellow] 2 20 6 2" xfId="53228"/>
    <cellStyle name="Input [yellow] 2 20 6 3" xfId="53229"/>
    <cellStyle name="Input [yellow] 2 20 7" xfId="15650"/>
    <cellStyle name="Input [yellow] 2 20 8" xfId="53230"/>
    <cellStyle name="Input [yellow] 2 21" xfId="15651"/>
    <cellStyle name="Input [yellow] 2 21 2" xfId="15652"/>
    <cellStyle name="Input [yellow] 2 21 2 2" xfId="15653"/>
    <cellStyle name="Input [yellow] 2 21 2 3" xfId="15654"/>
    <cellStyle name="Input [yellow] 2 21 2 4" xfId="15655"/>
    <cellStyle name="Input [yellow] 2 21 2 5" xfId="15656"/>
    <cellStyle name="Input [yellow] 2 21 2 6" xfId="15657"/>
    <cellStyle name="Input [yellow] 2 21 3" xfId="15658"/>
    <cellStyle name="Input [yellow] 2 21 3 2" xfId="53231"/>
    <cellStyle name="Input [yellow] 2 21 3 3" xfId="53232"/>
    <cellStyle name="Input [yellow] 2 21 4" xfId="15659"/>
    <cellStyle name="Input [yellow] 2 21 4 2" xfId="53233"/>
    <cellStyle name="Input [yellow] 2 21 4 3" xfId="53234"/>
    <cellStyle name="Input [yellow] 2 21 5" xfId="15660"/>
    <cellStyle name="Input [yellow] 2 21 5 2" xfId="53235"/>
    <cellStyle name="Input [yellow] 2 21 5 3" xfId="53236"/>
    <cellStyle name="Input [yellow] 2 21 6" xfId="15661"/>
    <cellStyle name="Input [yellow] 2 21 6 2" xfId="53237"/>
    <cellStyle name="Input [yellow] 2 21 6 3" xfId="53238"/>
    <cellStyle name="Input [yellow] 2 21 7" xfId="15662"/>
    <cellStyle name="Input [yellow] 2 21 8" xfId="53239"/>
    <cellStyle name="Input [yellow] 2 22" xfId="15663"/>
    <cellStyle name="Input [yellow] 2 22 2" xfId="15664"/>
    <cellStyle name="Input [yellow] 2 22 2 2" xfId="15665"/>
    <cellStyle name="Input [yellow] 2 22 2 3" xfId="15666"/>
    <cellStyle name="Input [yellow] 2 22 2 4" xfId="15667"/>
    <cellStyle name="Input [yellow] 2 22 2 5" xfId="15668"/>
    <cellStyle name="Input [yellow] 2 22 2 6" xfId="15669"/>
    <cellStyle name="Input [yellow] 2 22 3" xfId="15670"/>
    <cellStyle name="Input [yellow] 2 22 3 2" xfId="53240"/>
    <cellStyle name="Input [yellow] 2 22 3 3" xfId="53241"/>
    <cellStyle name="Input [yellow] 2 22 4" xfId="15671"/>
    <cellStyle name="Input [yellow] 2 22 4 2" xfId="53242"/>
    <cellStyle name="Input [yellow] 2 22 4 3" xfId="53243"/>
    <cellStyle name="Input [yellow] 2 22 5" xfId="15672"/>
    <cellStyle name="Input [yellow] 2 22 5 2" xfId="53244"/>
    <cellStyle name="Input [yellow] 2 22 5 3" xfId="53245"/>
    <cellStyle name="Input [yellow] 2 22 6" xfId="15673"/>
    <cellStyle name="Input [yellow] 2 22 6 2" xfId="53246"/>
    <cellStyle name="Input [yellow] 2 22 6 3" xfId="53247"/>
    <cellStyle name="Input [yellow] 2 22 7" xfId="15674"/>
    <cellStyle name="Input [yellow] 2 22 8" xfId="53248"/>
    <cellStyle name="Input [yellow] 2 23" xfId="15675"/>
    <cellStyle name="Input [yellow] 2 23 2" xfId="15676"/>
    <cellStyle name="Input [yellow] 2 23 2 2" xfId="15677"/>
    <cellStyle name="Input [yellow] 2 23 2 3" xfId="15678"/>
    <cellStyle name="Input [yellow] 2 23 2 4" xfId="15679"/>
    <cellStyle name="Input [yellow] 2 23 2 5" xfId="15680"/>
    <cellStyle name="Input [yellow] 2 23 2 6" xfId="15681"/>
    <cellStyle name="Input [yellow] 2 23 3" xfId="15682"/>
    <cellStyle name="Input [yellow] 2 23 3 2" xfId="53249"/>
    <cellStyle name="Input [yellow] 2 23 3 3" xfId="53250"/>
    <cellStyle name="Input [yellow] 2 23 4" xfId="15683"/>
    <cellStyle name="Input [yellow] 2 23 4 2" xfId="53251"/>
    <cellStyle name="Input [yellow] 2 23 4 3" xfId="53252"/>
    <cellStyle name="Input [yellow] 2 23 5" xfId="15684"/>
    <cellStyle name="Input [yellow] 2 23 5 2" xfId="53253"/>
    <cellStyle name="Input [yellow] 2 23 5 3" xfId="53254"/>
    <cellStyle name="Input [yellow] 2 23 6" xfId="15685"/>
    <cellStyle name="Input [yellow] 2 23 6 2" xfId="53255"/>
    <cellStyle name="Input [yellow] 2 23 6 3" xfId="53256"/>
    <cellStyle name="Input [yellow] 2 23 7" xfId="15686"/>
    <cellStyle name="Input [yellow] 2 23 8" xfId="53257"/>
    <cellStyle name="Input [yellow] 2 24" xfId="15687"/>
    <cellStyle name="Input [yellow] 2 24 2" xfId="15688"/>
    <cellStyle name="Input [yellow] 2 24 2 2" xfId="15689"/>
    <cellStyle name="Input [yellow] 2 24 2 3" xfId="15690"/>
    <cellStyle name="Input [yellow] 2 24 2 4" xfId="15691"/>
    <cellStyle name="Input [yellow] 2 24 2 5" xfId="15692"/>
    <cellStyle name="Input [yellow] 2 24 2 6" xfId="15693"/>
    <cellStyle name="Input [yellow] 2 24 3" xfId="15694"/>
    <cellStyle name="Input [yellow] 2 24 3 2" xfId="53258"/>
    <cellStyle name="Input [yellow] 2 24 3 3" xfId="53259"/>
    <cellStyle name="Input [yellow] 2 24 4" xfId="15695"/>
    <cellStyle name="Input [yellow] 2 24 4 2" xfId="53260"/>
    <cellStyle name="Input [yellow] 2 24 4 3" xfId="53261"/>
    <cellStyle name="Input [yellow] 2 24 5" xfId="15696"/>
    <cellStyle name="Input [yellow] 2 24 5 2" xfId="53262"/>
    <cellStyle name="Input [yellow] 2 24 5 3" xfId="53263"/>
    <cellStyle name="Input [yellow] 2 24 6" xfId="15697"/>
    <cellStyle name="Input [yellow] 2 24 6 2" xfId="53264"/>
    <cellStyle name="Input [yellow] 2 24 6 3" xfId="53265"/>
    <cellStyle name="Input [yellow] 2 24 7" xfId="15698"/>
    <cellStyle name="Input [yellow] 2 24 8" xfId="53266"/>
    <cellStyle name="Input [yellow] 2 25" xfId="15699"/>
    <cellStyle name="Input [yellow] 2 25 2" xfId="15700"/>
    <cellStyle name="Input [yellow] 2 25 2 2" xfId="15701"/>
    <cellStyle name="Input [yellow] 2 25 2 3" xfId="15702"/>
    <cellStyle name="Input [yellow] 2 25 2 4" xfId="15703"/>
    <cellStyle name="Input [yellow] 2 25 2 5" xfId="15704"/>
    <cellStyle name="Input [yellow] 2 25 2 6" xfId="15705"/>
    <cellStyle name="Input [yellow] 2 25 3" xfId="15706"/>
    <cellStyle name="Input [yellow] 2 25 3 2" xfId="53267"/>
    <cellStyle name="Input [yellow] 2 25 3 3" xfId="53268"/>
    <cellStyle name="Input [yellow] 2 25 4" xfId="15707"/>
    <cellStyle name="Input [yellow] 2 25 4 2" xfId="53269"/>
    <cellStyle name="Input [yellow] 2 25 4 3" xfId="53270"/>
    <cellStyle name="Input [yellow] 2 25 5" xfId="15708"/>
    <cellStyle name="Input [yellow] 2 25 5 2" xfId="53271"/>
    <cellStyle name="Input [yellow] 2 25 5 3" xfId="53272"/>
    <cellStyle name="Input [yellow] 2 25 6" xfId="15709"/>
    <cellStyle name="Input [yellow] 2 25 6 2" xfId="53273"/>
    <cellStyle name="Input [yellow] 2 25 6 3" xfId="53274"/>
    <cellStyle name="Input [yellow] 2 25 7" xfId="15710"/>
    <cellStyle name="Input [yellow] 2 25 8" xfId="53275"/>
    <cellStyle name="Input [yellow] 2 26" xfId="15711"/>
    <cellStyle name="Input [yellow] 2 26 2" xfId="15712"/>
    <cellStyle name="Input [yellow] 2 26 2 2" xfId="15713"/>
    <cellStyle name="Input [yellow] 2 26 2 3" xfId="15714"/>
    <cellStyle name="Input [yellow] 2 26 2 4" xfId="15715"/>
    <cellStyle name="Input [yellow] 2 26 2 5" xfId="15716"/>
    <cellStyle name="Input [yellow] 2 26 2 6" xfId="15717"/>
    <cellStyle name="Input [yellow] 2 26 3" xfId="15718"/>
    <cellStyle name="Input [yellow] 2 26 3 2" xfId="53276"/>
    <cellStyle name="Input [yellow] 2 26 3 3" xfId="53277"/>
    <cellStyle name="Input [yellow] 2 26 4" xfId="15719"/>
    <cellStyle name="Input [yellow] 2 26 4 2" xfId="53278"/>
    <cellStyle name="Input [yellow] 2 26 4 3" xfId="53279"/>
    <cellStyle name="Input [yellow] 2 26 5" xfId="15720"/>
    <cellStyle name="Input [yellow] 2 26 5 2" xfId="53280"/>
    <cellStyle name="Input [yellow] 2 26 5 3" xfId="53281"/>
    <cellStyle name="Input [yellow] 2 26 6" xfId="15721"/>
    <cellStyle name="Input [yellow] 2 26 6 2" xfId="53282"/>
    <cellStyle name="Input [yellow] 2 26 6 3" xfId="53283"/>
    <cellStyle name="Input [yellow] 2 26 7" xfId="15722"/>
    <cellStyle name="Input [yellow] 2 26 8" xfId="53284"/>
    <cellStyle name="Input [yellow] 2 27" xfId="15723"/>
    <cellStyle name="Input [yellow] 2 27 2" xfId="15724"/>
    <cellStyle name="Input [yellow] 2 27 2 2" xfId="15725"/>
    <cellStyle name="Input [yellow] 2 27 2 3" xfId="15726"/>
    <cellStyle name="Input [yellow] 2 27 2 4" xfId="15727"/>
    <cellStyle name="Input [yellow] 2 27 2 5" xfId="15728"/>
    <cellStyle name="Input [yellow] 2 27 2 6" xfId="15729"/>
    <cellStyle name="Input [yellow] 2 27 3" xfId="15730"/>
    <cellStyle name="Input [yellow] 2 27 3 2" xfId="53285"/>
    <cellStyle name="Input [yellow] 2 27 3 3" xfId="53286"/>
    <cellStyle name="Input [yellow] 2 27 4" xfId="15731"/>
    <cellStyle name="Input [yellow] 2 27 4 2" xfId="53287"/>
    <cellStyle name="Input [yellow] 2 27 4 3" xfId="53288"/>
    <cellStyle name="Input [yellow] 2 27 5" xfId="15732"/>
    <cellStyle name="Input [yellow] 2 27 5 2" xfId="53289"/>
    <cellStyle name="Input [yellow] 2 27 5 3" xfId="53290"/>
    <cellStyle name="Input [yellow] 2 27 6" xfId="15733"/>
    <cellStyle name="Input [yellow] 2 27 6 2" xfId="53291"/>
    <cellStyle name="Input [yellow] 2 27 6 3" xfId="53292"/>
    <cellStyle name="Input [yellow] 2 27 7" xfId="15734"/>
    <cellStyle name="Input [yellow] 2 27 8" xfId="53293"/>
    <cellStyle name="Input [yellow] 2 28" xfId="15735"/>
    <cellStyle name="Input [yellow] 2 28 2" xfId="15736"/>
    <cellStyle name="Input [yellow] 2 28 2 2" xfId="15737"/>
    <cellStyle name="Input [yellow] 2 28 2 3" xfId="15738"/>
    <cellStyle name="Input [yellow] 2 28 2 4" xfId="15739"/>
    <cellStyle name="Input [yellow] 2 28 2 5" xfId="15740"/>
    <cellStyle name="Input [yellow] 2 28 2 6" xfId="15741"/>
    <cellStyle name="Input [yellow] 2 28 3" xfId="15742"/>
    <cellStyle name="Input [yellow] 2 28 3 2" xfId="53294"/>
    <cellStyle name="Input [yellow] 2 28 3 3" xfId="53295"/>
    <cellStyle name="Input [yellow] 2 28 4" xfId="15743"/>
    <cellStyle name="Input [yellow] 2 28 4 2" xfId="53296"/>
    <cellStyle name="Input [yellow] 2 28 4 3" xfId="53297"/>
    <cellStyle name="Input [yellow] 2 28 5" xfId="15744"/>
    <cellStyle name="Input [yellow] 2 28 5 2" xfId="53298"/>
    <cellStyle name="Input [yellow] 2 28 5 3" xfId="53299"/>
    <cellStyle name="Input [yellow] 2 28 6" xfId="15745"/>
    <cellStyle name="Input [yellow] 2 28 6 2" xfId="53300"/>
    <cellStyle name="Input [yellow] 2 28 6 3" xfId="53301"/>
    <cellStyle name="Input [yellow] 2 28 7" xfId="15746"/>
    <cellStyle name="Input [yellow] 2 28 8" xfId="53302"/>
    <cellStyle name="Input [yellow] 2 29" xfId="15747"/>
    <cellStyle name="Input [yellow] 2 29 2" xfId="15748"/>
    <cellStyle name="Input [yellow] 2 29 2 2" xfId="15749"/>
    <cellStyle name="Input [yellow] 2 29 2 3" xfId="15750"/>
    <cellStyle name="Input [yellow] 2 29 2 4" xfId="15751"/>
    <cellStyle name="Input [yellow] 2 29 2 5" xfId="15752"/>
    <cellStyle name="Input [yellow] 2 29 2 6" xfId="15753"/>
    <cellStyle name="Input [yellow] 2 29 3" xfId="15754"/>
    <cellStyle name="Input [yellow] 2 29 3 2" xfId="53303"/>
    <cellStyle name="Input [yellow] 2 29 3 3" xfId="53304"/>
    <cellStyle name="Input [yellow] 2 29 4" xfId="15755"/>
    <cellStyle name="Input [yellow] 2 29 4 2" xfId="53305"/>
    <cellStyle name="Input [yellow] 2 29 4 3" xfId="53306"/>
    <cellStyle name="Input [yellow] 2 29 5" xfId="15756"/>
    <cellStyle name="Input [yellow] 2 29 5 2" xfId="53307"/>
    <cellStyle name="Input [yellow] 2 29 5 3" xfId="53308"/>
    <cellStyle name="Input [yellow] 2 29 6" xfId="15757"/>
    <cellStyle name="Input [yellow] 2 29 6 2" xfId="53309"/>
    <cellStyle name="Input [yellow] 2 29 6 3" xfId="53310"/>
    <cellStyle name="Input [yellow] 2 29 7" xfId="15758"/>
    <cellStyle name="Input [yellow] 2 29 8" xfId="53311"/>
    <cellStyle name="Input [yellow] 2 3" xfId="15759"/>
    <cellStyle name="Input [yellow] 2 3 2" xfId="15760"/>
    <cellStyle name="Input [yellow] 2 3 2 2" xfId="15761"/>
    <cellStyle name="Input [yellow] 2 3 2 3" xfId="15762"/>
    <cellStyle name="Input [yellow] 2 3 2 4" xfId="15763"/>
    <cellStyle name="Input [yellow] 2 3 2 5" xfId="15764"/>
    <cellStyle name="Input [yellow] 2 3 2 6" xfId="15765"/>
    <cellStyle name="Input [yellow] 2 3 3" xfId="15766"/>
    <cellStyle name="Input [yellow] 2 3 3 2" xfId="53312"/>
    <cellStyle name="Input [yellow] 2 3 3 3" xfId="53313"/>
    <cellStyle name="Input [yellow] 2 3 4" xfId="15767"/>
    <cellStyle name="Input [yellow] 2 3 4 2" xfId="53314"/>
    <cellStyle name="Input [yellow] 2 3 4 3" xfId="53315"/>
    <cellStyle name="Input [yellow] 2 3 5" xfId="15768"/>
    <cellStyle name="Input [yellow] 2 3 5 2" xfId="53316"/>
    <cellStyle name="Input [yellow] 2 3 5 3" xfId="53317"/>
    <cellStyle name="Input [yellow] 2 3 6" xfId="15769"/>
    <cellStyle name="Input [yellow] 2 3 6 2" xfId="53318"/>
    <cellStyle name="Input [yellow] 2 3 6 3" xfId="53319"/>
    <cellStyle name="Input [yellow] 2 3 7" xfId="15770"/>
    <cellStyle name="Input [yellow] 2 3 8" xfId="53320"/>
    <cellStyle name="Input [yellow] 2 30" xfId="15771"/>
    <cellStyle name="Input [yellow] 2 30 2" xfId="15772"/>
    <cellStyle name="Input [yellow] 2 30 2 2" xfId="15773"/>
    <cellStyle name="Input [yellow] 2 30 2 3" xfId="15774"/>
    <cellStyle name="Input [yellow] 2 30 2 4" xfId="15775"/>
    <cellStyle name="Input [yellow] 2 30 2 5" xfId="15776"/>
    <cellStyle name="Input [yellow] 2 30 2 6" xfId="15777"/>
    <cellStyle name="Input [yellow] 2 30 3" xfId="15778"/>
    <cellStyle name="Input [yellow] 2 30 3 2" xfId="53321"/>
    <cellStyle name="Input [yellow] 2 30 3 3" xfId="53322"/>
    <cellStyle name="Input [yellow] 2 30 4" xfId="15779"/>
    <cellStyle name="Input [yellow] 2 30 4 2" xfId="53323"/>
    <cellStyle name="Input [yellow] 2 30 4 3" xfId="53324"/>
    <cellStyle name="Input [yellow] 2 30 5" xfId="15780"/>
    <cellStyle name="Input [yellow] 2 30 5 2" xfId="53325"/>
    <cellStyle name="Input [yellow] 2 30 5 3" xfId="53326"/>
    <cellStyle name="Input [yellow] 2 30 6" xfId="15781"/>
    <cellStyle name="Input [yellow] 2 30 6 2" xfId="53327"/>
    <cellStyle name="Input [yellow] 2 30 6 3" xfId="53328"/>
    <cellStyle name="Input [yellow] 2 30 7" xfId="15782"/>
    <cellStyle name="Input [yellow] 2 30 8" xfId="53329"/>
    <cellStyle name="Input [yellow] 2 31" xfId="15783"/>
    <cellStyle name="Input [yellow] 2 31 2" xfId="15784"/>
    <cellStyle name="Input [yellow] 2 31 2 2" xfId="15785"/>
    <cellStyle name="Input [yellow] 2 31 2 3" xfId="15786"/>
    <cellStyle name="Input [yellow] 2 31 2 4" xfId="15787"/>
    <cellStyle name="Input [yellow] 2 31 2 5" xfId="15788"/>
    <cellStyle name="Input [yellow] 2 31 2 6" xfId="15789"/>
    <cellStyle name="Input [yellow] 2 31 3" xfId="15790"/>
    <cellStyle name="Input [yellow] 2 31 3 2" xfId="53330"/>
    <cellStyle name="Input [yellow] 2 31 3 3" xfId="53331"/>
    <cellStyle name="Input [yellow] 2 31 4" xfId="15791"/>
    <cellStyle name="Input [yellow] 2 31 4 2" xfId="53332"/>
    <cellStyle name="Input [yellow] 2 31 4 3" xfId="53333"/>
    <cellStyle name="Input [yellow] 2 31 5" xfId="15792"/>
    <cellStyle name="Input [yellow] 2 31 5 2" xfId="53334"/>
    <cellStyle name="Input [yellow] 2 31 5 3" xfId="53335"/>
    <cellStyle name="Input [yellow] 2 31 6" xfId="15793"/>
    <cellStyle name="Input [yellow] 2 31 6 2" xfId="53336"/>
    <cellStyle name="Input [yellow] 2 31 6 3" xfId="53337"/>
    <cellStyle name="Input [yellow] 2 31 7" xfId="15794"/>
    <cellStyle name="Input [yellow] 2 31 8" xfId="53338"/>
    <cellStyle name="Input [yellow] 2 32" xfId="15795"/>
    <cellStyle name="Input [yellow] 2 32 2" xfId="15796"/>
    <cellStyle name="Input [yellow] 2 32 2 2" xfId="15797"/>
    <cellStyle name="Input [yellow] 2 32 2 3" xfId="15798"/>
    <cellStyle name="Input [yellow] 2 32 2 4" xfId="15799"/>
    <cellStyle name="Input [yellow] 2 32 2 5" xfId="15800"/>
    <cellStyle name="Input [yellow] 2 32 2 6" xfId="15801"/>
    <cellStyle name="Input [yellow] 2 32 3" xfId="15802"/>
    <cellStyle name="Input [yellow] 2 32 3 2" xfId="53339"/>
    <cellStyle name="Input [yellow] 2 32 3 3" xfId="53340"/>
    <cellStyle name="Input [yellow] 2 32 4" xfId="15803"/>
    <cellStyle name="Input [yellow] 2 32 4 2" xfId="53341"/>
    <cellStyle name="Input [yellow] 2 32 4 3" xfId="53342"/>
    <cellStyle name="Input [yellow] 2 32 5" xfId="15804"/>
    <cellStyle name="Input [yellow] 2 32 5 2" xfId="53343"/>
    <cellStyle name="Input [yellow] 2 32 5 3" xfId="53344"/>
    <cellStyle name="Input [yellow] 2 32 6" xfId="15805"/>
    <cellStyle name="Input [yellow] 2 32 6 2" xfId="53345"/>
    <cellStyle name="Input [yellow] 2 32 6 3" xfId="53346"/>
    <cellStyle name="Input [yellow] 2 32 7" xfId="15806"/>
    <cellStyle name="Input [yellow] 2 32 8" xfId="53347"/>
    <cellStyle name="Input [yellow] 2 33" xfId="15807"/>
    <cellStyle name="Input [yellow] 2 33 2" xfId="15808"/>
    <cellStyle name="Input [yellow] 2 33 2 2" xfId="15809"/>
    <cellStyle name="Input [yellow] 2 33 2 3" xfId="15810"/>
    <cellStyle name="Input [yellow] 2 33 2 4" xfId="15811"/>
    <cellStyle name="Input [yellow] 2 33 2 5" xfId="15812"/>
    <cellStyle name="Input [yellow] 2 33 2 6" xfId="15813"/>
    <cellStyle name="Input [yellow] 2 33 3" xfId="15814"/>
    <cellStyle name="Input [yellow] 2 33 3 2" xfId="53348"/>
    <cellStyle name="Input [yellow] 2 33 3 3" xfId="53349"/>
    <cellStyle name="Input [yellow] 2 33 4" xfId="15815"/>
    <cellStyle name="Input [yellow] 2 33 4 2" xfId="53350"/>
    <cellStyle name="Input [yellow] 2 33 4 3" xfId="53351"/>
    <cellStyle name="Input [yellow] 2 33 5" xfId="15816"/>
    <cellStyle name="Input [yellow] 2 33 5 2" xfId="53352"/>
    <cellStyle name="Input [yellow] 2 33 5 3" xfId="53353"/>
    <cellStyle name="Input [yellow] 2 33 6" xfId="15817"/>
    <cellStyle name="Input [yellow] 2 33 6 2" xfId="53354"/>
    <cellStyle name="Input [yellow] 2 33 6 3" xfId="53355"/>
    <cellStyle name="Input [yellow] 2 33 7" xfId="15818"/>
    <cellStyle name="Input [yellow] 2 33 8" xfId="53356"/>
    <cellStyle name="Input [yellow] 2 34" xfId="15819"/>
    <cellStyle name="Input [yellow] 2 34 2" xfId="15820"/>
    <cellStyle name="Input [yellow] 2 34 2 2" xfId="15821"/>
    <cellStyle name="Input [yellow] 2 34 2 3" xfId="15822"/>
    <cellStyle name="Input [yellow] 2 34 2 4" xfId="15823"/>
    <cellStyle name="Input [yellow] 2 34 2 5" xfId="15824"/>
    <cellStyle name="Input [yellow] 2 34 2 6" xfId="15825"/>
    <cellStyle name="Input [yellow] 2 34 3" xfId="15826"/>
    <cellStyle name="Input [yellow] 2 34 3 2" xfId="53357"/>
    <cellStyle name="Input [yellow] 2 34 3 3" xfId="53358"/>
    <cellStyle name="Input [yellow] 2 34 4" xfId="15827"/>
    <cellStyle name="Input [yellow] 2 34 4 2" xfId="53359"/>
    <cellStyle name="Input [yellow] 2 34 4 3" xfId="53360"/>
    <cellStyle name="Input [yellow] 2 34 5" xfId="15828"/>
    <cellStyle name="Input [yellow] 2 34 5 2" xfId="53361"/>
    <cellStyle name="Input [yellow] 2 34 5 3" xfId="53362"/>
    <cellStyle name="Input [yellow] 2 34 6" xfId="15829"/>
    <cellStyle name="Input [yellow] 2 34 6 2" xfId="53363"/>
    <cellStyle name="Input [yellow] 2 34 6 3" xfId="53364"/>
    <cellStyle name="Input [yellow] 2 34 7" xfId="15830"/>
    <cellStyle name="Input [yellow] 2 34 8" xfId="53365"/>
    <cellStyle name="Input [yellow] 2 35" xfId="15831"/>
    <cellStyle name="Input [yellow] 2 35 2" xfId="15832"/>
    <cellStyle name="Input [yellow] 2 35 2 2" xfId="15833"/>
    <cellStyle name="Input [yellow] 2 35 2 3" xfId="15834"/>
    <cellStyle name="Input [yellow] 2 35 2 4" xfId="15835"/>
    <cellStyle name="Input [yellow] 2 35 2 5" xfId="15836"/>
    <cellStyle name="Input [yellow] 2 35 2 6" xfId="15837"/>
    <cellStyle name="Input [yellow] 2 35 3" xfId="15838"/>
    <cellStyle name="Input [yellow] 2 35 3 2" xfId="53366"/>
    <cellStyle name="Input [yellow] 2 35 3 3" xfId="53367"/>
    <cellStyle name="Input [yellow] 2 35 4" xfId="15839"/>
    <cellStyle name="Input [yellow] 2 35 4 2" xfId="53368"/>
    <cellStyle name="Input [yellow] 2 35 4 3" xfId="53369"/>
    <cellStyle name="Input [yellow] 2 35 5" xfId="15840"/>
    <cellStyle name="Input [yellow] 2 35 5 2" xfId="53370"/>
    <cellStyle name="Input [yellow] 2 35 5 3" xfId="53371"/>
    <cellStyle name="Input [yellow] 2 35 6" xfId="15841"/>
    <cellStyle name="Input [yellow] 2 35 6 2" xfId="53372"/>
    <cellStyle name="Input [yellow] 2 35 6 3" xfId="53373"/>
    <cellStyle name="Input [yellow] 2 35 7" xfId="15842"/>
    <cellStyle name="Input [yellow] 2 35 8" xfId="53374"/>
    <cellStyle name="Input [yellow] 2 36" xfId="15843"/>
    <cellStyle name="Input [yellow] 2 36 2" xfId="15844"/>
    <cellStyle name="Input [yellow] 2 36 3" xfId="15845"/>
    <cellStyle name="Input [yellow] 2 36 4" xfId="15846"/>
    <cellStyle name="Input [yellow] 2 36 5" xfId="15847"/>
    <cellStyle name="Input [yellow] 2 36 6" xfId="15848"/>
    <cellStyle name="Input [yellow] 2 37" xfId="15849"/>
    <cellStyle name="Input [yellow] 2 37 2" xfId="53375"/>
    <cellStyle name="Input [yellow] 2 37 3" xfId="53376"/>
    <cellStyle name="Input [yellow] 2 38" xfId="53377"/>
    <cellStyle name="Input [yellow] 2 38 2" xfId="53378"/>
    <cellStyle name="Input [yellow] 2 38 3" xfId="53379"/>
    <cellStyle name="Input [yellow] 2 39" xfId="53380"/>
    <cellStyle name="Input [yellow] 2 39 2" xfId="53381"/>
    <cellStyle name="Input [yellow] 2 39 3" xfId="53382"/>
    <cellStyle name="Input [yellow] 2 4" xfId="15850"/>
    <cellStyle name="Input [yellow] 2 4 2" xfId="15851"/>
    <cellStyle name="Input [yellow] 2 4 2 2" xfId="15852"/>
    <cellStyle name="Input [yellow] 2 4 2 3" xfId="15853"/>
    <cellStyle name="Input [yellow] 2 4 2 4" xfId="15854"/>
    <cellStyle name="Input [yellow] 2 4 2 5" xfId="15855"/>
    <cellStyle name="Input [yellow] 2 4 2 6" xfId="15856"/>
    <cellStyle name="Input [yellow] 2 4 3" xfId="15857"/>
    <cellStyle name="Input [yellow] 2 4 3 2" xfId="53383"/>
    <cellStyle name="Input [yellow] 2 4 3 3" xfId="53384"/>
    <cellStyle name="Input [yellow] 2 4 4" xfId="15858"/>
    <cellStyle name="Input [yellow] 2 4 4 2" xfId="53385"/>
    <cellStyle name="Input [yellow] 2 4 4 3" xfId="53386"/>
    <cellStyle name="Input [yellow] 2 4 5" xfId="15859"/>
    <cellStyle name="Input [yellow] 2 4 5 2" xfId="53387"/>
    <cellStyle name="Input [yellow] 2 4 5 3" xfId="53388"/>
    <cellStyle name="Input [yellow] 2 4 6" xfId="15860"/>
    <cellStyle name="Input [yellow] 2 4 6 2" xfId="53389"/>
    <cellStyle name="Input [yellow] 2 4 6 3" xfId="53390"/>
    <cellStyle name="Input [yellow] 2 4 7" xfId="15861"/>
    <cellStyle name="Input [yellow] 2 4 8" xfId="53391"/>
    <cellStyle name="Input [yellow] 2 40" xfId="53392"/>
    <cellStyle name="Input [yellow] 2 40 2" xfId="53393"/>
    <cellStyle name="Input [yellow] 2 40 3" xfId="53394"/>
    <cellStyle name="Input [yellow] 2 41" xfId="53395"/>
    <cellStyle name="Input [yellow] 2 42" xfId="53396"/>
    <cellStyle name="Input [yellow] 2 5" xfId="15862"/>
    <cellStyle name="Input [yellow] 2 5 2" xfId="15863"/>
    <cellStyle name="Input [yellow] 2 5 2 2" xfId="15864"/>
    <cellStyle name="Input [yellow] 2 5 2 3" xfId="15865"/>
    <cellStyle name="Input [yellow] 2 5 2 4" xfId="15866"/>
    <cellStyle name="Input [yellow] 2 5 2 5" xfId="15867"/>
    <cellStyle name="Input [yellow] 2 5 2 6" xfId="15868"/>
    <cellStyle name="Input [yellow] 2 5 3" xfId="15869"/>
    <cellStyle name="Input [yellow] 2 5 3 2" xfId="53397"/>
    <cellStyle name="Input [yellow] 2 5 3 3" xfId="53398"/>
    <cellStyle name="Input [yellow] 2 5 4" xfId="15870"/>
    <cellStyle name="Input [yellow] 2 5 4 2" xfId="53399"/>
    <cellStyle name="Input [yellow] 2 5 4 3" xfId="53400"/>
    <cellStyle name="Input [yellow] 2 5 5" xfId="15871"/>
    <cellStyle name="Input [yellow] 2 5 5 2" xfId="53401"/>
    <cellStyle name="Input [yellow] 2 5 5 3" xfId="53402"/>
    <cellStyle name="Input [yellow] 2 5 6" xfId="15872"/>
    <cellStyle name="Input [yellow] 2 5 6 2" xfId="53403"/>
    <cellStyle name="Input [yellow] 2 5 6 3" xfId="53404"/>
    <cellStyle name="Input [yellow] 2 5 7" xfId="15873"/>
    <cellStyle name="Input [yellow] 2 5 8" xfId="53405"/>
    <cellStyle name="Input [yellow] 2 6" xfId="15874"/>
    <cellStyle name="Input [yellow] 2 6 2" xfId="15875"/>
    <cellStyle name="Input [yellow] 2 6 2 2" xfId="15876"/>
    <cellStyle name="Input [yellow] 2 6 2 3" xfId="15877"/>
    <cellStyle name="Input [yellow] 2 6 2 4" xfId="15878"/>
    <cellStyle name="Input [yellow] 2 6 2 5" xfId="15879"/>
    <cellStyle name="Input [yellow] 2 6 2 6" xfId="15880"/>
    <cellStyle name="Input [yellow] 2 6 3" xfId="15881"/>
    <cellStyle name="Input [yellow] 2 6 3 2" xfId="53406"/>
    <cellStyle name="Input [yellow] 2 6 3 3" xfId="53407"/>
    <cellStyle name="Input [yellow] 2 6 4" xfId="15882"/>
    <cellStyle name="Input [yellow] 2 6 4 2" xfId="53408"/>
    <cellStyle name="Input [yellow] 2 6 4 3" xfId="53409"/>
    <cellStyle name="Input [yellow] 2 6 5" xfId="15883"/>
    <cellStyle name="Input [yellow] 2 6 5 2" xfId="53410"/>
    <cellStyle name="Input [yellow] 2 6 5 3" xfId="53411"/>
    <cellStyle name="Input [yellow] 2 6 6" xfId="15884"/>
    <cellStyle name="Input [yellow] 2 6 6 2" xfId="53412"/>
    <cellStyle name="Input [yellow] 2 6 6 3" xfId="53413"/>
    <cellStyle name="Input [yellow] 2 6 7" xfId="15885"/>
    <cellStyle name="Input [yellow] 2 6 8" xfId="53414"/>
    <cellStyle name="Input [yellow] 2 7" xfId="15886"/>
    <cellStyle name="Input [yellow] 2 7 2" xfId="15887"/>
    <cellStyle name="Input [yellow] 2 7 2 2" xfId="15888"/>
    <cellStyle name="Input [yellow] 2 7 2 3" xfId="15889"/>
    <cellStyle name="Input [yellow] 2 7 2 4" xfId="15890"/>
    <cellStyle name="Input [yellow] 2 7 2 5" xfId="15891"/>
    <cellStyle name="Input [yellow] 2 7 2 6" xfId="15892"/>
    <cellStyle name="Input [yellow] 2 7 3" xfId="15893"/>
    <cellStyle name="Input [yellow] 2 7 3 2" xfId="53415"/>
    <cellStyle name="Input [yellow] 2 7 3 3" xfId="53416"/>
    <cellStyle name="Input [yellow] 2 7 4" xfId="15894"/>
    <cellStyle name="Input [yellow] 2 7 4 2" xfId="53417"/>
    <cellStyle name="Input [yellow] 2 7 4 3" xfId="53418"/>
    <cellStyle name="Input [yellow] 2 7 5" xfId="15895"/>
    <cellStyle name="Input [yellow] 2 7 5 2" xfId="53419"/>
    <cellStyle name="Input [yellow] 2 7 5 3" xfId="53420"/>
    <cellStyle name="Input [yellow] 2 7 6" xfId="15896"/>
    <cellStyle name="Input [yellow] 2 7 6 2" xfId="53421"/>
    <cellStyle name="Input [yellow] 2 7 6 3" xfId="53422"/>
    <cellStyle name="Input [yellow] 2 7 7" xfId="15897"/>
    <cellStyle name="Input [yellow] 2 7 8" xfId="53423"/>
    <cellStyle name="Input [yellow] 2 8" xfId="15898"/>
    <cellStyle name="Input [yellow] 2 8 2" xfId="15899"/>
    <cellStyle name="Input [yellow] 2 8 2 2" xfId="15900"/>
    <cellStyle name="Input [yellow] 2 8 2 3" xfId="15901"/>
    <cellStyle name="Input [yellow] 2 8 2 4" xfId="15902"/>
    <cellStyle name="Input [yellow] 2 8 2 5" xfId="15903"/>
    <cellStyle name="Input [yellow] 2 8 2 6" xfId="15904"/>
    <cellStyle name="Input [yellow] 2 8 3" xfId="15905"/>
    <cellStyle name="Input [yellow] 2 8 3 2" xfId="53424"/>
    <cellStyle name="Input [yellow] 2 8 3 3" xfId="53425"/>
    <cellStyle name="Input [yellow] 2 8 4" xfId="15906"/>
    <cellStyle name="Input [yellow] 2 8 4 2" xfId="53426"/>
    <cellStyle name="Input [yellow] 2 8 4 3" xfId="53427"/>
    <cellStyle name="Input [yellow] 2 8 5" xfId="15907"/>
    <cellStyle name="Input [yellow] 2 8 5 2" xfId="53428"/>
    <cellStyle name="Input [yellow] 2 8 5 3" xfId="53429"/>
    <cellStyle name="Input [yellow] 2 8 6" xfId="15908"/>
    <cellStyle name="Input [yellow] 2 8 6 2" xfId="53430"/>
    <cellStyle name="Input [yellow] 2 8 6 3" xfId="53431"/>
    <cellStyle name="Input [yellow] 2 8 7" xfId="15909"/>
    <cellStyle name="Input [yellow] 2 8 8" xfId="53432"/>
    <cellStyle name="Input [yellow] 2 9" xfId="15910"/>
    <cellStyle name="Input [yellow] 2 9 2" xfId="15911"/>
    <cellStyle name="Input [yellow] 2 9 2 2" xfId="15912"/>
    <cellStyle name="Input [yellow] 2 9 2 3" xfId="15913"/>
    <cellStyle name="Input [yellow] 2 9 2 4" xfId="15914"/>
    <cellStyle name="Input [yellow] 2 9 2 5" xfId="15915"/>
    <cellStyle name="Input [yellow] 2 9 2 6" xfId="15916"/>
    <cellStyle name="Input [yellow] 2 9 3" xfId="15917"/>
    <cellStyle name="Input [yellow] 2 9 3 2" xfId="53433"/>
    <cellStyle name="Input [yellow] 2 9 3 3" xfId="53434"/>
    <cellStyle name="Input [yellow] 2 9 4" xfId="15918"/>
    <cellStyle name="Input [yellow] 2 9 4 2" xfId="53435"/>
    <cellStyle name="Input [yellow] 2 9 4 3" xfId="53436"/>
    <cellStyle name="Input [yellow] 2 9 5" xfId="15919"/>
    <cellStyle name="Input [yellow] 2 9 5 2" xfId="53437"/>
    <cellStyle name="Input [yellow] 2 9 5 3" xfId="53438"/>
    <cellStyle name="Input [yellow] 2 9 6" xfId="15920"/>
    <cellStyle name="Input [yellow] 2 9 6 2" xfId="53439"/>
    <cellStyle name="Input [yellow] 2 9 6 3" xfId="53440"/>
    <cellStyle name="Input [yellow] 2 9 7" xfId="15921"/>
    <cellStyle name="Input [yellow] 2 9 8" xfId="53441"/>
    <cellStyle name="Input [yellow] 20" xfId="15922"/>
    <cellStyle name="Input [yellow] 20 2" xfId="15923"/>
    <cellStyle name="Input [yellow] 20 2 2" xfId="15924"/>
    <cellStyle name="Input [yellow] 20 2 3" xfId="15925"/>
    <cellStyle name="Input [yellow] 20 2 4" xfId="15926"/>
    <cellStyle name="Input [yellow] 20 2 5" xfId="15927"/>
    <cellStyle name="Input [yellow] 20 2 6" xfId="15928"/>
    <cellStyle name="Input [yellow] 20 3" xfId="15929"/>
    <cellStyle name="Input [yellow] 20 3 2" xfId="53442"/>
    <cellStyle name="Input [yellow] 20 3 3" xfId="53443"/>
    <cellStyle name="Input [yellow] 20 4" xfId="15930"/>
    <cellStyle name="Input [yellow] 20 4 2" xfId="53444"/>
    <cellStyle name="Input [yellow] 20 4 3" xfId="53445"/>
    <cellStyle name="Input [yellow] 20 5" xfId="15931"/>
    <cellStyle name="Input [yellow] 20 5 2" xfId="53446"/>
    <cellStyle name="Input [yellow] 20 5 3" xfId="53447"/>
    <cellStyle name="Input [yellow] 20 6" xfId="15932"/>
    <cellStyle name="Input [yellow] 20 6 2" xfId="53448"/>
    <cellStyle name="Input [yellow] 20 6 3" xfId="53449"/>
    <cellStyle name="Input [yellow] 20 7" xfId="15933"/>
    <cellStyle name="Input [yellow] 20 8" xfId="53450"/>
    <cellStyle name="Input [yellow] 21" xfId="15934"/>
    <cellStyle name="Input [yellow] 21 2" xfId="15935"/>
    <cellStyle name="Input [yellow] 21 2 2" xfId="15936"/>
    <cellStyle name="Input [yellow] 21 2 3" xfId="15937"/>
    <cellStyle name="Input [yellow] 21 2 4" xfId="15938"/>
    <cellStyle name="Input [yellow] 21 2 5" xfId="15939"/>
    <cellStyle name="Input [yellow] 21 2 6" xfId="15940"/>
    <cellStyle name="Input [yellow] 21 3" xfId="15941"/>
    <cellStyle name="Input [yellow] 21 3 2" xfId="53451"/>
    <cellStyle name="Input [yellow] 21 3 3" xfId="53452"/>
    <cellStyle name="Input [yellow] 21 4" xfId="15942"/>
    <cellStyle name="Input [yellow] 21 4 2" xfId="53453"/>
    <cellStyle name="Input [yellow] 21 4 3" xfId="53454"/>
    <cellStyle name="Input [yellow] 21 5" xfId="15943"/>
    <cellStyle name="Input [yellow] 21 5 2" xfId="53455"/>
    <cellStyle name="Input [yellow] 21 5 3" xfId="53456"/>
    <cellStyle name="Input [yellow] 21 6" xfId="15944"/>
    <cellStyle name="Input [yellow] 21 6 2" xfId="53457"/>
    <cellStyle name="Input [yellow] 21 6 3" xfId="53458"/>
    <cellStyle name="Input [yellow] 21 7" xfId="15945"/>
    <cellStyle name="Input [yellow] 21 8" xfId="53459"/>
    <cellStyle name="Input [yellow] 22" xfId="15946"/>
    <cellStyle name="Input [yellow] 22 2" xfId="15947"/>
    <cellStyle name="Input [yellow] 22 2 2" xfId="15948"/>
    <cellStyle name="Input [yellow] 22 2 3" xfId="15949"/>
    <cellStyle name="Input [yellow] 22 2 4" xfId="15950"/>
    <cellStyle name="Input [yellow] 22 2 5" xfId="15951"/>
    <cellStyle name="Input [yellow] 22 2 6" xfId="15952"/>
    <cellStyle name="Input [yellow] 22 3" xfId="15953"/>
    <cellStyle name="Input [yellow] 22 3 2" xfId="53460"/>
    <cellStyle name="Input [yellow] 22 3 3" xfId="53461"/>
    <cellStyle name="Input [yellow] 22 4" xfId="15954"/>
    <cellStyle name="Input [yellow] 22 4 2" xfId="53462"/>
    <cellStyle name="Input [yellow] 22 4 3" xfId="53463"/>
    <cellStyle name="Input [yellow] 22 5" xfId="15955"/>
    <cellStyle name="Input [yellow] 22 5 2" xfId="53464"/>
    <cellStyle name="Input [yellow] 22 5 3" xfId="53465"/>
    <cellStyle name="Input [yellow] 22 6" xfId="15956"/>
    <cellStyle name="Input [yellow] 22 6 2" xfId="53466"/>
    <cellStyle name="Input [yellow] 22 6 3" xfId="53467"/>
    <cellStyle name="Input [yellow] 22 7" xfId="15957"/>
    <cellStyle name="Input [yellow] 22 8" xfId="53468"/>
    <cellStyle name="Input [yellow] 23" xfId="15958"/>
    <cellStyle name="Input [yellow] 23 2" xfId="15959"/>
    <cellStyle name="Input [yellow] 23 2 2" xfId="15960"/>
    <cellStyle name="Input [yellow] 23 2 3" xfId="15961"/>
    <cellStyle name="Input [yellow] 23 2 4" xfId="15962"/>
    <cellStyle name="Input [yellow] 23 2 5" xfId="15963"/>
    <cellStyle name="Input [yellow] 23 2 6" xfId="15964"/>
    <cellStyle name="Input [yellow] 23 3" xfId="15965"/>
    <cellStyle name="Input [yellow] 23 3 2" xfId="53469"/>
    <cellStyle name="Input [yellow] 23 3 3" xfId="53470"/>
    <cellStyle name="Input [yellow] 23 4" xfId="15966"/>
    <cellStyle name="Input [yellow] 23 4 2" xfId="53471"/>
    <cellStyle name="Input [yellow] 23 4 3" xfId="53472"/>
    <cellStyle name="Input [yellow] 23 5" xfId="15967"/>
    <cellStyle name="Input [yellow] 23 5 2" xfId="53473"/>
    <cellStyle name="Input [yellow] 23 5 3" xfId="53474"/>
    <cellStyle name="Input [yellow] 23 6" xfId="15968"/>
    <cellStyle name="Input [yellow] 23 6 2" xfId="53475"/>
    <cellStyle name="Input [yellow] 23 6 3" xfId="53476"/>
    <cellStyle name="Input [yellow] 23 7" xfId="15969"/>
    <cellStyle name="Input [yellow] 23 8" xfId="53477"/>
    <cellStyle name="Input [yellow] 24" xfId="15970"/>
    <cellStyle name="Input [yellow] 24 2" xfId="15971"/>
    <cellStyle name="Input [yellow] 24 2 2" xfId="15972"/>
    <cellStyle name="Input [yellow] 24 2 3" xfId="15973"/>
    <cellStyle name="Input [yellow] 24 2 4" xfId="15974"/>
    <cellStyle name="Input [yellow] 24 2 5" xfId="15975"/>
    <cellStyle name="Input [yellow] 24 2 6" xfId="15976"/>
    <cellStyle name="Input [yellow] 24 3" xfId="15977"/>
    <cellStyle name="Input [yellow] 24 3 2" xfId="53478"/>
    <cellStyle name="Input [yellow] 24 3 3" xfId="53479"/>
    <cellStyle name="Input [yellow] 24 4" xfId="15978"/>
    <cellStyle name="Input [yellow] 24 4 2" xfId="53480"/>
    <cellStyle name="Input [yellow] 24 4 3" xfId="53481"/>
    <cellStyle name="Input [yellow] 24 5" xfId="15979"/>
    <cellStyle name="Input [yellow] 24 5 2" xfId="53482"/>
    <cellStyle name="Input [yellow] 24 5 3" xfId="53483"/>
    <cellStyle name="Input [yellow] 24 6" xfId="15980"/>
    <cellStyle name="Input [yellow] 24 6 2" xfId="53484"/>
    <cellStyle name="Input [yellow] 24 6 3" xfId="53485"/>
    <cellStyle name="Input [yellow] 24 7" xfId="15981"/>
    <cellStyle name="Input [yellow] 24 8" xfId="53486"/>
    <cellStyle name="Input [yellow] 25" xfId="15982"/>
    <cellStyle name="Input [yellow] 25 2" xfId="15983"/>
    <cellStyle name="Input [yellow] 25 2 2" xfId="15984"/>
    <cellStyle name="Input [yellow] 25 2 3" xfId="15985"/>
    <cellStyle name="Input [yellow] 25 2 4" xfId="15986"/>
    <cellStyle name="Input [yellow] 25 2 5" xfId="15987"/>
    <cellStyle name="Input [yellow] 25 2 6" xfId="15988"/>
    <cellStyle name="Input [yellow] 25 3" xfId="15989"/>
    <cellStyle name="Input [yellow] 25 3 2" xfId="53487"/>
    <cellStyle name="Input [yellow] 25 3 3" xfId="53488"/>
    <cellStyle name="Input [yellow] 25 4" xfId="15990"/>
    <cellStyle name="Input [yellow] 25 4 2" xfId="53489"/>
    <cellStyle name="Input [yellow] 25 4 3" xfId="53490"/>
    <cellStyle name="Input [yellow] 25 5" xfId="15991"/>
    <cellStyle name="Input [yellow] 25 5 2" xfId="53491"/>
    <cellStyle name="Input [yellow] 25 5 3" xfId="53492"/>
    <cellStyle name="Input [yellow] 25 6" xfId="15992"/>
    <cellStyle name="Input [yellow] 25 6 2" xfId="53493"/>
    <cellStyle name="Input [yellow] 25 6 3" xfId="53494"/>
    <cellStyle name="Input [yellow] 25 7" xfId="15993"/>
    <cellStyle name="Input [yellow] 25 8" xfId="53495"/>
    <cellStyle name="Input [yellow] 26" xfId="15994"/>
    <cellStyle name="Input [yellow] 26 2" xfId="15995"/>
    <cellStyle name="Input [yellow] 26 2 2" xfId="15996"/>
    <cellStyle name="Input [yellow] 26 2 3" xfId="15997"/>
    <cellStyle name="Input [yellow] 26 2 4" xfId="15998"/>
    <cellStyle name="Input [yellow] 26 2 5" xfId="15999"/>
    <cellStyle name="Input [yellow] 26 2 6" xfId="16000"/>
    <cellStyle name="Input [yellow] 26 3" xfId="16001"/>
    <cellStyle name="Input [yellow] 26 3 2" xfId="53496"/>
    <cellStyle name="Input [yellow] 26 3 3" xfId="53497"/>
    <cellStyle name="Input [yellow] 26 4" xfId="16002"/>
    <cellStyle name="Input [yellow] 26 4 2" xfId="53498"/>
    <cellStyle name="Input [yellow] 26 4 3" xfId="53499"/>
    <cellStyle name="Input [yellow] 26 5" xfId="16003"/>
    <cellStyle name="Input [yellow] 26 5 2" xfId="53500"/>
    <cellStyle name="Input [yellow] 26 5 3" xfId="53501"/>
    <cellStyle name="Input [yellow] 26 6" xfId="16004"/>
    <cellStyle name="Input [yellow] 26 6 2" xfId="53502"/>
    <cellStyle name="Input [yellow] 26 6 3" xfId="53503"/>
    <cellStyle name="Input [yellow] 26 7" xfId="16005"/>
    <cellStyle name="Input [yellow] 26 8" xfId="53504"/>
    <cellStyle name="Input [yellow] 27" xfId="16006"/>
    <cellStyle name="Input [yellow] 27 2" xfId="16007"/>
    <cellStyle name="Input [yellow] 27 2 2" xfId="16008"/>
    <cellStyle name="Input [yellow] 27 2 3" xfId="16009"/>
    <cellStyle name="Input [yellow] 27 2 4" xfId="16010"/>
    <cellStyle name="Input [yellow] 27 2 5" xfId="16011"/>
    <cellStyle name="Input [yellow] 27 2 6" xfId="16012"/>
    <cellStyle name="Input [yellow] 27 3" xfId="16013"/>
    <cellStyle name="Input [yellow] 27 3 2" xfId="53505"/>
    <cellStyle name="Input [yellow] 27 3 3" xfId="53506"/>
    <cellStyle name="Input [yellow] 27 4" xfId="16014"/>
    <cellStyle name="Input [yellow] 27 4 2" xfId="53507"/>
    <cellStyle name="Input [yellow] 27 4 3" xfId="53508"/>
    <cellStyle name="Input [yellow] 27 5" xfId="16015"/>
    <cellStyle name="Input [yellow] 27 5 2" xfId="53509"/>
    <cellStyle name="Input [yellow] 27 5 3" xfId="53510"/>
    <cellStyle name="Input [yellow] 27 6" xfId="16016"/>
    <cellStyle name="Input [yellow] 27 6 2" xfId="53511"/>
    <cellStyle name="Input [yellow] 27 6 3" xfId="53512"/>
    <cellStyle name="Input [yellow] 27 7" xfId="16017"/>
    <cellStyle name="Input [yellow] 27 8" xfId="53513"/>
    <cellStyle name="Input [yellow] 28" xfId="16018"/>
    <cellStyle name="Input [yellow] 28 2" xfId="16019"/>
    <cellStyle name="Input [yellow] 28 2 2" xfId="16020"/>
    <cellStyle name="Input [yellow] 28 2 3" xfId="16021"/>
    <cellStyle name="Input [yellow] 28 2 4" xfId="16022"/>
    <cellStyle name="Input [yellow] 28 2 5" xfId="16023"/>
    <cellStyle name="Input [yellow] 28 2 6" xfId="16024"/>
    <cellStyle name="Input [yellow] 28 3" xfId="16025"/>
    <cellStyle name="Input [yellow] 28 3 2" xfId="53514"/>
    <cellStyle name="Input [yellow] 28 3 3" xfId="53515"/>
    <cellStyle name="Input [yellow] 28 4" xfId="16026"/>
    <cellStyle name="Input [yellow] 28 4 2" xfId="53516"/>
    <cellStyle name="Input [yellow] 28 4 3" xfId="53517"/>
    <cellStyle name="Input [yellow] 28 5" xfId="16027"/>
    <cellStyle name="Input [yellow] 28 5 2" xfId="53518"/>
    <cellStyle name="Input [yellow] 28 5 3" xfId="53519"/>
    <cellStyle name="Input [yellow] 28 6" xfId="16028"/>
    <cellStyle name="Input [yellow] 28 6 2" xfId="53520"/>
    <cellStyle name="Input [yellow] 28 6 3" xfId="53521"/>
    <cellStyle name="Input [yellow] 28 7" xfId="16029"/>
    <cellStyle name="Input [yellow] 28 8" xfId="53522"/>
    <cellStyle name="Input [yellow] 29" xfId="16030"/>
    <cellStyle name="Input [yellow] 29 2" xfId="16031"/>
    <cellStyle name="Input [yellow] 29 2 2" xfId="16032"/>
    <cellStyle name="Input [yellow] 29 2 3" xfId="16033"/>
    <cellStyle name="Input [yellow] 29 2 4" xfId="16034"/>
    <cellStyle name="Input [yellow] 29 2 5" xfId="16035"/>
    <cellStyle name="Input [yellow] 29 2 6" xfId="16036"/>
    <cellStyle name="Input [yellow] 29 3" xfId="16037"/>
    <cellStyle name="Input [yellow] 29 3 2" xfId="53523"/>
    <cellStyle name="Input [yellow] 29 3 3" xfId="53524"/>
    <cellStyle name="Input [yellow] 29 4" xfId="16038"/>
    <cellStyle name="Input [yellow] 29 4 2" xfId="53525"/>
    <cellStyle name="Input [yellow] 29 4 3" xfId="53526"/>
    <cellStyle name="Input [yellow] 29 5" xfId="16039"/>
    <cellStyle name="Input [yellow] 29 5 2" xfId="53527"/>
    <cellStyle name="Input [yellow] 29 5 3" xfId="53528"/>
    <cellStyle name="Input [yellow] 29 6" xfId="16040"/>
    <cellStyle name="Input [yellow] 29 6 2" xfId="53529"/>
    <cellStyle name="Input [yellow] 29 6 3" xfId="53530"/>
    <cellStyle name="Input [yellow] 29 7" xfId="16041"/>
    <cellStyle name="Input [yellow] 29 8" xfId="53531"/>
    <cellStyle name="Input [yellow] 3" xfId="16042"/>
    <cellStyle name="Input [yellow] 3 10" xfId="16043"/>
    <cellStyle name="Input [yellow] 3 10 2" xfId="16044"/>
    <cellStyle name="Input [yellow] 3 10 2 2" xfId="16045"/>
    <cellStyle name="Input [yellow] 3 10 2 3" xfId="16046"/>
    <cellStyle name="Input [yellow] 3 10 2 4" xfId="16047"/>
    <cellStyle name="Input [yellow] 3 10 2 5" xfId="16048"/>
    <cellStyle name="Input [yellow] 3 10 2 6" xfId="16049"/>
    <cellStyle name="Input [yellow] 3 10 3" xfId="16050"/>
    <cellStyle name="Input [yellow] 3 10 3 2" xfId="53532"/>
    <cellStyle name="Input [yellow] 3 10 3 3" xfId="53533"/>
    <cellStyle name="Input [yellow] 3 10 4" xfId="16051"/>
    <cellStyle name="Input [yellow] 3 10 4 2" xfId="53534"/>
    <cellStyle name="Input [yellow] 3 10 4 3" xfId="53535"/>
    <cellStyle name="Input [yellow] 3 10 5" xfId="16052"/>
    <cellStyle name="Input [yellow] 3 10 5 2" xfId="53536"/>
    <cellStyle name="Input [yellow] 3 10 5 3" xfId="53537"/>
    <cellStyle name="Input [yellow] 3 10 6" xfId="16053"/>
    <cellStyle name="Input [yellow] 3 10 6 2" xfId="53538"/>
    <cellStyle name="Input [yellow] 3 10 6 3" xfId="53539"/>
    <cellStyle name="Input [yellow] 3 10 7" xfId="16054"/>
    <cellStyle name="Input [yellow] 3 10 8" xfId="53540"/>
    <cellStyle name="Input [yellow] 3 11" xfId="16055"/>
    <cellStyle name="Input [yellow] 3 11 2" xfId="16056"/>
    <cellStyle name="Input [yellow] 3 11 2 2" xfId="16057"/>
    <cellStyle name="Input [yellow] 3 11 2 3" xfId="16058"/>
    <cellStyle name="Input [yellow] 3 11 2 4" xfId="16059"/>
    <cellStyle name="Input [yellow] 3 11 2 5" xfId="16060"/>
    <cellStyle name="Input [yellow] 3 11 2 6" xfId="16061"/>
    <cellStyle name="Input [yellow] 3 11 3" xfId="16062"/>
    <cellStyle name="Input [yellow] 3 11 3 2" xfId="53541"/>
    <cellStyle name="Input [yellow] 3 11 3 3" xfId="53542"/>
    <cellStyle name="Input [yellow] 3 11 4" xfId="16063"/>
    <cellStyle name="Input [yellow] 3 11 4 2" xfId="53543"/>
    <cellStyle name="Input [yellow] 3 11 4 3" xfId="53544"/>
    <cellStyle name="Input [yellow] 3 11 5" xfId="16064"/>
    <cellStyle name="Input [yellow] 3 11 5 2" xfId="53545"/>
    <cellStyle name="Input [yellow] 3 11 5 3" xfId="53546"/>
    <cellStyle name="Input [yellow] 3 11 6" xfId="16065"/>
    <cellStyle name="Input [yellow] 3 11 6 2" xfId="53547"/>
    <cellStyle name="Input [yellow] 3 11 6 3" xfId="53548"/>
    <cellStyle name="Input [yellow] 3 11 7" xfId="16066"/>
    <cellStyle name="Input [yellow] 3 11 8" xfId="53549"/>
    <cellStyle name="Input [yellow] 3 12" xfId="16067"/>
    <cellStyle name="Input [yellow] 3 12 2" xfId="16068"/>
    <cellStyle name="Input [yellow] 3 12 2 2" xfId="16069"/>
    <cellStyle name="Input [yellow] 3 12 2 3" xfId="16070"/>
    <cellStyle name="Input [yellow] 3 12 2 4" xfId="16071"/>
    <cellStyle name="Input [yellow] 3 12 2 5" xfId="16072"/>
    <cellStyle name="Input [yellow] 3 12 2 6" xfId="16073"/>
    <cellStyle name="Input [yellow] 3 12 3" xfId="16074"/>
    <cellStyle name="Input [yellow] 3 12 3 2" xfId="53550"/>
    <cellStyle name="Input [yellow] 3 12 3 3" xfId="53551"/>
    <cellStyle name="Input [yellow] 3 12 4" xfId="16075"/>
    <cellStyle name="Input [yellow] 3 12 4 2" xfId="53552"/>
    <cellStyle name="Input [yellow] 3 12 4 3" xfId="53553"/>
    <cellStyle name="Input [yellow] 3 12 5" xfId="16076"/>
    <cellStyle name="Input [yellow] 3 12 5 2" xfId="53554"/>
    <cellStyle name="Input [yellow] 3 12 5 3" xfId="53555"/>
    <cellStyle name="Input [yellow] 3 12 6" xfId="16077"/>
    <cellStyle name="Input [yellow] 3 12 6 2" xfId="53556"/>
    <cellStyle name="Input [yellow] 3 12 6 3" xfId="53557"/>
    <cellStyle name="Input [yellow] 3 12 7" xfId="16078"/>
    <cellStyle name="Input [yellow] 3 12 8" xfId="53558"/>
    <cellStyle name="Input [yellow] 3 13" xfId="16079"/>
    <cellStyle name="Input [yellow] 3 13 2" xfId="16080"/>
    <cellStyle name="Input [yellow] 3 13 2 2" xfId="16081"/>
    <cellStyle name="Input [yellow] 3 13 2 3" xfId="16082"/>
    <cellStyle name="Input [yellow] 3 13 2 4" xfId="16083"/>
    <cellStyle name="Input [yellow] 3 13 2 5" xfId="16084"/>
    <cellStyle name="Input [yellow] 3 13 2 6" xfId="16085"/>
    <cellStyle name="Input [yellow] 3 13 3" xfId="16086"/>
    <cellStyle name="Input [yellow] 3 13 3 2" xfId="53559"/>
    <cellStyle name="Input [yellow] 3 13 3 3" xfId="53560"/>
    <cellStyle name="Input [yellow] 3 13 4" xfId="16087"/>
    <cellStyle name="Input [yellow] 3 13 4 2" xfId="53561"/>
    <cellStyle name="Input [yellow] 3 13 4 3" xfId="53562"/>
    <cellStyle name="Input [yellow] 3 13 5" xfId="16088"/>
    <cellStyle name="Input [yellow] 3 13 5 2" xfId="53563"/>
    <cellStyle name="Input [yellow] 3 13 5 3" xfId="53564"/>
    <cellStyle name="Input [yellow] 3 13 6" xfId="16089"/>
    <cellStyle name="Input [yellow] 3 13 6 2" xfId="53565"/>
    <cellStyle name="Input [yellow] 3 13 6 3" xfId="53566"/>
    <cellStyle name="Input [yellow] 3 13 7" xfId="16090"/>
    <cellStyle name="Input [yellow] 3 13 8" xfId="53567"/>
    <cellStyle name="Input [yellow] 3 14" xfId="16091"/>
    <cellStyle name="Input [yellow] 3 14 2" xfId="16092"/>
    <cellStyle name="Input [yellow] 3 14 2 2" xfId="16093"/>
    <cellStyle name="Input [yellow] 3 14 2 3" xfId="16094"/>
    <cellStyle name="Input [yellow] 3 14 2 4" xfId="16095"/>
    <cellStyle name="Input [yellow] 3 14 2 5" xfId="16096"/>
    <cellStyle name="Input [yellow] 3 14 2 6" xfId="16097"/>
    <cellStyle name="Input [yellow] 3 14 3" xfId="16098"/>
    <cellStyle name="Input [yellow] 3 14 3 2" xfId="53568"/>
    <cellStyle name="Input [yellow] 3 14 3 3" xfId="53569"/>
    <cellStyle name="Input [yellow] 3 14 4" xfId="16099"/>
    <cellStyle name="Input [yellow] 3 14 4 2" xfId="53570"/>
    <cellStyle name="Input [yellow] 3 14 4 3" xfId="53571"/>
    <cellStyle name="Input [yellow] 3 14 5" xfId="16100"/>
    <cellStyle name="Input [yellow] 3 14 5 2" xfId="53572"/>
    <cellStyle name="Input [yellow] 3 14 5 3" xfId="53573"/>
    <cellStyle name="Input [yellow] 3 14 6" xfId="16101"/>
    <cellStyle name="Input [yellow] 3 14 6 2" xfId="53574"/>
    <cellStyle name="Input [yellow] 3 14 6 3" xfId="53575"/>
    <cellStyle name="Input [yellow] 3 14 7" xfId="16102"/>
    <cellStyle name="Input [yellow] 3 14 8" xfId="53576"/>
    <cellStyle name="Input [yellow] 3 15" xfId="16103"/>
    <cellStyle name="Input [yellow] 3 15 2" xfId="16104"/>
    <cellStyle name="Input [yellow] 3 15 2 2" xfId="16105"/>
    <cellStyle name="Input [yellow] 3 15 2 3" xfId="16106"/>
    <cellStyle name="Input [yellow] 3 15 2 4" xfId="16107"/>
    <cellStyle name="Input [yellow] 3 15 2 5" xfId="16108"/>
    <cellStyle name="Input [yellow] 3 15 2 6" xfId="16109"/>
    <cellStyle name="Input [yellow] 3 15 3" xfId="16110"/>
    <cellStyle name="Input [yellow] 3 15 3 2" xfId="53577"/>
    <cellStyle name="Input [yellow] 3 15 3 3" xfId="53578"/>
    <cellStyle name="Input [yellow] 3 15 4" xfId="16111"/>
    <cellStyle name="Input [yellow] 3 15 4 2" xfId="53579"/>
    <cellStyle name="Input [yellow] 3 15 4 3" xfId="53580"/>
    <cellStyle name="Input [yellow] 3 15 5" xfId="16112"/>
    <cellStyle name="Input [yellow] 3 15 5 2" xfId="53581"/>
    <cellStyle name="Input [yellow] 3 15 5 3" xfId="53582"/>
    <cellStyle name="Input [yellow] 3 15 6" xfId="16113"/>
    <cellStyle name="Input [yellow] 3 15 6 2" xfId="53583"/>
    <cellStyle name="Input [yellow] 3 15 6 3" xfId="53584"/>
    <cellStyle name="Input [yellow] 3 15 7" xfId="16114"/>
    <cellStyle name="Input [yellow] 3 15 8" xfId="53585"/>
    <cellStyle name="Input [yellow] 3 16" xfId="16115"/>
    <cellStyle name="Input [yellow] 3 16 2" xfId="16116"/>
    <cellStyle name="Input [yellow] 3 16 2 2" xfId="16117"/>
    <cellStyle name="Input [yellow] 3 16 2 3" xfId="16118"/>
    <cellStyle name="Input [yellow] 3 16 2 4" xfId="16119"/>
    <cellStyle name="Input [yellow] 3 16 2 5" xfId="16120"/>
    <cellStyle name="Input [yellow] 3 16 2 6" xfId="16121"/>
    <cellStyle name="Input [yellow] 3 16 3" xfId="16122"/>
    <cellStyle name="Input [yellow] 3 16 3 2" xfId="53586"/>
    <cellStyle name="Input [yellow] 3 16 3 3" xfId="53587"/>
    <cellStyle name="Input [yellow] 3 16 4" xfId="16123"/>
    <cellStyle name="Input [yellow] 3 16 4 2" xfId="53588"/>
    <cellStyle name="Input [yellow] 3 16 4 3" xfId="53589"/>
    <cellStyle name="Input [yellow] 3 16 5" xfId="16124"/>
    <cellStyle name="Input [yellow] 3 16 5 2" xfId="53590"/>
    <cellStyle name="Input [yellow] 3 16 5 3" xfId="53591"/>
    <cellStyle name="Input [yellow] 3 16 6" xfId="16125"/>
    <cellStyle name="Input [yellow] 3 16 6 2" xfId="53592"/>
    <cellStyle name="Input [yellow] 3 16 6 3" xfId="53593"/>
    <cellStyle name="Input [yellow] 3 16 7" xfId="16126"/>
    <cellStyle name="Input [yellow] 3 16 8" xfId="53594"/>
    <cellStyle name="Input [yellow] 3 17" xfId="16127"/>
    <cellStyle name="Input [yellow] 3 17 2" xfId="16128"/>
    <cellStyle name="Input [yellow] 3 17 2 2" xfId="16129"/>
    <cellStyle name="Input [yellow] 3 17 2 3" xfId="16130"/>
    <cellStyle name="Input [yellow] 3 17 2 4" xfId="16131"/>
    <cellStyle name="Input [yellow] 3 17 2 5" xfId="16132"/>
    <cellStyle name="Input [yellow] 3 17 2 6" xfId="16133"/>
    <cellStyle name="Input [yellow] 3 17 3" xfId="16134"/>
    <cellStyle name="Input [yellow] 3 17 3 2" xfId="53595"/>
    <cellStyle name="Input [yellow] 3 17 3 3" xfId="53596"/>
    <cellStyle name="Input [yellow] 3 17 4" xfId="16135"/>
    <cellStyle name="Input [yellow] 3 17 4 2" xfId="53597"/>
    <cellStyle name="Input [yellow] 3 17 4 3" xfId="53598"/>
    <cellStyle name="Input [yellow] 3 17 5" xfId="16136"/>
    <cellStyle name="Input [yellow] 3 17 5 2" xfId="53599"/>
    <cellStyle name="Input [yellow] 3 17 5 3" xfId="53600"/>
    <cellStyle name="Input [yellow] 3 17 6" xfId="16137"/>
    <cellStyle name="Input [yellow] 3 17 6 2" xfId="53601"/>
    <cellStyle name="Input [yellow] 3 17 6 3" xfId="53602"/>
    <cellStyle name="Input [yellow] 3 17 7" xfId="16138"/>
    <cellStyle name="Input [yellow] 3 17 8" xfId="53603"/>
    <cellStyle name="Input [yellow] 3 18" xfId="16139"/>
    <cellStyle name="Input [yellow] 3 18 2" xfId="16140"/>
    <cellStyle name="Input [yellow] 3 18 2 2" xfId="16141"/>
    <cellStyle name="Input [yellow] 3 18 2 3" xfId="16142"/>
    <cellStyle name="Input [yellow] 3 18 2 4" xfId="16143"/>
    <cellStyle name="Input [yellow] 3 18 2 5" xfId="16144"/>
    <cellStyle name="Input [yellow] 3 18 2 6" xfId="16145"/>
    <cellStyle name="Input [yellow] 3 18 3" xfId="16146"/>
    <cellStyle name="Input [yellow] 3 18 3 2" xfId="53604"/>
    <cellStyle name="Input [yellow] 3 18 3 3" xfId="53605"/>
    <cellStyle name="Input [yellow] 3 18 4" xfId="16147"/>
    <cellStyle name="Input [yellow] 3 18 4 2" xfId="53606"/>
    <cellStyle name="Input [yellow] 3 18 4 3" xfId="53607"/>
    <cellStyle name="Input [yellow] 3 18 5" xfId="16148"/>
    <cellStyle name="Input [yellow] 3 18 5 2" xfId="53608"/>
    <cellStyle name="Input [yellow] 3 18 5 3" xfId="53609"/>
    <cellStyle name="Input [yellow] 3 18 6" xfId="16149"/>
    <cellStyle name="Input [yellow] 3 18 6 2" xfId="53610"/>
    <cellStyle name="Input [yellow] 3 18 6 3" xfId="53611"/>
    <cellStyle name="Input [yellow] 3 18 7" xfId="16150"/>
    <cellStyle name="Input [yellow] 3 18 8" xfId="53612"/>
    <cellStyle name="Input [yellow] 3 19" xfId="16151"/>
    <cellStyle name="Input [yellow] 3 19 2" xfId="16152"/>
    <cellStyle name="Input [yellow] 3 19 2 2" xfId="16153"/>
    <cellStyle name="Input [yellow] 3 19 2 3" xfId="16154"/>
    <cellStyle name="Input [yellow] 3 19 2 4" xfId="16155"/>
    <cellStyle name="Input [yellow] 3 19 2 5" xfId="16156"/>
    <cellStyle name="Input [yellow] 3 19 2 6" xfId="16157"/>
    <cellStyle name="Input [yellow] 3 19 3" xfId="16158"/>
    <cellStyle name="Input [yellow] 3 19 3 2" xfId="53613"/>
    <cellStyle name="Input [yellow] 3 19 3 3" xfId="53614"/>
    <cellStyle name="Input [yellow] 3 19 4" xfId="16159"/>
    <cellStyle name="Input [yellow] 3 19 4 2" xfId="53615"/>
    <cellStyle name="Input [yellow] 3 19 4 3" xfId="53616"/>
    <cellStyle name="Input [yellow] 3 19 5" xfId="16160"/>
    <cellStyle name="Input [yellow] 3 19 5 2" xfId="53617"/>
    <cellStyle name="Input [yellow] 3 19 5 3" xfId="53618"/>
    <cellStyle name="Input [yellow] 3 19 6" xfId="16161"/>
    <cellStyle name="Input [yellow] 3 19 6 2" xfId="53619"/>
    <cellStyle name="Input [yellow] 3 19 6 3" xfId="53620"/>
    <cellStyle name="Input [yellow] 3 19 7" xfId="16162"/>
    <cellStyle name="Input [yellow] 3 19 8" xfId="53621"/>
    <cellStyle name="Input [yellow] 3 2" xfId="16163"/>
    <cellStyle name="Input [yellow] 3 2 10" xfId="16164"/>
    <cellStyle name="Input [yellow] 3 2 10 2" xfId="16165"/>
    <cellStyle name="Input [yellow] 3 2 10 2 2" xfId="16166"/>
    <cellStyle name="Input [yellow] 3 2 10 2 3" xfId="16167"/>
    <cellStyle name="Input [yellow] 3 2 10 2 4" xfId="16168"/>
    <cellStyle name="Input [yellow] 3 2 10 2 5" xfId="16169"/>
    <cellStyle name="Input [yellow] 3 2 10 2 6" xfId="16170"/>
    <cellStyle name="Input [yellow] 3 2 10 3" xfId="16171"/>
    <cellStyle name="Input [yellow] 3 2 10 3 2" xfId="53622"/>
    <cellStyle name="Input [yellow] 3 2 10 3 3" xfId="53623"/>
    <cellStyle name="Input [yellow] 3 2 10 4" xfId="16172"/>
    <cellStyle name="Input [yellow] 3 2 10 4 2" xfId="53624"/>
    <cellStyle name="Input [yellow] 3 2 10 4 3" xfId="53625"/>
    <cellStyle name="Input [yellow] 3 2 10 5" xfId="16173"/>
    <cellStyle name="Input [yellow] 3 2 10 5 2" xfId="53626"/>
    <cellStyle name="Input [yellow] 3 2 10 5 3" xfId="53627"/>
    <cellStyle name="Input [yellow] 3 2 10 6" xfId="16174"/>
    <cellStyle name="Input [yellow] 3 2 10 6 2" xfId="53628"/>
    <cellStyle name="Input [yellow] 3 2 10 6 3" xfId="53629"/>
    <cellStyle name="Input [yellow] 3 2 10 7" xfId="16175"/>
    <cellStyle name="Input [yellow] 3 2 10 8" xfId="53630"/>
    <cellStyle name="Input [yellow] 3 2 11" xfId="16176"/>
    <cellStyle name="Input [yellow] 3 2 11 2" xfId="16177"/>
    <cellStyle name="Input [yellow] 3 2 11 2 2" xfId="16178"/>
    <cellStyle name="Input [yellow] 3 2 11 2 3" xfId="16179"/>
    <cellStyle name="Input [yellow] 3 2 11 2 4" xfId="16180"/>
    <cellStyle name="Input [yellow] 3 2 11 2 5" xfId="16181"/>
    <cellStyle name="Input [yellow] 3 2 11 2 6" xfId="16182"/>
    <cellStyle name="Input [yellow] 3 2 11 3" xfId="16183"/>
    <cellStyle name="Input [yellow] 3 2 11 3 2" xfId="53631"/>
    <cellStyle name="Input [yellow] 3 2 11 3 3" xfId="53632"/>
    <cellStyle name="Input [yellow] 3 2 11 4" xfId="16184"/>
    <cellStyle name="Input [yellow] 3 2 11 4 2" xfId="53633"/>
    <cellStyle name="Input [yellow] 3 2 11 4 3" xfId="53634"/>
    <cellStyle name="Input [yellow] 3 2 11 5" xfId="16185"/>
    <cellStyle name="Input [yellow] 3 2 11 5 2" xfId="53635"/>
    <cellStyle name="Input [yellow] 3 2 11 5 3" xfId="53636"/>
    <cellStyle name="Input [yellow] 3 2 11 6" xfId="16186"/>
    <cellStyle name="Input [yellow] 3 2 11 6 2" xfId="53637"/>
    <cellStyle name="Input [yellow] 3 2 11 6 3" xfId="53638"/>
    <cellStyle name="Input [yellow] 3 2 11 7" xfId="16187"/>
    <cellStyle name="Input [yellow] 3 2 11 8" xfId="53639"/>
    <cellStyle name="Input [yellow] 3 2 12" xfId="16188"/>
    <cellStyle name="Input [yellow] 3 2 12 2" xfId="16189"/>
    <cellStyle name="Input [yellow] 3 2 12 2 2" xfId="16190"/>
    <cellStyle name="Input [yellow] 3 2 12 2 3" xfId="16191"/>
    <cellStyle name="Input [yellow] 3 2 12 2 4" xfId="16192"/>
    <cellStyle name="Input [yellow] 3 2 12 2 5" xfId="16193"/>
    <cellStyle name="Input [yellow] 3 2 12 2 6" xfId="16194"/>
    <cellStyle name="Input [yellow] 3 2 12 3" xfId="16195"/>
    <cellStyle name="Input [yellow] 3 2 12 3 2" xfId="53640"/>
    <cellStyle name="Input [yellow] 3 2 12 3 3" xfId="53641"/>
    <cellStyle name="Input [yellow] 3 2 12 4" xfId="16196"/>
    <cellStyle name="Input [yellow] 3 2 12 4 2" xfId="53642"/>
    <cellStyle name="Input [yellow] 3 2 12 4 3" xfId="53643"/>
    <cellStyle name="Input [yellow] 3 2 12 5" xfId="16197"/>
    <cellStyle name="Input [yellow] 3 2 12 5 2" xfId="53644"/>
    <cellStyle name="Input [yellow] 3 2 12 5 3" xfId="53645"/>
    <cellStyle name="Input [yellow] 3 2 12 6" xfId="16198"/>
    <cellStyle name="Input [yellow] 3 2 12 6 2" xfId="53646"/>
    <cellStyle name="Input [yellow] 3 2 12 6 3" xfId="53647"/>
    <cellStyle name="Input [yellow] 3 2 12 7" xfId="16199"/>
    <cellStyle name="Input [yellow] 3 2 12 8" xfId="53648"/>
    <cellStyle name="Input [yellow] 3 2 13" xfId="16200"/>
    <cellStyle name="Input [yellow] 3 2 13 2" xfId="16201"/>
    <cellStyle name="Input [yellow] 3 2 13 2 2" xfId="16202"/>
    <cellStyle name="Input [yellow] 3 2 13 2 3" xfId="16203"/>
    <cellStyle name="Input [yellow] 3 2 13 2 4" xfId="16204"/>
    <cellStyle name="Input [yellow] 3 2 13 2 5" xfId="16205"/>
    <cellStyle name="Input [yellow] 3 2 13 2 6" xfId="16206"/>
    <cellStyle name="Input [yellow] 3 2 13 3" xfId="16207"/>
    <cellStyle name="Input [yellow] 3 2 13 3 2" xfId="53649"/>
    <cellStyle name="Input [yellow] 3 2 13 3 3" xfId="53650"/>
    <cellStyle name="Input [yellow] 3 2 13 4" xfId="16208"/>
    <cellStyle name="Input [yellow] 3 2 13 4 2" xfId="53651"/>
    <cellStyle name="Input [yellow] 3 2 13 4 3" xfId="53652"/>
    <cellStyle name="Input [yellow] 3 2 13 5" xfId="16209"/>
    <cellStyle name="Input [yellow] 3 2 13 5 2" xfId="53653"/>
    <cellStyle name="Input [yellow] 3 2 13 5 3" xfId="53654"/>
    <cellStyle name="Input [yellow] 3 2 13 6" xfId="16210"/>
    <cellStyle name="Input [yellow] 3 2 13 6 2" xfId="53655"/>
    <cellStyle name="Input [yellow] 3 2 13 6 3" xfId="53656"/>
    <cellStyle name="Input [yellow] 3 2 13 7" xfId="16211"/>
    <cellStyle name="Input [yellow] 3 2 13 8" xfId="53657"/>
    <cellStyle name="Input [yellow] 3 2 14" xfId="16212"/>
    <cellStyle name="Input [yellow] 3 2 14 2" xfId="16213"/>
    <cellStyle name="Input [yellow] 3 2 14 2 2" xfId="16214"/>
    <cellStyle name="Input [yellow] 3 2 14 2 3" xfId="16215"/>
    <cellStyle name="Input [yellow] 3 2 14 2 4" xfId="16216"/>
    <cellStyle name="Input [yellow] 3 2 14 2 5" xfId="16217"/>
    <cellStyle name="Input [yellow] 3 2 14 2 6" xfId="16218"/>
    <cellStyle name="Input [yellow] 3 2 14 3" xfId="16219"/>
    <cellStyle name="Input [yellow] 3 2 14 3 2" xfId="53658"/>
    <cellStyle name="Input [yellow] 3 2 14 3 3" xfId="53659"/>
    <cellStyle name="Input [yellow] 3 2 14 4" xfId="16220"/>
    <cellStyle name="Input [yellow] 3 2 14 4 2" xfId="53660"/>
    <cellStyle name="Input [yellow] 3 2 14 4 3" xfId="53661"/>
    <cellStyle name="Input [yellow] 3 2 14 5" xfId="16221"/>
    <cellStyle name="Input [yellow] 3 2 14 5 2" xfId="53662"/>
    <cellStyle name="Input [yellow] 3 2 14 5 3" xfId="53663"/>
    <cellStyle name="Input [yellow] 3 2 14 6" xfId="16222"/>
    <cellStyle name="Input [yellow] 3 2 14 6 2" xfId="53664"/>
    <cellStyle name="Input [yellow] 3 2 14 6 3" xfId="53665"/>
    <cellStyle name="Input [yellow] 3 2 14 7" xfId="16223"/>
    <cellStyle name="Input [yellow] 3 2 14 8" xfId="53666"/>
    <cellStyle name="Input [yellow] 3 2 15" xfId="16224"/>
    <cellStyle name="Input [yellow] 3 2 15 2" xfId="16225"/>
    <cellStyle name="Input [yellow] 3 2 15 2 2" xfId="16226"/>
    <cellStyle name="Input [yellow] 3 2 15 2 3" xfId="16227"/>
    <cellStyle name="Input [yellow] 3 2 15 2 4" xfId="16228"/>
    <cellStyle name="Input [yellow] 3 2 15 2 5" xfId="16229"/>
    <cellStyle name="Input [yellow] 3 2 15 2 6" xfId="16230"/>
    <cellStyle name="Input [yellow] 3 2 15 3" xfId="16231"/>
    <cellStyle name="Input [yellow] 3 2 15 3 2" xfId="53667"/>
    <cellStyle name="Input [yellow] 3 2 15 3 3" xfId="53668"/>
    <cellStyle name="Input [yellow] 3 2 15 4" xfId="16232"/>
    <cellStyle name="Input [yellow] 3 2 15 4 2" xfId="53669"/>
    <cellStyle name="Input [yellow] 3 2 15 4 3" xfId="53670"/>
    <cellStyle name="Input [yellow] 3 2 15 5" xfId="16233"/>
    <cellStyle name="Input [yellow] 3 2 15 5 2" xfId="53671"/>
    <cellStyle name="Input [yellow] 3 2 15 5 3" xfId="53672"/>
    <cellStyle name="Input [yellow] 3 2 15 6" xfId="16234"/>
    <cellStyle name="Input [yellow] 3 2 15 6 2" xfId="53673"/>
    <cellStyle name="Input [yellow] 3 2 15 6 3" xfId="53674"/>
    <cellStyle name="Input [yellow] 3 2 15 7" xfId="16235"/>
    <cellStyle name="Input [yellow] 3 2 15 8" xfId="53675"/>
    <cellStyle name="Input [yellow] 3 2 16" xfId="16236"/>
    <cellStyle name="Input [yellow] 3 2 16 2" xfId="16237"/>
    <cellStyle name="Input [yellow] 3 2 16 2 2" xfId="16238"/>
    <cellStyle name="Input [yellow] 3 2 16 2 3" xfId="16239"/>
    <cellStyle name="Input [yellow] 3 2 16 2 4" xfId="16240"/>
    <cellStyle name="Input [yellow] 3 2 16 2 5" xfId="16241"/>
    <cellStyle name="Input [yellow] 3 2 16 2 6" xfId="16242"/>
    <cellStyle name="Input [yellow] 3 2 16 3" xfId="16243"/>
    <cellStyle name="Input [yellow] 3 2 16 3 2" xfId="53676"/>
    <cellStyle name="Input [yellow] 3 2 16 3 3" xfId="53677"/>
    <cellStyle name="Input [yellow] 3 2 16 4" xfId="16244"/>
    <cellStyle name="Input [yellow] 3 2 16 4 2" xfId="53678"/>
    <cellStyle name="Input [yellow] 3 2 16 4 3" xfId="53679"/>
    <cellStyle name="Input [yellow] 3 2 16 5" xfId="16245"/>
    <cellStyle name="Input [yellow] 3 2 16 5 2" xfId="53680"/>
    <cellStyle name="Input [yellow] 3 2 16 5 3" xfId="53681"/>
    <cellStyle name="Input [yellow] 3 2 16 6" xfId="16246"/>
    <cellStyle name="Input [yellow] 3 2 16 6 2" xfId="53682"/>
    <cellStyle name="Input [yellow] 3 2 16 6 3" xfId="53683"/>
    <cellStyle name="Input [yellow] 3 2 16 7" xfId="16247"/>
    <cellStyle name="Input [yellow] 3 2 16 8" xfId="53684"/>
    <cellStyle name="Input [yellow] 3 2 17" xfId="16248"/>
    <cellStyle name="Input [yellow] 3 2 17 2" xfId="16249"/>
    <cellStyle name="Input [yellow] 3 2 17 2 2" xfId="16250"/>
    <cellStyle name="Input [yellow] 3 2 17 2 3" xfId="16251"/>
    <cellStyle name="Input [yellow] 3 2 17 2 4" xfId="16252"/>
    <cellStyle name="Input [yellow] 3 2 17 2 5" xfId="16253"/>
    <cellStyle name="Input [yellow] 3 2 17 2 6" xfId="16254"/>
    <cellStyle name="Input [yellow] 3 2 17 3" xfId="16255"/>
    <cellStyle name="Input [yellow] 3 2 17 3 2" xfId="53685"/>
    <cellStyle name="Input [yellow] 3 2 17 3 3" xfId="53686"/>
    <cellStyle name="Input [yellow] 3 2 17 4" xfId="16256"/>
    <cellStyle name="Input [yellow] 3 2 17 4 2" xfId="53687"/>
    <cellStyle name="Input [yellow] 3 2 17 4 3" xfId="53688"/>
    <cellStyle name="Input [yellow] 3 2 17 5" xfId="16257"/>
    <cellStyle name="Input [yellow] 3 2 17 5 2" xfId="53689"/>
    <cellStyle name="Input [yellow] 3 2 17 5 3" xfId="53690"/>
    <cellStyle name="Input [yellow] 3 2 17 6" xfId="16258"/>
    <cellStyle name="Input [yellow] 3 2 17 6 2" xfId="53691"/>
    <cellStyle name="Input [yellow] 3 2 17 6 3" xfId="53692"/>
    <cellStyle name="Input [yellow] 3 2 17 7" xfId="16259"/>
    <cellStyle name="Input [yellow] 3 2 17 8" xfId="53693"/>
    <cellStyle name="Input [yellow] 3 2 18" xfId="16260"/>
    <cellStyle name="Input [yellow] 3 2 18 2" xfId="16261"/>
    <cellStyle name="Input [yellow] 3 2 18 2 2" xfId="16262"/>
    <cellStyle name="Input [yellow] 3 2 18 2 3" xfId="16263"/>
    <cellStyle name="Input [yellow] 3 2 18 2 4" xfId="16264"/>
    <cellStyle name="Input [yellow] 3 2 18 2 5" xfId="16265"/>
    <cellStyle name="Input [yellow] 3 2 18 2 6" xfId="16266"/>
    <cellStyle name="Input [yellow] 3 2 18 3" xfId="16267"/>
    <cellStyle name="Input [yellow] 3 2 18 3 2" xfId="53694"/>
    <cellStyle name="Input [yellow] 3 2 18 3 3" xfId="53695"/>
    <cellStyle name="Input [yellow] 3 2 18 4" xfId="16268"/>
    <cellStyle name="Input [yellow] 3 2 18 4 2" xfId="53696"/>
    <cellStyle name="Input [yellow] 3 2 18 4 3" xfId="53697"/>
    <cellStyle name="Input [yellow] 3 2 18 5" xfId="16269"/>
    <cellStyle name="Input [yellow] 3 2 18 5 2" xfId="53698"/>
    <cellStyle name="Input [yellow] 3 2 18 5 3" xfId="53699"/>
    <cellStyle name="Input [yellow] 3 2 18 6" xfId="16270"/>
    <cellStyle name="Input [yellow] 3 2 18 6 2" xfId="53700"/>
    <cellStyle name="Input [yellow] 3 2 18 6 3" xfId="53701"/>
    <cellStyle name="Input [yellow] 3 2 18 7" xfId="16271"/>
    <cellStyle name="Input [yellow] 3 2 18 8" xfId="53702"/>
    <cellStyle name="Input [yellow] 3 2 19" xfId="16272"/>
    <cellStyle name="Input [yellow] 3 2 19 2" xfId="16273"/>
    <cellStyle name="Input [yellow] 3 2 19 2 2" xfId="16274"/>
    <cellStyle name="Input [yellow] 3 2 19 2 3" xfId="16275"/>
    <cellStyle name="Input [yellow] 3 2 19 2 4" xfId="16276"/>
    <cellStyle name="Input [yellow] 3 2 19 2 5" xfId="16277"/>
    <cellStyle name="Input [yellow] 3 2 19 2 6" xfId="16278"/>
    <cellStyle name="Input [yellow] 3 2 19 3" xfId="16279"/>
    <cellStyle name="Input [yellow] 3 2 19 3 2" xfId="53703"/>
    <cellStyle name="Input [yellow] 3 2 19 3 3" xfId="53704"/>
    <cellStyle name="Input [yellow] 3 2 19 4" xfId="16280"/>
    <cellStyle name="Input [yellow] 3 2 19 4 2" xfId="53705"/>
    <cellStyle name="Input [yellow] 3 2 19 4 3" xfId="53706"/>
    <cellStyle name="Input [yellow] 3 2 19 5" xfId="16281"/>
    <cellStyle name="Input [yellow] 3 2 19 5 2" xfId="53707"/>
    <cellStyle name="Input [yellow] 3 2 19 5 3" xfId="53708"/>
    <cellStyle name="Input [yellow] 3 2 19 6" xfId="16282"/>
    <cellStyle name="Input [yellow] 3 2 19 6 2" xfId="53709"/>
    <cellStyle name="Input [yellow] 3 2 19 6 3" xfId="53710"/>
    <cellStyle name="Input [yellow] 3 2 19 7" xfId="16283"/>
    <cellStyle name="Input [yellow] 3 2 19 8" xfId="53711"/>
    <cellStyle name="Input [yellow] 3 2 2" xfId="16284"/>
    <cellStyle name="Input [yellow] 3 2 2 2" xfId="16285"/>
    <cellStyle name="Input [yellow] 3 2 2 2 2" xfId="16286"/>
    <cellStyle name="Input [yellow] 3 2 2 2 3" xfId="16287"/>
    <cellStyle name="Input [yellow] 3 2 2 2 4" xfId="16288"/>
    <cellStyle name="Input [yellow] 3 2 2 2 5" xfId="16289"/>
    <cellStyle name="Input [yellow] 3 2 2 2 6" xfId="16290"/>
    <cellStyle name="Input [yellow] 3 2 2 3" xfId="16291"/>
    <cellStyle name="Input [yellow] 3 2 2 3 2" xfId="53712"/>
    <cellStyle name="Input [yellow] 3 2 2 3 3" xfId="53713"/>
    <cellStyle name="Input [yellow] 3 2 2 4" xfId="16292"/>
    <cellStyle name="Input [yellow] 3 2 2 4 2" xfId="53714"/>
    <cellStyle name="Input [yellow] 3 2 2 4 3" xfId="53715"/>
    <cellStyle name="Input [yellow] 3 2 2 5" xfId="16293"/>
    <cellStyle name="Input [yellow] 3 2 2 5 2" xfId="53716"/>
    <cellStyle name="Input [yellow] 3 2 2 5 3" xfId="53717"/>
    <cellStyle name="Input [yellow] 3 2 2 6" xfId="16294"/>
    <cellStyle name="Input [yellow] 3 2 2 6 2" xfId="53718"/>
    <cellStyle name="Input [yellow] 3 2 2 6 3" xfId="53719"/>
    <cellStyle name="Input [yellow] 3 2 2 7" xfId="16295"/>
    <cellStyle name="Input [yellow] 3 2 2 8" xfId="53720"/>
    <cellStyle name="Input [yellow] 3 2 20" xfId="16296"/>
    <cellStyle name="Input [yellow] 3 2 20 2" xfId="16297"/>
    <cellStyle name="Input [yellow] 3 2 20 2 2" xfId="16298"/>
    <cellStyle name="Input [yellow] 3 2 20 2 3" xfId="16299"/>
    <cellStyle name="Input [yellow] 3 2 20 2 4" xfId="16300"/>
    <cellStyle name="Input [yellow] 3 2 20 2 5" xfId="16301"/>
    <cellStyle name="Input [yellow] 3 2 20 2 6" xfId="16302"/>
    <cellStyle name="Input [yellow] 3 2 20 3" xfId="16303"/>
    <cellStyle name="Input [yellow] 3 2 20 3 2" xfId="53721"/>
    <cellStyle name="Input [yellow] 3 2 20 3 3" xfId="53722"/>
    <cellStyle name="Input [yellow] 3 2 20 4" xfId="16304"/>
    <cellStyle name="Input [yellow] 3 2 20 4 2" xfId="53723"/>
    <cellStyle name="Input [yellow] 3 2 20 4 3" xfId="53724"/>
    <cellStyle name="Input [yellow] 3 2 20 5" xfId="16305"/>
    <cellStyle name="Input [yellow] 3 2 20 5 2" xfId="53725"/>
    <cellStyle name="Input [yellow] 3 2 20 5 3" xfId="53726"/>
    <cellStyle name="Input [yellow] 3 2 20 6" xfId="16306"/>
    <cellStyle name="Input [yellow] 3 2 20 6 2" xfId="53727"/>
    <cellStyle name="Input [yellow] 3 2 20 6 3" xfId="53728"/>
    <cellStyle name="Input [yellow] 3 2 20 7" xfId="16307"/>
    <cellStyle name="Input [yellow] 3 2 20 8" xfId="53729"/>
    <cellStyle name="Input [yellow] 3 2 21" xfId="16308"/>
    <cellStyle name="Input [yellow] 3 2 21 2" xfId="16309"/>
    <cellStyle name="Input [yellow] 3 2 21 2 2" xfId="16310"/>
    <cellStyle name="Input [yellow] 3 2 21 2 3" xfId="16311"/>
    <cellStyle name="Input [yellow] 3 2 21 2 4" xfId="16312"/>
    <cellStyle name="Input [yellow] 3 2 21 2 5" xfId="16313"/>
    <cellStyle name="Input [yellow] 3 2 21 2 6" xfId="16314"/>
    <cellStyle name="Input [yellow] 3 2 21 3" xfId="16315"/>
    <cellStyle name="Input [yellow] 3 2 21 3 2" xfId="53730"/>
    <cellStyle name="Input [yellow] 3 2 21 3 3" xfId="53731"/>
    <cellStyle name="Input [yellow] 3 2 21 4" xfId="16316"/>
    <cellStyle name="Input [yellow] 3 2 21 4 2" xfId="53732"/>
    <cellStyle name="Input [yellow] 3 2 21 4 3" xfId="53733"/>
    <cellStyle name="Input [yellow] 3 2 21 5" xfId="16317"/>
    <cellStyle name="Input [yellow] 3 2 21 5 2" xfId="53734"/>
    <cellStyle name="Input [yellow] 3 2 21 5 3" xfId="53735"/>
    <cellStyle name="Input [yellow] 3 2 21 6" xfId="16318"/>
    <cellStyle name="Input [yellow] 3 2 21 6 2" xfId="53736"/>
    <cellStyle name="Input [yellow] 3 2 21 6 3" xfId="53737"/>
    <cellStyle name="Input [yellow] 3 2 21 7" xfId="16319"/>
    <cellStyle name="Input [yellow] 3 2 21 8" xfId="53738"/>
    <cellStyle name="Input [yellow] 3 2 22" xfId="16320"/>
    <cellStyle name="Input [yellow] 3 2 22 2" xfId="16321"/>
    <cellStyle name="Input [yellow] 3 2 22 2 2" xfId="16322"/>
    <cellStyle name="Input [yellow] 3 2 22 2 3" xfId="16323"/>
    <cellStyle name="Input [yellow] 3 2 22 2 4" xfId="16324"/>
    <cellStyle name="Input [yellow] 3 2 22 2 5" xfId="16325"/>
    <cellStyle name="Input [yellow] 3 2 22 2 6" xfId="16326"/>
    <cellStyle name="Input [yellow] 3 2 22 3" xfId="16327"/>
    <cellStyle name="Input [yellow] 3 2 22 3 2" xfId="53739"/>
    <cellStyle name="Input [yellow] 3 2 22 3 3" xfId="53740"/>
    <cellStyle name="Input [yellow] 3 2 22 4" xfId="16328"/>
    <cellStyle name="Input [yellow] 3 2 22 4 2" xfId="53741"/>
    <cellStyle name="Input [yellow] 3 2 22 4 3" xfId="53742"/>
    <cellStyle name="Input [yellow] 3 2 22 5" xfId="16329"/>
    <cellStyle name="Input [yellow] 3 2 22 5 2" xfId="53743"/>
    <cellStyle name="Input [yellow] 3 2 22 5 3" xfId="53744"/>
    <cellStyle name="Input [yellow] 3 2 22 6" xfId="16330"/>
    <cellStyle name="Input [yellow] 3 2 22 6 2" xfId="53745"/>
    <cellStyle name="Input [yellow] 3 2 22 6 3" xfId="53746"/>
    <cellStyle name="Input [yellow] 3 2 22 7" xfId="16331"/>
    <cellStyle name="Input [yellow] 3 2 22 8" xfId="53747"/>
    <cellStyle name="Input [yellow] 3 2 23" xfId="16332"/>
    <cellStyle name="Input [yellow] 3 2 23 2" xfId="16333"/>
    <cellStyle name="Input [yellow] 3 2 23 2 2" xfId="16334"/>
    <cellStyle name="Input [yellow] 3 2 23 2 3" xfId="16335"/>
    <cellStyle name="Input [yellow] 3 2 23 2 4" xfId="16336"/>
    <cellStyle name="Input [yellow] 3 2 23 2 5" xfId="16337"/>
    <cellStyle name="Input [yellow] 3 2 23 2 6" xfId="16338"/>
    <cellStyle name="Input [yellow] 3 2 23 3" xfId="16339"/>
    <cellStyle name="Input [yellow] 3 2 23 3 2" xfId="53748"/>
    <cellStyle name="Input [yellow] 3 2 23 3 3" xfId="53749"/>
    <cellStyle name="Input [yellow] 3 2 23 4" xfId="16340"/>
    <cellStyle name="Input [yellow] 3 2 23 4 2" xfId="53750"/>
    <cellStyle name="Input [yellow] 3 2 23 4 3" xfId="53751"/>
    <cellStyle name="Input [yellow] 3 2 23 5" xfId="16341"/>
    <cellStyle name="Input [yellow] 3 2 23 5 2" xfId="53752"/>
    <cellStyle name="Input [yellow] 3 2 23 5 3" xfId="53753"/>
    <cellStyle name="Input [yellow] 3 2 23 6" xfId="16342"/>
    <cellStyle name="Input [yellow] 3 2 23 6 2" xfId="53754"/>
    <cellStyle name="Input [yellow] 3 2 23 6 3" xfId="53755"/>
    <cellStyle name="Input [yellow] 3 2 23 7" xfId="16343"/>
    <cellStyle name="Input [yellow] 3 2 23 8" xfId="53756"/>
    <cellStyle name="Input [yellow] 3 2 24" xfId="16344"/>
    <cellStyle name="Input [yellow] 3 2 24 2" xfId="16345"/>
    <cellStyle name="Input [yellow] 3 2 24 2 2" xfId="16346"/>
    <cellStyle name="Input [yellow] 3 2 24 2 3" xfId="16347"/>
    <cellStyle name="Input [yellow] 3 2 24 2 4" xfId="16348"/>
    <cellStyle name="Input [yellow] 3 2 24 2 5" xfId="16349"/>
    <cellStyle name="Input [yellow] 3 2 24 2 6" xfId="16350"/>
    <cellStyle name="Input [yellow] 3 2 24 3" xfId="16351"/>
    <cellStyle name="Input [yellow] 3 2 24 3 2" xfId="53757"/>
    <cellStyle name="Input [yellow] 3 2 24 3 3" xfId="53758"/>
    <cellStyle name="Input [yellow] 3 2 24 4" xfId="16352"/>
    <cellStyle name="Input [yellow] 3 2 24 4 2" xfId="53759"/>
    <cellStyle name="Input [yellow] 3 2 24 4 3" xfId="53760"/>
    <cellStyle name="Input [yellow] 3 2 24 5" xfId="16353"/>
    <cellStyle name="Input [yellow] 3 2 24 5 2" xfId="53761"/>
    <cellStyle name="Input [yellow] 3 2 24 5 3" xfId="53762"/>
    <cellStyle name="Input [yellow] 3 2 24 6" xfId="16354"/>
    <cellStyle name="Input [yellow] 3 2 24 6 2" xfId="53763"/>
    <cellStyle name="Input [yellow] 3 2 24 6 3" xfId="53764"/>
    <cellStyle name="Input [yellow] 3 2 24 7" xfId="16355"/>
    <cellStyle name="Input [yellow] 3 2 24 8" xfId="53765"/>
    <cellStyle name="Input [yellow] 3 2 25" xfId="16356"/>
    <cellStyle name="Input [yellow] 3 2 25 2" xfId="16357"/>
    <cellStyle name="Input [yellow] 3 2 25 2 2" xfId="16358"/>
    <cellStyle name="Input [yellow] 3 2 25 2 3" xfId="16359"/>
    <cellStyle name="Input [yellow] 3 2 25 2 4" xfId="16360"/>
    <cellStyle name="Input [yellow] 3 2 25 2 5" xfId="16361"/>
    <cellStyle name="Input [yellow] 3 2 25 2 6" xfId="16362"/>
    <cellStyle name="Input [yellow] 3 2 25 3" xfId="16363"/>
    <cellStyle name="Input [yellow] 3 2 25 3 2" xfId="53766"/>
    <cellStyle name="Input [yellow] 3 2 25 3 3" xfId="53767"/>
    <cellStyle name="Input [yellow] 3 2 25 4" xfId="16364"/>
    <cellStyle name="Input [yellow] 3 2 25 4 2" xfId="53768"/>
    <cellStyle name="Input [yellow] 3 2 25 4 3" xfId="53769"/>
    <cellStyle name="Input [yellow] 3 2 25 5" xfId="16365"/>
    <cellStyle name="Input [yellow] 3 2 25 5 2" xfId="53770"/>
    <cellStyle name="Input [yellow] 3 2 25 5 3" xfId="53771"/>
    <cellStyle name="Input [yellow] 3 2 25 6" xfId="16366"/>
    <cellStyle name="Input [yellow] 3 2 25 6 2" xfId="53772"/>
    <cellStyle name="Input [yellow] 3 2 25 6 3" xfId="53773"/>
    <cellStyle name="Input [yellow] 3 2 25 7" xfId="16367"/>
    <cellStyle name="Input [yellow] 3 2 25 8" xfId="53774"/>
    <cellStyle name="Input [yellow] 3 2 26" xfId="16368"/>
    <cellStyle name="Input [yellow] 3 2 26 2" xfId="16369"/>
    <cellStyle name="Input [yellow] 3 2 26 2 2" xfId="16370"/>
    <cellStyle name="Input [yellow] 3 2 26 2 3" xfId="16371"/>
    <cellStyle name="Input [yellow] 3 2 26 2 4" xfId="16372"/>
    <cellStyle name="Input [yellow] 3 2 26 2 5" xfId="16373"/>
    <cellStyle name="Input [yellow] 3 2 26 2 6" xfId="16374"/>
    <cellStyle name="Input [yellow] 3 2 26 3" xfId="16375"/>
    <cellStyle name="Input [yellow] 3 2 26 3 2" xfId="53775"/>
    <cellStyle name="Input [yellow] 3 2 26 3 3" xfId="53776"/>
    <cellStyle name="Input [yellow] 3 2 26 4" xfId="16376"/>
    <cellStyle name="Input [yellow] 3 2 26 4 2" xfId="53777"/>
    <cellStyle name="Input [yellow] 3 2 26 4 3" xfId="53778"/>
    <cellStyle name="Input [yellow] 3 2 26 5" xfId="16377"/>
    <cellStyle name="Input [yellow] 3 2 26 5 2" xfId="53779"/>
    <cellStyle name="Input [yellow] 3 2 26 5 3" xfId="53780"/>
    <cellStyle name="Input [yellow] 3 2 26 6" xfId="16378"/>
    <cellStyle name="Input [yellow] 3 2 26 6 2" xfId="53781"/>
    <cellStyle name="Input [yellow] 3 2 26 6 3" xfId="53782"/>
    <cellStyle name="Input [yellow] 3 2 26 7" xfId="16379"/>
    <cellStyle name="Input [yellow] 3 2 26 8" xfId="53783"/>
    <cellStyle name="Input [yellow] 3 2 27" xfId="16380"/>
    <cellStyle name="Input [yellow] 3 2 27 2" xfId="16381"/>
    <cellStyle name="Input [yellow] 3 2 27 2 2" xfId="16382"/>
    <cellStyle name="Input [yellow] 3 2 27 2 3" xfId="16383"/>
    <cellStyle name="Input [yellow] 3 2 27 2 4" xfId="16384"/>
    <cellStyle name="Input [yellow] 3 2 27 2 5" xfId="16385"/>
    <cellStyle name="Input [yellow] 3 2 27 2 6" xfId="16386"/>
    <cellStyle name="Input [yellow] 3 2 27 3" xfId="16387"/>
    <cellStyle name="Input [yellow] 3 2 27 3 2" xfId="53784"/>
    <cellStyle name="Input [yellow] 3 2 27 3 3" xfId="53785"/>
    <cellStyle name="Input [yellow] 3 2 27 4" xfId="16388"/>
    <cellStyle name="Input [yellow] 3 2 27 4 2" xfId="53786"/>
    <cellStyle name="Input [yellow] 3 2 27 4 3" xfId="53787"/>
    <cellStyle name="Input [yellow] 3 2 27 5" xfId="16389"/>
    <cellStyle name="Input [yellow] 3 2 27 5 2" xfId="53788"/>
    <cellStyle name="Input [yellow] 3 2 27 5 3" xfId="53789"/>
    <cellStyle name="Input [yellow] 3 2 27 6" xfId="16390"/>
    <cellStyle name="Input [yellow] 3 2 27 6 2" xfId="53790"/>
    <cellStyle name="Input [yellow] 3 2 27 6 3" xfId="53791"/>
    <cellStyle name="Input [yellow] 3 2 27 7" xfId="16391"/>
    <cellStyle name="Input [yellow] 3 2 27 8" xfId="53792"/>
    <cellStyle name="Input [yellow] 3 2 28" xfId="16392"/>
    <cellStyle name="Input [yellow] 3 2 28 2" xfId="16393"/>
    <cellStyle name="Input [yellow] 3 2 28 2 2" xfId="16394"/>
    <cellStyle name="Input [yellow] 3 2 28 2 3" xfId="16395"/>
    <cellStyle name="Input [yellow] 3 2 28 2 4" xfId="16396"/>
    <cellStyle name="Input [yellow] 3 2 28 2 5" xfId="16397"/>
    <cellStyle name="Input [yellow] 3 2 28 2 6" xfId="16398"/>
    <cellStyle name="Input [yellow] 3 2 28 3" xfId="16399"/>
    <cellStyle name="Input [yellow] 3 2 28 3 2" xfId="53793"/>
    <cellStyle name="Input [yellow] 3 2 28 3 3" xfId="53794"/>
    <cellStyle name="Input [yellow] 3 2 28 4" xfId="16400"/>
    <cellStyle name="Input [yellow] 3 2 28 4 2" xfId="53795"/>
    <cellStyle name="Input [yellow] 3 2 28 4 3" xfId="53796"/>
    <cellStyle name="Input [yellow] 3 2 28 5" xfId="16401"/>
    <cellStyle name="Input [yellow] 3 2 28 5 2" xfId="53797"/>
    <cellStyle name="Input [yellow] 3 2 28 5 3" xfId="53798"/>
    <cellStyle name="Input [yellow] 3 2 28 6" xfId="16402"/>
    <cellStyle name="Input [yellow] 3 2 28 6 2" xfId="53799"/>
    <cellStyle name="Input [yellow] 3 2 28 6 3" xfId="53800"/>
    <cellStyle name="Input [yellow] 3 2 28 7" xfId="16403"/>
    <cellStyle name="Input [yellow] 3 2 28 8" xfId="53801"/>
    <cellStyle name="Input [yellow] 3 2 29" xfId="16404"/>
    <cellStyle name="Input [yellow] 3 2 29 2" xfId="16405"/>
    <cellStyle name="Input [yellow] 3 2 29 2 2" xfId="16406"/>
    <cellStyle name="Input [yellow] 3 2 29 2 3" xfId="16407"/>
    <cellStyle name="Input [yellow] 3 2 29 2 4" xfId="16408"/>
    <cellStyle name="Input [yellow] 3 2 29 2 5" xfId="16409"/>
    <cellStyle name="Input [yellow] 3 2 29 2 6" xfId="16410"/>
    <cellStyle name="Input [yellow] 3 2 29 3" xfId="16411"/>
    <cellStyle name="Input [yellow] 3 2 29 3 2" xfId="53802"/>
    <cellStyle name="Input [yellow] 3 2 29 3 3" xfId="53803"/>
    <cellStyle name="Input [yellow] 3 2 29 4" xfId="16412"/>
    <cellStyle name="Input [yellow] 3 2 29 4 2" xfId="53804"/>
    <cellStyle name="Input [yellow] 3 2 29 4 3" xfId="53805"/>
    <cellStyle name="Input [yellow] 3 2 29 5" xfId="16413"/>
    <cellStyle name="Input [yellow] 3 2 29 5 2" xfId="53806"/>
    <cellStyle name="Input [yellow] 3 2 29 5 3" xfId="53807"/>
    <cellStyle name="Input [yellow] 3 2 29 6" xfId="16414"/>
    <cellStyle name="Input [yellow] 3 2 29 6 2" xfId="53808"/>
    <cellStyle name="Input [yellow] 3 2 29 6 3" xfId="53809"/>
    <cellStyle name="Input [yellow] 3 2 29 7" xfId="16415"/>
    <cellStyle name="Input [yellow] 3 2 29 8" xfId="53810"/>
    <cellStyle name="Input [yellow] 3 2 3" xfId="16416"/>
    <cellStyle name="Input [yellow] 3 2 3 2" xfId="16417"/>
    <cellStyle name="Input [yellow] 3 2 3 2 2" xfId="16418"/>
    <cellStyle name="Input [yellow] 3 2 3 2 3" xfId="16419"/>
    <cellStyle name="Input [yellow] 3 2 3 2 4" xfId="16420"/>
    <cellStyle name="Input [yellow] 3 2 3 2 5" xfId="16421"/>
    <cellStyle name="Input [yellow] 3 2 3 2 6" xfId="16422"/>
    <cellStyle name="Input [yellow] 3 2 3 3" xfId="16423"/>
    <cellStyle name="Input [yellow] 3 2 3 3 2" xfId="53811"/>
    <cellStyle name="Input [yellow] 3 2 3 3 3" xfId="53812"/>
    <cellStyle name="Input [yellow] 3 2 3 4" xfId="16424"/>
    <cellStyle name="Input [yellow] 3 2 3 4 2" xfId="53813"/>
    <cellStyle name="Input [yellow] 3 2 3 4 3" xfId="53814"/>
    <cellStyle name="Input [yellow] 3 2 3 5" xfId="16425"/>
    <cellStyle name="Input [yellow] 3 2 3 5 2" xfId="53815"/>
    <cellStyle name="Input [yellow] 3 2 3 5 3" xfId="53816"/>
    <cellStyle name="Input [yellow] 3 2 3 6" xfId="16426"/>
    <cellStyle name="Input [yellow] 3 2 3 6 2" xfId="53817"/>
    <cellStyle name="Input [yellow] 3 2 3 6 3" xfId="53818"/>
    <cellStyle name="Input [yellow] 3 2 3 7" xfId="16427"/>
    <cellStyle name="Input [yellow] 3 2 3 8" xfId="53819"/>
    <cellStyle name="Input [yellow] 3 2 30" xfId="16428"/>
    <cellStyle name="Input [yellow] 3 2 30 2" xfId="16429"/>
    <cellStyle name="Input [yellow] 3 2 30 2 2" xfId="16430"/>
    <cellStyle name="Input [yellow] 3 2 30 2 3" xfId="16431"/>
    <cellStyle name="Input [yellow] 3 2 30 2 4" xfId="16432"/>
    <cellStyle name="Input [yellow] 3 2 30 2 5" xfId="16433"/>
    <cellStyle name="Input [yellow] 3 2 30 2 6" xfId="16434"/>
    <cellStyle name="Input [yellow] 3 2 30 3" xfId="16435"/>
    <cellStyle name="Input [yellow] 3 2 30 3 2" xfId="53820"/>
    <cellStyle name="Input [yellow] 3 2 30 3 3" xfId="53821"/>
    <cellStyle name="Input [yellow] 3 2 30 4" xfId="16436"/>
    <cellStyle name="Input [yellow] 3 2 30 4 2" xfId="53822"/>
    <cellStyle name="Input [yellow] 3 2 30 4 3" xfId="53823"/>
    <cellStyle name="Input [yellow] 3 2 30 5" xfId="16437"/>
    <cellStyle name="Input [yellow] 3 2 30 5 2" xfId="53824"/>
    <cellStyle name="Input [yellow] 3 2 30 5 3" xfId="53825"/>
    <cellStyle name="Input [yellow] 3 2 30 6" xfId="16438"/>
    <cellStyle name="Input [yellow] 3 2 30 6 2" xfId="53826"/>
    <cellStyle name="Input [yellow] 3 2 30 6 3" xfId="53827"/>
    <cellStyle name="Input [yellow] 3 2 30 7" xfId="16439"/>
    <cellStyle name="Input [yellow] 3 2 30 8" xfId="53828"/>
    <cellStyle name="Input [yellow] 3 2 31" xfId="16440"/>
    <cellStyle name="Input [yellow] 3 2 31 2" xfId="16441"/>
    <cellStyle name="Input [yellow] 3 2 31 2 2" xfId="16442"/>
    <cellStyle name="Input [yellow] 3 2 31 2 3" xfId="16443"/>
    <cellStyle name="Input [yellow] 3 2 31 2 4" xfId="16444"/>
    <cellStyle name="Input [yellow] 3 2 31 2 5" xfId="16445"/>
    <cellStyle name="Input [yellow] 3 2 31 2 6" xfId="16446"/>
    <cellStyle name="Input [yellow] 3 2 31 3" xfId="16447"/>
    <cellStyle name="Input [yellow] 3 2 31 3 2" xfId="53829"/>
    <cellStyle name="Input [yellow] 3 2 31 3 3" xfId="53830"/>
    <cellStyle name="Input [yellow] 3 2 31 4" xfId="16448"/>
    <cellStyle name="Input [yellow] 3 2 31 4 2" xfId="53831"/>
    <cellStyle name="Input [yellow] 3 2 31 4 3" xfId="53832"/>
    <cellStyle name="Input [yellow] 3 2 31 5" xfId="16449"/>
    <cellStyle name="Input [yellow] 3 2 31 5 2" xfId="53833"/>
    <cellStyle name="Input [yellow] 3 2 31 5 3" xfId="53834"/>
    <cellStyle name="Input [yellow] 3 2 31 6" xfId="16450"/>
    <cellStyle name="Input [yellow] 3 2 31 6 2" xfId="53835"/>
    <cellStyle name="Input [yellow] 3 2 31 6 3" xfId="53836"/>
    <cellStyle name="Input [yellow] 3 2 31 7" xfId="16451"/>
    <cellStyle name="Input [yellow] 3 2 31 8" xfId="53837"/>
    <cellStyle name="Input [yellow] 3 2 32" xfId="16452"/>
    <cellStyle name="Input [yellow] 3 2 32 2" xfId="16453"/>
    <cellStyle name="Input [yellow] 3 2 32 2 2" xfId="16454"/>
    <cellStyle name="Input [yellow] 3 2 32 2 3" xfId="16455"/>
    <cellStyle name="Input [yellow] 3 2 32 2 4" xfId="16456"/>
    <cellStyle name="Input [yellow] 3 2 32 2 5" xfId="16457"/>
    <cellStyle name="Input [yellow] 3 2 32 2 6" xfId="16458"/>
    <cellStyle name="Input [yellow] 3 2 32 3" xfId="16459"/>
    <cellStyle name="Input [yellow] 3 2 32 3 2" xfId="53838"/>
    <cellStyle name="Input [yellow] 3 2 32 3 3" xfId="53839"/>
    <cellStyle name="Input [yellow] 3 2 32 4" xfId="16460"/>
    <cellStyle name="Input [yellow] 3 2 32 4 2" xfId="53840"/>
    <cellStyle name="Input [yellow] 3 2 32 4 3" xfId="53841"/>
    <cellStyle name="Input [yellow] 3 2 32 5" xfId="16461"/>
    <cellStyle name="Input [yellow] 3 2 32 5 2" xfId="53842"/>
    <cellStyle name="Input [yellow] 3 2 32 5 3" xfId="53843"/>
    <cellStyle name="Input [yellow] 3 2 32 6" xfId="16462"/>
    <cellStyle name="Input [yellow] 3 2 32 6 2" xfId="53844"/>
    <cellStyle name="Input [yellow] 3 2 32 6 3" xfId="53845"/>
    <cellStyle name="Input [yellow] 3 2 32 7" xfId="16463"/>
    <cellStyle name="Input [yellow] 3 2 32 8" xfId="53846"/>
    <cellStyle name="Input [yellow] 3 2 33" xfId="16464"/>
    <cellStyle name="Input [yellow] 3 2 33 2" xfId="16465"/>
    <cellStyle name="Input [yellow] 3 2 33 2 2" xfId="16466"/>
    <cellStyle name="Input [yellow] 3 2 33 2 3" xfId="16467"/>
    <cellStyle name="Input [yellow] 3 2 33 2 4" xfId="16468"/>
    <cellStyle name="Input [yellow] 3 2 33 2 5" xfId="16469"/>
    <cellStyle name="Input [yellow] 3 2 33 2 6" xfId="16470"/>
    <cellStyle name="Input [yellow] 3 2 33 3" xfId="16471"/>
    <cellStyle name="Input [yellow] 3 2 33 3 2" xfId="53847"/>
    <cellStyle name="Input [yellow] 3 2 33 3 3" xfId="53848"/>
    <cellStyle name="Input [yellow] 3 2 33 4" xfId="16472"/>
    <cellStyle name="Input [yellow] 3 2 33 4 2" xfId="53849"/>
    <cellStyle name="Input [yellow] 3 2 33 4 3" xfId="53850"/>
    <cellStyle name="Input [yellow] 3 2 33 5" xfId="16473"/>
    <cellStyle name="Input [yellow] 3 2 33 5 2" xfId="53851"/>
    <cellStyle name="Input [yellow] 3 2 33 5 3" xfId="53852"/>
    <cellStyle name="Input [yellow] 3 2 33 6" xfId="16474"/>
    <cellStyle name="Input [yellow] 3 2 33 6 2" xfId="53853"/>
    <cellStyle name="Input [yellow] 3 2 33 6 3" xfId="53854"/>
    <cellStyle name="Input [yellow] 3 2 33 7" xfId="16475"/>
    <cellStyle name="Input [yellow] 3 2 33 8" xfId="53855"/>
    <cellStyle name="Input [yellow] 3 2 34" xfId="16476"/>
    <cellStyle name="Input [yellow] 3 2 34 2" xfId="16477"/>
    <cellStyle name="Input [yellow] 3 2 34 2 2" xfId="16478"/>
    <cellStyle name="Input [yellow] 3 2 34 2 3" xfId="16479"/>
    <cellStyle name="Input [yellow] 3 2 34 2 4" xfId="16480"/>
    <cellStyle name="Input [yellow] 3 2 34 2 5" xfId="16481"/>
    <cellStyle name="Input [yellow] 3 2 34 2 6" xfId="16482"/>
    <cellStyle name="Input [yellow] 3 2 34 3" xfId="16483"/>
    <cellStyle name="Input [yellow] 3 2 34 3 2" xfId="53856"/>
    <cellStyle name="Input [yellow] 3 2 34 3 3" xfId="53857"/>
    <cellStyle name="Input [yellow] 3 2 34 4" xfId="16484"/>
    <cellStyle name="Input [yellow] 3 2 34 4 2" xfId="53858"/>
    <cellStyle name="Input [yellow] 3 2 34 4 3" xfId="53859"/>
    <cellStyle name="Input [yellow] 3 2 34 5" xfId="16485"/>
    <cellStyle name="Input [yellow] 3 2 34 5 2" xfId="53860"/>
    <cellStyle name="Input [yellow] 3 2 34 5 3" xfId="53861"/>
    <cellStyle name="Input [yellow] 3 2 34 6" xfId="16486"/>
    <cellStyle name="Input [yellow] 3 2 34 6 2" xfId="53862"/>
    <cellStyle name="Input [yellow] 3 2 34 6 3" xfId="53863"/>
    <cellStyle name="Input [yellow] 3 2 34 7" xfId="16487"/>
    <cellStyle name="Input [yellow] 3 2 34 8" xfId="53864"/>
    <cellStyle name="Input [yellow] 3 2 35" xfId="16488"/>
    <cellStyle name="Input [yellow] 3 2 35 2" xfId="16489"/>
    <cellStyle name="Input [yellow] 3 2 35 3" xfId="16490"/>
    <cellStyle name="Input [yellow] 3 2 35 4" xfId="16491"/>
    <cellStyle name="Input [yellow] 3 2 35 5" xfId="16492"/>
    <cellStyle name="Input [yellow] 3 2 35 6" xfId="16493"/>
    <cellStyle name="Input [yellow] 3 2 36" xfId="16494"/>
    <cellStyle name="Input [yellow] 3 2 36 2" xfId="53865"/>
    <cellStyle name="Input [yellow] 3 2 36 3" xfId="53866"/>
    <cellStyle name="Input [yellow] 3 2 37" xfId="16495"/>
    <cellStyle name="Input [yellow] 3 2 37 2" xfId="53867"/>
    <cellStyle name="Input [yellow] 3 2 37 3" xfId="53868"/>
    <cellStyle name="Input [yellow] 3 2 38" xfId="16496"/>
    <cellStyle name="Input [yellow] 3 2 38 2" xfId="53869"/>
    <cellStyle name="Input [yellow] 3 2 38 3" xfId="53870"/>
    <cellStyle name="Input [yellow] 3 2 39" xfId="16497"/>
    <cellStyle name="Input [yellow] 3 2 39 2" xfId="53871"/>
    <cellStyle name="Input [yellow] 3 2 39 3" xfId="53872"/>
    <cellStyle name="Input [yellow] 3 2 4" xfId="16498"/>
    <cellStyle name="Input [yellow] 3 2 4 2" xfId="16499"/>
    <cellStyle name="Input [yellow] 3 2 4 2 2" xfId="16500"/>
    <cellStyle name="Input [yellow] 3 2 4 2 3" xfId="16501"/>
    <cellStyle name="Input [yellow] 3 2 4 2 4" xfId="16502"/>
    <cellStyle name="Input [yellow] 3 2 4 2 5" xfId="16503"/>
    <cellStyle name="Input [yellow] 3 2 4 2 6" xfId="16504"/>
    <cellStyle name="Input [yellow] 3 2 4 3" xfId="16505"/>
    <cellStyle name="Input [yellow] 3 2 4 3 2" xfId="53873"/>
    <cellStyle name="Input [yellow] 3 2 4 3 3" xfId="53874"/>
    <cellStyle name="Input [yellow] 3 2 4 4" xfId="16506"/>
    <cellStyle name="Input [yellow] 3 2 4 4 2" xfId="53875"/>
    <cellStyle name="Input [yellow] 3 2 4 4 3" xfId="53876"/>
    <cellStyle name="Input [yellow] 3 2 4 5" xfId="16507"/>
    <cellStyle name="Input [yellow] 3 2 4 5 2" xfId="53877"/>
    <cellStyle name="Input [yellow] 3 2 4 5 3" xfId="53878"/>
    <cellStyle name="Input [yellow] 3 2 4 6" xfId="16508"/>
    <cellStyle name="Input [yellow] 3 2 4 6 2" xfId="53879"/>
    <cellStyle name="Input [yellow] 3 2 4 6 3" xfId="53880"/>
    <cellStyle name="Input [yellow] 3 2 4 7" xfId="16509"/>
    <cellStyle name="Input [yellow] 3 2 4 8" xfId="53881"/>
    <cellStyle name="Input [yellow] 3 2 40" xfId="16510"/>
    <cellStyle name="Input [yellow] 3 2 41" xfId="53882"/>
    <cellStyle name="Input [yellow] 3 2 5" xfId="16511"/>
    <cellStyle name="Input [yellow] 3 2 5 2" xfId="16512"/>
    <cellStyle name="Input [yellow] 3 2 5 2 2" xfId="16513"/>
    <cellStyle name="Input [yellow] 3 2 5 2 3" xfId="16514"/>
    <cellStyle name="Input [yellow] 3 2 5 2 4" xfId="16515"/>
    <cellStyle name="Input [yellow] 3 2 5 2 5" xfId="16516"/>
    <cellStyle name="Input [yellow] 3 2 5 2 6" xfId="16517"/>
    <cellStyle name="Input [yellow] 3 2 5 3" xfId="16518"/>
    <cellStyle name="Input [yellow] 3 2 5 3 2" xfId="53883"/>
    <cellStyle name="Input [yellow] 3 2 5 3 3" xfId="53884"/>
    <cellStyle name="Input [yellow] 3 2 5 4" xfId="16519"/>
    <cellStyle name="Input [yellow] 3 2 5 4 2" xfId="53885"/>
    <cellStyle name="Input [yellow] 3 2 5 4 3" xfId="53886"/>
    <cellStyle name="Input [yellow] 3 2 5 5" xfId="16520"/>
    <cellStyle name="Input [yellow] 3 2 5 5 2" xfId="53887"/>
    <cellStyle name="Input [yellow] 3 2 5 5 3" xfId="53888"/>
    <cellStyle name="Input [yellow] 3 2 5 6" xfId="16521"/>
    <cellStyle name="Input [yellow] 3 2 5 6 2" xfId="53889"/>
    <cellStyle name="Input [yellow] 3 2 5 6 3" xfId="53890"/>
    <cellStyle name="Input [yellow] 3 2 5 7" xfId="16522"/>
    <cellStyle name="Input [yellow] 3 2 5 8" xfId="53891"/>
    <cellStyle name="Input [yellow] 3 2 6" xfId="16523"/>
    <cellStyle name="Input [yellow] 3 2 6 2" xfId="16524"/>
    <cellStyle name="Input [yellow] 3 2 6 2 2" xfId="16525"/>
    <cellStyle name="Input [yellow] 3 2 6 2 3" xfId="16526"/>
    <cellStyle name="Input [yellow] 3 2 6 2 4" xfId="16527"/>
    <cellStyle name="Input [yellow] 3 2 6 2 5" xfId="16528"/>
    <cellStyle name="Input [yellow] 3 2 6 2 6" xfId="16529"/>
    <cellStyle name="Input [yellow] 3 2 6 3" xfId="16530"/>
    <cellStyle name="Input [yellow] 3 2 6 3 2" xfId="53892"/>
    <cellStyle name="Input [yellow] 3 2 6 3 3" xfId="53893"/>
    <cellStyle name="Input [yellow] 3 2 6 4" xfId="16531"/>
    <cellStyle name="Input [yellow] 3 2 6 4 2" xfId="53894"/>
    <cellStyle name="Input [yellow] 3 2 6 4 3" xfId="53895"/>
    <cellStyle name="Input [yellow] 3 2 6 5" xfId="16532"/>
    <cellStyle name="Input [yellow] 3 2 6 5 2" xfId="53896"/>
    <cellStyle name="Input [yellow] 3 2 6 5 3" xfId="53897"/>
    <cellStyle name="Input [yellow] 3 2 6 6" xfId="16533"/>
    <cellStyle name="Input [yellow] 3 2 6 6 2" xfId="53898"/>
    <cellStyle name="Input [yellow] 3 2 6 6 3" xfId="53899"/>
    <cellStyle name="Input [yellow] 3 2 6 7" xfId="16534"/>
    <cellStyle name="Input [yellow] 3 2 6 8" xfId="53900"/>
    <cellStyle name="Input [yellow] 3 2 7" xfId="16535"/>
    <cellStyle name="Input [yellow] 3 2 7 2" xfId="16536"/>
    <cellStyle name="Input [yellow] 3 2 7 2 2" xfId="16537"/>
    <cellStyle name="Input [yellow] 3 2 7 2 3" xfId="16538"/>
    <cellStyle name="Input [yellow] 3 2 7 2 4" xfId="16539"/>
    <cellStyle name="Input [yellow] 3 2 7 2 5" xfId="16540"/>
    <cellStyle name="Input [yellow] 3 2 7 2 6" xfId="16541"/>
    <cellStyle name="Input [yellow] 3 2 7 3" xfId="16542"/>
    <cellStyle name="Input [yellow] 3 2 7 3 2" xfId="53901"/>
    <cellStyle name="Input [yellow] 3 2 7 3 3" xfId="53902"/>
    <cellStyle name="Input [yellow] 3 2 7 4" xfId="16543"/>
    <cellStyle name="Input [yellow] 3 2 7 4 2" xfId="53903"/>
    <cellStyle name="Input [yellow] 3 2 7 4 3" xfId="53904"/>
    <cellStyle name="Input [yellow] 3 2 7 5" xfId="16544"/>
    <cellStyle name="Input [yellow] 3 2 7 5 2" xfId="53905"/>
    <cellStyle name="Input [yellow] 3 2 7 5 3" xfId="53906"/>
    <cellStyle name="Input [yellow] 3 2 7 6" xfId="16545"/>
    <cellStyle name="Input [yellow] 3 2 7 6 2" xfId="53907"/>
    <cellStyle name="Input [yellow] 3 2 7 6 3" xfId="53908"/>
    <cellStyle name="Input [yellow] 3 2 7 7" xfId="16546"/>
    <cellStyle name="Input [yellow] 3 2 7 8" xfId="53909"/>
    <cellStyle name="Input [yellow] 3 2 8" xfId="16547"/>
    <cellStyle name="Input [yellow] 3 2 8 2" xfId="16548"/>
    <cellStyle name="Input [yellow] 3 2 8 2 2" xfId="16549"/>
    <cellStyle name="Input [yellow] 3 2 8 2 3" xfId="16550"/>
    <cellStyle name="Input [yellow] 3 2 8 2 4" xfId="16551"/>
    <cellStyle name="Input [yellow] 3 2 8 2 5" xfId="16552"/>
    <cellStyle name="Input [yellow] 3 2 8 2 6" xfId="16553"/>
    <cellStyle name="Input [yellow] 3 2 8 3" xfId="16554"/>
    <cellStyle name="Input [yellow] 3 2 8 3 2" xfId="53910"/>
    <cellStyle name="Input [yellow] 3 2 8 3 3" xfId="53911"/>
    <cellStyle name="Input [yellow] 3 2 8 4" xfId="16555"/>
    <cellStyle name="Input [yellow] 3 2 8 4 2" xfId="53912"/>
    <cellStyle name="Input [yellow] 3 2 8 4 3" xfId="53913"/>
    <cellStyle name="Input [yellow] 3 2 8 5" xfId="16556"/>
    <cellStyle name="Input [yellow] 3 2 8 5 2" xfId="53914"/>
    <cellStyle name="Input [yellow] 3 2 8 5 3" xfId="53915"/>
    <cellStyle name="Input [yellow] 3 2 8 6" xfId="16557"/>
    <cellStyle name="Input [yellow] 3 2 8 6 2" xfId="53916"/>
    <cellStyle name="Input [yellow] 3 2 8 6 3" xfId="53917"/>
    <cellStyle name="Input [yellow] 3 2 8 7" xfId="16558"/>
    <cellStyle name="Input [yellow] 3 2 8 8" xfId="53918"/>
    <cellStyle name="Input [yellow] 3 2 9" xfId="16559"/>
    <cellStyle name="Input [yellow] 3 2 9 2" xfId="16560"/>
    <cellStyle name="Input [yellow] 3 2 9 2 2" xfId="16561"/>
    <cellStyle name="Input [yellow] 3 2 9 2 3" xfId="16562"/>
    <cellStyle name="Input [yellow] 3 2 9 2 4" xfId="16563"/>
    <cellStyle name="Input [yellow] 3 2 9 2 5" xfId="16564"/>
    <cellStyle name="Input [yellow] 3 2 9 2 6" xfId="16565"/>
    <cellStyle name="Input [yellow] 3 2 9 3" xfId="16566"/>
    <cellStyle name="Input [yellow] 3 2 9 3 2" xfId="53919"/>
    <cellStyle name="Input [yellow] 3 2 9 3 3" xfId="53920"/>
    <cellStyle name="Input [yellow] 3 2 9 4" xfId="16567"/>
    <cellStyle name="Input [yellow] 3 2 9 4 2" xfId="53921"/>
    <cellStyle name="Input [yellow] 3 2 9 4 3" xfId="53922"/>
    <cellStyle name="Input [yellow] 3 2 9 5" xfId="16568"/>
    <cellStyle name="Input [yellow] 3 2 9 5 2" xfId="53923"/>
    <cellStyle name="Input [yellow] 3 2 9 5 3" xfId="53924"/>
    <cellStyle name="Input [yellow] 3 2 9 6" xfId="16569"/>
    <cellStyle name="Input [yellow] 3 2 9 6 2" xfId="53925"/>
    <cellStyle name="Input [yellow] 3 2 9 6 3" xfId="53926"/>
    <cellStyle name="Input [yellow] 3 2 9 7" xfId="16570"/>
    <cellStyle name="Input [yellow] 3 2 9 8" xfId="53927"/>
    <cellStyle name="Input [yellow] 3 20" xfId="16571"/>
    <cellStyle name="Input [yellow] 3 20 2" xfId="16572"/>
    <cellStyle name="Input [yellow] 3 20 2 2" xfId="16573"/>
    <cellStyle name="Input [yellow] 3 20 2 3" xfId="16574"/>
    <cellStyle name="Input [yellow] 3 20 2 4" xfId="16575"/>
    <cellStyle name="Input [yellow] 3 20 2 5" xfId="16576"/>
    <cellStyle name="Input [yellow] 3 20 2 6" xfId="16577"/>
    <cellStyle name="Input [yellow] 3 20 3" xfId="16578"/>
    <cellStyle name="Input [yellow] 3 20 3 2" xfId="53928"/>
    <cellStyle name="Input [yellow] 3 20 3 3" xfId="53929"/>
    <cellStyle name="Input [yellow] 3 20 4" xfId="16579"/>
    <cellStyle name="Input [yellow] 3 20 4 2" xfId="53930"/>
    <cellStyle name="Input [yellow] 3 20 4 3" xfId="53931"/>
    <cellStyle name="Input [yellow] 3 20 5" xfId="16580"/>
    <cellStyle name="Input [yellow] 3 20 5 2" xfId="53932"/>
    <cellStyle name="Input [yellow] 3 20 5 3" xfId="53933"/>
    <cellStyle name="Input [yellow] 3 20 6" xfId="16581"/>
    <cellStyle name="Input [yellow] 3 20 6 2" xfId="53934"/>
    <cellStyle name="Input [yellow] 3 20 6 3" xfId="53935"/>
    <cellStyle name="Input [yellow] 3 20 7" xfId="16582"/>
    <cellStyle name="Input [yellow] 3 20 8" xfId="53936"/>
    <cellStyle name="Input [yellow] 3 21" xfId="16583"/>
    <cellStyle name="Input [yellow] 3 21 2" xfId="16584"/>
    <cellStyle name="Input [yellow] 3 21 2 2" xfId="16585"/>
    <cellStyle name="Input [yellow] 3 21 2 3" xfId="16586"/>
    <cellStyle name="Input [yellow] 3 21 2 4" xfId="16587"/>
    <cellStyle name="Input [yellow] 3 21 2 5" xfId="16588"/>
    <cellStyle name="Input [yellow] 3 21 2 6" xfId="16589"/>
    <cellStyle name="Input [yellow] 3 21 3" xfId="16590"/>
    <cellStyle name="Input [yellow] 3 21 3 2" xfId="53937"/>
    <cellStyle name="Input [yellow] 3 21 3 3" xfId="53938"/>
    <cellStyle name="Input [yellow] 3 21 4" xfId="16591"/>
    <cellStyle name="Input [yellow] 3 21 4 2" xfId="53939"/>
    <cellStyle name="Input [yellow] 3 21 4 3" xfId="53940"/>
    <cellStyle name="Input [yellow] 3 21 5" xfId="16592"/>
    <cellStyle name="Input [yellow] 3 21 5 2" xfId="53941"/>
    <cellStyle name="Input [yellow] 3 21 5 3" xfId="53942"/>
    <cellStyle name="Input [yellow] 3 21 6" xfId="16593"/>
    <cellStyle name="Input [yellow] 3 21 6 2" xfId="53943"/>
    <cellStyle name="Input [yellow] 3 21 6 3" xfId="53944"/>
    <cellStyle name="Input [yellow] 3 21 7" xfId="16594"/>
    <cellStyle name="Input [yellow] 3 21 8" xfId="53945"/>
    <cellStyle name="Input [yellow] 3 22" xfId="16595"/>
    <cellStyle name="Input [yellow] 3 22 2" xfId="16596"/>
    <cellStyle name="Input [yellow] 3 22 2 2" xfId="16597"/>
    <cellStyle name="Input [yellow] 3 22 2 3" xfId="16598"/>
    <cellStyle name="Input [yellow] 3 22 2 4" xfId="16599"/>
    <cellStyle name="Input [yellow] 3 22 2 5" xfId="16600"/>
    <cellStyle name="Input [yellow] 3 22 2 6" xfId="16601"/>
    <cellStyle name="Input [yellow] 3 22 3" xfId="16602"/>
    <cellStyle name="Input [yellow] 3 22 3 2" xfId="53946"/>
    <cellStyle name="Input [yellow] 3 22 3 3" xfId="53947"/>
    <cellStyle name="Input [yellow] 3 22 4" xfId="16603"/>
    <cellStyle name="Input [yellow] 3 22 4 2" xfId="53948"/>
    <cellStyle name="Input [yellow] 3 22 4 3" xfId="53949"/>
    <cellStyle name="Input [yellow] 3 22 5" xfId="16604"/>
    <cellStyle name="Input [yellow] 3 22 5 2" xfId="53950"/>
    <cellStyle name="Input [yellow] 3 22 5 3" xfId="53951"/>
    <cellStyle name="Input [yellow] 3 22 6" xfId="16605"/>
    <cellStyle name="Input [yellow] 3 22 6 2" xfId="53952"/>
    <cellStyle name="Input [yellow] 3 22 6 3" xfId="53953"/>
    <cellStyle name="Input [yellow] 3 22 7" xfId="16606"/>
    <cellStyle name="Input [yellow] 3 22 8" xfId="53954"/>
    <cellStyle name="Input [yellow] 3 23" xfId="16607"/>
    <cellStyle name="Input [yellow] 3 23 2" xfId="16608"/>
    <cellStyle name="Input [yellow] 3 23 2 2" xfId="16609"/>
    <cellStyle name="Input [yellow] 3 23 2 3" xfId="16610"/>
    <cellStyle name="Input [yellow] 3 23 2 4" xfId="16611"/>
    <cellStyle name="Input [yellow] 3 23 2 5" xfId="16612"/>
    <cellStyle name="Input [yellow] 3 23 2 6" xfId="16613"/>
    <cellStyle name="Input [yellow] 3 23 3" xfId="16614"/>
    <cellStyle name="Input [yellow] 3 23 3 2" xfId="53955"/>
    <cellStyle name="Input [yellow] 3 23 3 3" xfId="53956"/>
    <cellStyle name="Input [yellow] 3 23 4" xfId="16615"/>
    <cellStyle name="Input [yellow] 3 23 4 2" xfId="53957"/>
    <cellStyle name="Input [yellow] 3 23 4 3" xfId="53958"/>
    <cellStyle name="Input [yellow] 3 23 5" xfId="16616"/>
    <cellStyle name="Input [yellow] 3 23 5 2" xfId="53959"/>
    <cellStyle name="Input [yellow] 3 23 5 3" xfId="53960"/>
    <cellStyle name="Input [yellow] 3 23 6" xfId="16617"/>
    <cellStyle name="Input [yellow] 3 23 6 2" xfId="53961"/>
    <cellStyle name="Input [yellow] 3 23 6 3" xfId="53962"/>
    <cellStyle name="Input [yellow] 3 23 7" xfId="16618"/>
    <cellStyle name="Input [yellow] 3 23 8" xfId="53963"/>
    <cellStyle name="Input [yellow] 3 24" xfId="16619"/>
    <cellStyle name="Input [yellow] 3 24 2" xfId="16620"/>
    <cellStyle name="Input [yellow] 3 24 2 2" xfId="16621"/>
    <cellStyle name="Input [yellow] 3 24 2 3" xfId="16622"/>
    <cellStyle name="Input [yellow] 3 24 2 4" xfId="16623"/>
    <cellStyle name="Input [yellow] 3 24 2 5" xfId="16624"/>
    <cellStyle name="Input [yellow] 3 24 2 6" xfId="16625"/>
    <cellStyle name="Input [yellow] 3 24 3" xfId="16626"/>
    <cellStyle name="Input [yellow] 3 24 3 2" xfId="53964"/>
    <cellStyle name="Input [yellow] 3 24 3 3" xfId="53965"/>
    <cellStyle name="Input [yellow] 3 24 4" xfId="16627"/>
    <cellStyle name="Input [yellow] 3 24 4 2" xfId="53966"/>
    <cellStyle name="Input [yellow] 3 24 4 3" xfId="53967"/>
    <cellStyle name="Input [yellow] 3 24 5" xfId="16628"/>
    <cellStyle name="Input [yellow] 3 24 5 2" xfId="53968"/>
    <cellStyle name="Input [yellow] 3 24 5 3" xfId="53969"/>
    <cellStyle name="Input [yellow] 3 24 6" xfId="16629"/>
    <cellStyle name="Input [yellow] 3 24 6 2" xfId="53970"/>
    <cellStyle name="Input [yellow] 3 24 6 3" xfId="53971"/>
    <cellStyle name="Input [yellow] 3 24 7" xfId="16630"/>
    <cellStyle name="Input [yellow] 3 24 8" xfId="53972"/>
    <cellStyle name="Input [yellow] 3 25" xfId="16631"/>
    <cellStyle name="Input [yellow] 3 25 2" xfId="16632"/>
    <cellStyle name="Input [yellow] 3 25 2 2" xfId="16633"/>
    <cellStyle name="Input [yellow] 3 25 2 3" xfId="16634"/>
    <cellStyle name="Input [yellow] 3 25 2 4" xfId="16635"/>
    <cellStyle name="Input [yellow] 3 25 2 5" xfId="16636"/>
    <cellStyle name="Input [yellow] 3 25 2 6" xfId="16637"/>
    <cellStyle name="Input [yellow] 3 25 3" xfId="16638"/>
    <cellStyle name="Input [yellow] 3 25 3 2" xfId="53973"/>
    <cellStyle name="Input [yellow] 3 25 3 3" xfId="53974"/>
    <cellStyle name="Input [yellow] 3 25 4" xfId="16639"/>
    <cellStyle name="Input [yellow] 3 25 4 2" xfId="53975"/>
    <cellStyle name="Input [yellow] 3 25 4 3" xfId="53976"/>
    <cellStyle name="Input [yellow] 3 25 5" xfId="16640"/>
    <cellStyle name="Input [yellow] 3 25 5 2" xfId="53977"/>
    <cellStyle name="Input [yellow] 3 25 5 3" xfId="53978"/>
    <cellStyle name="Input [yellow] 3 25 6" xfId="16641"/>
    <cellStyle name="Input [yellow] 3 25 6 2" xfId="53979"/>
    <cellStyle name="Input [yellow] 3 25 6 3" xfId="53980"/>
    <cellStyle name="Input [yellow] 3 25 7" xfId="16642"/>
    <cellStyle name="Input [yellow] 3 25 8" xfId="53981"/>
    <cellStyle name="Input [yellow] 3 26" xfId="16643"/>
    <cellStyle name="Input [yellow] 3 26 2" xfId="16644"/>
    <cellStyle name="Input [yellow] 3 26 2 2" xfId="16645"/>
    <cellStyle name="Input [yellow] 3 26 2 3" xfId="16646"/>
    <cellStyle name="Input [yellow] 3 26 2 4" xfId="16647"/>
    <cellStyle name="Input [yellow] 3 26 2 5" xfId="16648"/>
    <cellStyle name="Input [yellow] 3 26 2 6" xfId="16649"/>
    <cellStyle name="Input [yellow] 3 26 3" xfId="16650"/>
    <cellStyle name="Input [yellow] 3 26 3 2" xfId="53982"/>
    <cellStyle name="Input [yellow] 3 26 3 3" xfId="53983"/>
    <cellStyle name="Input [yellow] 3 26 4" xfId="16651"/>
    <cellStyle name="Input [yellow] 3 26 4 2" xfId="53984"/>
    <cellStyle name="Input [yellow] 3 26 4 3" xfId="53985"/>
    <cellStyle name="Input [yellow] 3 26 5" xfId="16652"/>
    <cellStyle name="Input [yellow] 3 26 5 2" xfId="53986"/>
    <cellStyle name="Input [yellow] 3 26 5 3" xfId="53987"/>
    <cellStyle name="Input [yellow] 3 26 6" xfId="16653"/>
    <cellStyle name="Input [yellow] 3 26 6 2" xfId="53988"/>
    <cellStyle name="Input [yellow] 3 26 6 3" xfId="53989"/>
    <cellStyle name="Input [yellow] 3 26 7" xfId="16654"/>
    <cellStyle name="Input [yellow] 3 26 8" xfId="53990"/>
    <cellStyle name="Input [yellow] 3 27" xfId="16655"/>
    <cellStyle name="Input [yellow] 3 27 2" xfId="16656"/>
    <cellStyle name="Input [yellow] 3 27 2 2" xfId="16657"/>
    <cellStyle name="Input [yellow] 3 27 2 3" xfId="16658"/>
    <cellStyle name="Input [yellow] 3 27 2 4" xfId="16659"/>
    <cellStyle name="Input [yellow] 3 27 2 5" xfId="16660"/>
    <cellStyle name="Input [yellow] 3 27 2 6" xfId="16661"/>
    <cellStyle name="Input [yellow] 3 27 3" xfId="16662"/>
    <cellStyle name="Input [yellow] 3 27 3 2" xfId="53991"/>
    <cellStyle name="Input [yellow] 3 27 3 3" xfId="53992"/>
    <cellStyle name="Input [yellow] 3 27 4" xfId="16663"/>
    <cellStyle name="Input [yellow] 3 27 4 2" xfId="53993"/>
    <cellStyle name="Input [yellow] 3 27 4 3" xfId="53994"/>
    <cellStyle name="Input [yellow] 3 27 5" xfId="16664"/>
    <cellStyle name="Input [yellow] 3 27 5 2" xfId="53995"/>
    <cellStyle name="Input [yellow] 3 27 5 3" xfId="53996"/>
    <cellStyle name="Input [yellow] 3 27 6" xfId="16665"/>
    <cellStyle name="Input [yellow] 3 27 6 2" xfId="53997"/>
    <cellStyle name="Input [yellow] 3 27 6 3" xfId="53998"/>
    <cellStyle name="Input [yellow] 3 27 7" xfId="16666"/>
    <cellStyle name="Input [yellow] 3 27 8" xfId="53999"/>
    <cellStyle name="Input [yellow] 3 28" xfId="16667"/>
    <cellStyle name="Input [yellow] 3 28 2" xfId="16668"/>
    <cellStyle name="Input [yellow] 3 28 2 2" xfId="16669"/>
    <cellStyle name="Input [yellow] 3 28 2 3" xfId="16670"/>
    <cellStyle name="Input [yellow] 3 28 2 4" xfId="16671"/>
    <cellStyle name="Input [yellow] 3 28 2 5" xfId="16672"/>
    <cellStyle name="Input [yellow] 3 28 2 6" xfId="16673"/>
    <cellStyle name="Input [yellow] 3 28 3" xfId="16674"/>
    <cellStyle name="Input [yellow] 3 28 3 2" xfId="54000"/>
    <cellStyle name="Input [yellow] 3 28 3 3" xfId="54001"/>
    <cellStyle name="Input [yellow] 3 28 4" xfId="16675"/>
    <cellStyle name="Input [yellow] 3 28 4 2" xfId="54002"/>
    <cellStyle name="Input [yellow] 3 28 4 3" xfId="54003"/>
    <cellStyle name="Input [yellow] 3 28 5" xfId="16676"/>
    <cellStyle name="Input [yellow] 3 28 5 2" xfId="54004"/>
    <cellStyle name="Input [yellow] 3 28 5 3" xfId="54005"/>
    <cellStyle name="Input [yellow] 3 28 6" xfId="16677"/>
    <cellStyle name="Input [yellow] 3 28 6 2" xfId="54006"/>
    <cellStyle name="Input [yellow] 3 28 6 3" xfId="54007"/>
    <cellStyle name="Input [yellow] 3 28 7" xfId="16678"/>
    <cellStyle name="Input [yellow] 3 28 8" xfId="54008"/>
    <cellStyle name="Input [yellow] 3 29" xfId="16679"/>
    <cellStyle name="Input [yellow] 3 29 2" xfId="16680"/>
    <cellStyle name="Input [yellow] 3 29 2 2" xfId="16681"/>
    <cellStyle name="Input [yellow] 3 29 2 3" xfId="16682"/>
    <cellStyle name="Input [yellow] 3 29 2 4" xfId="16683"/>
    <cellStyle name="Input [yellow] 3 29 2 5" xfId="16684"/>
    <cellStyle name="Input [yellow] 3 29 2 6" xfId="16685"/>
    <cellStyle name="Input [yellow] 3 29 3" xfId="16686"/>
    <cellStyle name="Input [yellow] 3 29 3 2" xfId="54009"/>
    <cellStyle name="Input [yellow] 3 29 3 3" xfId="54010"/>
    <cellStyle name="Input [yellow] 3 29 4" xfId="16687"/>
    <cellStyle name="Input [yellow] 3 29 4 2" xfId="54011"/>
    <cellStyle name="Input [yellow] 3 29 4 3" xfId="54012"/>
    <cellStyle name="Input [yellow] 3 29 5" xfId="16688"/>
    <cellStyle name="Input [yellow] 3 29 5 2" xfId="54013"/>
    <cellStyle name="Input [yellow] 3 29 5 3" xfId="54014"/>
    <cellStyle name="Input [yellow] 3 29 6" xfId="16689"/>
    <cellStyle name="Input [yellow] 3 29 6 2" xfId="54015"/>
    <cellStyle name="Input [yellow] 3 29 6 3" xfId="54016"/>
    <cellStyle name="Input [yellow] 3 29 7" xfId="16690"/>
    <cellStyle name="Input [yellow] 3 29 8" xfId="54017"/>
    <cellStyle name="Input [yellow] 3 3" xfId="16691"/>
    <cellStyle name="Input [yellow] 3 3 2" xfId="16692"/>
    <cellStyle name="Input [yellow] 3 3 2 2" xfId="16693"/>
    <cellStyle name="Input [yellow] 3 3 2 3" xfId="16694"/>
    <cellStyle name="Input [yellow] 3 3 2 4" xfId="16695"/>
    <cellStyle name="Input [yellow] 3 3 2 5" xfId="16696"/>
    <cellStyle name="Input [yellow] 3 3 2 6" xfId="16697"/>
    <cellStyle name="Input [yellow] 3 3 3" xfId="16698"/>
    <cellStyle name="Input [yellow] 3 3 3 2" xfId="54018"/>
    <cellStyle name="Input [yellow] 3 3 3 3" xfId="54019"/>
    <cellStyle name="Input [yellow] 3 3 4" xfId="16699"/>
    <cellStyle name="Input [yellow] 3 3 4 2" xfId="54020"/>
    <cellStyle name="Input [yellow] 3 3 4 3" xfId="54021"/>
    <cellStyle name="Input [yellow] 3 3 5" xfId="16700"/>
    <cellStyle name="Input [yellow] 3 3 5 2" xfId="54022"/>
    <cellStyle name="Input [yellow] 3 3 5 3" xfId="54023"/>
    <cellStyle name="Input [yellow] 3 3 6" xfId="16701"/>
    <cellStyle name="Input [yellow] 3 3 6 2" xfId="54024"/>
    <cellStyle name="Input [yellow] 3 3 6 3" xfId="54025"/>
    <cellStyle name="Input [yellow] 3 3 7" xfId="16702"/>
    <cellStyle name="Input [yellow] 3 3 8" xfId="54026"/>
    <cellStyle name="Input [yellow] 3 30" xfId="16703"/>
    <cellStyle name="Input [yellow] 3 30 2" xfId="16704"/>
    <cellStyle name="Input [yellow] 3 30 2 2" xfId="16705"/>
    <cellStyle name="Input [yellow] 3 30 2 3" xfId="16706"/>
    <cellStyle name="Input [yellow] 3 30 2 4" xfId="16707"/>
    <cellStyle name="Input [yellow] 3 30 2 5" xfId="16708"/>
    <cellStyle name="Input [yellow] 3 30 2 6" xfId="16709"/>
    <cellStyle name="Input [yellow] 3 30 3" xfId="16710"/>
    <cellStyle name="Input [yellow] 3 30 3 2" xfId="54027"/>
    <cellStyle name="Input [yellow] 3 30 3 3" xfId="54028"/>
    <cellStyle name="Input [yellow] 3 30 4" xfId="16711"/>
    <cellStyle name="Input [yellow] 3 30 4 2" xfId="54029"/>
    <cellStyle name="Input [yellow] 3 30 4 3" xfId="54030"/>
    <cellStyle name="Input [yellow] 3 30 5" xfId="16712"/>
    <cellStyle name="Input [yellow] 3 30 5 2" xfId="54031"/>
    <cellStyle name="Input [yellow] 3 30 5 3" xfId="54032"/>
    <cellStyle name="Input [yellow] 3 30 6" xfId="16713"/>
    <cellStyle name="Input [yellow] 3 30 6 2" xfId="54033"/>
    <cellStyle name="Input [yellow] 3 30 6 3" xfId="54034"/>
    <cellStyle name="Input [yellow] 3 30 7" xfId="16714"/>
    <cellStyle name="Input [yellow] 3 30 8" xfId="54035"/>
    <cellStyle name="Input [yellow] 3 31" xfId="16715"/>
    <cellStyle name="Input [yellow] 3 31 2" xfId="16716"/>
    <cellStyle name="Input [yellow] 3 31 2 2" xfId="16717"/>
    <cellStyle name="Input [yellow] 3 31 2 3" xfId="16718"/>
    <cellStyle name="Input [yellow] 3 31 2 4" xfId="16719"/>
    <cellStyle name="Input [yellow] 3 31 2 5" xfId="16720"/>
    <cellStyle name="Input [yellow] 3 31 2 6" xfId="16721"/>
    <cellStyle name="Input [yellow] 3 31 3" xfId="16722"/>
    <cellStyle name="Input [yellow] 3 31 3 2" xfId="54036"/>
    <cellStyle name="Input [yellow] 3 31 3 3" xfId="54037"/>
    <cellStyle name="Input [yellow] 3 31 4" xfId="16723"/>
    <cellStyle name="Input [yellow] 3 31 4 2" xfId="54038"/>
    <cellStyle name="Input [yellow] 3 31 4 3" xfId="54039"/>
    <cellStyle name="Input [yellow] 3 31 5" xfId="16724"/>
    <cellStyle name="Input [yellow] 3 31 5 2" xfId="54040"/>
    <cellStyle name="Input [yellow] 3 31 5 3" xfId="54041"/>
    <cellStyle name="Input [yellow] 3 31 6" xfId="16725"/>
    <cellStyle name="Input [yellow] 3 31 6 2" xfId="54042"/>
    <cellStyle name="Input [yellow] 3 31 6 3" xfId="54043"/>
    <cellStyle name="Input [yellow] 3 31 7" xfId="16726"/>
    <cellStyle name="Input [yellow] 3 31 8" xfId="54044"/>
    <cellStyle name="Input [yellow] 3 32" xfId="16727"/>
    <cellStyle name="Input [yellow] 3 32 2" xfId="16728"/>
    <cellStyle name="Input [yellow] 3 32 2 2" xfId="16729"/>
    <cellStyle name="Input [yellow] 3 32 2 3" xfId="16730"/>
    <cellStyle name="Input [yellow] 3 32 2 4" xfId="16731"/>
    <cellStyle name="Input [yellow] 3 32 2 5" xfId="16732"/>
    <cellStyle name="Input [yellow] 3 32 2 6" xfId="16733"/>
    <cellStyle name="Input [yellow] 3 32 3" xfId="16734"/>
    <cellStyle name="Input [yellow] 3 32 3 2" xfId="54045"/>
    <cellStyle name="Input [yellow] 3 32 3 3" xfId="54046"/>
    <cellStyle name="Input [yellow] 3 32 4" xfId="16735"/>
    <cellStyle name="Input [yellow] 3 32 4 2" xfId="54047"/>
    <cellStyle name="Input [yellow] 3 32 4 3" xfId="54048"/>
    <cellStyle name="Input [yellow] 3 32 5" xfId="16736"/>
    <cellStyle name="Input [yellow] 3 32 5 2" xfId="54049"/>
    <cellStyle name="Input [yellow] 3 32 5 3" xfId="54050"/>
    <cellStyle name="Input [yellow] 3 32 6" xfId="16737"/>
    <cellStyle name="Input [yellow] 3 32 6 2" xfId="54051"/>
    <cellStyle name="Input [yellow] 3 32 6 3" xfId="54052"/>
    <cellStyle name="Input [yellow] 3 32 7" xfId="16738"/>
    <cellStyle name="Input [yellow] 3 32 8" xfId="54053"/>
    <cellStyle name="Input [yellow] 3 33" xfId="16739"/>
    <cellStyle name="Input [yellow] 3 33 2" xfId="16740"/>
    <cellStyle name="Input [yellow] 3 33 2 2" xfId="16741"/>
    <cellStyle name="Input [yellow] 3 33 2 3" xfId="16742"/>
    <cellStyle name="Input [yellow] 3 33 2 4" xfId="16743"/>
    <cellStyle name="Input [yellow] 3 33 2 5" xfId="16744"/>
    <cellStyle name="Input [yellow] 3 33 2 6" xfId="16745"/>
    <cellStyle name="Input [yellow] 3 33 3" xfId="16746"/>
    <cellStyle name="Input [yellow] 3 33 3 2" xfId="54054"/>
    <cellStyle name="Input [yellow] 3 33 3 3" xfId="54055"/>
    <cellStyle name="Input [yellow] 3 33 4" xfId="16747"/>
    <cellStyle name="Input [yellow] 3 33 4 2" xfId="54056"/>
    <cellStyle name="Input [yellow] 3 33 4 3" xfId="54057"/>
    <cellStyle name="Input [yellow] 3 33 5" xfId="16748"/>
    <cellStyle name="Input [yellow] 3 33 5 2" xfId="54058"/>
    <cellStyle name="Input [yellow] 3 33 5 3" xfId="54059"/>
    <cellStyle name="Input [yellow] 3 33 6" xfId="16749"/>
    <cellStyle name="Input [yellow] 3 33 6 2" xfId="54060"/>
    <cellStyle name="Input [yellow] 3 33 6 3" xfId="54061"/>
    <cellStyle name="Input [yellow] 3 33 7" xfId="16750"/>
    <cellStyle name="Input [yellow] 3 33 8" xfId="54062"/>
    <cellStyle name="Input [yellow] 3 34" xfId="16751"/>
    <cellStyle name="Input [yellow] 3 34 2" xfId="16752"/>
    <cellStyle name="Input [yellow] 3 34 2 2" xfId="16753"/>
    <cellStyle name="Input [yellow] 3 34 2 3" xfId="16754"/>
    <cellStyle name="Input [yellow] 3 34 2 4" xfId="16755"/>
    <cellStyle name="Input [yellow] 3 34 2 5" xfId="16756"/>
    <cellStyle name="Input [yellow] 3 34 2 6" xfId="16757"/>
    <cellStyle name="Input [yellow] 3 34 3" xfId="16758"/>
    <cellStyle name="Input [yellow] 3 34 3 2" xfId="54063"/>
    <cellStyle name="Input [yellow] 3 34 3 3" xfId="54064"/>
    <cellStyle name="Input [yellow] 3 34 4" xfId="16759"/>
    <cellStyle name="Input [yellow] 3 34 4 2" xfId="54065"/>
    <cellStyle name="Input [yellow] 3 34 4 3" xfId="54066"/>
    <cellStyle name="Input [yellow] 3 34 5" xfId="16760"/>
    <cellStyle name="Input [yellow] 3 34 5 2" xfId="54067"/>
    <cellStyle name="Input [yellow] 3 34 5 3" xfId="54068"/>
    <cellStyle name="Input [yellow] 3 34 6" xfId="16761"/>
    <cellStyle name="Input [yellow] 3 34 6 2" xfId="54069"/>
    <cellStyle name="Input [yellow] 3 34 6 3" xfId="54070"/>
    <cellStyle name="Input [yellow] 3 34 7" xfId="16762"/>
    <cellStyle name="Input [yellow] 3 34 8" xfId="54071"/>
    <cellStyle name="Input [yellow] 3 35" xfId="16763"/>
    <cellStyle name="Input [yellow] 3 35 2" xfId="16764"/>
    <cellStyle name="Input [yellow] 3 35 2 2" xfId="16765"/>
    <cellStyle name="Input [yellow] 3 35 2 3" xfId="16766"/>
    <cellStyle name="Input [yellow] 3 35 2 4" xfId="16767"/>
    <cellStyle name="Input [yellow] 3 35 2 5" xfId="16768"/>
    <cellStyle name="Input [yellow] 3 35 2 6" xfId="16769"/>
    <cellStyle name="Input [yellow] 3 35 3" xfId="16770"/>
    <cellStyle name="Input [yellow] 3 35 3 2" xfId="54072"/>
    <cellStyle name="Input [yellow] 3 35 3 3" xfId="54073"/>
    <cellStyle name="Input [yellow] 3 35 4" xfId="16771"/>
    <cellStyle name="Input [yellow] 3 35 4 2" xfId="54074"/>
    <cellStyle name="Input [yellow] 3 35 4 3" xfId="54075"/>
    <cellStyle name="Input [yellow] 3 35 5" xfId="16772"/>
    <cellStyle name="Input [yellow] 3 35 5 2" xfId="54076"/>
    <cellStyle name="Input [yellow] 3 35 5 3" xfId="54077"/>
    <cellStyle name="Input [yellow] 3 35 6" xfId="16773"/>
    <cellStyle name="Input [yellow] 3 35 6 2" xfId="54078"/>
    <cellStyle name="Input [yellow] 3 35 6 3" xfId="54079"/>
    <cellStyle name="Input [yellow] 3 35 7" xfId="16774"/>
    <cellStyle name="Input [yellow] 3 35 8" xfId="54080"/>
    <cellStyle name="Input [yellow] 3 36" xfId="16775"/>
    <cellStyle name="Input [yellow] 3 36 2" xfId="16776"/>
    <cellStyle name="Input [yellow] 3 36 3" xfId="16777"/>
    <cellStyle name="Input [yellow] 3 36 4" xfId="16778"/>
    <cellStyle name="Input [yellow] 3 36 5" xfId="16779"/>
    <cellStyle name="Input [yellow] 3 36 6" xfId="16780"/>
    <cellStyle name="Input [yellow] 3 37" xfId="16781"/>
    <cellStyle name="Input [yellow] 3 37 2" xfId="54081"/>
    <cellStyle name="Input [yellow] 3 37 3" xfId="54082"/>
    <cellStyle name="Input [yellow] 3 38" xfId="16782"/>
    <cellStyle name="Input [yellow] 3 38 2" xfId="54083"/>
    <cellStyle name="Input [yellow] 3 38 3" xfId="54084"/>
    <cellStyle name="Input [yellow] 3 39" xfId="16783"/>
    <cellStyle name="Input [yellow] 3 39 2" xfId="54085"/>
    <cellStyle name="Input [yellow] 3 39 3" xfId="54086"/>
    <cellStyle name="Input [yellow] 3 4" xfId="16784"/>
    <cellStyle name="Input [yellow] 3 4 2" xfId="16785"/>
    <cellStyle name="Input [yellow] 3 4 2 2" xfId="16786"/>
    <cellStyle name="Input [yellow] 3 4 2 3" xfId="16787"/>
    <cellStyle name="Input [yellow] 3 4 2 4" xfId="16788"/>
    <cellStyle name="Input [yellow] 3 4 2 5" xfId="16789"/>
    <cellStyle name="Input [yellow] 3 4 2 6" xfId="16790"/>
    <cellStyle name="Input [yellow] 3 4 3" xfId="16791"/>
    <cellStyle name="Input [yellow] 3 4 3 2" xfId="54087"/>
    <cellStyle name="Input [yellow] 3 4 3 3" xfId="54088"/>
    <cellStyle name="Input [yellow] 3 4 4" xfId="16792"/>
    <cellStyle name="Input [yellow] 3 4 4 2" xfId="54089"/>
    <cellStyle name="Input [yellow] 3 4 4 3" xfId="54090"/>
    <cellStyle name="Input [yellow] 3 4 5" xfId="16793"/>
    <cellStyle name="Input [yellow] 3 4 5 2" xfId="54091"/>
    <cellStyle name="Input [yellow] 3 4 5 3" xfId="54092"/>
    <cellStyle name="Input [yellow] 3 4 6" xfId="16794"/>
    <cellStyle name="Input [yellow] 3 4 6 2" xfId="54093"/>
    <cellStyle name="Input [yellow] 3 4 6 3" xfId="54094"/>
    <cellStyle name="Input [yellow] 3 4 7" xfId="16795"/>
    <cellStyle name="Input [yellow] 3 4 8" xfId="54095"/>
    <cellStyle name="Input [yellow] 3 40" xfId="16796"/>
    <cellStyle name="Input [yellow] 3 40 2" xfId="54096"/>
    <cellStyle name="Input [yellow] 3 40 3" xfId="54097"/>
    <cellStyle name="Input [yellow] 3 41" xfId="16797"/>
    <cellStyle name="Input [yellow] 3 42" xfId="54098"/>
    <cellStyle name="Input [yellow] 3 5" xfId="16798"/>
    <cellStyle name="Input [yellow] 3 5 2" xfId="16799"/>
    <cellStyle name="Input [yellow] 3 5 2 2" xfId="16800"/>
    <cellStyle name="Input [yellow] 3 5 2 3" xfId="16801"/>
    <cellStyle name="Input [yellow] 3 5 2 4" xfId="16802"/>
    <cellStyle name="Input [yellow] 3 5 2 5" xfId="16803"/>
    <cellStyle name="Input [yellow] 3 5 2 6" xfId="16804"/>
    <cellStyle name="Input [yellow] 3 5 3" xfId="16805"/>
    <cellStyle name="Input [yellow] 3 5 3 2" xfId="54099"/>
    <cellStyle name="Input [yellow] 3 5 3 3" xfId="54100"/>
    <cellStyle name="Input [yellow] 3 5 4" xfId="16806"/>
    <cellStyle name="Input [yellow] 3 5 4 2" xfId="54101"/>
    <cellStyle name="Input [yellow] 3 5 4 3" xfId="54102"/>
    <cellStyle name="Input [yellow] 3 5 5" xfId="16807"/>
    <cellStyle name="Input [yellow] 3 5 5 2" xfId="54103"/>
    <cellStyle name="Input [yellow] 3 5 5 3" xfId="54104"/>
    <cellStyle name="Input [yellow] 3 5 6" xfId="16808"/>
    <cellStyle name="Input [yellow] 3 5 6 2" xfId="54105"/>
    <cellStyle name="Input [yellow] 3 5 6 3" xfId="54106"/>
    <cellStyle name="Input [yellow] 3 5 7" xfId="16809"/>
    <cellStyle name="Input [yellow] 3 5 8" xfId="54107"/>
    <cellStyle name="Input [yellow] 3 6" xfId="16810"/>
    <cellStyle name="Input [yellow] 3 6 2" xfId="16811"/>
    <cellStyle name="Input [yellow] 3 6 2 2" xfId="16812"/>
    <cellStyle name="Input [yellow] 3 6 2 3" xfId="16813"/>
    <cellStyle name="Input [yellow] 3 6 2 4" xfId="16814"/>
    <cellStyle name="Input [yellow] 3 6 2 5" xfId="16815"/>
    <cellStyle name="Input [yellow] 3 6 2 6" xfId="16816"/>
    <cellStyle name="Input [yellow] 3 6 3" xfId="16817"/>
    <cellStyle name="Input [yellow] 3 6 3 2" xfId="54108"/>
    <cellStyle name="Input [yellow] 3 6 3 3" xfId="54109"/>
    <cellStyle name="Input [yellow] 3 6 4" xfId="16818"/>
    <cellStyle name="Input [yellow] 3 6 4 2" xfId="54110"/>
    <cellStyle name="Input [yellow] 3 6 4 3" xfId="54111"/>
    <cellStyle name="Input [yellow] 3 6 5" xfId="16819"/>
    <cellStyle name="Input [yellow] 3 6 5 2" xfId="54112"/>
    <cellStyle name="Input [yellow] 3 6 5 3" xfId="54113"/>
    <cellStyle name="Input [yellow] 3 6 6" xfId="16820"/>
    <cellStyle name="Input [yellow] 3 6 6 2" xfId="54114"/>
    <cellStyle name="Input [yellow] 3 6 6 3" xfId="54115"/>
    <cellStyle name="Input [yellow] 3 6 7" xfId="16821"/>
    <cellStyle name="Input [yellow] 3 6 8" xfId="54116"/>
    <cellStyle name="Input [yellow] 3 7" xfId="16822"/>
    <cellStyle name="Input [yellow] 3 7 2" xfId="16823"/>
    <cellStyle name="Input [yellow] 3 7 2 2" xfId="16824"/>
    <cellStyle name="Input [yellow] 3 7 2 3" xfId="16825"/>
    <cellStyle name="Input [yellow] 3 7 2 4" xfId="16826"/>
    <cellStyle name="Input [yellow] 3 7 2 5" xfId="16827"/>
    <cellStyle name="Input [yellow] 3 7 2 6" xfId="16828"/>
    <cellStyle name="Input [yellow] 3 7 3" xfId="16829"/>
    <cellStyle name="Input [yellow] 3 7 3 2" xfId="54117"/>
    <cellStyle name="Input [yellow] 3 7 3 3" xfId="54118"/>
    <cellStyle name="Input [yellow] 3 7 4" xfId="16830"/>
    <cellStyle name="Input [yellow] 3 7 4 2" xfId="54119"/>
    <cellStyle name="Input [yellow] 3 7 4 3" xfId="54120"/>
    <cellStyle name="Input [yellow] 3 7 5" xfId="16831"/>
    <cellStyle name="Input [yellow] 3 7 5 2" xfId="54121"/>
    <cellStyle name="Input [yellow] 3 7 5 3" xfId="54122"/>
    <cellStyle name="Input [yellow] 3 7 6" xfId="16832"/>
    <cellStyle name="Input [yellow] 3 7 6 2" xfId="54123"/>
    <cellStyle name="Input [yellow] 3 7 6 3" xfId="54124"/>
    <cellStyle name="Input [yellow] 3 7 7" xfId="16833"/>
    <cellStyle name="Input [yellow] 3 7 8" xfId="54125"/>
    <cellStyle name="Input [yellow] 3 8" xfId="16834"/>
    <cellStyle name="Input [yellow] 3 8 2" xfId="16835"/>
    <cellStyle name="Input [yellow] 3 8 2 2" xfId="16836"/>
    <cellStyle name="Input [yellow] 3 8 2 3" xfId="16837"/>
    <cellStyle name="Input [yellow] 3 8 2 4" xfId="16838"/>
    <cellStyle name="Input [yellow] 3 8 2 5" xfId="16839"/>
    <cellStyle name="Input [yellow] 3 8 2 6" xfId="16840"/>
    <cellStyle name="Input [yellow] 3 8 3" xfId="16841"/>
    <cellStyle name="Input [yellow] 3 8 3 2" xfId="54126"/>
    <cellStyle name="Input [yellow] 3 8 3 3" xfId="54127"/>
    <cellStyle name="Input [yellow] 3 8 4" xfId="16842"/>
    <cellStyle name="Input [yellow] 3 8 4 2" xfId="54128"/>
    <cellStyle name="Input [yellow] 3 8 4 3" xfId="54129"/>
    <cellStyle name="Input [yellow] 3 8 5" xfId="16843"/>
    <cellStyle name="Input [yellow] 3 8 5 2" xfId="54130"/>
    <cellStyle name="Input [yellow] 3 8 5 3" xfId="54131"/>
    <cellStyle name="Input [yellow] 3 8 6" xfId="16844"/>
    <cellStyle name="Input [yellow] 3 8 6 2" xfId="54132"/>
    <cellStyle name="Input [yellow] 3 8 6 3" xfId="54133"/>
    <cellStyle name="Input [yellow] 3 8 7" xfId="16845"/>
    <cellStyle name="Input [yellow] 3 8 8" xfId="54134"/>
    <cellStyle name="Input [yellow] 3 9" xfId="16846"/>
    <cellStyle name="Input [yellow] 3 9 2" xfId="16847"/>
    <cellStyle name="Input [yellow] 3 9 2 2" xfId="16848"/>
    <cellStyle name="Input [yellow] 3 9 2 3" xfId="16849"/>
    <cellStyle name="Input [yellow] 3 9 2 4" xfId="16850"/>
    <cellStyle name="Input [yellow] 3 9 2 5" xfId="16851"/>
    <cellStyle name="Input [yellow] 3 9 2 6" xfId="16852"/>
    <cellStyle name="Input [yellow] 3 9 3" xfId="16853"/>
    <cellStyle name="Input [yellow] 3 9 3 2" xfId="54135"/>
    <cellStyle name="Input [yellow] 3 9 3 3" xfId="54136"/>
    <cellStyle name="Input [yellow] 3 9 4" xfId="16854"/>
    <cellStyle name="Input [yellow] 3 9 4 2" xfId="54137"/>
    <cellStyle name="Input [yellow] 3 9 4 3" xfId="54138"/>
    <cellStyle name="Input [yellow] 3 9 5" xfId="16855"/>
    <cellStyle name="Input [yellow] 3 9 5 2" xfId="54139"/>
    <cellStyle name="Input [yellow] 3 9 5 3" xfId="54140"/>
    <cellStyle name="Input [yellow] 3 9 6" xfId="16856"/>
    <cellStyle name="Input [yellow] 3 9 6 2" xfId="54141"/>
    <cellStyle name="Input [yellow] 3 9 6 3" xfId="54142"/>
    <cellStyle name="Input [yellow] 3 9 7" xfId="16857"/>
    <cellStyle name="Input [yellow] 3 9 8" xfId="54143"/>
    <cellStyle name="Input [yellow] 30" xfId="16858"/>
    <cellStyle name="Input [yellow] 30 2" xfId="16859"/>
    <cellStyle name="Input [yellow] 30 2 2" xfId="16860"/>
    <cellStyle name="Input [yellow] 30 2 3" xfId="16861"/>
    <cellStyle name="Input [yellow] 30 2 4" xfId="16862"/>
    <cellStyle name="Input [yellow] 30 2 5" xfId="16863"/>
    <cellStyle name="Input [yellow] 30 2 6" xfId="16864"/>
    <cellStyle name="Input [yellow] 30 3" xfId="16865"/>
    <cellStyle name="Input [yellow] 30 3 2" xfId="54144"/>
    <cellStyle name="Input [yellow] 30 3 3" xfId="54145"/>
    <cellStyle name="Input [yellow] 30 4" xfId="16866"/>
    <cellStyle name="Input [yellow] 30 4 2" xfId="54146"/>
    <cellStyle name="Input [yellow] 30 4 3" xfId="54147"/>
    <cellStyle name="Input [yellow] 30 5" xfId="16867"/>
    <cellStyle name="Input [yellow] 30 5 2" xfId="54148"/>
    <cellStyle name="Input [yellow] 30 5 3" xfId="54149"/>
    <cellStyle name="Input [yellow] 30 6" xfId="16868"/>
    <cellStyle name="Input [yellow] 30 6 2" xfId="54150"/>
    <cellStyle name="Input [yellow] 30 6 3" xfId="54151"/>
    <cellStyle name="Input [yellow] 30 7" xfId="16869"/>
    <cellStyle name="Input [yellow] 30 8" xfId="54152"/>
    <cellStyle name="Input [yellow] 31" xfId="16870"/>
    <cellStyle name="Input [yellow] 31 2" xfId="16871"/>
    <cellStyle name="Input [yellow] 31 2 2" xfId="16872"/>
    <cellStyle name="Input [yellow] 31 2 3" xfId="16873"/>
    <cellStyle name="Input [yellow] 31 2 4" xfId="16874"/>
    <cellStyle name="Input [yellow] 31 2 5" xfId="16875"/>
    <cellStyle name="Input [yellow] 31 2 6" xfId="16876"/>
    <cellStyle name="Input [yellow] 31 3" xfId="16877"/>
    <cellStyle name="Input [yellow] 31 3 2" xfId="54153"/>
    <cellStyle name="Input [yellow] 31 3 3" xfId="54154"/>
    <cellStyle name="Input [yellow] 31 4" xfId="16878"/>
    <cellStyle name="Input [yellow] 31 4 2" xfId="54155"/>
    <cellStyle name="Input [yellow] 31 4 3" xfId="54156"/>
    <cellStyle name="Input [yellow] 31 5" xfId="16879"/>
    <cellStyle name="Input [yellow] 31 5 2" xfId="54157"/>
    <cellStyle name="Input [yellow] 31 5 3" xfId="54158"/>
    <cellStyle name="Input [yellow] 31 6" xfId="16880"/>
    <cellStyle name="Input [yellow] 31 6 2" xfId="54159"/>
    <cellStyle name="Input [yellow] 31 6 3" xfId="54160"/>
    <cellStyle name="Input [yellow] 31 7" xfId="16881"/>
    <cellStyle name="Input [yellow] 31 8" xfId="54161"/>
    <cellStyle name="Input [yellow] 32" xfId="16882"/>
    <cellStyle name="Input [yellow] 32 2" xfId="16883"/>
    <cellStyle name="Input [yellow] 32 2 2" xfId="16884"/>
    <cellStyle name="Input [yellow] 32 2 3" xfId="16885"/>
    <cellStyle name="Input [yellow] 32 2 4" xfId="16886"/>
    <cellStyle name="Input [yellow] 32 2 5" xfId="16887"/>
    <cellStyle name="Input [yellow] 32 2 6" xfId="16888"/>
    <cellStyle name="Input [yellow] 32 3" xfId="16889"/>
    <cellStyle name="Input [yellow] 32 3 2" xfId="54162"/>
    <cellStyle name="Input [yellow] 32 3 3" xfId="54163"/>
    <cellStyle name="Input [yellow] 32 4" xfId="16890"/>
    <cellStyle name="Input [yellow] 32 4 2" xfId="54164"/>
    <cellStyle name="Input [yellow] 32 4 3" xfId="54165"/>
    <cellStyle name="Input [yellow] 32 5" xfId="16891"/>
    <cellStyle name="Input [yellow] 32 5 2" xfId="54166"/>
    <cellStyle name="Input [yellow] 32 5 3" xfId="54167"/>
    <cellStyle name="Input [yellow] 32 6" xfId="16892"/>
    <cellStyle name="Input [yellow] 32 6 2" xfId="54168"/>
    <cellStyle name="Input [yellow] 32 6 3" xfId="54169"/>
    <cellStyle name="Input [yellow] 32 7" xfId="16893"/>
    <cellStyle name="Input [yellow] 32 8" xfId="54170"/>
    <cellStyle name="Input [yellow] 33" xfId="16894"/>
    <cellStyle name="Input [yellow] 33 2" xfId="16895"/>
    <cellStyle name="Input [yellow] 33 2 2" xfId="16896"/>
    <cellStyle name="Input [yellow] 33 2 3" xfId="16897"/>
    <cellStyle name="Input [yellow] 33 2 4" xfId="16898"/>
    <cellStyle name="Input [yellow] 33 2 5" xfId="16899"/>
    <cellStyle name="Input [yellow] 33 2 6" xfId="16900"/>
    <cellStyle name="Input [yellow] 33 3" xfId="16901"/>
    <cellStyle name="Input [yellow] 33 3 2" xfId="54171"/>
    <cellStyle name="Input [yellow] 33 3 3" xfId="54172"/>
    <cellStyle name="Input [yellow] 33 4" xfId="16902"/>
    <cellStyle name="Input [yellow] 33 4 2" xfId="54173"/>
    <cellStyle name="Input [yellow] 33 4 3" xfId="54174"/>
    <cellStyle name="Input [yellow] 33 5" xfId="16903"/>
    <cellStyle name="Input [yellow] 33 5 2" xfId="54175"/>
    <cellStyle name="Input [yellow] 33 5 3" xfId="54176"/>
    <cellStyle name="Input [yellow] 33 6" xfId="16904"/>
    <cellStyle name="Input [yellow] 33 6 2" xfId="54177"/>
    <cellStyle name="Input [yellow] 33 6 3" xfId="54178"/>
    <cellStyle name="Input [yellow] 33 7" xfId="16905"/>
    <cellStyle name="Input [yellow] 33 8" xfId="54179"/>
    <cellStyle name="Input [yellow] 34" xfId="16906"/>
    <cellStyle name="Input [yellow] 34 2" xfId="16907"/>
    <cellStyle name="Input [yellow] 34 2 2" xfId="16908"/>
    <cellStyle name="Input [yellow] 34 2 3" xfId="16909"/>
    <cellStyle name="Input [yellow] 34 2 4" xfId="16910"/>
    <cellStyle name="Input [yellow] 34 2 5" xfId="16911"/>
    <cellStyle name="Input [yellow] 34 2 6" xfId="16912"/>
    <cellStyle name="Input [yellow] 34 3" xfId="16913"/>
    <cellStyle name="Input [yellow] 34 3 2" xfId="54180"/>
    <cellStyle name="Input [yellow] 34 3 3" xfId="54181"/>
    <cellStyle name="Input [yellow] 34 4" xfId="16914"/>
    <cellStyle name="Input [yellow] 34 4 2" xfId="54182"/>
    <cellStyle name="Input [yellow] 34 4 3" xfId="54183"/>
    <cellStyle name="Input [yellow] 34 5" xfId="16915"/>
    <cellStyle name="Input [yellow] 34 5 2" xfId="54184"/>
    <cellStyle name="Input [yellow] 34 5 3" xfId="54185"/>
    <cellStyle name="Input [yellow] 34 6" xfId="16916"/>
    <cellStyle name="Input [yellow] 34 6 2" xfId="54186"/>
    <cellStyle name="Input [yellow] 34 6 3" xfId="54187"/>
    <cellStyle name="Input [yellow] 34 7" xfId="16917"/>
    <cellStyle name="Input [yellow] 34 8" xfId="54188"/>
    <cellStyle name="Input [yellow] 35" xfId="16918"/>
    <cellStyle name="Input [yellow] 35 2" xfId="16919"/>
    <cellStyle name="Input [yellow] 35 2 2" xfId="16920"/>
    <cellStyle name="Input [yellow] 35 2 3" xfId="16921"/>
    <cellStyle name="Input [yellow] 35 2 4" xfId="16922"/>
    <cellStyle name="Input [yellow] 35 2 5" xfId="16923"/>
    <cellStyle name="Input [yellow] 35 2 6" xfId="16924"/>
    <cellStyle name="Input [yellow] 35 3" xfId="16925"/>
    <cellStyle name="Input [yellow] 35 3 2" xfId="54189"/>
    <cellStyle name="Input [yellow] 35 3 3" xfId="54190"/>
    <cellStyle name="Input [yellow] 35 4" xfId="16926"/>
    <cellStyle name="Input [yellow] 35 4 2" xfId="54191"/>
    <cellStyle name="Input [yellow] 35 4 3" xfId="54192"/>
    <cellStyle name="Input [yellow] 35 5" xfId="16927"/>
    <cellStyle name="Input [yellow] 35 5 2" xfId="54193"/>
    <cellStyle name="Input [yellow] 35 5 3" xfId="54194"/>
    <cellStyle name="Input [yellow] 35 6" xfId="16928"/>
    <cellStyle name="Input [yellow] 35 6 2" xfId="54195"/>
    <cellStyle name="Input [yellow] 35 6 3" xfId="54196"/>
    <cellStyle name="Input [yellow] 35 7" xfId="16929"/>
    <cellStyle name="Input [yellow] 35 8" xfId="54197"/>
    <cellStyle name="Input [yellow] 36" xfId="16930"/>
    <cellStyle name="Input [yellow] 36 2" xfId="16931"/>
    <cellStyle name="Input [yellow] 36 2 2" xfId="16932"/>
    <cellStyle name="Input [yellow] 36 2 3" xfId="16933"/>
    <cellStyle name="Input [yellow] 36 2 4" xfId="16934"/>
    <cellStyle name="Input [yellow] 36 2 5" xfId="16935"/>
    <cellStyle name="Input [yellow] 36 2 6" xfId="16936"/>
    <cellStyle name="Input [yellow] 36 3" xfId="16937"/>
    <cellStyle name="Input [yellow] 36 3 2" xfId="54198"/>
    <cellStyle name="Input [yellow] 36 3 3" xfId="54199"/>
    <cellStyle name="Input [yellow] 36 4" xfId="16938"/>
    <cellStyle name="Input [yellow] 36 4 2" xfId="54200"/>
    <cellStyle name="Input [yellow] 36 4 3" xfId="54201"/>
    <cellStyle name="Input [yellow] 36 5" xfId="16939"/>
    <cellStyle name="Input [yellow] 36 5 2" xfId="54202"/>
    <cellStyle name="Input [yellow] 36 5 3" xfId="54203"/>
    <cellStyle name="Input [yellow] 36 6" xfId="16940"/>
    <cellStyle name="Input [yellow] 36 6 2" xfId="54204"/>
    <cellStyle name="Input [yellow] 36 6 3" xfId="54205"/>
    <cellStyle name="Input [yellow] 36 7" xfId="16941"/>
    <cellStyle name="Input [yellow] 36 8" xfId="54206"/>
    <cellStyle name="Input [yellow] 37" xfId="16942"/>
    <cellStyle name="Input [yellow] 37 2" xfId="16943"/>
    <cellStyle name="Input [yellow] 37 2 2" xfId="16944"/>
    <cellStyle name="Input [yellow] 37 2 3" xfId="16945"/>
    <cellStyle name="Input [yellow] 37 2 4" xfId="16946"/>
    <cellStyle name="Input [yellow] 37 2 5" xfId="16947"/>
    <cellStyle name="Input [yellow] 37 2 6" xfId="16948"/>
    <cellStyle name="Input [yellow] 37 3" xfId="16949"/>
    <cellStyle name="Input [yellow] 37 3 2" xfId="54207"/>
    <cellStyle name="Input [yellow] 37 3 3" xfId="54208"/>
    <cellStyle name="Input [yellow] 37 4" xfId="16950"/>
    <cellStyle name="Input [yellow] 37 4 2" xfId="54209"/>
    <cellStyle name="Input [yellow] 37 4 3" xfId="54210"/>
    <cellStyle name="Input [yellow] 37 5" xfId="16951"/>
    <cellStyle name="Input [yellow] 37 5 2" xfId="54211"/>
    <cellStyle name="Input [yellow] 37 5 3" xfId="54212"/>
    <cellStyle name="Input [yellow] 37 6" xfId="16952"/>
    <cellStyle name="Input [yellow] 37 6 2" xfId="54213"/>
    <cellStyle name="Input [yellow] 37 6 3" xfId="54214"/>
    <cellStyle name="Input [yellow] 37 7" xfId="16953"/>
    <cellStyle name="Input [yellow] 37 8" xfId="54215"/>
    <cellStyle name="Input [yellow] 38" xfId="16954"/>
    <cellStyle name="Input [yellow] 38 2" xfId="16955"/>
    <cellStyle name="Input [yellow] 38 2 2" xfId="16956"/>
    <cellStyle name="Input [yellow] 38 2 3" xfId="16957"/>
    <cellStyle name="Input [yellow] 38 2 4" xfId="16958"/>
    <cellStyle name="Input [yellow] 38 2 5" xfId="16959"/>
    <cellStyle name="Input [yellow] 38 2 6" xfId="16960"/>
    <cellStyle name="Input [yellow] 38 3" xfId="16961"/>
    <cellStyle name="Input [yellow] 38 3 2" xfId="54216"/>
    <cellStyle name="Input [yellow] 38 3 3" xfId="54217"/>
    <cellStyle name="Input [yellow] 38 4" xfId="16962"/>
    <cellStyle name="Input [yellow] 38 4 2" xfId="54218"/>
    <cellStyle name="Input [yellow] 38 4 3" xfId="54219"/>
    <cellStyle name="Input [yellow] 38 5" xfId="16963"/>
    <cellStyle name="Input [yellow] 38 5 2" xfId="54220"/>
    <cellStyle name="Input [yellow] 38 5 3" xfId="54221"/>
    <cellStyle name="Input [yellow] 38 6" xfId="16964"/>
    <cellStyle name="Input [yellow] 38 6 2" xfId="54222"/>
    <cellStyle name="Input [yellow] 38 6 3" xfId="54223"/>
    <cellStyle name="Input [yellow] 38 7" xfId="16965"/>
    <cellStyle name="Input [yellow] 38 8" xfId="54224"/>
    <cellStyle name="Input [yellow] 39" xfId="16966"/>
    <cellStyle name="Input [yellow] 39 2" xfId="16967"/>
    <cellStyle name="Input [yellow] 39 3" xfId="16968"/>
    <cellStyle name="Input [yellow] 39 4" xfId="16969"/>
    <cellStyle name="Input [yellow] 39 5" xfId="16970"/>
    <cellStyle name="Input [yellow] 39 6" xfId="16971"/>
    <cellStyle name="Input [yellow] 4" xfId="16972"/>
    <cellStyle name="Input [yellow] 4 10" xfId="16973"/>
    <cellStyle name="Input [yellow] 4 10 2" xfId="16974"/>
    <cellStyle name="Input [yellow] 4 10 2 2" xfId="16975"/>
    <cellStyle name="Input [yellow] 4 10 2 3" xfId="16976"/>
    <cellStyle name="Input [yellow] 4 10 2 4" xfId="16977"/>
    <cellStyle name="Input [yellow] 4 10 2 5" xfId="16978"/>
    <cellStyle name="Input [yellow] 4 10 2 6" xfId="16979"/>
    <cellStyle name="Input [yellow] 4 10 3" xfId="16980"/>
    <cellStyle name="Input [yellow] 4 10 3 2" xfId="54225"/>
    <cellStyle name="Input [yellow] 4 10 3 3" xfId="54226"/>
    <cellStyle name="Input [yellow] 4 10 4" xfId="16981"/>
    <cellStyle name="Input [yellow] 4 10 4 2" xfId="54227"/>
    <cellStyle name="Input [yellow] 4 10 4 3" xfId="54228"/>
    <cellStyle name="Input [yellow] 4 10 5" xfId="16982"/>
    <cellStyle name="Input [yellow] 4 10 5 2" xfId="54229"/>
    <cellStyle name="Input [yellow] 4 10 5 3" xfId="54230"/>
    <cellStyle name="Input [yellow] 4 10 6" xfId="16983"/>
    <cellStyle name="Input [yellow] 4 10 6 2" xfId="54231"/>
    <cellStyle name="Input [yellow] 4 10 6 3" xfId="54232"/>
    <cellStyle name="Input [yellow] 4 10 7" xfId="16984"/>
    <cellStyle name="Input [yellow] 4 10 8" xfId="54233"/>
    <cellStyle name="Input [yellow] 4 11" xfId="16985"/>
    <cellStyle name="Input [yellow] 4 11 2" xfId="16986"/>
    <cellStyle name="Input [yellow] 4 11 2 2" xfId="16987"/>
    <cellStyle name="Input [yellow] 4 11 2 3" xfId="16988"/>
    <cellStyle name="Input [yellow] 4 11 2 4" xfId="16989"/>
    <cellStyle name="Input [yellow] 4 11 2 5" xfId="16990"/>
    <cellStyle name="Input [yellow] 4 11 2 6" xfId="16991"/>
    <cellStyle name="Input [yellow] 4 11 3" xfId="16992"/>
    <cellStyle name="Input [yellow] 4 11 3 2" xfId="54234"/>
    <cellStyle name="Input [yellow] 4 11 3 3" xfId="54235"/>
    <cellStyle name="Input [yellow] 4 11 4" xfId="16993"/>
    <cellStyle name="Input [yellow] 4 11 4 2" xfId="54236"/>
    <cellStyle name="Input [yellow] 4 11 4 3" xfId="54237"/>
    <cellStyle name="Input [yellow] 4 11 5" xfId="16994"/>
    <cellStyle name="Input [yellow] 4 11 5 2" xfId="54238"/>
    <cellStyle name="Input [yellow] 4 11 5 3" xfId="54239"/>
    <cellStyle name="Input [yellow] 4 11 6" xfId="16995"/>
    <cellStyle name="Input [yellow] 4 11 6 2" xfId="54240"/>
    <cellStyle name="Input [yellow] 4 11 6 3" xfId="54241"/>
    <cellStyle name="Input [yellow] 4 11 7" xfId="16996"/>
    <cellStyle name="Input [yellow] 4 11 8" xfId="54242"/>
    <cellStyle name="Input [yellow] 4 12" xfId="16997"/>
    <cellStyle name="Input [yellow] 4 12 2" xfId="16998"/>
    <cellStyle name="Input [yellow] 4 12 2 2" xfId="16999"/>
    <cellStyle name="Input [yellow] 4 12 2 3" xfId="17000"/>
    <cellStyle name="Input [yellow] 4 12 2 4" xfId="17001"/>
    <cellStyle name="Input [yellow] 4 12 2 5" xfId="17002"/>
    <cellStyle name="Input [yellow] 4 12 2 6" xfId="17003"/>
    <cellStyle name="Input [yellow] 4 12 3" xfId="17004"/>
    <cellStyle name="Input [yellow] 4 12 3 2" xfId="54243"/>
    <cellStyle name="Input [yellow] 4 12 3 3" xfId="54244"/>
    <cellStyle name="Input [yellow] 4 12 4" xfId="17005"/>
    <cellStyle name="Input [yellow] 4 12 4 2" xfId="54245"/>
    <cellStyle name="Input [yellow] 4 12 4 3" xfId="54246"/>
    <cellStyle name="Input [yellow] 4 12 5" xfId="17006"/>
    <cellStyle name="Input [yellow] 4 12 5 2" xfId="54247"/>
    <cellStyle name="Input [yellow] 4 12 5 3" xfId="54248"/>
    <cellStyle name="Input [yellow] 4 12 6" xfId="17007"/>
    <cellStyle name="Input [yellow] 4 12 6 2" xfId="54249"/>
    <cellStyle name="Input [yellow] 4 12 6 3" xfId="54250"/>
    <cellStyle name="Input [yellow] 4 12 7" xfId="17008"/>
    <cellStyle name="Input [yellow] 4 12 8" xfId="54251"/>
    <cellStyle name="Input [yellow] 4 13" xfId="17009"/>
    <cellStyle name="Input [yellow] 4 13 2" xfId="17010"/>
    <cellStyle name="Input [yellow] 4 13 2 2" xfId="17011"/>
    <cellStyle name="Input [yellow] 4 13 2 3" xfId="17012"/>
    <cellStyle name="Input [yellow] 4 13 2 4" xfId="17013"/>
    <cellStyle name="Input [yellow] 4 13 2 5" xfId="17014"/>
    <cellStyle name="Input [yellow] 4 13 2 6" xfId="17015"/>
    <cellStyle name="Input [yellow] 4 13 3" xfId="17016"/>
    <cellStyle name="Input [yellow] 4 13 3 2" xfId="54252"/>
    <cellStyle name="Input [yellow] 4 13 3 3" xfId="54253"/>
    <cellStyle name="Input [yellow] 4 13 4" xfId="17017"/>
    <cellStyle name="Input [yellow] 4 13 4 2" xfId="54254"/>
    <cellStyle name="Input [yellow] 4 13 4 3" xfId="54255"/>
    <cellStyle name="Input [yellow] 4 13 5" xfId="17018"/>
    <cellStyle name="Input [yellow] 4 13 5 2" xfId="54256"/>
    <cellStyle name="Input [yellow] 4 13 5 3" xfId="54257"/>
    <cellStyle name="Input [yellow] 4 13 6" xfId="17019"/>
    <cellStyle name="Input [yellow] 4 13 6 2" xfId="54258"/>
    <cellStyle name="Input [yellow] 4 13 6 3" xfId="54259"/>
    <cellStyle name="Input [yellow] 4 13 7" xfId="17020"/>
    <cellStyle name="Input [yellow] 4 13 8" xfId="54260"/>
    <cellStyle name="Input [yellow] 4 14" xfId="17021"/>
    <cellStyle name="Input [yellow] 4 14 2" xfId="17022"/>
    <cellStyle name="Input [yellow] 4 14 2 2" xfId="17023"/>
    <cellStyle name="Input [yellow] 4 14 2 3" xfId="17024"/>
    <cellStyle name="Input [yellow] 4 14 2 4" xfId="17025"/>
    <cellStyle name="Input [yellow] 4 14 2 5" xfId="17026"/>
    <cellStyle name="Input [yellow] 4 14 2 6" xfId="17027"/>
    <cellStyle name="Input [yellow] 4 14 3" xfId="17028"/>
    <cellStyle name="Input [yellow] 4 14 3 2" xfId="54261"/>
    <cellStyle name="Input [yellow] 4 14 3 3" xfId="54262"/>
    <cellStyle name="Input [yellow] 4 14 4" xfId="17029"/>
    <cellStyle name="Input [yellow] 4 14 4 2" xfId="54263"/>
    <cellStyle name="Input [yellow] 4 14 4 3" xfId="54264"/>
    <cellStyle name="Input [yellow] 4 14 5" xfId="17030"/>
    <cellStyle name="Input [yellow] 4 14 5 2" xfId="54265"/>
    <cellStyle name="Input [yellow] 4 14 5 3" xfId="54266"/>
    <cellStyle name="Input [yellow] 4 14 6" xfId="17031"/>
    <cellStyle name="Input [yellow] 4 14 6 2" xfId="54267"/>
    <cellStyle name="Input [yellow] 4 14 6 3" xfId="54268"/>
    <cellStyle name="Input [yellow] 4 14 7" xfId="17032"/>
    <cellStyle name="Input [yellow] 4 14 8" xfId="54269"/>
    <cellStyle name="Input [yellow] 4 15" xfId="17033"/>
    <cellStyle name="Input [yellow] 4 15 2" xfId="17034"/>
    <cellStyle name="Input [yellow] 4 15 2 2" xfId="17035"/>
    <cellStyle name="Input [yellow] 4 15 2 3" xfId="17036"/>
    <cellStyle name="Input [yellow] 4 15 2 4" xfId="17037"/>
    <cellStyle name="Input [yellow] 4 15 2 5" xfId="17038"/>
    <cellStyle name="Input [yellow] 4 15 2 6" xfId="17039"/>
    <cellStyle name="Input [yellow] 4 15 3" xfId="17040"/>
    <cellStyle name="Input [yellow] 4 15 3 2" xfId="54270"/>
    <cellStyle name="Input [yellow] 4 15 3 3" xfId="54271"/>
    <cellStyle name="Input [yellow] 4 15 4" xfId="17041"/>
    <cellStyle name="Input [yellow] 4 15 4 2" xfId="54272"/>
    <cellStyle name="Input [yellow] 4 15 4 3" xfId="54273"/>
    <cellStyle name="Input [yellow] 4 15 5" xfId="17042"/>
    <cellStyle name="Input [yellow] 4 15 5 2" xfId="54274"/>
    <cellStyle name="Input [yellow] 4 15 5 3" xfId="54275"/>
    <cellStyle name="Input [yellow] 4 15 6" xfId="17043"/>
    <cellStyle name="Input [yellow] 4 15 6 2" xfId="54276"/>
    <cellStyle name="Input [yellow] 4 15 6 3" xfId="54277"/>
    <cellStyle name="Input [yellow] 4 15 7" xfId="17044"/>
    <cellStyle name="Input [yellow] 4 15 8" xfId="54278"/>
    <cellStyle name="Input [yellow] 4 16" xfId="17045"/>
    <cellStyle name="Input [yellow] 4 16 2" xfId="17046"/>
    <cellStyle name="Input [yellow] 4 16 2 2" xfId="17047"/>
    <cellStyle name="Input [yellow] 4 16 2 3" xfId="17048"/>
    <cellStyle name="Input [yellow] 4 16 2 4" xfId="17049"/>
    <cellStyle name="Input [yellow] 4 16 2 5" xfId="17050"/>
    <cellStyle name="Input [yellow] 4 16 2 6" xfId="17051"/>
    <cellStyle name="Input [yellow] 4 16 3" xfId="17052"/>
    <cellStyle name="Input [yellow] 4 16 3 2" xfId="54279"/>
    <cellStyle name="Input [yellow] 4 16 3 3" xfId="54280"/>
    <cellStyle name="Input [yellow] 4 16 4" xfId="17053"/>
    <cellStyle name="Input [yellow] 4 16 4 2" xfId="54281"/>
    <cellStyle name="Input [yellow] 4 16 4 3" xfId="54282"/>
    <cellStyle name="Input [yellow] 4 16 5" xfId="17054"/>
    <cellStyle name="Input [yellow] 4 16 5 2" xfId="54283"/>
    <cellStyle name="Input [yellow] 4 16 5 3" xfId="54284"/>
    <cellStyle name="Input [yellow] 4 16 6" xfId="17055"/>
    <cellStyle name="Input [yellow] 4 16 6 2" xfId="54285"/>
    <cellStyle name="Input [yellow] 4 16 6 3" xfId="54286"/>
    <cellStyle name="Input [yellow] 4 16 7" xfId="17056"/>
    <cellStyle name="Input [yellow] 4 16 8" xfId="54287"/>
    <cellStyle name="Input [yellow] 4 17" xfId="17057"/>
    <cellStyle name="Input [yellow] 4 17 2" xfId="17058"/>
    <cellStyle name="Input [yellow] 4 17 2 2" xfId="17059"/>
    <cellStyle name="Input [yellow] 4 17 2 3" xfId="17060"/>
    <cellStyle name="Input [yellow] 4 17 2 4" xfId="17061"/>
    <cellStyle name="Input [yellow] 4 17 2 5" xfId="17062"/>
    <cellStyle name="Input [yellow] 4 17 2 6" xfId="17063"/>
    <cellStyle name="Input [yellow] 4 17 3" xfId="17064"/>
    <cellStyle name="Input [yellow] 4 17 3 2" xfId="54288"/>
    <cellStyle name="Input [yellow] 4 17 3 3" xfId="54289"/>
    <cellStyle name="Input [yellow] 4 17 4" xfId="17065"/>
    <cellStyle name="Input [yellow] 4 17 4 2" xfId="54290"/>
    <cellStyle name="Input [yellow] 4 17 4 3" xfId="54291"/>
    <cellStyle name="Input [yellow] 4 17 5" xfId="17066"/>
    <cellStyle name="Input [yellow] 4 17 5 2" xfId="54292"/>
    <cellStyle name="Input [yellow] 4 17 5 3" xfId="54293"/>
    <cellStyle name="Input [yellow] 4 17 6" xfId="17067"/>
    <cellStyle name="Input [yellow] 4 17 6 2" xfId="54294"/>
    <cellStyle name="Input [yellow] 4 17 6 3" xfId="54295"/>
    <cellStyle name="Input [yellow] 4 17 7" xfId="17068"/>
    <cellStyle name="Input [yellow] 4 17 8" xfId="54296"/>
    <cellStyle name="Input [yellow] 4 18" xfId="17069"/>
    <cellStyle name="Input [yellow] 4 18 2" xfId="17070"/>
    <cellStyle name="Input [yellow] 4 18 2 2" xfId="17071"/>
    <cellStyle name="Input [yellow] 4 18 2 3" xfId="17072"/>
    <cellStyle name="Input [yellow] 4 18 2 4" xfId="17073"/>
    <cellStyle name="Input [yellow] 4 18 2 5" xfId="17074"/>
    <cellStyle name="Input [yellow] 4 18 2 6" xfId="17075"/>
    <cellStyle name="Input [yellow] 4 18 3" xfId="17076"/>
    <cellStyle name="Input [yellow] 4 18 3 2" xfId="54297"/>
    <cellStyle name="Input [yellow] 4 18 3 3" xfId="54298"/>
    <cellStyle name="Input [yellow] 4 18 4" xfId="17077"/>
    <cellStyle name="Input [yellow] 4 18 4 2" xfId="54299"/>
    <cellStyle name="Input [yellow] 4 18 4 3" xfId="54300"/>
    <cellStyle name="Input [yellow] 4 18 5" xfId="17078"/>
    <cellStyle name="Input [yellow] 4 18 5 2" xfId="54301"/>
    <cellStyle name="Input [yellow] 4 18 5 3" xfId="54302"/>
    <cellStyle name="Input [yellow] 4 18 6" xfId="17079"/>
    <cellStyle name="Input [yellow] 4 18 6 2" xfId="54303"/>
    <cellStyle name="Input [yellow] 4 18 6 3" xfId="54304"/>
    <cellStyle name="Input [yellow] 4 18 7" xfId="17080"/>
    <cellStyle name="Input [yellow] 4 18 8" xfId="54305"/>
    <cellStyle name="Input [yellow] 4 19" xfId="17081"/>
    <cellStyle name="Input [yellow] 4 19 2" xfId="17082"/>
    <cellStyle name="Input [yellow] 4 19 2 2" xfId="17083"/>
    <cellStyle name="Input [yellow] 4 19 2 3" xfId="17084"/>
    <cellStyle name="Input [yellow] 4 19 2 4" xfId="17085"/>
    <cellStyle name="Input [yellow] 4 19 2 5" xfId="17086"/>
    <cellStyle name="Input [yellow] 4 19 2 6" xfId="17087"/>
    <cellStyle name="Input [yellow] 4 19 3" xfId="17088"/>
    <cellStyle name="Input [yellow] 4 19 3 2" xfId="54306"/>
    <cellStyle name="Input [yellow] 4 19 3 3" xfId="54307"/>
    <cellStyle name="Input [yellow] 4 19 4" xfId="17089"/>
    <cellStyle name="Input [yellow] 4 19 4 2" xfId="54308"/>
    <cellStyle name="Input [yellow] 4 19 4 3" xfId="54309"/>
    <cellStyle name="Input [yellow] 4 19 5" xfId="17090"/>
    <cellStyle name="Input [yellow] 4 19 5 2" xfId="54310"/>
    <cellStyle name="Input [yellow] 4 19 5 3" xfId="54311"/>
    <cellStyle name="Input [yellow] 4 19 6" xfId="17091"/>
    <cellStyle name="Input [yellow] 4 19 6 2" xfId="54312"/>
    <cellStyle name="Input [yellow] 4 19 6 3" xfId="54313"/>
    <cellStyle name="Input [yellow] 4 19 7" xfId="17092"/>
    <cellStyle name="Input [yellow] 4 19 8" xfId="54314"/>
    <cellStyle name="Input [yellow] 4 2" xfId="17093"/>
    <cellStyle name="Input [yellow] 4 2 2" xfId="17094"/>
    <cellStyle name="Input [yellow] 4 2 2 2" xfId="17095"/>
    <cellStyle name="Input [yellow] 4 2 2 3" xfId="17096"/>
    <cellStyle name="Input [yellow] 4 2 2 4" xfId="17097"/>
    <cellStyle name="Input [yellow] 4 2 2 5" xfId="17098"/>
    <cellStyle name="Input [yellow] 4 2 2 6" xfId="17099"/>
    <cellStyle name="Input [yellow] 4 2 3" xfId="17100"/>
    <cellStyle name="Input [yellow] 4 2 3 2" xfId="54315"/>
    <cellStyle name="Input [yellow] 4 2 3 3" xfId="54316"/>
    <cellStyle name="Input [yellow] 4 2 4" xfId="17101"/>
    <cellStyle name="Input [yellow] 4 2 4 2" xfId="54317"/>
    <cellStyle name="Input [yellow] 4 2 4 3" xfId="54318"/>
    <cellStyle name="Input [yellow] 4 2 5" xfId="17102"/>
    <cellStyle name="Input [yellow] 4 2 5 2" xfId="54319"/>
    <cellStyle name="Input [yellow] 4 2 5 3" xfId="54320"/>
    <cellStyle name="Input [yellow] 4 2 6" xfId="17103"/>
    <cellStyle name="Input [yellow] 4 2 6 2" xfId="54321"/>
    <cellStyle name="Input [yellow] 4 2 6 3" xfId="54322"/>
    <cellStyle name="Input [yellow] 4 2 7" xfId="17104"/>
    <cellStyle name="Input [yellow] 4 2 8" xfId="54323"/>
    <cellStyle name="Input [yellow] 4 20" xfId="17105"/>
    <cellStyle name="Input [yellow] 4 20 2" xfId="17106"/>
    <cellStyle name="Input [yellow] 4 20 2 2" xfId="17107"/>
    <cellStyle name="Input [yellow] 4 20 2 3" xfId="17108"/>
    <cellStyle name="Input [yellow] 4 20 2 4" xfId="17109"/>
    <cellStyle name="Input [yellow] 4 20 2 5" xfId="17110"/>
    <cellStyle name="Input [yellow] 4 20 2 6" xfId="17111"/>
    <cellStyle name="Input [yellow] 4 20 3" xfId="17112"/>
    <cellStyle name="Input [yellow] 4 20 3 2" xfId="54324"/>
    <cellStyle name="Input [yellow] 4 20 3 3" xfId="54325"/>
    <cellStyle name="Input [yellow] 4 20 4" xfId="17113"/>
    <cellStyle name="Input [yellow] 4 20 4 2" xfId="54326"/>
    <cellStyle name="Input [yellow] 4 20 4 3" xfId="54327"/>
    <cellStyle name="Input [yellow] 4 20 5" xfId="17114"/>
    <cellStyle name="Input [yellow] 4 20 5 2" xfId="54328"/>
    <cellStyle name="Input [yellow] 4 20 5 3" xfId="54329"/>
    <cellStyle name="Input [yellow] 4 20 6" xfId="17115"/>
    <cellStyle name="Input [yellow] 4 20 6 2" xfId="54330"/>
    <cellStyle name="Input [yellow] 4 20 6 3" xfId="54331"/>
    <cellStyle name="Input [yellow] 4 20 7" xfId="17116"/>
    <cellStyle name="Input [yellow] 4 20 8" xfId="54332"/>
    <cellStyle name="Input [yellow] 4 21" xfId="17117"/>
    <cellStyle name="Input [yellow] 4 21 2" xfId="17118"/>
    <cellStyle name="Input [yellow] 4 21 2 2" xfId="17119"/>
    <cellStyle name="Input [yellow] 4 21 2 3" xfId="17120"/>
    <cellStyle name="Input [yellow] 4 21 2 4" xfId="17121"/>
    <cellStyle name="Input [yellow] 4 21 2 5" xfId="17122"/>
    <cellStyle name="Input [yellow] 4 21 2 6" xfId="17123"/>
    <cellStyle name="Input [yellow] 4 21 3" xfId="17124"/>
    <cellStyle name="Input [yellow] 4 21 3 2" xfId="54333"/>
    <cellStyle name="Input [yellow] 4 21 3 3" xfId="54334"/>
    <cellStyle name="Input [yellow] 4 21 4" xfId="17125"/>
    <cellStyle name="Input [yellow] 4 21 4 2" xfId="54335"/>
    <cellStyle name="Input [yellow] 4 21 4 3" xfId="54336"/>
    <cellStyle name="Input [yellow] 4 21 5" xfId="17126"/>
    <cellStyle name="Input [yellow] 4 21 5 2" xfId="54337"/>
    <cellStyle name="Input [yellow] 4 21 5 3" xfId="54338"/>
    <cellStyle name="Input [yellow] 4 21 6" xfId="17127"/>
    <cellStyle name="Input [yellow] 4 21 6 2" xfId="54339"/>
    <cellStyle name="Input [yellow] 4 21 6 3" xfId="54340"/>
    <cellStyle name="Input [yellow] 4 21 7" xfId="17128"/>
    <cellStyle name="Input [yellow] 4 21 8" xfId="54341"/>
    <cellStyle name="Input [yellow] 4 22" xfId="17129"/>
    <cellStyle name="Input [yellow] 4 22 2" xfId="17130"/>
    <cellStyle name="Input [yellow] 4 22 2 2" xfId="17131"/>
    <cellStyle name="Input [yellow] 4 22 2 3" xfId="17132"/>
    <cellStyle name="Input [yellow] 4 22 2 4" xfId="17133"/>
    <cellStyle name="Input [yellow] 4 22 2 5" xfId="17134"/>
    <cellStyle name="Input [yellow] 4 22 2 6" xfId="17135"/>
    <cellStyle name="Input [yellow] 4 22 3" xfId="17136"/>
    <cellStyle name="Input [yellow] 4 22 3 2" xfId="54342"/>
    <cellStyle name="Input [yellow] 4 22 3 3" xfId="54343"/>
    <cellStyle name="Input [yellow] 4 22 4" xfId="17137"/>
    <cellStyle name="Input [yellow] 4 22 4 2" xfId="54344"/>
    <cellStyle name="Input [yellow] 4 22 4 3" xfId="54345"/>
    <cellStyle name="Input [yellow] 4 22 5" xfId="17138"/>
    <cellStyle name="Input [yellow] 4 22 5 2" xfId="54346"/>
    <cellStyle name="Input [yellow] 4 22 5 3" xfId="54347"/>
    <cellStyle name="Input [yellow] 4 22 6" xfId="17139"/>
    <cellStyle name="Input [yellow] 4 22 6 2" xfId="54348"/>
    <cellStyle name="Input [yellow] 4 22 6 3" xfId="54349"/>
    <cellStyle name="Input [yellow] 4 22 7" xfId="17140"/>
    <cellStyle name="Input [yellow] 4 22 8" xfId="54350"/>
    <cellStyle name="Input [yellow] 4 23" xfId="17141"/>
    <cellStyle name="Input [yellow] 4 23 2" xfId="17142"/>
    <cellStyle name="Input [yellow] 4 23 2 2" xfId="17143"/>
    <cellStyle name="Input [yellow] 4 23 2 3" xfId="17144"/>
    <cellStyle name="Input [yellow] 4 23 2 4" xfId="17145"/>
    <cellStyle name="Input [yellow] 4 23 2 5" xfId="17146"/>
    <cellStyle name="Input [yellow] 4 23 2 6" xfId="17147"/>
    <cellStyle name="Input [yellow] 4 23 3" xfId="17148"/>
    <cellStyle name="Input [yellow] 4 23 3 2" xfId="54351"/>
    <cellStyle name="Input [yellow] 4 23 3 3" xfId="54352"/>
    <cellStyle name="Input [yellow] 4 23 4" xfId="17149"/>
    <cellStyle name="Input [yellow] 4 23 4 2" xfId="54353"/>
    <cellStyle name="Input [yellow] 4 23 4 3" xfId="54354"/>
    <cellStyle name="Input [yellow] 4 23 5" xfId="17150"/>
    <cellStyle name="Input [yellow] 4 23 5 2" xfId="54355"/>
    <cellStyle name="Input [yellow] 4 23 5 3" xfId="54356"/>
    <cellStyle name="Input [yellow] 4 23 6" xfId="17151"/>
    <cellStyle name="Input [yellow] 4 23 6 2" xfId="54357"/>
    <cellStyle name="Input [yellow] 4 23 6 3" xfId="54358"/>
    <cellStyle name="Input [yellow] 4 23 7" xfId="17152"/>
    <cellStyle name="Input [yellow] 4 23 8" xfId="54359"/>
    <cellStyle name="Input [yellow] 4 24" xfId="17153"/>
    <cellStyle name="Input [yellow] 4 24 2" xfId="17154"/>
    <cellStyle name="Input [yellow] 4 24 2 2" xfId="17155"/>
    <cellStyle name="Input [yellow] 4 24 2 3" xfId="17156"/>
    <cellStyle name="Input [yellow] 4 24 2 4" xfId="17157"/>
    <cellStyle name="Input [yellow] 4 24 2 5" xfId="17158"/>
    <cellStyle name="Input [yellow] 4 24 2 6" xfId="17159"/>
    <cellStyle name="Input [yellow] 4 24 3" xfId="17160"/>
    <cellStyle name="Input [yellow] 4 24 3 2" xfId="54360"/>
    <cellStyle name="Input [yellow] 4 24 3 3" xfId="54361"/>
    <cellStyle name="Input [yellow] 4 24 4" xfId="17161"/>
    <cellStyle name="Input [yellow] 4 24 4 2" xfId="54362"/>
    <cellStyle name="Input [yellow] 4 24 4 3" xfId="54363"/>
    <cellStyle name="Input [yellow] 4 24 5" xfId="17162"/>
    <cellStyle name="Input [yellow] 4 24 5 2" xfId="54364"/>
    <cellStyle name="Input [yellow] 4 24 5 3" xfId="54365"/>
    <cellStyle name="Input [yellow] 4 24 6" xfId="17163"/>
    <cellStyle name="Input [yellow] 4 24 6 2" xfId="54366"/>
    <cellStyle name="Input [yellow] 4 24 6 3" xfId="54367"/>
    <cellStyle name="Input [yellow] 4 24 7" xfId="17164"/>
    <cellStyle name="Input [yellow] 4 24 8" xfId="54368"/>
    <cellStyle name="Input [yellow] 4 25" xfId="17165"/>
    <cellStyle name="Input [yellow] 4 25 2" xfId="17166"/>
    <cellStyle name="Input [yellow] 4 25 2 2" xfId="17167"/>
    <cellStyle name="Input [yellow] 4 25 2 3" xfId="17168"/>
    <cellStyle name="Input [yellow] 4 25 2 4" xfId="17169"/>
    <cellStyle name="Input [yellow] 4 25 2 5" xfId="17170"/>
    <cellStyle name="Input [yellow] 4 25 2 6" xfId="17171"/>
    <cellStyle name="Input [yellow] 4 25 3" xfId="17172"/>
    <cellStyle name="Input [yellow] 4 25 3 2" xfId="54369"/>
    <cellStyle name="Input [yellow] 4 25 3 3" xfId="54370"/>
    <cellStyle name="Input [yellow] 4 25 4" xfId="17173"/>
    <cellStyle name="Input [yellow] 4 25 4 2" xfId="54371"/>
    <cellStyle name="Input [yellow] 4 25 4 3" xfId="54372"/>
    <cellStyle name="Input [yellow] 4 25 5" xfId="17174"/>
    <cellStyle name="Input [yellow] 4 25 5 2" xfId="54373"/>
    <cellStyle name="Input [yellow] 4 25 5 3" xfId="54374"/>
    <cellStyle name="Input [yellow] 4 25 6" xfId="17175"/>
    <cellStyle name="Input [yellow] 4 25 6 2" xfId="54375"/>
    <cellStyle name="Input [yellow] 4 25 6 3" xfId="54376"/>
    <cellStyle name="Input [yellow] 4 25 7" xfId="17176"/>
    <cellStyle name="Input [yellow] 4 25 8" xfId="54377"/>
    <cellStyle name="Input [yellow] 4 26" xfId="17177"/>
    <cellStyle name="Input [yellow] 4 26 2" xfId="17178"/>
    <cellStyle name="Input [yellow] 4 26 2 2" xfId="17179"/>
    <cellStyle name="Input [yellow] 4 26 2 3" xfId="17180"/>
    <cellStyle name="Input [yellow] 4 26 2 4" xfId="17181"/>
    <cellStyle name="Input [yellow] 4 26 2 5" xfId="17182"/>
    <cellStyle name="Input [yellow] 4 26 2 6" xfId="17183"/>
    <cellStyle name="Input [yellow] 4 26 3" xfId="17184"/>
    <cellStyle name="Input [yellow] 4 26 3 2" xfId="54378"/>
    <cellStyle name="Input [yellow] 4 26 3 3" xfId="54379"/>
    <cellStyle name="Input [yellow] 4 26 4" xfId="17185"/>
    <cellStyle name="Input [yellow] 4 26 4 2" xfId="54380"/>
    <cellStyle name="Input [yellow] 4 26 4 3" xfId="54381"/>
    <cellStyle name="Input [yellow] 4 26 5" xfId="17186"/>
    <cellStyle name="Input [yellow] 4 26 5 2" xfId="54382"/>
    <cellStyle name="Input [yellow] 4 26 5 3" xfId="54383"/>
    <cellStyle name="Input [yellow] 4 26 6" xfId="17187"/>
    <cellStyle name="Input [yellow] 4 26 6 2" xfId="54384"/>
    <cellStyle name="Input [yellow] 4 26 6 3" xfId="54385"/>
    <cellStyle name="Input [yellow] 4 26 7" xfId="17188"/>
    <cellStyle name="Input [yellow] 4 26 8" xfId="54386"/>
    <cellStyle name="Input [yellow] 4 27" xfId="17189"/>
    <cellStyle name="Input [yellow] 4 27 2" xfId="17190"/>
    <cellStyle name="Input [yellow] 4 27 2 2" xfId="17191"/>
    <cellStyle name="Input [yellow] 4 27 2 3" xfId="17192"/>
    <cellStyle name="Input [yellow] 4 27 2 4" xfId="17193"/>
    <cellStyle name="Input [yellow] 4 27 2 5" xfId="17194"/>
    <cellStyle name="Input [yellow] 4 27 2 6" xfId="17195"/>
    <cellStyle name="Input [yellow] 4 27 3" xfId="17196"/>
    <cellStyle name="Input [yellow] 4 27 3 2" xfId="54387"/>
    <cellStyle name="Input [yellow] 4 27 3 3" xfId="54388"/>
    <cellStyle name="Input [yellow] 4 27 4" xfId="17197"/>
    <cellStyle name="Input [yellow] 4 27 4 2" xfId="54389"/>
    <cellStyle name="Input [yellow] 4 27 4 3" xfId="54390"/>
    <cellStyle name="Input [yellow] 4 27 5" xfId="17198"/>
    <cellStyle name="Input [yellow] 4 27 5 2" xfId="54391"/>
    <cellStyle name="Input [yellow] 4 27 5 3" xfId="54392"/>
    <cellStyle name="Input [yellow] 4 27 6" xfId="17199"/>
    <cellStyle name="Input [yellow] 4 27 6 2" xfId="54393"/>
    <cellStyle name="Input [yellow] 4 27 6 3" xfId="54394"/>
    <cellStyle name="Input [yellow] 4 27 7" xfId="17200"/>
    <cellStyle name="Input [yellow] 4 27 8" xfId="54395"/>
    <cellStyle name="Input [yellow] 4 28" xfId="17201"/>
    <cellStyle name="Input [yellow] 4 28 2" xfId="17202"/>
    <cellStyle name="Input [yellow] 4 28 2 2" xfId="17203"/>
    <cellStyle name="Input [yellow] 4 28 2 3" xfId="17204"/>
    <cellStyle name="Input [yellow] 4 28 2 4" xfId="17205"/>
    <cellStyle name="Input [yellow] 4 28 2 5" xfId="17206"/>
    <cellStyle name="Input [yellow] 4 28 2 6" xfId="17207"/>
    <cellStyle name="Input [yellow] 4 28 3" xfId="17208"/>
    <cellStyle name="Input [yellow] 4 28 3 2" xfId="54396"/>
    <cellStyle name="Input [yellow] 4 28 3 3" xfId="54397"/>
    <cellStyle name="Input [yellow] 4 28 4" xfId="17209"/>
    <cellStyle name="Input [yellow] 4 28 4 2" xfId="54398"/>
    <cellStyle name="Input [yellow] 4 28 4 3" xfId="54399"/>
    <cellStyle name="Input [yellow] 4 28 5" xfId="17210"/>
    <cellStyle name="Input [yellow] 4 28 5 2" xfId="54400"/>
    <cellStyle name="Input [yellow] 4 28 5 3" xfId="54401"/>
    <cellStyle name="Input [yellow] 4 28 6" xfId="17211"/>
    <cellStyle name="Input [yellow] 4 28 6 2" xfId="54402"/>
    <cellStyle name="Input [yellow] 4 28 6 3" xfId="54403"/>
    <cellStyle name="Input [yellow] 4 28 7" xfId="17212"/>
    <cellStyle name="Input [yellow] 4 28 8" xfId="54404"/>
    <cellStyle name="Input [yellow] 4 29" xfId="17213"/>
    <cellStyle name="Input [yellow] 4 29 2" xfId="17214"/>
    <cellStyle name="Input [yellow] 4 29 2 2" xfId="17215"/>
    <cellStyle name="Input [yellow] 4 29 2 3" xfId="17216"/>
    <cellStyle name="Input [yellow] 4 29 2 4" xfId="17217"/>
    <cellStyle name="Input [yellow] 4 29 2 5" xfId="17218"/>
    <cellStyle name="Input [yellow] 4 29 2 6" xfId="17219"/>
    <cellStyle name="Input [yellow] 4 29 3" xfId="17220"/>
    <cellStyle name="Input [yellow] 4 29 3 2" xfId="54405"/>
    <cellStyle name="Input [yellow] 4 29 3 3" xfId="54406"/>
    <cellStyle name="Input [yellow] 4 29 4" xfId="17221"/>
    <cellStyle name="Input [yellow] 4 29 4 2" xfId="54407"/>
    <cellStyle name="Input [yellow] 4 29 4 3" xfId="54408"/>
    <cellStyle name="Input [yellow] 4 29 5" xfId="17222"/>
    <cellStyle name="Input [yellow] 4 29 5 2" xfId="54409"/>
    <cellStyle name="Input [yellow] 4 29 5 3" xfId="54410"/>
    <cellStyle name="Input [yellow] 4 29 6" xfId="17223"/>
    <cellStyle name="Input [yellow] 4 29 6 2" xfId="54411"/>
    <cellStyle name="Input [yellow] 4 29 6 3" xfId="54412"/>
    <cellStyle name="Input [yellow] 4 29 7" xfId="17224"/>
    <cellStyle name="Input [yellow] 4 29 8" xfId="54413"/>
    <cellStyle name="Input [yellow] 4 3" xfId="17225"/>
    <cellStyle name="Input [yellow] 4 3 2" xfId="17226"/>
    <cellStyle name="Input [yellow] 4 3 2 2" xfId="17227"/>
    <cellStyle name="Input [yellow] 4 3 2 3" xfId="17228"/>
    <cellStyle name="Input [yellow] 4 3 2 4" xfId="17229"/>
    <cellStyle name="Input [yellow] 4 3 2 5" xfId="17230"/>
    <cellStyle name="Input [yellow] 4 3 2 6" xfId="17231"/>
    <cellStyle name="Input [yellow] 4 3 3" xfId="17232"/>
    <cellStyle name="Input [yellow] 4 3 3 2" xfId="54414"/>
    <cellStyle name="Input [yellow] 4 3 3 3" xfId="54415"/>
    <cellStyle name="Input [yellow] 4 3 4" xfId="17233"/>
    <cellStyle name="Input [yellow] 4 3 4 2" xfId="54416"/>
    <cellStyle name="Input [yellow] 4 3 4 3" xfId="54417"/>
    <cellStyle name="Input [yellow] 4 3 5" xfId="17234"/>
    <cellStyle name="Input [yellow] 4 3 5 2" xfId="54418"/>
    <cellStyle name="Input [yellow] 4 3 5 3" xfId="54419"/>
    <cellStyle name="Input [yellow] 4 3 6" xfId="17235"/>
    <cellStyle name="Input [yellow] 4 3 6 2" xfId="54420"/>
    <cellStyle name="Input [yellow] 4 3 6 3" xfId="54421"/>
    <cellStyle name="Input [yellow] 4 3 7" xfId="17236"/>
    <cellStyle name="Input [yellow] 4 3 8" xfId="54422"/>
    <cellStyle name="Input [yellow] 4 30" xfId="17237"/>
    <cellStyle name="Input [yellow] 4 30 2" xfId="17238"/>
    <cellStyle name="Input [yellow] 4 30 2 2" xfId="17239"/>
    <cellStyle name="Input [yellow] 4 30 2 3" xfId="17240"/>
    <cellStyle name="Input [yellow] 4 30 2 4" xfId="17241"/>
    <cellStyle name="Input [yellow] 4 30 2 5" xfId="17242"/>
    <cellStyle name="Input [yellow] 4 30 2 6" xfId="17243"/>
    <cellStyle name="Input [yellow] 4 30 3" xfId="17244"/>
    <cellStyle name="Input [yellow] 4 30 3 2" xfId="54423"/>
    <cellStyle name="Input [yellow] 4 30 3 3" xfId="54424"/>
    <cellStyle name="Input [yellow] 4 30 4" xfId="17245"/>
    <cellStyle name="Input [yellow] 4 30 4 2" xfId="54425"/>
    <cellStyle name="Input [yellow] 4 30 4 3" xfId="54426"/>
    <cellStyle name="Input [yellow] 4 30 5" xfId="17246"/>
    <cellStyle name="Input [yellow] 4 30 5 2" xfId="54427"/>
    <cellStyle name="Input [yellow] 4 30 5 3" xfId="54428"/>
    <cellStyle name="Input [yellow] 4 30 6" xfId="17247"/>
    <cellStyle name="Input [yellow] 4 30 6 2" xfId="54429"/>
    <cellStyle name="Input [yellow] 4 30 6 3" xfId="54430"/>
    <cellStyle name="Input [yellow] 4 30 7" xfId="17248"/>
    <cellStyle name="Input [yellow] 4 30 8" xfId="54431"/>
    <cellStyle name="Input [yellow] 4 31" xfId="17249"/>
    <cellStyle name="Input [yellow] 4 31 2" xfId="17250"/>
    <cellStyle name="Input [yellow] 4 31 2 2" xfId="17251"/>
    <cellStyle name="Input [yellow] 4 31 2 3" xfId="17252"/>
    <cellStyle name="Input [yellow] 4 31 2 4" xfId="17253"/>
    <cellStyle name="Input [yellow] 4 31 2 5" xfId="17254"/>
    <cellStyle name="Input [yellow] 4 31 2 6" xfId="17255"/>
    <cellStyle name="Input [yellow] 4 31 3" xfId="17256"/>
    <cellStyle name="Input [yellow] 4 31 3 2" xfId="54432"/>
    <cellStyle name="Input [yellow] 4 31 3 3" xfId="54433"/>
    <cellStyle name="Input [yellow] 4 31 4" xfId="17257"/>
    <cellStyle name="Input [yellow] 4 31 4 2" xfId="54434"/>
    <cellStyle name="Input [yellow] 4 31 4 3" xfId="54435"/>
    <cellStyle name="Input [yellow] 4 31 5" xfId="17258"/>
    <cellStyle name="Input [yellow] 4 31 5 2" xfId="54436"/>
    <cellStyle name="Input [yellow] 4 31 5 3" xfId="54437"/>
    <cellStyle name="Input [yellow] 4 31 6" xfId="17259"/>
    <cellStyle name="Input [yellow] 4 31 6 2" xfId="54438"/>
    <cellStyle name="Input [yellow] 4 31 6 3" xfId="54439"/>
    <cellStyle name="Input [yellow] 4 31 7" xfId="17260"/>
    <cellStyle name="Input [yellow] 4 31 8" xfId="54440"/>
    <cellStyle name="Input [yellow] 4 32" xfId="17261"/>
    <cellStyle name="Input [yellow] 4 32 2" xfId="17262"/>
    <cellStyle name="Input [yellow] 4 32 2 2" xfId="17263"/>
    <cellStyle name="Input [yellow] 4 32 2 3" xfId="17264"/>
    <cellStyle name="Input [yellow] 4 32 2 4" xfId="17265"/>
    <cellStyle name="Input [yellow] 4 32 2 5" xfId="17266"/>
    <cellStyle name="Input [yellow] 4 32 2 6" xfId="17267"/>
    <cellStyle name="Input [yellow] 4 32 3" xfId="17268"/>
    <cellStyle name="Input [yellow] 4 32 3 2" xfId="54441"/>
    <cellStyle name="Input [yellow] 4 32 3 3" xfId="54442"/>
    <cellStyle name="Input [yellow] 4 32 4" xfId="17269"/>
    <cellStyle name="Input [yellow] 4 32 4 2" xfId="54443"/>
    <cellStyle name="Input [yellow] 4 32 4 3" xfId="54444"/>
    <cellStyle name="Input [yellow] 4 32 5" xfId="17270"/>
    <cellStyle name="Input [yellow] 4 32 5 2" xfId="54445"/>
    <cellStyle name="Input [yellow] 4 32 5 3" xfId="54446"/>
    <cellStyle name="Input [yellow] 4 32 6" xfId="17271"/>
    <cellStyle name="Input [yellow] 4 32 6 2" xfId="54447"/>
    <cellStyle name="Input [yellow] 4 32 6 3" xfId="54448"/>
    <cellStyle name="Input [yellow] 4 32 7" xfId="17272"/>
    <cellStyle name="Input [yellow] 4 32 8" xfId="54449"/>
    <cellStyle name="Input [yellow] 4 33" xfId="17273"/>
    <cellStyle name="Input [yellow] 4 33 2" xfId="17274"/>
    <cellStyle name="Input [yellow] 4 33 2 2" xfId="17275"/>
    <cellStyle name="Input [yellow] 4 33 2 3" xfId="17276"/>
    <cellStyle name="Input [yellow] 4 33 2 4" xfId="17277"/>
    <cellStyle name="Input [yellow] 4 33 2 5" xfId="17278"/>
    <cellStyle name="Input [yellow] 4 33 2 6" xfId="17279"/>
    <cellStyle name="Input [yellow] 4 33 3" xfId="17280"/>
    <cellStyle name="Input [yellow] 4 33 3 2" xfId="54450"/>
    <cellStyle name="Input [yellow] 4 33 3 3" xfId="54451"/>
    <cellStyle name="Input [yellow] 4 33 4" xfId="17281"/>
    <cellStyle name="Input [yellow] 4 33 4 2" xfId="54452"/>
    <cellStyle name="Input [yellow] 4 33 4 3" xfId="54453"/>
    <cellStyle name="Input [yellow] 4 33 5" xfId="17282"/>
    <cellStyle name="Input [yellow] 4 33 5 2" xfId="54454"/>
    <cellStyle name="Input [yellow] 4 33 5 3" xfId="54455"/>
    <cellStyle name="Input [yellow] 4 33 6" xfId="17283"/>
    <cellStyle name="Input [yellow] 4 33 6 2" xfId="54456"/>
    <cellStyle name="Input [yellow] 4 33 6 3" xfId="54457"/>
    <cellStyle name="Input [yellow] 4 33 7" xfId="17284"/>
    <cellStyle name="Input [yellow] 4 33 8" xfId="54458"/>
    <cellStyle name="Input [yellow] 4 34" xfId="17285"/>
    <cellStyle name="Input [yellow] 4 34 2" xfId="17286"/>
    <cellStyle name="Input [yellow] 4 34 2 2" xfId="17287"/>
    <cellStyle name="Input [yellow] 4 34 2 3" xfId="17288"/>
    <cellStyle name="Input [yellow] 4 34 2 4" xfId="17289"/>
    <cellStyle name="Input [yellow] 4 34 2 5" xfId="17290"/>
    <cellStyle name="Input [yellow] 4 34 2 6" xfId="17291"/>
    <cellStyle name="Input [yellow] 4 34 3" xfId="17292"/>
    <cellStyle name="Input [yellow] 4 34 3 2" xfId="54459"/>
    <cellStyle name="Input [yellow] 4 34 3 3" xfId="54460"/>
    <cellStyle name="Input [yellow] 4 34 4" xfId="17293"/>
    <cellStyle name="Input [yellow] 4 34 4 2" xfId="54461"/>
    <cellStyle name="Input [yellow] 4 34 4 3" xfId="54462"/>
    <cellStyle name="Input [yellow] 4 34 5" xfId="17294"/>
    <cellStyle name="Input [yellow] 4 34 5 2" xfId="54463"/>
    <cellStyle name="Input [yellow] 4 34 5 3" xfId="54464"/>
    <cellStyle name="Input [yellow] 4 34 6" xfId="17295"/>
    <cellStyle name="Input [yellow] 4 34 6 2" xfId="54465"/>
    <cellStyle name="Input [yellow] 4 34 6 3" xfId="54466"/>
    <cellStyle name="Input [yellow] 4 34 7" xfId="17296"/>
    <cellStyle name="Input [yellow] 4 34 8" xfId="54467"/>
    <cellStyle name="Input [yellow] 4 35" xfId="17297"/>
    <cellStyle name="Input [yellow] 4 35 2" xfId="17298"/>
    <cellStyle name="Input [yellow] 4 35 3" xfId="17299"/>
    <cellStyle name="Input [yellow] 4 35 4" xfId="17300"/>
    <cellStyle name="Input [yellow] 4 35 5" xfId="17301"/>
    <cellStyle name="Input [yellow] 4 35 6" xfId="17302"/>
    <cellStyle name="Input [yellow] 4 36" xfId="17303"/>
    <cellStyle name="Input [yellow] 4 36 2" xfId="54468"/>
    <cellStyle name="Input [yellow] 4 36 3" xfId="54469"/>
    <cellStyle name="Input [yellow] 4 37" xfId="17304"/>
    <cellStyle name="Input [yellow] 4 37 2" xfId="54470"/>
    <cellStyle name="Input [yellow] 4 37 3" xfId="54471"/>
    <cellStyle name="Input [yellow] 4 38" xfId="17305"/>
    <cellStyle name="Input [yellow] 4 38 2" xfId="54472"/>
    <cellStyle name="Input [yellow] 4 38 3" xfId="54473"/>
    <cellStyle name="Input [yellow] 4 39" xfId="17306"/>
    <cellStyle name="Input [yellow] 4 39 2" xfId="54474"/>
    <cellStyle name="Input [yellow] 4 39 3" xfId="54475"/>
    <cellStyle name="Input [yellow] 4 4" xfId="17307"/>
    <cellStyle name="Input [yellow] 4 4 2" xfId="17308"/>
    <cellStyle name="Input [yellow] 4 4 2 2" xfId="17309"/>
    <cellStyle name="Input [yellow] 4 4 2 3" xfId="17310"/>
    <cellStyle name="Input [yellow] 4 4 2 4" xfId="17311"/>
    <cellStyle name="Input [yellow] 4 4 2 5" xfId="17312"/>
    <cellStyle name="Input [yellow] 4 4 2 6" xfId="17313"/>
    <cellStyle name="Input [yellow] 4 4 3" xfId="17314"/>
    <cellStyle name="Input [yellow] 4 4 3 2" xfId="54476"/>
    <cellStyle name="Input [yellow] 4 4 3 3" xfId="54477"/>
    <cellStyle name="Input [yellow] 4 4 4" xfId="17315"/>
    <cellStyle name="Input [yellow] 4 4 4 2" xfId="54478"/>
    <cellStyle name="Input [yellow] 4 4 4 3" xfId="54479"/>
    <cellStyle name="Input [yellow] 4 4 5" xfId="17316"/>
    <cellStyle name="Input [yellow] 4 4 5 2" xfId="54480"/>
    <cellStyle name="Input [yellow] 4 4 5 3" xfId="54481"/>
    <cellStyle name="Input [yellow] 4 4 6" xfId="17317"/>
    <cellStyle name="Input [yellow] 4 4 6 2" xfId="54482"/>
    <cellStyle name="Input [yellow] 4 4 6 3" xfId="54483"/>
    <cellStyle name="Input [yellow] 4 4 7" xfId="17318"/>
    <cellStyle name="Input [yellow] 4 4 8" xfId="54484"/>
    <cellStyle name="Input [yellow] 4 40" xfId="17319"/>
    <cellStyle name="Input [yellow] 4 41" xfId="54485"/>
    <cellStyle name="Input [yellow] 4 5" xfId="17320"/>
    <cellStyle name="Input [yellow] 4 5 2" xfId="17321"/>
    <cellStyle name="Input [yellow] 4 5 2 2" xfId="17322"/>
    <cellStyle name="Input [yellow] 4 5 2 3" xfId="17323"/>
    <cellStyle name="Input [yellow] 4 5 2 4" xfId="17324"/>
    <cellStyle name="Input [yellow] 4 5 2 5" xfId="17325"/>
    <cellStyle name="Input [yellow] 4 5 2 6" xfId="17326"/>
    <cellStyle name="Input [yellow] 4 5 3" xfId="17327"/>
    <cellStyle name="Input [yellow] 4 5 3 2" xfId="54486"/>
    <cellStyle name="Input [yellow] 4 5 3 3" xfId="54487"/>
    <cellStyle name="Input [yellow] 4 5 4" xfId="17328"/>
    <cellStyle name="Input [yellow] 4 5 4 2" xfId="54488"/>
    <cellStyle name="Input [yellow] 4 5 4 3" xfId="54489"/>
    <cellStyle name="Input [yellow] 4 5 5" xfId="17329"/>
    <cellStyle name="Input [yellow] 4 5 5 2" xfId="54490"/>
    <cellStyle name="Input [yellow] 4 5 5 3" xfId="54491"/>
    <cellStyle name="Input [yellow] 4 5 6" xfId="17330"/>
    <cellStyle name="Input [yellow] 4 5 6 2" xfId="54492"/>
    <cellStyle name="Input [yellow] 4 5 6 3" xfId="54493"/>
    <cellStyle name="Input [yellow] 4 5 7" xfId="17331"/>
    <cellStyle name="Input [yellow] 4 5 8" xfId="54494"/>
    <cellStyle name="Input [yellow] 4 6" xfId="17332"/>
    <cellStyle name="Input [yellow] 4 6 2" xfId="17333"/>
    <cellStyle name="Input [yellow] 4 6 2 2" xfId="17334"/>
    <cellStyle name="Input [yellow] 4 6 2 3" xfId="17335"/>
    <cellStyle name="Input [yellow] 4 6 2 4" xfId="17336"/>
    <cellStyle name="Input [yellow] 4 6 2 5" xfId="17337"/>
    <cellStyle name="Input [yellow] 4 6 2 6" xfId="17338"/>
    <cellStyle name="Input [yellow] 4 6 3" xfId="17339"/>
    <cellStyle name="Input [yellow] 4 6 3 2" xfId="54495"/>
    <cellStyle name="Input [yellow] 4 6 3 3" xfId="54496"/>
    <cellStyle name="Input [yellow] 4 6 4" xfId="17340"/>
    <cellStyle name="Input [yellow] 4 6 4 2" xfId="54497"/>
    <cellStyle name="Input [yellow] 4 6 4 3" xfId="54498"/>
    <cellStyle name="Input [yellow] 4 6 5" xfId="17341"/>
    <cellStyle name="Input [yellow] 4 6 5 2" xfId="54499"/>
    <cellStyle name="Input [yellow] 4 6 5 3" xfId="54500"/>
    <cellStyle name="Input [yellow] 4 6 6" xfId="17342"/>
    <cellStyle name="Input [yellow] 4 6 6 2" xfId="54501"/>
    <cellStyle name="Input [yellow] 4 6 6 3" xfId="54502"/>
    <cellStyle name="Input [yellow] 4 6 7" xfId="17343"/>
    <cellStyle name="Input [yellow] 4 6 8" xfId="54503"/>
    <cellStyle name="Input [yellow] 4 7" xfId="17344"/>
    <cellStyle name="Input [yellow] 4 7 2" xfId="17345"/>
    <cellStyle name="Input [yellow] 4 7 2 2" xfId="17346"/>
    <cellStyle name="Input [yellow] 4 7 2 3" xfId="17347"/>
    <cellStyle name="Input [yellow] 4 7 2 4" xfId="17348"/>
    <cellStyle name="Input [yellow] 4 7 2 5" xfId="17349"/>
    <cellStyle name="Input [yellow] 4 7 2 6" xfId="17350"/>
    <cellStyle name="Input [yellow] 4 7 3" xfId="17351"/>
    <cellStyle name="Input [yellow] 4 7 3 2" xfId="54504"/>
    <cellStyle name="Input [yellow] 4 7 3 3" xfId="54505"/>
    <cellStyle name="Input [yellow] 4 7 4" xfId="17352"/>
    <cellStyle name="Input [yellow] 4 7 4 2" xfId="54506"/>
    <cellStyle name="Input [yellow] 4 7 4 3" xfId="54507"/>
    <cellStyle name="Input [yellow] 4 7 5" xfId="17353"/>
    <cellStyle name="Input [yellow] 4 7 5 2" xfId="54508"/>
    <cellStyle name="Input [yellow] 4 7 5 3" xfId="54509"/>
    <cellStyle name="Input [yellow] 4 7 6" xfId="17354"/>
    <cellStyle name="Input [yellow] 4 7 6 2" xfId="54510"/>
    <cellStyle name="Input [yellow] 4 7 6 3" xfId="54511"/>
    <cellStyle name="Input [yellow] 4 7 7" xfId="17355"/>
    <cellStyle name="Input [yellow] 4 7 8" xfId="54512"/>
    <cellStyle name="Input [yellow] 4 8" xfId="17356"/>
    <cellStyle name="Input [yellow] 4 8 2" xfId="17357"/>
    <cellStyle name="Input [yellow] 4 8 2 2" xfId="17358"/>
    <cellStyle name="Input [yellow] 4 8 2 3" xfId="17359"/>
    <cellStyle name="Input [yellow] 4 8 2 4" xfId="17360"/>
    <cellStyle name="Input [yellow] 4 8 2 5" xfId="17361"/>
    <cellStyle name="Input [yellow] 4 8 2 6" xfId="17362"/>
    <cellStyle name="Input [yellow] 4 8 3" xfId="17363"/>
    <cellStyle name="Input [yellow] 4 8 3 2" xfId="54513"/>
    <cellStyle name="Input [yellow] 4 8 3 3" xfId="54514"/>
    <cellStyle name="Input [yellow] 4 8 4" xfId="17364"/>
    <cellStyle name="Input [yellow] 4 8 4 2" xfId="54515"/>
    <cellStyle name="Input [yellow] 4 8 4 3" xfId="54516"/>
    <cellStyle name="Input [yellow] 4 8 5" xfId="17365"/>
    <cellStyle name="Input [yellow] 4 8 5 2" xfId="54517"/>
    <cellStyle name="Input [yellow] 4 8 5 3" xfId="54518"/>
    <cellStyle name="Input [yellow] 4 8 6" xfId="17366"/>
    <cellStyle name="Input [yellow] 4 8 6 2" xfId="54519"/>
    <cellStyle name="Input [yellow] 4 8 6 3" xfId="54520"/>
    <cellStyle name="Input [yellow] 4 8 7" xfId="17367"/>
    <cellStyle name="Input [yellow] 4 8 8" xfId="54521"/>
    <cellStyle name="Input [yellow] 4 9" xfId="17368"/>
    <cellStyle name="Input [yellow] 4 9 2" xfId="17369"/>
    <cellStyle name="Input [yellow] 4 9 2 2" xfId="17370"/>
    <cellStyle name="Input [yellow] 4 9 2 3" xfId="17371"/>
    <cellStyle name="Input [yellow] 4 9 2 4" xfId="17372"/>
    <cellStyle name="Input [yellow] 4 9 2 5" xfId="17373"/>
    <cellStyle name="Input [yellow] 4 9 2 6" xfId="17374"/>
    <cellStyle name="Input [yellow] 4 9 3" xfId="17375"/>
    <cellStyle name="Input [yellow] 4 9 3 2" xfId="54522"/>
    <cellStyle name="Input [yellow] 4 9 3 3" xfId="54523"/>
    <cellStyle name="Input [yellow] 4 9 4" xfId="17376"/>
    <cellStyle name="Input [yellow] 4 9 4 2" xfId="54524"/>
    <cellStyle name="Input [yellow] 4 9 4 3" xfId="54525"/>
    <cellStyle name="Input [yellow] 4 9 5" xfId="17377"/>
    <cellStyle name="Input [yellow] 4 9 5 2" xfId="54526"/>
    <cellStyle name="Input [yellow] 4 9 5 3" xfId="54527"/>
    <cellStyle name="Input [yellow] 4 9 6" xfId="17378"/>
    <cellStyle name="Input [yellow] 4 9 6 2" xfId="54528"/>
    <cellStyle name="Input [yellow] 4 9 6 3" xfId="54529"/>
    <cellStyle name="Input [yellow] 4 9 7" xfId="17379"/>
    <cellStyle name="Input [yellow] 4 9 8" xfId="54530"/>
    <cellStyle name="Input [yellow] 40" xfId="54531"/>
    <cellStyle name="Input [yellow] 40 2" xfId="54532"/>
    <cellStyle name="Input [yellow] 40 3" xfId="54533"/>
    <cellStyle name="Input [yellow] 41" xfId="54534"/>
    <cellStyle name="Input [yellow] 5" xfId="17380"/>
    <cellStyle name="Input [yellow] 5 10" xfId="17381"/>
    <cellStyle name="Input [yellow] 5 10 2" xfId="17382"/>
    <cellStyle name="Input [yellow] 5 10 2 2" xfId="17383"/>
    <cellStyle name="Input [yellow] 5 10 2 3" xfId="17384"/>
    <cellStyle name="Input [yellow] 5 10 2 4" xfId="17385"/>
    <cellStyle name="Input [yellow] 5 10 2 5" xfId="17386"/>
    <cellStyle name="Input [yellow] 5 10 2 6" xfId="17387"/>
    <cellStyle name="Input [yellow] 5 10 3" xfId="17388"/>
    <cellStyle name="Input [yellow] 5 10 3 2" xfId="54535"/>
    <cellStyle name="Input [yellow] 5 10 3 3" xfId="54536"/>
    <cellStyle name="Input [yellow] 5 10 4" xfId="17389"/>
    <cellStyle name="Input [yellow] 5 10 4 2" xfId="54537"/>
    <cellStyle name="Input [yellow] 5 10 4 3" xfId="54538"/>
    <cellStyle name="Input [yellow] 5 10 5" xfId="17390"/>
    <cellStyle name="Input [yellow] 5 10 5 2" xfId="54539"/>
    <cellStyle name="Input [yellow] 5 10 5 3" xfId="54540"/>
    <cellStyle name="Input [yellow] 5 10 6" xfId="17391"/>
    <cellStyle name="Input [yellow] 5 10 6 2" xfId="54541"/>
    <cellStyle name="Input [yellow] 5 10 6 3" xfId="54542"/>
    <cellStyle name="Input [yellow] 5 10 7" xfId="17392"/>
    <cellStyle name="Input [yellow] 5 10 8" xfId="54543"/>
    <cellStyle name="Input [yellow] 5 11" xfId="17393"/>
    <cellStyle name="Input [yellow] 5 11 2" xfId="17394"/>
    <cellStyle name="Input [yellow] 5 11 2 2" xfId="17395"/>
    <cellStyle name="Input [yellow] 5 11 2 3" xfId="17396"/>
    <cellStyle name="Input [yellow] 5 11 2 4" xfId="17397"/>
    <cellStyle name="Input [yellow] 5 11 2 5" xfId="17398"/>
    <cellStyle name="Input [yellow] 5 11 2 6" xfId="17399"/>
    <cellStyle name="Input [yellow] 5 11 3" xfId="17400"/>
    <cellStyle name="Input [yellow] 5 11 3 2" xfId="54544"/>
    <cellStyle name="Input [yellow] 5 11 3 3" xfId="54545"/>
    <cellStyle name="Input [yellow] 5 11 4" xfId="17401"/>
    <cellStyle name="Input [yellow] 5 11 4 2" xfId="54546"/>
    <cellStyle name="Input [yellow] 5 11 4 3" xfId="54547"/>
    <cellStyle name="Input [yellow] 5 11 5" xfId="17402"/>
    <cellStyle name="Input [yellow] 5 11 5 2" xfId="54548"/>
    <cellStyle name="Input [yellow] 5 11 5 3" xfId="54549"/>
    <cellStyle name="Input [yellow] 5 11 6" xfId="17403"/>
    <cellStyle name="Input [yellow] 5 11 6 2" xfId="54550"/>
    <cellStyle name="Input [yellow] 5 11 6 3" xfId="54551"/>
    <cellStyle name="Input [yellow] 5 11 7" xfId="17404"/>
    <cellStyle name="Input [yellow] 5 11 8" xfId="54552"/>
    <cellStyle name="Input [yellow] 5 12" xfId="17405"/>
    <cellStyle name="Input [yellow] 5 12 2" xfId="17406"/>
    <cellStyle name="Input [yellow] 5 12 2 2" xfId="17407"/>
    <cellStyle name="Input [yellow] 5 12 2 3" xfId="17408"/>
    <cellStyle name="Input [yellow] 5 12 2 4" xfId="17409"/>
    <cellStyle name="Input [yellow] 5 12 2 5" xfId="17410"/>
    <cellStyle name="Input [yellow] 5 12 2 6" xfId="17411"/>
    <cellStyle name="Input [yellow] 5 12 3" xfId="17412"/>
    <cellStyle name="Input [yellow] 5 12 3 2" xfId="54553"/>
    <cellStyle name="Input [yellow] 5 12 3 3" xfId="54554"/>
    <cellStyle name="Input [yellow] 5 12 4" xfId="17413"/>
    <cellStyle name="Input [yellow] 5 12 4 2" xfId="54555"/>
    <cellStyle name="Input [yellow] 5 12 4 3" xfId="54556"/>
    <cellStyle name="Input [yellow] 5 12 5" xfId="17414"/>
    <cellStyle name="Input [yellow] 5 12 5 2" xfId="54557"/>
    <cellStyle name="Input [yellow] 5 12 5 3" xfId="54558"/>
    <cellStyle name="Input [yellow] 5 12 6" xfId="17415"/>
    <cellStyle name="Input [yellow] 5 12 6 2" xfId="54559"/>
    <cellStyle name="Input [yellow] 5 12 6 3" xfId="54560"/>
    <cellStyle name="Input [yellow] 5 12 7" xfId="17416"/>
    <cellStyle name="Input [yellow] 5 12 8" xfId="54561"/>
    <cellStyle name="Input [yellow] 5 13" xfId="17417"/>
    <cellStyle name="Input [yellow] 5 13 2" xfId="17418"/>
    <cellStyle name="Input [yellow] 5 13 2 2" xfId="17419"/>
    <cellStyle name="Input [yellow] 5 13 2 3" xfId="17420"/>
    <cellStyle name="Input [yellow] 5 13 2 4" xfId="17421"/>
    <cellStyle name="Input [yellow] 5 13 2 5" xfId="17422"/>
    <cellStyle name="Input [yellow] 5 13 2 6" xfId="17423"/>
    <cellStyle name="Input [yellow] 5 13 3" xfId="17424"/>
    <cellStyle name="Input [yellow] 5 13 3 2" xfId="54562"/>
    <cellStyle name="Input [yellow] 5 13 3 3" xfId="54563"/>
    <cellStyle name="Input [yellow] 5 13 4" xfId="17425"/>
    <cellStyle name="Input [yellow] 5 13 4 2" xfId="54564"/>
    <cellStyle name="Input [yellow] 5 13 4 3" xfId="54565"/>
    <cellStyle name="Input [yellow] 5 13 5" xfId="17426"/>
    <cellStyle name="Input [yellow] 5 13 5 2" xfId="54566"/>
    <cellStyle name="Input [yellow] 5 13 5 3" xfId="54567"/>
    <cellStyle name="Input [yellow] 5 13 6" xfId="17427"/>
    <cellStyle name="Input [yellow] 5 13 6 2" xfId="54568"/>
    <cellStyle name="Input [yellow] 5 13 6 3" xfId="54569"/>
    <cellStyle name="Input [yellow] 5 13 7" xfId="17428"/>
    <cellStyle name="Input [yellow] 5 13 8" xfId="54570"/>
    <cellStyle name="Input [yellow] 5 14" xfId="17429"/>
    <cellStyle name="Input [yellow] 5 14 2" xfId="17430"/>
    <cellStyle name="Input [yellow] 5 14 2 2" xfId="17431"/>
    <cellStyle name="Input [yellow] 5 14 2 3" xfId="17432"/>
    <cellStyle name="Input [yellow] 5 14 2 4" xfId="17433"/>
    <cellStyle name="Input [yellow] 5 14 2 5" xfId="17434"/>
    <cellStyle name="Input [yellow] 5 14 2 6" xfId="17435"/>
    <cellStyle name="Input [yellow] 5 14 3" xfId="17436"/>
    <cellStyle name="Input [yellow] 5 14 3 2" xfId="54571"/>
    <cellStyle name="Input [yellow] 5 14 3 3" xfId="54572"/>
    <cellStyle name="Input [yellow] 5 14 4" xfId="17437"/>
    <cellStyle name="Input [yellow] 5 14 4 2" xfId="54573"/>
    <cellStyle name="Input [yellow] 5 14 4 3" xfId="54574"/>
    <cellStyle name="Input [yellow] 5 14 5" xfId="17438"/>
    <cellStyle name="Input [yellow] 5 14 5 2" xfId="54575"/>
    <cellStyle name="Input [yellow] 5 14 5 3" xfId="54576"/>
    <cellStyle name="Input [yellow] 5 14 6" xfId="17439"/>
    <cellStyle name="Input [yellow] 5 14 6 2" xfId="54577"/>
    <cellStyle name="Input [yellow] 5 14 6 3" xfId="54578"/>
    <cellStyle name="Input [yellow] 5 14 7" xfId="17440"/>
    <cellStyle name="Input [yellow] 5 14 8" xfId="54579"/>
    <cellStyle name="Input [yellow] 5 15" xfId="17441"/>
    <cellStyle name="Input [yellow] 5 15 2" xfId="17442"/>
    <cellStyle name="Input [yellow] 5 15 2 2" xfId="17443"/>
    <cellStyle name="Input [yellow] 5 15 2 3" xfId="17444"/>
    <cellStyle name="Input [yellow] 5 15 2 4" xfId="17445"/>
    <cellStyle name="Input [yellow] 5 15 2 5" xfId="17446"/>
    <cellStyle name="Input [yellow] 5 15 2 6" xfId="17447"/>
    <cellStyle name="Input [yellow] 5 15 3" xfId="17448"/>
    <cellStyle name="Input [yellow] 5 15 3 2" xfId="54580"/>
    <cellStyle name="Input [yellow] 5 15 3 3" xfId="54581"/>
    <cellStyle name="Input [yellow] 5 15 4" xfId="17449"/>
    <cellStyle name="Input [yellow] 5 15 4 2" xfId="54582"/>
    <cellStyle name="Input [yellow] 5 15 4 3" xfId="54583"/>
    <cellStyle name="Input [yellow] 5 15 5" xfId="17450"/>
    <cellStyle name="Input [yellow] 5 15 5 2" xfId="54584"/>
    <cellStyle name="Input [yellow] 5 15 5 3" xfId="54585"/>
    <cellStyle name="Input [yellow] 5 15 6" xfId="17451"/>
    <cellStyle name="Input [yellow] 5 15 6 2" xfId="54586"/>
    <cellStyle name="Input [yellow] 5 15 6 3" xfId="54587"/>
    <cellStyle name="Input [yellow] 5 15 7" xfId="17452"/>
    <cellStyle name="Input [yellow] 5 15 8" xfId="54588"/>
    <cellStyle name="Input [yellow] 5 16" xfId="17453"/>
    <cellStyle name="Input [yellow] 5 16 2" xfId="17454"/>
    <cellStyle name="Input [yellow] 5 16 2 2" xfId="17455"/>
    <cellStyle name="Input [yellow] 5 16 2 3" xfId="17456"/>
    <cellStyle name="Input [yellow] 5 16 2 4" xfId="17457"/>
    <cellStyle name="Input [yellow] 5 16 2 5" xfId="17458"/>
    <cellStyle name="Input [yellow] 5 16 2 6" xfId="17459"/>
    <cellStyle name="Input [yellow] 5 16 3" xfId="17460"/>
    <cellStyle name="Input [yellow] 5 16 3 2" xfId="54589"/>
    <cellStyle name="Input [yellow] 5 16 3 3" xfId="54590"/>
    <cellStyle name="Input [yellow] 5 16 4" xfId="17461"/>
    <cellStyle name="Input [yellow] 5 16 4 2" xfId="54591"/>
    <cellStyle name="Input [yellow] 5 16 4 3" xfId="54592"/>
    <cellStyle name="Input [yellow] 5 16 5" xfId="17462"/>
    <cellStyle name="Input [yellow] 5 16 5 2" xfId="54593"/>
    <cellStyle name="Input [yellow] 5 16 5 3" xfId="54594"/>
    <cellStyle name="Input [yellow] 5 16 6" xfId="17463"/>
    <cellStyle name="Input [yellow] 5 16 6 2" xfId="54595"/>
    <cellStyle name="Input [yellow] 5 16 6 3" xfId="54596"/>
    <cellStyle name="Input [yellow] 5 16 7" xfId="17464"/>
    <cellStyle name="Input [yellow] 5 16 8" xfId="54597"/>
    <cellStyle name="Input [yellow] 5 17" xfId="17465"/>
    <cellStyle name="Input [yellow] 5 17 2" xfId="17466"/>
    <cellStyle name="Input [yellow] 5 17 2 2" xfId="17467"/>
    <cellStyle name="Input [yellow] 5 17 2 3" xfId="17468"/>
    <cellStyle name="Input [yellow] 5 17 2 4" xfId="17469"/>
    <cellStyle name="Input [yellow] 5 17 2 5" xfId="17470"/>
    <cellStyle name="Input [yellow] 5 17 2 6" xfId="17471"/>
    <cellStyle name="Input [yellow] 5 17 3" xfId="17472"/>
    <cellStyle name="Input [yellow] 5 17 3 2" xfId="54598"/>
    <cellStyle name="Input [yellow] 5 17 3 3" xfId="54599"/>
    <cellStyle name="Input [yellow] 5 17 4" xfId="17473"/>
    <cellStyle name="Input [yellow] 5 17 4 2" xfId="54600"/>
    <cellStyle name="Input [yellow] 5 17 4 3" xfId="54601"/>
    <cellStyle name="Input [yellow] 5 17 5" xfId="17474"/>
    <cellStyle name="Input [yellow] 5 17 5 2" xfId="54602"/>
    <cellStyle name="Input [yellow] 5 17 5 3" xfId="54603"/>
    <cellStyle name="Input [yellow] 5 17 6" xfId="17475"/>
    <cellStyle name="Input [yellow] 5 17 6 2" xfId="54604"/>
    <cellStyle name="Input [yellow] 5 17 6 3" xfId="54605"/>
    <cellStyle name="Input [yellow] 5 17 7" xfId="17476"/>
    <cellStyle name="Input [yellow] 5 17 8" xfId="54606"/>
    <cellStyle name="Input [yellow] 5 18" xfId="17477"/>
    <cellStyle name="Input [yellow] 5 18 2" xfId="17478"/>
    <cellStyle name="Input [yellow] 5 18 2 2" xfId="17479"/>
    <cellStyle name="Input [yellow] 5 18 2 3" xfId="17480"/>
    <cellStyle name="Input [yellow] 5 18 2 4" xfId="17481"/>
    <cellStyle name="Input [yellow] 5 18 2 5" xfId="17482"/>
    <cellStyle name="Input [yellow] 5 18 2 6" xfId="17483"/>
    <cellStyle name="Input [yellow] 5 18 3" xfId="17484"/>
    <cellStyle name="Input [yellow] 5 18 3 2" xfId="54607"/>
    <cellStyle name="Input [yellow] 5 18 3 3" xfId="54608"/>
    <cellStyle name="Input [yellow] 5 18 4" xfId="17485"/>
    <cellStyle name="Input [yellow] 5 18 4 2" xfId="54609"/>
    <cellStyle name="Input [yellow] 5 18 4 3" xfId="54610"/>
    <cellStyle name="Input [yellow] 5 18 5" xfId="17486"/>
    <cellStyle name="Input [yellow] 5 18 5 2" xfId="54611"/>
    <cellStyle name="Input [yellow] 5 18 5 3" xfId="54612"/>
    <cellStyle name="Input [yellow] 5 18 6" xfId="17487"/>
    <cellStyle name="Input [yellow] 5 18 6 2" xfId="54613"/>
    <cellStyle name="Input [yellow] 5 18 6 3" xfId="54614"/>
    <cellStyle name="Input [yellow] 5 18 7" xfId="17488"/>
    <cellStyle name="Input [yellow] 5 18 8" xfId="54615"/>
    <cellStyle name="Input [yellow] 5 19" xfId="17489"/>
    <cellStyle name="Input [yellow] 5 19 2" xfId="17490"/>
    <cellStyle name="Input [yellow] 5 19 2 2" xfId="17491"/>
    <cellStyle name="Input [yellow] 5 19 2 3" xfId="17492"/>
    <cellStyle name="Input [yellow] 5 19 2 4" xfId="17493"/>
    <cellStyle name="Input [yellow] 5 19 2 5" xfId="17494"/>
    <cellStyle name="Input [yellow] 5 19 2 6" xfId="17495"/>
    <cellStyle name="Input [yellow] 5 19 3" xfId="17496"/>
    <cellStyle name="Input [yellow] 5 19 3 2" xfId="54616"/>
    <cellStyle name="Input [yellow] 5 19 3 3" xfId="54617"/>
    <cellStyle name="Input [yellow] 5 19 4" xfId="17497"/>
    <cellStyle name="Input [yellow] 5 19 4 2" xfId="54618"/>
    <cellStyle name="Input [yellow] 5 19 4 3" xfId="54619"/>
    <cellStyle name="Input [yellow] 5 19 5" xfId="17498"/>
    <cellStyle name="Input [yellow] 5 19 5 2" xfId="54620"/>
    <cellStyle name="Input [yellow] 5 19 5 3" xfId="54621"/>
    <cellStyle name="Input [yellow] 5 19 6" xfId="17499"/>
    <cellStyle name="Input [yellow] 5 19 6 2" xfId="54622"/>
    <cellStyle name="Input [yellow] 5 19 6 3" xfId="54623"/>
    <cellStyle name="Input [yellow] 5 19 7" xfId="17500"/>
    <cellStyle name="Input [yellow] 5 19 8" xfId="54624"/>
    <cellStyle name="Input [yellow] 5 2" xfId="17501"/>
    <cellStyle name="Input [yellow] 5 2 2" xfId="17502"/>
    <cellStyle name="Input [yellow] 5 2 2 2" xfId="17503"/>
    <cellStyle name="Input [yellow] 5 2 2 3" xfId="17504"/>
    <cellStyle name="Input [yellow] 5 2 2 4" xfId="17505"/>
    <cellStyle name="Input [yellow] 5 2 2 5" xfId="17506"/>
    <cellStyle name="Input [yellow] 5 2 2 6" xfId="17507"/>
    <cellStyle name="Input [yellow] 5 2 3" xfId="17508"/>
    <cellStyle name="Input [yellow] 5 2 3 2" xfId="54625"/>
    <cellStyle name="Input [yellow] 5 2 3 3" xfId="54626"/>
    <cellStyle name="Input [yellow] 5 2 4" xfId="17509"/>
    <cellStyle name="Input [yellow] 5 2 4 2" xfId="54627"/>
    <cellStyle name="Input [yellow] 5 2 4 3" xfId="54628"/>
    <cellStyle name="Input [yellow] 5 2 5" xfId="17510"/>
    <cellStyle name="Input [yellow] 5 2 5 2" xfId="54629"/>
    <cellStyle name="Input [yellow] 5 2 5 3" xfId="54630"/>
    <cellStyle name="Input [yellow] 5 2 6" xfId="17511"/>
    <cellStyle name="Input [yellow] 5 2 6 2" xfId="54631"/>
    <cellStyle name="Input [yellow] 5 2 6 3" xfId="54632"/>
    <cellStyle name="Input [yellow] 5 2 7" xfId="17512"/>
    <cellStyle name="Input [yellow] 5 2 8" xfId="54633"/>
    <cellStyle name="Input [yellow] 5 20" xfId="17513"/>
    <cellStyle name="Input [yellow] 5 20 2" xfId="17514"/>
    <cellStyle name="Input [yellow] 5 20 2 2" xfId="17515"/>
    <cellStyle name="Input [yellow] 5 20 2 3" xfId="17516"/>
    <cellStyle name="Input [yellow] 5 20 2 4" xfId="17517"/>
    <cellStyle name="Input [yellow] 5 20 2 5" xfId="17518"/>
    <cellStyle name="Input [yellow] 5 20 2 6" xfId="17519"/>
    <cellStyle name="Input [yellow] 5 20 3" xfId="17520"/>
    <cellStyle name="Input [yellow] 5 20 3 2" xfId="54634"/>
    <cellStyle name="Input [yellow] 5 20 3 3" xfId="54635"/>
    <cellStyle name="Input [yellow] 5 20 4" xfId="17521"/>
    <cellStyle name="Input [yellow] 5 20 4 2" xfId="54636"/>
    <cellStyle name="Input [yellow] 5 20 4 3" xfId="54637"/>
    <cellStyle name="Input [yellow] 5 20 5" xfId="17522"/>
    <cellStyle name="Input [yellow] 5 20 5 2" xfId="54638"/>
    <cellStyle name="Input [yellow] 5 20 5 3" xfId="54639"/>
    <cellStyle name="Input [yellow] 5 20 6" xfId="17523"/>
    <cellStyle name="Input [yellow] 5 20 6 2" xfId="54640"/>
    <cellStyle name="Input [yellow] 5 20 6 3" xfId="54641"/>
    <cellStyle name="Input [yellow] 5 20 7" xfId="17524"/>
    <cellStyle name="Input [yellow] 5 20 8" xfId="54642"/>
    <cellStyle name="Input [yellow] 5 21" xfId="17525"/>
    <cellStyle name="Input [yellow] 5 21 2" xfId="17526"/>
    <cellStyle name="Input [yellow] 5 21 2 2" xfId="17527"/>
    <cellStyle name="Input [yellow] 5 21 2 3" xfId="17528"/>
    <cellStyle name="Input [yellow] 5 21 2 4" xfId="17529"/>
    <cellStyle name="Input [yellow] 5 21 2 5" xfId="17530"/>
    <cellStyle name="Input [yellow] 5 21 2 6" xfId="17531"/>
    <cellStyle name="Input [yellow] 5 21 3" xfId="17532"/>
    <cellStyle name="Input [yellow] 5 21 3 2" xfId="54643"/>
    <cellStyle name="Input [yellow] 5 21 3 3" xfId="54644"/>
    <cellStyle name="Input [yellow] 5 21 4" xfId="17533"/>
    <cellStyle name="Input [yellow] 5 21 4 2" xfId="54645"/>
    <cellStyle name="Input [yellow] 5 21 4 3" xfId="54646"/>
    <cellStyle name="Input [yellow] 5 21 5" xfId="17534"/>
    <cellStyle name="Input [yellow] 5 21 5 2" xfId="54647"/>
    <cellStyle name="Input [yellow] 5 21 5 3" xfId="54648"/>
    <cellStyle name="Input [yellow] 5 21 6" xfId="17535"/>
    <cellStyle name="Input [yellow] 5 21 6 2" xfId="54649"/>
    <cellStyle name="Input [yellow] 5 21 6 3" xfId="54650"/>
    <cellStyle name="Input [yellow] 5 21 7" xfId="17536"/>
    <cellStyle name="Input [yellow] 5 21 8" xfId="54651"/>
    <cellStyle name="Input [yellow] 5 22" xfId="17537"/>
    <cellStyle name="Input [yellow] 5 22 2" xfId="17538"/>
    <cellStyle name="Input [yellow] 5 22 2 2" xfId="17539"/>
    <cellStyle name="Input [yellow] 5 22 2 3" xfId="17540"/>
    <cellStyle name="Input [yellow] 5 22 2 4" xfId="17541"/>
    <cellStyle name="Input [yellow] 5 22 2 5" xfId="17542"/>
    <cellStyle name="Input [yellow] 5 22 2 6" xfId="17543"/>
    <cellStyle name="Input [yellow] 5 22 3" xfId="17544"/>
    <cellStyle name="Input [yellow] 5 22 3 2" xfId="54652"/>
    <cellStyle name="Input [yellow] 5 22 3 3" xfId="54653"/>
    <cellStyle name="Input [yellow] 5 22 4" xfId="17545"/>
    <cellStyle name="Input [yellow] 5 22 4 2" xfId="54654"/>
    <cellStyle name="Input [yellow] 5 22 4 3" xfId="54655"/>
    <cellStyle name="Input [yellow] 5 22 5" xfId="17546"/>
    <cellStyle name="Input [yellow] 5 22 5 2" xfId="54656"/>
    <cellStyle name="Input [yellow] 5 22 5 3" xfId="54657"/>
    <cellStyle name="Input [yellow] 5 22 6" xfId="17547"/>
    <cellStyle name="Input [yellow] 5 22 6 2" xfId="54658"/>
    <cellStyle name="Input [yellow] 5 22 6 3" xfId="54659"/>
    <cellStyle name="Input [yellow] 5 22 7" xfId="17548"/>
    <cellStyle name="Input [yellow] 5 22 8" xfId="54660"/>
    <cellStyle name="Input [yellow] 5 23" xfId="17549"/>
    <cellStyle name="Input [yellow] 5 23 2" xfId="17550"/>
    <cellStyle name="Input [yellow] 5 23 2 2" xfId="17551"/>
    <cellStyle name="Input [yellow] 5 23 2 3" xfId="17552"/>
    <cellStyle name="Input [yellow] 5 23 2 4" xfId="17553"/>
    <cellStyle name="Input [yellow] 5 23 2 5" xfId="17554"/>
    <cellStyle name="Input [yellow] 5 23 2 6" xfId="17555"/>
    <cellStyle name="Input [yellow] 5 23 3" xfId="17556"/>
    <cellStyle name="Input [yellow] 5 23 3 2" xfId="54661"/>
    <cellStyle name="Input [yellow] 5 23 3 3" xfId="54662"/>
    <cellStyle name="Input [yellow] 5 23 4" xfId="17557"/>
    <cellStyle name="Input [yellow] 5 23 4 2" xfId="54663"/>
    <cellStyle name="Input [yellow] 5 23 4 3" xfId="54664"/>
    <cellStyle name="Input [yellow] 5 23 5" xfId="17558"/>
    <cellStyle name="Input [yellow] 5 23 5 2" xfId="54665"/>
    <cellStyle name="Input [yellow] 5 23 5 3" xfId="54666"/>
    <cellStyle name="Input [yellow] 5 23 6" xfId="17559"/>
    <cellStyle name="Input [yellow] 5 23 6 2" xfId="54667"/>
    <cellStyle name="Input [yellow] 5 23 6 3" xfId="54668"/>
    <cellStyle name="Input [yellow] 5 23 7" xfId="17560"/>
    <cellStyle name="Input [yellow] 5 23 8" xfId="54669"/>
    <cellStyle name="Input [yellow] 5 24" xfId="17561"/>
    <cellStyle name="Input [yellow] 5 24 2" xfId="17562"/>
    <cellStyle name="Input [yellow] 5 24 2 2" xfId="17563"/>
    <cellStyle name="Input [yellow] 5 24 2 3" xfId="17564"/>
    <cellStyle name="Input [yellow] 5 24 2 4" xfId="17565"/>
    <cellStyle name="Input [yellow] 5 24 2 5" xfId="17566"/>
    <cellStyle name="Input [yellow] 5 24 2 6" xfId="17567"/>
    <cellStyle name="Input [yellow] 5 24 3" xfId="17568"/>
    <cellStyle name="Input [yellow] 5 24 3 2" xfId="54670"/>
    <cellStyle name="Input [yellow] 5 24 3 3" xfId="54671"/>
    <cellStyle name="Input [yellow] 5 24 4" xfId="17569"/>
    <cellStyle name="Input [yellow] 5 24 4 2" xfId="54672"/>
    <cellStyle name="Input [yellow] 5 24 4 3" xfId="54673"/>
    <cellStyle name="Input [yellow] 5 24 5" xfId="17570"/>
    <cellStyle name="Input [yellow] 5 24 5 2" xfId="54674"/>
    <cellStyle name="Input [yellow] 5 24 5 3" xfId="54675"/>
    <cellStyle name="Input [yellow] 5 24 6" xfId="17571"/>
    <cellStyle name="Input [yellow] 5 24 6 2" xfId="54676"/>
    <cellStyle name="Input [yellow] 5 24 6 3" xfId="54677"/>
    <cellStyle name="Input [yellow] 5 24 7" xfId="17572"/>
    <cellStyle name="Input [yellow] 5 24 8" xfId="54678"/>
    <cellStyle name="Input [yellow] 5 25" xfId="17573"/>
    <cellStyle name="Input [yellow] 5 25 2" xfId="17574"/>
    <cellStyle name="Input [yellow] 5 25 2 2" xfId="17575"/>
    <cellStyle name="Input [yellow] 5 25 2 3" xfId="17576"/>
    <cellStyle name="Input [yellow] 5 25 2 4" xfId="17577"/>
    <cellStyle name="Input [yellow] 5 25 2 5" xfId="17578"/>
    <cellStyle name="Input [yellow] 5 25 2 6" xfId="17579"/>
    <cellStyle name="Input [yellow] 5 25 3" xfId="17580"/>
    <cellStyle name="Input [yellow] 5 25 3 2" xfId="54679"/>
    <cellStyle name="Input [yellow] 5 25 3 3" xfId="54680"/>
    <cellStyle name="Input [yellow] 5 25 4" xfId="17581"/>
    <cellStyle name="Input [yellow] 5 25 4 2" xfId="54681"/>
    <cellStyle name="Input [yellow] 5 25 4 3" xfId="54682"/>
    <cellStyle name="Input [yellow] 5 25 5" xfId="17582"/>
    <cellStyle name="Input [yellow] 5 25 5 2" xfId="54683"/>
    <cellStyle name="Input [yellow] 5 25 5 3" xfId="54684"/>
    <cellStyle name="Input [yellow] 5 25 6" xfId="17583"/>
    <cellStyle name="Input [yellow] 5 25 6 2" xfId="54685"/>
    <cellStyle name="Input [yellow] 5 25 6 3" xfId="54686"/>
    <cellStyle name="Input [yellow] 5 25 7" xfId="17584"/>
    <cellStyle name="Input [yellow] 5 25 8" xfId="54687"/>
    <cellStyle name="Input [yellow] 5 26" xfId="17585"/>
    <cellStyle name="Input [yellow] 5 26 2" xfId="17586"/>
    <cellStyle name="Input [yellow] 5 26 2 2" xfId="17587"/>
    <cellStyle name="Input [yellow] 5 26 2 3" xfId="17588"/>
    <cellStyle name="Input [yellow] 5 26 2 4" xfId="17589"/>
    <cellStyle name="Input [yellow] 5 26 2 5" xfId="17590"/>
    <cellStyle name="Input [yellow] 5 26 2 6" xfId="17591"/>
    <cellStyle name="Input [yellow] 5 26 3" xfId="17592"/>
    <cellStyle name="Input [yellow] 5 26 3 2" xfId="54688"/>
    <cellStyle name="Input [yellow] 5 26 3 3" xfId="54689"/>
    <cellStyle name="Input [yellow] 5 26 4" xfId="17593"/>
    <cellStyle name="Input [yellow] 5 26 4 2" xfId="54690"/>
    <cellStyle name="Input [yellow] 5 26 4 3" xfId="54691"/>
    <cellStyle name="Input [yellow] 5 26 5" xfId="17594"/>
    <cellStyle name="Input [yellow] 5 26 5 2" xfId="54692"/>
    <cellStyle name="Input [yellow] 5 26 5 3" xfId="54693"/>
    <cellStyle name="Input [yellow] 5 26 6" xfId="17595"/>
    <cellStyle name="Input [yellow] 5 26 6 2" xfId="54694"/>
    <cellStyle name="Input [yellow] 5 26 6 3" xfId="54695"/>
    <cellStyle name="Input [yellow] 5 26 7" xfId="17596"/>
    <cellStyle name="Input [yellow] 5 26 8" xfId="54696"/>
    <cellStyle name="Input [yellow] 5 27" xfId="17597"/>
    <cellStyle name="Input [yellow] 5 27 2" xfId="17598"/>
    <cellStyle name="Input [yellow] 5 27 2 2" xfId="17599"/>
    <cellStyle name="Input [yellow] 5 27 2 3" xfId="17600"/>
    <cellStyle name="Input [yellow] 5 27 2 4" xfId="17601"/>
    <cellStyle name="Input [yellow] 5 27 2 5" xfId="17602"/>
    <cellStyle name="Input [yellow] 5 27 2 6" xfId="17603"/>
    <cellStyle name="Input [yellow] 5 27 3" xfId="17604"/>
    <cellStyle name="Input [yellow] 5 27 3 2" xfId="54697"/>
    <cellStyle name="Input [yellow] 5 27 3 3" xfId="54698"/>
    <cellStyle name="Input [yellow] 5 27 4" xfId="17605"/>
    <cellStyle name="Input [yellow] 5 27 4 2" xfId="54699"/>
    <cellStyle name="Input [yellow] 5 27 4 3" xfId="54700"/>
    <cellStyle name="Input [yellow] 5 27 5" xfId="17606"/>
    <cellStyle name="Input [yellow] 5 27 5 2" xfId="54701"/>
    <cellStyle name="Input [yellow] 5 27 5 3" xfId="54702"/>
    <cellStyle name="Input [yellow] 5 27 6" xfId="17607"/>
    <cellStyle name="Input [yellow] 5 27 6 2" xfId="54703"/>
    <cellStyle name="Input [yellow] 5 27 6 3" xfId="54704"/>
    <cellStyle name="Input [yellow] 5 27 7" xfId="17608"/>
    <cellStyle name="Input [yellow] 5 27 8" xfId="54705"/>
    <cellStyle name="Input [yellow] 5 28" xfId="17609"/>
    <cellStyle name="Input [yellow] 5 28 2" xfId="17610"/>
    <cellStyle name="Input [yellow] 5 28 2 2" xfId="17611"/>
    <cellStyle name="Input [yellow] 5 28 2 3" xfId="17612"/>
    <cellStyle name="Input [yellow] 5 28 2 4" xfId="17613"/>
    <cellStyle name="Input [yellow] 5 28 2 5" xfId="17614"/>
    <cellStyle name="Input [yellow] 5 28 2 6" xfId="17615"/>
    <cellStyle name="Input [yellow] 5 28 3" xfId="17616"/>
    <cellStyle name="Input [yellow] 5 28 3 2" xfId="54706"/>
    <cellStyle name="Input [yellow] 5 28 3 3" xfId="54707"/>
    <cellStyle name="Input [yellow] 5 28 4" xfId="17617"/>
    <cellStyle name="Input [yellow] 5 28 4 2" xfId="54708"/>
    <cellStyle name="Input [yellow] 5 28 4 3" xfId="54709"/>
    <cellStyle name="Input [yellow] 5 28 5" xfId="17618"/>
    <cellStyle name="Input [yellow] 5 28 5 2" xfId="54710"/>
    <cellStyle name="Input [yellow] 5 28 5 3" xfId="54711"/>
    <cellStyle name="Input [yellow] 5 28 6" xfId="17619"/>
    <cellStyle name="Input [yellow] 5 28 6 2" xfId="54712"/>
    <cellStyle name="Input [yellow] 5 28 6 3" xfId="54713"/>
    <cellStyle name="Input [yellow] 5 28 7" xfId="17620"/>
    <cellStyle name="Input [yellow] 5 28 8" xfId="54714"/>
    <cellStyle name="Input [yellow] 5 29" xfId="17621"/>
    <cellStyle name="Input [yellow] 5 29 2" xfId="17622"/>
    <cellStyle name="Input [yellow] 5 29 2 2" xfId="17623"/>
    <cellStyle name="Input [yellow] 5 29 2 3" xfId="17624"/>
    <cellStyle name="Input [yellow] 5 29 2 4" xfId="17625"/>
    <cellStyle name="Input [yellow] 5 29 2 5" xfId="17626"/>
    <cellStyle name="Input [yellow] 5 29 2 6" xfId="17627"/>
    <cellStyle name="Input [yellow] 5 29 3" xfId="17628"/>
    <cellStyle name="Input [yellow] 5 29 3 2" xfId="54715"/>
    <cellStyle name="Input [yellow] 5 29 3 3" xfId="54716"/>
    <cellStyle name="Input [yellow] 5 29 4" xfId="17629"/>
    <cellStyle name="Input [yellow] 5 29 4 2" xfId="54717"/>
    <cellStyle name="Input [yellow] 5 29 4 3" xfId="54718"/>
    <cellStyle name="Input [yellow] 5 29 5" xfId="17630"/>
    <cellStyle name="Input [yellow] 5 29 5 2" xfId="54719"/>
    <cellStyle name="Input [yellow] 5 29 5 3" xfId="54720"/>
    <cellStyle name="Input [yellow] 5 29 6" xfId="17631"/>
    <cellStyle name="Input [yellow] 5 29 6 2" xfId="54721"/>
    <cellStyle name="Input [yellow] 5 29 6 3" xfId="54722"/>
    <cellStyle name="Input [yellow] 5 29 7" xfId="17632"/>
    <cellStyle name="Input [yellow] 5 29 8" xfId="54723"/>
    <cellStyle name="Input [yellow] 5 3" xfId="17633"/>
    <cellStyle name="Input [yellow] 5 3 2" xfId="17634"/>
    <cellStyle name="Input [yellow] 5 3 2 2" xfId="17635"/>
    <cellStyle name="Input [yellow] 5 3 2 3" xfId="17636"/>
    <cellStyle name="Input [yellow] 5 3 2 4" xfId="17637"/>
    <cellStyle name="Input [yellow] 5 3 2 5" xfId="17638"/>
    <cellStyle name="Input [yellow] 5 3 2 6" xfId="17639"/>
    <cellStyle name="Input [yellow] 5 3 3" xfId="17640"/>
    <cellStyle name="Input [yellow] 5 3 3 2" xfId="54724"/>
    <cellStyle name="Input [yellow] 5 3 3 3" xfId="54725"/>
    <cellStyle name="Input [yellow] 5 3 4" xfId="17641"/>
    <cellStyle name="Input [yellow] 5 3 4 2" xfId="54726"/>
    <cellStyle name="Input [yellow] 5 3 4 3" xfId="54727"/>
    <cellStyle name="Input [yellow] 5 3 5" xfId="17642"/>
    <cellStyle name="Input [yellow] 5 3 5 2" xfId="54728"/>
    <cellStyle name="Input [yellow] 5 3 5 3" xfId="54729"/>
    <cellStyle name="Input [yellow] 5 3 6" xfId="17643"/>
    <cellStyle name="Input [yellow] 5 3 6 2" xfId="54730"/>
    <cellStyle name="Input [yellow] 5 3 6 3" xfId="54731"/>
    <cellStyle name="Input [yellow] 5 3 7" xfId="17644"/>
    <cellStyle name="Input [yellow] 5 3 8" xfId="54732"/>
    <cellStyle name="Input [yellow] 5 30" xfId="17645"/>
    <cellStyle name="Input [yellow] 5 30 2" xfId="17646"/>
    <cellStyle name="Input [yellow] 5 30 2 2" xfId="17647"/>
    <cellStyle name="Input [yellow] 5 30 2 3" xfId="17648"/>
    <cellStyle name="Input [yellow] 5 30 2 4" xfId="17649"/>
    <cellStyle name="Input [yellow] 5 30 2 5" xfId="17650"/>
    <cellStyle name="Input [yellow] 5 30 2 6" xfId="17651"/>
    <cellStyle name="Input [yellow] 5 30 3" xfId="17652"/>
    <cellStyle name="Input [yellow] 5 30 3 2" xfId="54733"/>
    <cellStyle name="Input [yellow] 5 30 3 3" xfId="54734"/>
    <cellStyle name="Input [yellow] 5 30 4" xfId="17653"/>
    <cellStyle name="Input [yellow] 5 30 4 2" xfId="54735"/>
    <cellStyle name="Input [yellow] 5 30 4 3" xfId="54736"/>
    <cellStyle name="Input [yellow] 5 30 5" xfId="17654"/>
    <cellStyle name="Input [yellow] 5 30 5 2" xfId="54737"/>
    <cellStyle name="Input [yellow] 5 30 5 3" xfId="54738"/>
    <cellStyle name="Input [yellow] 5 30 6" xfId="17655"/>
    <cellStyle name="Input [yellow] 5 30 6 2" xfId="54739"/>
    <cellStyle name="Input [yellow] 5 30 6 3" xfId="54740"/>
    <cellStyle name="Input [yellow] 5 30 7" xfId="17656"/>
    <cellStyle name="Input [yellow] 5 30 8" xfId="54741"/>
    <cellStyle name="Input [yellow] 5 31" xfId="17657"/>
    <cellStyle name="Input [yellow] 5 31 2" xfId="17658"/>
    <cellStyle name="Input [yellow] 5 31 2 2" xfId="17659"/>
    <cellStyle name="Input [yellow] 5 31 2 3" xfId="17660"/>
    <cellStyle name="Input [yellow] 5 31 2 4" xfId="17661"/>
    <cellStyle name="Input [yellow] 5 31 2 5" xfId="17662"/>
    <cellStyle name="Input [yellow] 5 31 2 6" xfId="17663"/>
    <cellStyle name="Input [yellow] 5 31 3" xfId="17664"/>
    <cellStyle name="Input [yellow] 5 31 3 2" xfId="54742"/>
    <cellStyle name="Input [yellow] 5 31 3 3" xfId="54743"/>
    <cellStyle name="Input [yellow] 5 31 4" xfId="17665"/>
    <cellStyle name="Input [yellow] 5 31 4 2" xfId="54744"/>
    <cellStyle name="Input [yellow] 5 31 4 3" xfId="54745"/>
    <cellStyle name="Input [yellow] 5 31 5" xfId="17666"/>
    <cellStyle name="Input [yellow] 5 31 5 2" xfId="54746"/>
    <cellStyle name="Input [yellow] 5 31 5 3" xfId="54747"/>
    <cellStyle name="Input [yellow] 5 31 6" xfId="17667"/>
    <cellStyle name="Input [yellow] 5 31 6 2" xfId="54748"/>
    <cellStyle name="Input [yellow] 5 31 6 3" xfId="54749"/>
    <cellStyle name="Input [yellow] 5 31 7" xfId="17668"/>
    <cellStyle name="Input [yellow] 5 31 8" xfId="54750"/>
    <cellStyle name="Input [yellow] 5 32" xfId="17669"/>
    <cellStyle name="Input [yellow] 5 32 2" xfId="17670"/>
    <cellStyle name="Input [yellow] 5 32 2 2" xfId="17671"/>
    <cellStyle name="Input [yellow] 5 32 2 3" xfId="17672"/>
    <cellStyle name="Input [yellow] 5 32 2 4" xfId="17673"/>
    <cellStyle name="Input [yellow] 5 32 2 5" xfId="17674"/>
    <cellStyle name="Input [yellow] 5 32 2 6" xfId="17675"/>
    <cellStyle name="Input [yellow] 5 32 3" xfId="17676"/>
    <cellStyle name="Input [yellow] 5 32 3 2" xfId="54751"/>
    <cellStyle name="Input [yellow] 5 32 3 3" xfId="54752"/>
    <cellStyle name="Input [yellow] 5 32 4" xfId="17677"/>
    <cellStyle name="Input [yellow] 5 32 4 2" xfId="54753"/>
    <cellStyle name="Input [yellow] 5 32 4 3" xfId="54754"/>
    <cellStyle name="Input [yellow] 5 32 5" xfId="17678"/>
    <cellStyle name="Input [yellow] 5 32 5 2" xfId="54755"/>
    <cellStyle name="Input [yellow] 5 32 5 3" xfId="54756"/>
    <cellStyle name="Input [yellow] 5 32 6" xfId="17679"/>
    <cellStyle name="Input [yellow] 5 32 6 2" xfId="54757"/>
    <cellStyle name="Input [yellow] 5 32 6 3" xfId="54758"/>
    <cellStyle name="Input [yellow] 5 32 7" xfId="17680"/>
    <cellStyle name="Input [yellow] 5 32 8" xfId="54759"/>
    <cellStyle name="Input [yellow] 5 33" xfId="17681"/>
    <cellStyle name="Input [yellow] 5 33 2" xfId="17682"/>
    <cellStyle name="Input [yellow] 5 33 2 2" xfId="17683"/>
    <cellStyle name="Input [yellow] 5 33 2 3" xfId="17684"/>
    <cellStyle name="Input [yellow] 5 33 2 4" xfId="17685"/>
    <cellStyle name="Input [yellow] 5 33 2 5" xfId="17686"/>
    <cellStyle name="Input [yellow] 5 33 2 6" xfId="17687"/>
    <cellStyle name="Input [yellow] 5 33 3" xfId="17688"/>
    <cellStyle name="Input [yellow] 5 33 3 2" xfId="54760"/>
    <cellStyle name="Input [yellow] 5 33 3 3" xfId="54761"/>
    <cellStyle name="Input [yellow] 5 33 4" xfId="17689"/>
    <cellStyle name="Input [yellow] 5 33 4 2" xfId="54762"/>
    <cellStyle name="Input [yellow] 5 33 4 3" xfId="54763"/>
    <cellStyle name="Input [yellow] 5 33 5" xfId="17690"/>
    <cellStyle name="Input [yellow] 5 33 5 2" xfId="54764"/>
    <cellStyle name="Input [yellow] 5 33 5 3" xfId="54765"/>
    <cellStyle name="Input [yellow] 5 33 6" xfId="17691"/>
    <cellStyle name="Input [yellow] 5 33 6 2" xfId="54766"/>
    <cellStyle name="Input [yellow] 5 33 6 3" xfId="54767"/>
    <cellStyle name="Input [yellow] 5 33 7" xfId="17692"/>
    <cellStyle name="Input [yellow] 5 33 8" xfId="54768"/>
    <cellStyle name="Input [yellow] 5 34" xfId="17693"/>
    <cellStyle name="Input [yellow] 5 34 2" xfId="17694"/>
    <cellStyle name="Input [yellow] 5 34 2 2" xfId="17695"/>
    <cellStyle name="Input [yellow] 5 34 2 3" xfId="17696"/>
    <cellStyle name="Input [yellow] 5 34 2 4" xfId="17697"/>
    <cellStyle name="Input [yellow] 5 34 2 5" xfId="17698"/>
    <cellStyle name="Input [yellow] 5 34 2 6" xfId="17699"/>
    <cellStyle name="Input [yellow] 5 34 3" xfId="17700"/>
    <cellStyle name="Input [yellow] 5 34 3 2" xfId="54769"/>
    <cellStyle name="Input [yellow] 5 34 3 3" xfId="54770"/>
    <cellStyle name="Input [yellow] 5 34 4" xfId="17701"/>
    <cellStyle name="Input [yellow] 5 34 4 2" xfId="54771"/>
    <cellStyle name="Input [yellow] 5 34 4 3" xfId="54772"/>
    <cellStyle name="Input [yellow] 5 34 5" xfId="17702"/>
    <cellStyle name="Input [yellow] 5 34 5 2" xfId="54773"/>
    <cellStyle name="Input [yellow] 5 34 5 3" xfId="54774"/>
    <cellStyle name="Input [yellow] 5 34 6" xfId="17703"/>
    <cellStyle name="Input [yellow] 5 34 6 2" xfId="54775"/>
    <cellStyle name="Input [yellow] 5 34 6 3" xfId="54776"/>
    <cellStyle name="Input [yellow] 5 34 7" xfId="17704"/>
    <cellStyle name="Input [yellow] 5 34 8" xfId="54777"/>
    <cellStyle name="Input [yellow] 5 35" xfId="17705"/>
    <cellStyle name="Input [yellow] 5 35 2" xfId="17706"/>
    <cellStyle name="Input [yellow] 5 35 3" xfId="17707"/>
    <cellStyle name="Input [yellow] 5 35 4" xfId="17708"/>
    <cellStyle name="Input [yellow] 5 35 5" xfId="17709"/>
    <cellStyle name="Input [yellow] 5 35 6" xfId="17710"/>
    <cellStyle name="Input [yellow] 5 36" xfId="17711"/>
    <cellStyle name="Input [yellow] 5 36 2" xfId="54778"/>
    <cellStyle name="Input [yellow] 5 36 3" xfId="54779"/>
    <cellStyle name="Input [yellow] 5 37" xfId="17712"/>
    <cellStyle name="Input [yellow] 5 37 2" xfId="54780"/>
    <cellStyle name="Input [yellow] 5 37 3" xfId="54781"/>
    <cellStyle name="Input [yellow] 5 38" xfId="17713"/>
    <cellStyle name="Input [yellow] 5 38 2" xfId="54782"/>
    <cellStyle name="Input [yellow] 5 38 3" xfId="54783"/>
    <cellStyle name="Input [yellow] 5 39" xfId="17714"/>
    <cellStyle name="Input [yellow] 5 39 2" xfId="54784"/>
    <cellStyle name="Input [yellow] 5 39 3" xfId="54785"/>
    <cellStyle name="Input [yellow] 5 4" xfId="17715"/>
    <cellStyle name="Input [yellow] 5 4 2" xfId="17716"/>
    <cellStyle name="Input [yellow] 5 4 2 2" xfId="17717"/>
    <cellStyle name="Input [yellow] 5 4 2 3" xfId="17718"/>
    <cellStyle name="Input [yellow] 5 4 2 4" xfId="17719"/>
    <cellStyle name="Input [yellow] 5 4 2 5" xfId="17720"/>
    <cellStyle name="Input [yellow] 5 4 2 6" xfId="17721"/>
    <cellStyle name="Input [yellow] 5 4 3" xfId="17722"/>
    <cellStyle name="Input [yellow] 5 4 3 2" xfId="54786"/>
    <cellStyle name="Input [yellow] 5 4 3 3" xfId="54787"/>
    <cellStyle name="Input [yellow] 5 4 4" xfId="17723"/>
    <cellStyle name="Input [yellow] 5 4 4 2" xfId="54788"/>
    <cellStyle name="Input [yellow] 5 4 4 3" xfId="54789"/>
    <cellStyle name="Input [yellow] 5 4 5" xfId="17724"/>
    <cellStyle name="Input [yellow] 5 4 5 2" xfId="54790"/>
    <cellStyle name="Input [yellow] 5 4 5 3" xfId="54791"/>
    <cellStyle name="Input [yellow] 5 4 6" xfId="17725"/>
    <cellStyle name="Input [yellow] 5 4 6 2" xfId="54792"/>
    <cellStyle name="Input [yellow] 5 4 6 3" xfId="54793"/>
    <cellStyle name="Input [yellow] 5 4 7" xfId="17726"/>
    <cellStyle name="Input [yellow] 5 4 8" xfId="54794"/>
    <cellStyle name="Input [yellow] 5 40" xfId="17727"/>
    <cellStyle name="Input [yellow] 5 41" xfId="54795"/>
    <cellStyle name="Input [yellow] 5 5" xfId="17728"/>
    <cellStyle name="Input [yellow] 5 5 2" xfId="17729"/>
    <cellStyle name="Input [yellow] 5 5 2 2" xfId="17730"/>
    <cellStyle name="Input [yellow] 5 5 2 3" xfId="17731"/>
    <cellStyle name="Input [yellow] 5 5 2 4" xfId="17732"/>
    <cellStyle name="Input [yellow] 5 5 2 5" xfId="17733"/>
    <cellStyle name="Input [yellow] 5 5 2 6" xfId="17734"/>
    <cellStyle name="Input [yellow] 5 5 3" xfId="17735"/>
    <cellStyle name="Input [yellow] 5 5 3 2" xfId="54796"/>
    <cellStyle name="Input [yellow] 5 5 3 3" xfId="54797"/>
    <cellStyle name="Input [yellow] 5 5 4" xfId="17736"/>
    <cellStyle name="Input [yellow] 5 5 4 2" xfId="54798"/>
    <cellStyle name="Input [yellow] 5 5 4 3" xfId="54799"/>
    <cellStyle name="Input [yellow] 5 5 5" xfId="17737"/>
    <cellStyle name="Input [yellow] 5 5 5 2" xfId="54800"/>
    <cellStyle name="Input [yellow] 5 5 5 3" xfId="54801"/>
    <cellStyle name="Input [yellow] 5 5 6" xfId="17738"/>
    <cellStyle name="Input [yellow] 5 5 6 2" xfId="54802"/>
    <cellStyle name="Input [yellow] 5 5 6 3" xfId="54803"/>
    <cellStyle name="Input [yellow] 5 5 7" xfId="17739"/>
    <cellStyle name="Input [yellow] 5 5 8" xfId="54804"/>
    <cellStyle name="Input [yellow] 5 6" xfId="17740"/>
    <cellStyle name="Input [yellow] 5 6 2" xfId="17741"/>
    <cellStyle name="Input [yellow] 5 6 2 2" xfId="17742"/>
    <cellStyle name="Input [yellow] 5 6 2 3" xfId="17743"/>
    <cellStyle name="Input [yellow] 5 6 2 4" xfId="17744"/>
    <cellStyle name="Input [yellow] 5 6 2 5" xfId="17745"/>
    <cellStyle name="Input [yellow] 5 6 2 6" xfId="17746"/>
    <cellStyle name="Input [yellow] 5 6 3" xfId="17747"/>
    <cellStyle name="Input [yellow] 5 6 3 2" xfId="54805"/>
    <cellStyle name="Input [yellow] 5 6 3 3" xfId="54806"/>
    <cellStyle name="Input [yellow] 5 6 4" xfId="17748"/>
    <cellStyle name="Input [yellow] 5 6 4 2" xfId="54807"/>
    <cellStyle name="Input [yellow] 5 6 4 3" xfId="54808"/>
    <cellStyle name="Input [yellow] 5 6 5" xfId="17749"/>
    <cellStyle name="Input [yellow] 5 6 5 2" xfId="54809"/>
    <cellStyle name="Input [yellow] 5 6 5 3" xfId="54810"/>
    <cellStyle name="Input [yellow] 5 6 6" xfId="17750"/>
    <cellStyle name="Input [yellow] 5 6 6 2" xfId="54811"/>
    <cellStyle name="Input [yellow] 5 6 6 3" xfId="54812"/>
    <cellStyle name="Input [yellow] 5 6 7" xfId="17751"/>
    <cellStyle name="Input [yellow] 5 6 8" xfId="54813"/>
    <cellStyle name="Input [yellow] 5 7" xfId="17752"/>
    <cellStyle name="Input [yellow] 5 7 2" xfId="17753"/>
    <cellStyle name="Input [yellow] 5 7 2 2" xfId="17754"/>
    <cellStyle name="Input [yellow] 5 7 2 3" xfId="17755"/>
    <cellStyle name="Input [yellow] 5 7 2 4" xfId="17756"/>
    <cellStyle name="Input [yellow] 5 7 2 5" xfId="17757"/>
    <cellStyle name="Input [yellow] 5 7 2 6" xfId="17758"/>
    <cellStyle name="Input [yellow] 5 7 3" xfId="17759"/>
    <cellStyle name="Input [yellow] 5 7 3 2" xfId="54814"/>
    <cellStyle name="Input [yellow] 5 7 3 3" xfId="54815"/>
    <cellStyle name="Input [yellow] 5 7 4" xfId="17760"/>
    <cellStyle name="Input [yellow] 5 7 4 2" xfId="54816"/>
    <cellStyle name="Input [yellow] 5 7 4 3" xfId="54817"/>
    <cellStyle name="Input [yellow] 5 7 5" xfId="17761"/>
    <cellStyle name="Input [yellow] 5 7 5 2" xfId="54818"/>
    <cellStyle name="Input [yellow] 5 7 5 3" xfId="54819"/>
    <cellStyle name="Input [yellow] 5 7 6" xfId="17762"/>
    <cellStyle name="Input [yellow] 5 7 6 2" xfId="54820"/>
    <cellStyle name="Input [yellow] 5 7 6 3" xfId="54821"/>
    <cellStyle name="Input [yellow] 5 7 7" xfId="17763"/>
    <cellStyle name="Input [yellow] 5 7 8" xfId="54822"/>
    <cellStyle name="Input [yellow] 5 8" xfId="17764"/>
    <cellStyle name="Input [yellow] 5 8 2" xfId="17765"/>
    <cellStyle name="Input [yellow] 5 8 2 2" xfId="17766"/>
    <cellStyle name="Input [yellow] 5 8 2 3" xfId="17767"/>
    <cellStyle name="Input [yellow] 5 8 2 4" xfId="17768"/>
    <cellStyle name="Input [yellow] 5 8 2 5" xfId="17769"/>
    <cellStyle name="Input [yellow] 5 8 2 6" xfId="17770"/>
    <cellStyle name="Input [yellow] 5 8 3" xfId="17771"/>
    <cellStyle name="Input [yellow] 5 8 3 2" xfId="54823"/>
    <cellStyle name="Input [yellow] 5 8 3 3" xfId="54824"/>
    <cellStyle name="Input [yellow] 5 8 4" xfId="17772"/>
    <cellStyle name="Input [yellow] 5 8 4 2" xfId="54825"/>
    <cellStyle name="Input [yellow] 5 8 4 3" xfId="54826"/>
    <cellStyle name="Input [yellow] 5 8 5" xfId="17773"/>
    <cellStyle name="Input [yellow] 5 8 5 2" xfId="54827"/>
    <cellStyle name="Input [yellow] 5 8 5 3" xfId="54828"/>
    <cellStyle name="Input [yellow] 5 8 6" xfId="17774"/>
    <cellStyle name="Input [yellow] 5 8 6 2" xfId="54829"/>
    <cellStyle name="Input [yellow] 5 8 6 3" xfId="54830"/>
    <cellStyle name="Input [yellow] 5 8 7" xfId="17775"/>
    <cellStyle name="Input [yellow] 5 8 8" xfId="54831"/>
    <cellStyle name="Input [yellow] 5 9" xfId="17776"/>
    <cellStyle name="Input [yellow] 5 9 2" xfId="17777"/>
    <cellStyle name="Input [yellow] 5 9 2 2" xfId="17778"/>
    <cellStyle name="Input [yellow] 5 9 2 3" xfId="17779"/>
    <cellStyle name="Input [yellow] 5 9 2 4" xfId="17780"/>
    <cellStyle name="Input [yellow] 5 9 2 5" xfId="17781"/>
    <cellStyle name="Input [yellow] 5 9 2 6" xfId="17782"/>
    <cellStyle name="Input [yellow] 5 9 3" xfId="17783"/>
    <cellStyle name="Input [yellow] 5 9 3 2" xfId="54832"/>
    <cellStyle name="Input [yellow] 5 9 3 3" xfId="54833"/>
    <cellStyle name="Input [yellow] 5 9 4" xfId="17784"/>
    <cellStyle name="Input [yellow] 5 9 4 2" xfId="54834"/>
    <cellStyle name="Input [yellow] 5 9 4 3" xfId="54835"/>
    <cellStyle name="Input [yellow] 5 9 5" xfId="17785"/>
    <cellStyle name="Input [yellow] 5 9 5 2" xfId="54836"/>
    <cellStyle name="Input [yellow] 5 9 5 3" xfId="54837"/>
    <cellStyle name="Input [yellow] 5 9 6" xfId="17786"/>
    <cellStyle name="Input [yellow] 5 9 6 2" xfId="54838"/>
    <cellStyle name="Input [yellow] 5 9 6 3" xfId="54839"/>
    <cellStyle name="Input [yellow] 5 9 7" xfId="17787"/>
    <cellStyle name="Input [yellow] 5 9 8" xfId="54840"/>
    <cellStyle name="Input [yellow] 6" xfId="17788"/>
    <cellStyle name="Input [yellow] 6 2" xfId="17789"/>
    <cellStyle name="Input [yellow] 6 2 2" xfId="17790"/>
    <cellStyle name="Input [yellow] 6 2 3" xfId="17791"/>
    <cellStyle name="Input [yellow] 6 2 4" xfId="17792"/>
    <cellStyle name="Input [yellow] 6 2 5" xfId="17793"/>
    <cellStyle name="Input [yellow] 6 2 6" xfId="17794"/>
    <cellStyle name="Input [yellow] 6 3" xfId="17795"/>
    <cellStyle name="Input [yellow] 6 3 2" xfId="54841"/>
    <cellStyle name="Input [yellow] 6 3 3" xfId="54842"/>
    <cellStyle name="Input [yellow] 6 4" xfId="17796"/>
    <cellStyle name="Input [yellow] 6 4 2" xfId="54843"/>
    <cellStyle name="Input [yellow] 6 4 3" xfId="54844"/>
    <cellStyle name="Input [yellow] 6 5" xfId="17797"/>
    <cellStyle name="Input [yellow] 6 5 2" xfId="54845"/>
    <cellStyle name="Input [yellow] 6 5 3" xfId="54846"/>
    <cellStyle name="Input [yellow] 6 6" xfId="17798"/>
    <cellStyle name="Input [yellow] 6 6 2" xfId="54847"/>
    <cellStyle name="Input [yellow] 6 6 3" xfId="54848"/>
    <cellStyle name="Input [yellow] 6 7" xfId="17799"/>
    <cellStyle name="Input [yellow] 6 8" xfId="54849"/>
    <cellStyle name="Input [yellow] 7" xfId="17800"/>
    <cellStyle name="Input [yellow] 7 2" xfId="17801"/>
    <cellStyle name="Input [yellow] 7 2 2" xfId="17802"/>
    <cellStyle name="Input [yellow] 7 2 3" xfId="17803"/>
    <cellStyle name="Input [yellow] 7 2 4" xfId="17804"/>
    <cellStyle name="Input [yellow] 7 2 5" xfId="17805"/>
    <cellStyle name="Input [yellow] 7 2 6" xfId="17806"/>
    <cellStyle name="Input [yellow] 7 3" xfId="17807"/>
    <cellStyle name="Input [yellow] 7 3 2" xfId="54850"/>
    <cellStyle name="Input [yellow] 7 3 3" xfId="54851"/>
    <cellStyle name="Input [yellow] 7 4" xfId="17808"/>
    <cellStyle name="Input [yellow] 7 4 2" xfId="54852"/>
    <cellStyle name="Input [yellow] 7 4 3" xfId="54853"/>
    <cellStyle name="Input [yellow] 7 5" xfId="17809"/>
    <cellStyle name="Input [yellow] 7 5 2" xfId="54854"/>
    <cellStyle name="Input [yellow] 7 5 3" xfId="54855"/>
    <cellStyle name="Input [yellow] 7 6" xfId="17810"/>
    <cellStyle name="Input [yellow] 7 6 2" xfId="54856"/>
    <cellStyle name="Input [yellow] 7 6 3" xfId="54857"/>
    <cellStyle name="Input [yellow] 7 7" xfId="17811"/>
    <cellStyle name="Input [yellow] 7 8" xfId="54858"/>
    <cellStyle name="Input [yellow] 8" xfId="17812"/>
    <cellStyle name="Input [yellow] 8 2" xfId="17813"/>
    <cellStyle name="Input [yellow] 8 2 2" xfId="17814"/>
    <cellStyle name="Input [yellow] 8 2 3" xfId="17815"/>
    <cellStyle name="Input [yellow] 8 2 4" xfId="17816"/>
    <cellStyle name="Input [yellow] 8 2 5" xfId="17817"/>
    <cellStyle name="Input [yellow] 8 2 6" xfId="17818"/>
    <cellStyle name="Input [yellow] 8 3" xfId="17819"/>
    <cellStyle name="Input [yellow] 8 3 2" xfId="54859"/>
    <cellStyle name="Input [yellow] 8 3 3" xfId="54860"/>
    <cellStyle name="Input [yellow] 8 4" xfId="17820"/>
    <cellStyle name="Input [yellow] 8 4 2" xfId="54861"/>
    <cellStyle name="Input [yellow] 8 4 3" xfId="54862"/>
    <cellStyle name="Input [yellow] 8 5" xfId="17821"/>
    <cellStyle name="Input [yellow] 8 5 2" xfId="54863"/>
    <cellStyle name="Input [yellow] 8 5 3" xfId="54864"/>
    <cellStyle name="Input [yellow] 8 6" xfId="17822"/>
    <cellStyle name="Input [yellow] 8 6 2" xfId="54865"/>
    <cellStyle name="Input [yellow] 8 6 3" xfId="54866"/>
    <cellStyle name="Input [yellow] 8 7" xfId="17823"/>
    <cellStyle name="Input [yellow] 8 8" xfId="54867"/>
    <cellStyle name="Input [yellow] 9" xfId="17824"/>
    <cellStyle name="Input [yellow] 9 2" xfId="17825"/>
    <cellStyle name="Input [yellow] 9 2 2" xfId="17826"/>
    <cellStyle name="Input [yellow] 9 2 3" xfId="17827"/>
    <cellStyle name="Input [yellow] 9 2 4" xfId="17828"/>
    <cellStyle name="Input [yellow] 9 2 5" xfId="17829"/>
    <cellStyle name="Input [yellow] 9 2 6" xfId="17830"/>
    <cellStyle name="Input [yellow] 9 3" xfId="17831"/>
    <cellStyle name="Input [yellow] 9 3 2" xfId="54868"/>
    <cellStyle name="Input [yellow] 9 3 3" xfId="54869"/>
    <cellStyle name="Input [yellow] 9 4" xfId="17832"/>
    <cellStyle name="Input [yellow] 9 4 2" xfId="54870"/>
    <cellStyle name="Input [yellow] 9 4 3" xfId="54871"/>
    <cellStyle name="Input [yellow] 9 5" xfId="17833"/>
    <cellStyle name="Input [yellow] 9 5 2" xfId="54872"/>
    <cellStyle name="Input [yellow] 9 5 3" xfId="54873"/>
    <cellStyle name="Input [yellow] 9 6" xfId="17834"/>
    <cellStyle name="Input [yellow] 9 6 2" xfId="54874"/>
    <cellStyle name="Input [yellow] 9 6 3" xfId="54875"/>
    <cellStyle name="Input [yellow] 9 7" xfId="17835"/>
    <cellStyle name="Input [yellow] 9 8" xfId="54876"/>
    <cellStyle name="Input 2" xfId="17836"/>
    <cellStyle name="Input 2 10" xfId="17837"/>
    <cellStyle name="Input 2 10 2" xfId="17838"/>
    <cellStyle name="Input 2 10 2 2" xfId="17839"/>
    <cellStyle name="Input 2 10 2 3" xfId="17840"/>
    <cellStyle name="Input 2 10 2 4" xfId="17841"/>
    <cellStyle name="Input 2 10 2 5" xfId="17842"/>
    <cellStyle name="Input 2 10 2 6" xfId="17843"/>
    <cellStyle name="Input 2 10 3" xfId="17844"/>
    <cellStyle name="Input 2 10 3 2" xfId="54877"/>
    <cellStyle name="Input 2 10 3 3" xfId="54878"/>
    <cellStyle name="Input 2 10 4" xfId="17845"/>
    <cellStyle name="Input 2 10 4 2" xfId="54879"/>
    <cellStyle name="Input 2 10 4 3" xfId="54880"/>
    <cellStyle name="Input 2 10 5" xfId="17846"/>
    <cellStyle name="Input 2 10 5 2" xfId="54881"/>
    <cellStyle name="Input 2 10 5 3" xfId="54882"/>
    <cellStyle name="Input 2 10 6" xfId="17847"/>
    <cellStyle name="Input 2 10 6 2" xfId="54883"/>
    <cellStyle name="Input 2 10 6 3" xfId="54884"/>
    <cellStyle name="Input 2 10 7" xfId="17848"/>
    <cellStyle name="Input 2 10 8" xfId="54885"/>
    <cellStyle name="Input 2 11" xfId="17849"/>
    <cellStyle name="Input 2 11 2" xfId="17850"/>
    <cellStyle name="Input 2 11 2 2" xfId="17851"/>
    <cellStyle name="Input 2 11 2 3" xfId="17852"/>
    <cellStyle name="Input 2 11 2 4" xfId="17853"/>
    <cellStyle name="Input 2 11 2 5" xfId="17854"/>
    <cellStyle name="Input 2 11 2 6" xfId="17855"/>
    <cellStyle name="Input 2 11 3" xfId="17856"/>
    <cellStyle name="Input 2 11 3 2" xfId="54886"/>
    <cellStyle name="Input 2 11 3 3" xfId="54887"/>
    <cellStyle name="Input 2 11 4" xfId="17857"/>
    <cellStyle name="Input 2 11 4 2" xfId="54888"/>
    <cellStyle name="Input 2 11 4 3" xfId="54889"/>
    <cellStyle name="Input 2 11 5" xfId="17858"/>
    <cellStyle name="Input 2 11 5 2" xfId="54890"/>
    <cellStyle name="Input 2 11 5 3" xfId="54891"/>
    <cellStyle name="Input 2 11 6" xfId="17859"/>
    <cellStyle name="Input 2 11 6 2" xfId="54892"/>
    <cellStyle name="Input 2 11 6 3" xfId="54893"/>
    <cellStyle name="Input 2 11 7" xfId="17860"/>
    <cellStyle name="Input 2 11 8" xfId="54894"/>
    <cellStyle name="Input 2 12" xfId="17861"/>
    <cellStyle name="Input 2 12 2" xfId="17862"/>
    <cellStyle name="Input 2 12 2 2" xfId="17863"/>
    <cellStyle name="Input 2 12 2 3" xfId="17864"/>
    <cellStyle name="Input 2 12 2 4" xfId="17865"/>
    <cellStyle name="Input 2 12 2 5" xfId="17866"/>
    <cellStyle name="Input 2 12 2 6" xfId="17867"/>
    <cellStyle name="Input 2 12 3" xfId="17868"/>
    <cellStyle name="Input 2 12 3 2" xfId="54895"/>
    <cellStyle name="Input 2 12 3 3" xfId="54896"/>
    <cellStyle name="Input 2 12 4" xfId="17869"/>
    <cellStyle name="Input 2 12 4 2" xfId="54897"/>
    <cellStyle name="Input 2 12 4 3" xfId="54898"/>
    <cellStyle name="Input 2 12 5" xfId="17870"/>
    <cellStyle name="Input 2 12 5 2" xfId="54899"/>
    <cellStyle name="Input 2 12 5 3" xfId="54900"/>
    <cellStyle name="Input 2 12 6" xfId="17871"/>
    <cellStyle name="Input 2 12 6 2" xfId="54901"/>
    <cellStyle name="Input 2 12 6 3" xfId="54902"/>
    <cellStyle name="Input 2 12 7" xfId="17872"/>
    <cellStyle name="Input 2 12 8" xfId="54903"/>
    <cellStyle name="Input 2 13" xfId="17873"/>
    <cellStyle name="Input 2 13 2" xfId="17874"/>
    <cellStyle name="Input 2 13 2 2" xfId="17875"/>
    <cellStyle name="Input 2 13 2 3" xfId="17876"/>
    <cellStyle name="Input 2 13 2 4" xfId="17877"/>
    <cellStyle name="Input 2 13 2 5" xfId="17878"/>
    <cellStyle name="Input 2 13 2 6" xfId="17879"/>
    <cellStyle name="Input 2 13 3" xfId="17880"/>
    <cellStyle name="Input 2 13 3 2" xfId="54904"/>
    <cellStyle name="Input 2 13 3 3" xfId="54905"/>
    <cellStyle name="Input 2 13 4" xfId="17881"/>
    <cellStyle name="Input 2 13 4 2" xfId="54906"/>
    <cellStyle name="Input 2 13 4 3" xfId="54907"/>
    <cellStyle name="Input 2 13 5" xfId="17882"/>
    <cellStyle name="Input 2 13 5 2" xfId="54908"/>
    <cellStyle name="Input 2 13 5 3" xfId="54909"/>
    <cellStyle name="Input 2 13 6" xfId="17883"/>
    <cellStyle name="Input 2 13 6 2" xfId="54910"/>
    <cellStyle name="Input 2 13 6 3" xfId="54911"/>
    <cellStyle name="Input 2 13 7" xfId="17884"/>
    <cellStyle name="Input 2 13 8" xfId="54912"/>
    <cellStyle name="Input 2 14" xfId="17885"/>
    <cellStyle name="Input 2 14 2" xfId="17886"/>
    <cellStyle name="Input 2 14 2 2" xfId="17887"/>
    <cellStyle name="Input 2 14 2 3" xfId="17888"/>
    <cellStyle name="Input 2 14 2 4" xfId="17889"/>
    <cellStyle name="Input 2 14 2 5" xfId="17890"/>
    <cellStyle name="Input 2 14 2 6" xfId="17891"/>
    <cellStyle name="Input 2 14 3" xfId="17892"/>
    <cellStyle name="Input 2 14 3 2" xfId="54913"/>
    <cellStyle name="Input 2 14 3 3" xfId="54914"/>
    <cellStyle name="Input 2 14 4" xfId="17893"/>
    <cellStyle name="Input 2 14 4 2" xfId="54915"/>
    <cellStyle name="Input 2 14 4 3" xfId="54916"/>
    <cellStyle name="Input 2 14 5" xfId="17894"/>
    <cellStyle name="Input 2 14 5 2" xfId="54917"/>
    <cellStyle name="Input 2 14 5 3" xfId="54918"/>
    <cellStyle name="Input 2 14 6" xfId="17895"/>
    <cellStyle name="Input 2 14 6 2" xfId="54919"/>
    <cellStyle name="Input 2 14 6 3" xfId="54920"/>
    <cellStyle name="Input 2 14 7" xfId="17896"/>
    <cellStyle name="Input 2 14 8" xfId="54921"/>
    <cellStyle name="Input 2 15" xfId="17897"/>
    <cellStyle name="Input 2 15 2" xfId="17898"/>
    <cellStyle name="Input 2 15 2 2" xfId="17899"/>
    <cellStyle name="Input 2 15 2 3" xfId="17900"/>
    <cellStyle name="Input 2 15 2 4" xfId="17901"/>
    <cellStyle name="Input 2 15 2 5" xfId="17902"/>
    <cellStyle name="Input 2 15 2 6" xfId="17903"/>
    <cellStyle name="Input 2 15 3" xfId="17904"/>
    <cellStyle name="Input 2 15 3 2" xfId="54922"/>
    <cellStyle name="Input 2 15 3 3" xfId="54923"/>
    <cellStyle name="Input 2 15 4" xfId="17905"/>
    <cellStyle name="Input 2 15 4 2" xfId="54924"/>
    <cellStyle name="Input 2 15 4 3" xfId="54925"/>
    <cellStyle name="Input 2 15 5" xfId="17906"/>
    <cellStyle name="Input 2 15 5 2" xfId="54926"/>
    <cellStyle name="Input 2 15 5 3" xfId="54927"/>
    <cellStyle name="Input 2 15 6" xfId="17907"/>
    <cellStyle name="Input 2 15 6 2" xfId="54928"/>
    <cellStyle name="Input 2 15 6 3" xfId="54929"/>
    <cellStyle name="Input 2 15 7" xfId="17908"/>
    <cellStyle name="Input 2 15 8" xfId="54930"/>
    <cellStyle name="Input 2 16" xfId="17909"/>
    <cellStyle name="Input 2 16 2" xfId="17910"/>
    <cellStyle name="Input 2 16 2 2" xfId="17911"/>
    <cellStyle name="Input 2 16 2 3" xfId="17912"/>
    <cellStyle name="Input 2 16 2 4" xfId="17913"/>
    <cellStyle name="Input 2 16 2 5" xfId="17914"/>
    <cellStyle name="Input 2 16 2 6" xfId="17915"/>
    <cellStyle name="Input 2 16 3" xfId="17916"/>
    <cellStyle name="Input 2 16 3 2" xfId="54931"/>
    <cellStyle name="Input 2 16 3 3" xfId="54932"/>
    <cellStyle name="Input 2 16 4" xfId="17917"/>
    <cellStyle name="Input 2 16 4 2" xfId="54933"/>
    <cellStyle name="Input 2 16 4 3" xfId="54934"/>
    <cellStyle name="Input 2 16 5" xfId="17918"/>
    <cellStyle name="Input 2 16 5 2" xfId="54935"/>
    <cellStyle name="Input 2 16 5 3" xfId="54936"/>
    <cellStyle name="Input 2 16 6" xfId="17919"/>
    <cellStyle name="Input 2 16 6 2" xfId="54937"/>
    <cellStyle name="Input 2 16 6 3" xfId="54938"/>
    <cellStyle name="Input 2 16 7" xfId="17920"/>
    <cellStyle name="Input 2 16 8" xfId="54939"/>
    <cellStyle name="Input 2 17" xfId="17921"/>
    <cellStyle name="Input 2 17 2" xfId="17922"/>
    <cellStyle name="Input 2 17 2 2" xfId="17923"/>
    <cellStyle name="Input 2 17 2 3" xfId="17924"/>
    <cellStyle name="Input 2 17 2 4" xfId="17925"/>
    <cellStyle name="Input 2 17 2 5" xfId="17926"/>
    <cellStyle name="Input 2 17 2 6" xfId="17927"/>
    <cellStyle name="Input 2 17 3" xfId="17928"/>
    <cellStyle name="Input 2 17 3 2" xfId="54940"/>
    <cellStyle name="Input 2 17 3 3" xfId="54941"/>
    <cellStyle name="Input 2 17 4" xfId="17929"/>
    <cellStyle name="Input 2 17 4 2" xfId="54942"/>
    <cellStyle name="Input 2 17 4 3" xfId="54943"/>
    <cellStyle name="Input 2 17 5" xfId="17930"/>
    <cellStyle name="Input 2 17 5 2" xfId="54944"/>
    <cellStyle name="Input 2 17 5 3" xfId="54945"/>
    <cellStyle name="Input 2 17 6" xfId="17931"/>
    <cellStyle name="Input 2 17 6 2" xfId="54946"/>
    <cellStyle name="Input 2 17 6 3" xfId="54947"/>
    <cellStyle name="Input 2 17 7" xfId="17932"/>
    <cellStyle name="Input 2 17 8" xfId="54948"/>
    <cellStyle name="Input 2 18" xfId="17933"/>
    <cellStyle name="Input 2 18 2" xfId="17934"/>
    <cellStyle name="Input 2 18 2 2" xfId="17935"/>
    <cellStyle name="Input 2 18 2 3" xfId="17936"/>
    <cellStyle name="Input 2 18 2 4" xfId="17937"/>
    <cellStyle name="Input 2 18 2 5" xfId="17938"/>
    <cellStyle name="Input 2 18 2 6" xfId="17939"/>
    <cellStyle name="Input 2 18 3" xfId="17940"/>
    <cellStyle name="Input 2 18 3 2" xfId="54949"/>
    <cellStyle name="Input 2 18 3 3" xfId="54950"/>
    <cellStyle name="Input 2 18 4" xfId="17941"/>
    <cellStyle name="Input 2 18 4 2" xfId="54951"/>
    <cellStyle name="Input 2 18 4 3" xfId="54952"/>
    <cellStyle name="Input 2 18 5" xfId="17942"/>
    <cellStyle name="Input 2 18 5 2" xfId="54953"/>
    <cellStyle name="Input 2 18 5 3" xfId="54954"/>
    <cellStyle name="Input 2 18 6" xfId="17943"/>
    <cellStyle name="Input 2 18 6 2" xfId="54955"/>
    <cellStyle name="Input 2 18 6 3" xfId="54956"/>
    <cellStyle name="Input 2 18 7" xfId="17944"/>
    <cellStyle name="Input 2 18 8" xfId="54957"/>
    <cellStyle name="Input 2 19" xfId="17945"/>
    <cellStyle name="Input 2 19 2" xfId="17946"/>
    <cellStyle name="Input 2 19 2 2" xfId="17947"/>
    <cellStyle name="Input 2 19 2 3" xfId="17948"/>
    <cellStyle name="Input 2 19 2 4" xfId="17949"/>
    <cellStyle name="Input 2 19 2 5" xfId="17950"/>
    <cellStyle name="Input 2 19 2 6" xfId="17951"/>
    <cellStyle name="Input 2 19 3" xfId="17952"/>
    <cellStyle name="Input 2 19 3 2" xfId="54958"/>
    <cellStyle name="Input 2 19 3 3" xfId="54959"/>
    <cellStyle name="Input 2 19 4" xfId="17953"/>
    <cellStyle name="Input 2 19 4 2" xfId="54960"/>
    <cellStyle name="Input 2 19 4 3" xfId="54961"/>
    <cellStyle name="Input 2 19 5" xfId="17954"/>
    <cellStyle name="Input 2 19 5 2" xfId="54962"/>
    <cellStyle name="Input 2 19 5 3" xfId="54963"/>
    <cellStyle name="Input 2 19 6" xfId="17955"/>
    <cellStyle name="Input 2 19 6 2" xfId="54964"/>
    <cellStyle name="Input 2 19 6 3" xfId="54965"/>
    <cellStyle name="Input 2 19 7" xfId="17956"/>
    <cellStyle name="Input 2 19 8" xfId="54966"/>
    <cellStyle name="Input 2 2" xfId="17957"/>
    <cellStyle name="Input 2 2 10" xfId="17958"/>
    <cellStyle name="Input 2 2 10 2" xfId="17959"/>
    <cellStyle name="Input 2 2 10 2 2" xfId="17960"/>
    <cellStyle name="Input 2 2 10 2 3" xfId="17961"/>
    <cellStyle name="Input 2 2 10 2 4" xfId="17962"/>
    <cellStyle name="Input 2 2 10 2 5" xfId="17963"/>
    <cellStyle name="Input 2 2 10 2 6" xfId="17964"/>
    <cellStyle name="Input 2 2 10 3" xfId="17965"/>
    <cellStyle name="Input 2 2 10 3 2" xfId="54967"/>
    <cellStyle name="Input 2 2 10 3 3" xfId="54968"/>
    <cellStyle name="Input 2 2 10 4" xfId="17966"/>
    <cellStyle name="Input 2 2 10 4 2" xfId="54969"/>
    <cellStyle name="Input 2 2 10 4 3" xfId="54970"/>
    <cellStyle name="Input 2 2 10 5" xfId="17967"/>
    <cellStyle name="Input 2 2 10 5 2" xfId="54971"/>
    <cellStyle name="Input 2 2 10 5 3" xfId="54972"/>
    <cellStyle name="Input 2 2 10 6" xfId="17968"/>
    <cellStyle name="Input 2 2 10 6 2" xfId="54973"/>
    <cellStyle name="Input 2 2 10 6 3" xfId="54974"/>
    <cellStyle name="Input 2 2 10 7" xfId="17969"/>
    <cellStyle name="Input 2 2 10 8" xfId="54975"/>
    <cellStyle name="Input 2 2 11" xfId="17970"/>
    <cellStyle name="Input 2 2 11 2" xfId="17971"/>
    <cellStyle name="Input 2 2 11 2 2" xfId="17972"/>
    <cellStyle name="Input 2 2 11 2 3" xfId="17973"/>
    <cellStyle name="Input 2 2 11 2 4" xfId="17974"/>
    <cellStyle name="Input 2 2 11 2 5" xfId="17975"/>
    <cellStyle name="Input 2 2 11 2 6" xfId="17976"/>
    <cellStyle name="Input 2 2 11 3" xfId="17977"/>
    <cellStyle name="Input 2 2 11 3 2" xfId="54976"/>
    <cellStyle name="Input 2 2 11 3 3" xfId="54977"/>
    <cellStyle name="Input 2 2 11 4" xfId="17978"/>
    <cellStyle name="Input 2 2 11 4 2" xfId="54978"/>
    <cellStyle name="Input 2 2 11 4 3" xfId="54979"/>
    <cellStyle name="Input 2 2 11 5" xfId="17979"/>
    <cellStyle name="Input 2 2 11 5 2" xfId="54980"/>
    <cellStyle name="Input 2 2 11 5 3" xfId="54981"/>
    <cellStyle name="Input 2 2 11 6" xfId="17980"/>
    <cellStyle name="Input 2 2 11 6 2" xfId="54982"/>
    <cellStyle name="Input 2 2 11 6 3" xfId="54983"/>
    <cellStyle name="Input 2 2 11 7" xfId="17981"/>
    <cellStyle name="Input 2 2 11 8" xfId="54984"/>
    <cellStyle name="Input 2 2 12" xfId="17982"/>
    <cellStyle name="Input 2 2 12 2" xfId="17983"/>
    <cellStyle name="Input 2 2 12 2 2" xfId="17984"/>
    <cellStyle name="Input 2 2 12 2 3" xfId="17985"/>
    <cellStyle name="Input 2 2 12 2 4" xfId="17986"/>
    <cellStyle name="Input 2 2 12 2 5" xfId="17987"/>
    <cellStyle name="Input 2 2 12 2 6" xfId="17988"/>
    <cellStyle name="Input 2 2 12 3" xfId="17989"/>
    <cellStyle name="Input 2 2 12 3 2" xfId="54985"/>
    <cellStyle name="Input 2 2 12 3 3" xfId="54986"/>
    <cellStyle name="Input 2 2 12 4" xfId="17990"/>
    <cellStyle name="Input 2 2 12 4 2" xfId="54987"/>
    <cellStyle name="Input 2 2 12 4 3" xfId="54988"/>
    <cellStyle name="Input 2 2 12 5" xfId="17991"/>
    <cellStyle name="Input 2 2 12 5 2" xfId="54989"/>
    <cellStyle name="Input 2 2 12 5 3" xfId="54990"/>
    <cellStyle name="Input 2 2 12 6" xfId="17992"/>
    <cellStyle name="Input 2 2 12 6 2" xfId="54991"/>
    <cellStyle name="Input 2 2 12 6 3" xfId="54992"/>
    <cellStyle name="Input 2 2 12 7" xfId="17993"/>
    <cellStyle name="Input 2 2 12 8" xfId="54993"/>
    <cellStyle name="Input 2 2 13" xfId="17994"/>
    <cellStyle name="Input 2 2 13 2" xfId="17995"/>
    <cellStyle name="Input 2 2 13 2 2" xfId="17996"/>
    <cellStyle name="Input 2 2 13 2 3" xfId="17997"/>
    <cellStyle name="Input 2 2 13 2 4" xfId="17998"/>
    <cellStyle name="Input 2 2 13 2 5" xfId="17999"/>
    <cellStyle name="Input 2 2 13 2 6" xfId="18000"/>
    <cellStyle name="Input 2 2 13 3" xfId="18001"/>
    <cellStyle name="Input 2 2 13 3 2" xfId="54994"/>
    <cellStyle name="Input 2 2 13 3 3" xfId="54995"/>
    <cellStyle name="Input 2 2 13 4" xfId="18002"/>
    <cellStyle name="Input 2 2 13 4 2" xfId="54996"/>
    <cellStyle name="Input 2 2 13 4 3" xfId="54997"/>
    <cellStyle name="Input 2 2 13 5" xfId="18003"/>
    <cellStyle name="Input 2 2 13 5 2" xfId="54998"/>
    <cellStyle name="Input 2 2 13 5 3" xfId="54999"/>
    <cellStyle name="Input 2 2 13 6" xfId="18004"/>
    <cellStyle name="Input 2 2 13 6 2" xfId="55000"/>
    <cellStyle name="Input 2 2 13 6 3" xfId="55001"/>
    <cellStyle name="Input 2 2 13 7" xfId="18005"/>
    <cellStyle name="Input 2 2 13 8" xfId="55002"/>
    <cellStyle name="Input 2 2 14" xfId="18006"/>
    <cellStyle name="Input 2 2 14 2" xfId="18007"/>
    <cellStyle name="Input 2 2 14 2 2" xfId="18008"/>
    <cellStyle name="Input 2 2 14 2 3" xfId="18009"/>
    <cellStyle name="Input 2 2 14 2 4" xfId="18010"/>
    <cellStyle name="Input 2 2 14 2 5" xfId="18011"/>
    <cellStyle name="Input 2 2 14 2 6" xfId="18012"/>
    <cellStyle name="Input 2 2 14 3" xfId="18013"/>
    <cellStyle name="Input 2 2 14 3 2" xfId="55003"/>
    <cellStyle name="Input 2 2 14 3 3" xfId="55004"/>
    <cellStyle name="Input 2 2 14 4" xfId="18014"/>
    <cellStyle name="Input 2 2 14 4 2" xfId="55005"/>
    <cellStyle name="Input 2 2 14 4 3" xfId="55006"/>
    <cellStyle name="Input 2 2 14 5" xfId="18015"/>
    <cellStyle name="Input 2 2 14 5 2" xfId="55007"/>
    <cellStyle name="Input 2 2 14 5 3" xfId="55008"/>
    <cellStyle name="Input 2 2 14 6" xfId="18016"/>
    <cellStyle name="Input 2 2 14 6 2" xfId="55009"/>
    <cellStyle name="Input 2 2 14 6 3" xfId="55010"/>
    <cellStyle name="Input 2 2 14 7" xfId="18017"/>
    <cellStyle name="Input 2 2 14 8" xfId="55011"/>
    <cellStyle name="Input 2 2 15" xfId="18018"/>
    <cellStyle name="Input 2 2 15 2" xfId="18019"/>
    <cellStyle name="Input 2 2 15 2 2" xfId="18020"/>
    <cellStyle name="Input 2 2 15 2 3" xfId="18021"/>
    <cellStyle name="Input 2 2 15 2 4" xfId="18022"/>
    <cellStyle name="Input 2 2 15 2 5" xfId="18023"/>
    <cellStyle name="Input 2 2 15 2 6" xfId="18024"/>
    <cellStyle name="Input 2 2 15 3" xfId="18025"/>
    <cellStyle name="Input 2 2 15 3 2" xfId="55012"/>
    <cellStyle name="Input 2 2 15 3 3" xfId="55013"/>
    <cellStyle name="Input 2 2 15 4" xfId="18026"/>
    <cellStyle name="Input 2 2 15 4 2" xfId="55014"/>
    <cellStyle name="Input 2 2 15 4 3" xfId="55015"/>
    <cellStyle name="Input 2 2 15 5" xfId="18027"/>
    <cellStyle name="Input 2 2 15 5 2" xfId="55016"/>
    <cellStyle name="Input 2 2 15 5 3" xfId="55017"/>
    <cellStyle name="Input 2 2 15 6" xfId="18028"/>
    <cellStyle name="Input 2 2 15 6 2" xfId="55018"/>
    <cellStyle name="Input 2 2 15 6 3" xfId="55019"/>
    <cellStyle name="Input 2 2 15 7" xfId="18029"/>
    <cellStyle name="Input 2 2 15 8" xfId="55020"/>
    <cellStyle name="Input 2 2 16" xfId="18030"/>
    <cellStyle name="Input 2 2 16 2" xfId="18031"/>
    <cellStyle name="Input 2 2 16 2 2" xfId="18032"/>
    <cellStyle name="Input 2 2 16 2 3" xfId="18033"/>
    <cellStyle name="Input 2 2 16 2 4" xfId="18034"/>
    <cellStyle name="Input 2 2 16 2 5" xfId="18035"/>
    <cellStyle name="Input 2 2 16 2 6" xfId="18036"/>
    <cellStyle name="Input 2 2 16 3" xfId="18037"/>
    <cellStyle name="Input 2 2 16 3 2" xfId="55021"/>
    <cellStyle name="Input 2 2 16 3 3" xfId="55022"/>
    <cellStyle name="Input 2 2 16 4" xfId="18038"/>
    <cellStyle name="Input 2 2 16 4 2" xfId="55023"/>
    <cellStyle name="Input 2 2 16 4 3" xfId="55024"/>
    <cellStyle name="Input 2 2 16 5" xfId="18039"/>
    <cellStyle name="Input 2 2 16 5 2" xfId="55025"/>
    <cellStyle name="Input 2 2 16 5 3" xfId="55026"/>
    <cellStyle name="Input 2 2 16 6" xfId="18040"/>
    <cellStyle name="Input 2 2 16 6 2" xfId="55027"/>
    <cellStyle name="Input 2 2 16 6 3" xfId="55028"/>
    <cellStyle name="Input 2 2 16 7" xfId="18041"/>
    <cellStyle name="Input 2 2 16 8" xfId="55029"/>
    <cellStyle name="Input 2 2 17" xfId="18042"/>
    <cellStyle name="Input 2 2 17 2" xfId="18043"/>
    <cellStyle name="Input 2 2 17 2 2" xfId="18044"/>
    <cellStyle name="Input 2 2 17 2 3" xfId="18045"/>
    <cellStyle name="Input 2 2 17 2 4" xfId="18046"/>
    <cellStyle name="Input 2 2 17 2 5" xfId="18047"/>
    <cellStyle name="Input 2 2 17 2 6" xfId="18048"/>
    <cellStyle name="Input 2 2 17 3" xfId="18049"/>
    <cellStyle name="Input 2 2 17 3 2" xfId="55030"/>
    <cellStyle name="Input 2 2 17 3 3" xfId="55031"/>
    <cellStyle name="Input 2 2 17 4" xfId="18050"/>
    <cellStyle name="Input 2 2 17 4 2" xfId="55032"/>
    <cellStyle name="Input 2 2 17 4 3" xfId="55033"/>
    <cellStyle name="Input 2 2 17 5" xfId="18051"/>
    <cellStyle name="Input 2 2 17 5 2" xfId="55034"/>
    <cellStyle name="Input 2 2 17 5 3" xfId="55035"/>
    <cellStyle name="Input 2 2 17 6" xfId="18052"/>
    <cellStyle name="Input 2 2 17 6 2" xfId="55036"/>
    <cellStyle name="Input 2 2 17 6 3" xfId="55037"/>
    <cellStyle name="Input 2 2 17 7" xfId="18053"/>
    <cellStyle name="Input 2 2 17 8" xfId="55038"/>
    <cellStyle name="Input 2 2 18" xfId="18054"/>
    <cellStyle name="Input 2 2 18 2" xfId="18055"/>
    <cellStyle name="Input 2 2 18 2 2" xfId="18056"/>
    <cellStyle name="Input 2 2 18 2 3" xfId="18057"/>
    <cellStyle name="Input 2 2 18 2 4" xfId="18058"/>
    <cellStyle name="Input 2 2 18 2 5" xfId="18059"/>
    <cellStyle name="Input 2 2 18 2 6" xfId="18060"/>
    <cellStyle name="Input 2 2 18 3" xfId="18061"/>
    <cellStyle name="Input 2 2 18 3 2" xfId="55039"/>
    <cellStyle name="Input 2 2 18 3 3" xfId="55040"/>
    <cellStyle name="Input 2 2 18 4" xfId="18062"/>
    <cellStyle name="Input 2 2 18 4 2" xfId="55041"/>
    <cellStyle name="Input 2 2 18 4 3" xfId="55042"/>
    <cellStyle name="Input 2 2 18 5" xfId="18063"/>
    <cellStyle name="Input 2 2 18 5 2" xfId="55043"/>
    <cellStyle name="Input 2 2 18 5 3" xfId="55044"/>
    <cellStyle name="Input 2 2 18 6" xfId="18064"/>
    <cellStyle name="Input 2 2 18 6 2" xfId="55045"/>
    <cellStyle name="Input 2 2 18 6 3" xfId="55046"/>
    <cellStyle name="Input 2 2 18 7" xfId="18065"/>
    <cellStyle name="Input 2 2 18 8" xfId="55047"/>
    <cellStyle name="Input 2 2 19" xfId="18066"/>
    <cellStyle name="Input 2 2 19 2" xfId="18067"/>
    <cellStyle name="Input 2 2 19 2 2" xfId="18068"/>
    <cellStyle name="Input 2 2 19 2 3" xfId="18069"/>
    <cellStyle name="Input 2 2 19 2 4" xfId="18070"/>
    <cellStyle name="Input 2 2 19 2 5" xfId="18071"/>
    <cellStyle name="Input 2 2 19 2 6" xfId="18072"/>
    <cellStyle name="Input 2 2 19 3" xfId="18073"/>
    <cellStyle name="Input 2 2 19 3 2" xfId="55048"/>
    <cellStyle name="Input 2 2 19 3 3" xfId="55049"/>
    <cellStyle name="Input 2 2 19 4" xfId="18074"/>
    <cellStyle name="Input 2 2 19 4 2" xfId="55050"/>
    <cellStyle name="Input 2 2 19 4 3" xfId="55051"/>
    <cellStyle name="Input 2 2 19 5" xfId="18075"/>
    <cellStyle name="Input 2 2 19 5 2" xfId="55052"/>
    <cellStyle name="Input 2 2 19 5 3" xfId="55053"/>
    <cellStyle name="Input 2 2 19 6" xfId="18076"/>
    <cellStyle name="Input 2 2 19 6 2" xfId="55054"/>
    <cellStyle name="Input 2 2 19 6 3" xfId="55055"/>
    <cellStyle name="Input 2 2 19 7" xfId="18077"/>
    <cellStyle name="Input 2 2 19 8" xfId="55056"/>
    <cellStyle name="Input 2 2 2" xfId="18078"/>
    <cellStyle name="Input 2 2 2 10" xfId="18079"/>
    <cellStyle name="Input 2 2 2 10 2" xfId="18080"/>
    <cellStyle name="Input 2 2 2 10 2 2" xfId="18081"/>
    <cellStyle name="Input 2 2 2 10 2 3" xfId="18082"/>
    <cellStyle name="Input 2 2 2 10 2 4" xfId="18083"/>
    <cellStyle name="Input 2 2 2 10 2 5" xfId="18084"/>
    <cellStyle name="Input 2 2 2 10 2 6" xfId="18085"/>
    <cellStyle name="Input 2 2 2 10 3" xfId="18086"/>
    <cellStyle name="Input 2 2 2 10 3 2" xfId="55057"/>
    <cellStyle name="Input 2 2 2 10 3 3" xfId="55058"/>
    <cellStyle name="Input 2 2 2 10 4" xfId="18087"/>
    <cellStyle name="Input 2 2 2 10 4 2" xfId="55059"/>
    <cellStyle name="Input 2 2 2 10 4 3" xfId="55060"/>
    <cellStyle name="Input 2 2 2 10 5" xfId="18088"/>
    <cellStyle name="Input 2 2 2 10 5 2" xfId="55061"/>
    <cellStyle name="Input 2 2 2 10 5 3" xfId="55062"/>
    <cellStyle name="Input 2 2 2 10 6" xfId="18089"/>
    <cellStyle name="Input 2 2 2 10 6 2" xfId="55063"/>
    <cellStyle name="Input 2 2 2 10 6 3" xfId="55064"/>
    <cellStyle name="Input 2 2 2 10 7" xfId="18090"/>
    <cellStyle name="Input 2 2 2 10 8" xfId="55065"/>
    <cellStyle name="Input 2 2 2 11" xfId="18091"/>
    <cellStyle name="Input 2 2 2 11 2" xfId="18092"/>
    <cellStyle name="Input 2 2 2 11 2 2" xfId="18093"/>
    <cellStyle name="Input 2 2 2 11 2 3" xfId="18094"/>
    <cellStyle name="Input 2 2 2 11 2 4" xfId="18095"/>
    <cellStyle name="Input 2 2 2 11 2 5" xfId="18096"/>
    <cellStyle name="Input 2 2 2 11 2 6" xfId="18097"/>
    <cellStyle name="Input 2 2 2 11 3" xfId="18098"/>
    <cellStyle name="Input 2 2 2 11 3 2" xfId="55066"/>
    <cellStyle name="Input 2 2 2 11 3 3" xfId="55067"/>
    <cellStyle name="Input 2 2 2 11 4" xfId="18099"/>
    <cellStyle name="Input 2 2 2 11 4 2" xfId="55068"/>
    <cellStyle name="Input 2 2 2 11 4 3" xfId="55069"/>
    <cellStyle name="Input 2 2 2 11 5" xfId="18100"/>
    <cellStyle name="Input 2 2 2 11 5 2" xfId="55070"/>
    <cellStyle name="Input 2 2 2 11 5 3" xfId="55071"/>
    <cellStyle name="Input 2 2 2 11 6" xfId="18101"/>
    <cellStyle name="Input 2 2 2 11 6 2" xfId="55072"/>
    <cellStyle name="Input 2 2 2 11 6 3" xfId="55073"/>
    <cellStyle name="Input 2 2 2 11 7" xfId="18102"/>
    <cellStyle name="Input 2 2 2 11 8" xfId="55074"/>
    <cellStyle name="Input 2 2 2 12" xfId="18103"/>
    <cellStyle name="Input 2 2 2 12 2" xfId="18104"/>
    <cellStyle name="Input 2 2 2 12 2 2" xfId="18105"/>
    <cellStyle name="Input 2 2 2 12 2 3" xfId="18106"/>
    <cellStyle name="Input 2 2 2 12 2 4" xfId="18107"/>
    <cellStyle name="Input 2 2 2 12 2 5" xfId="18108"/>
    <cellStyle name="Input 2 2 2 12 2 6" xfId="18109"/>
    <cellStyle name="Input 2 2 2 12 3" xfId="18110"/>
    <cellStyle name="Input 2 2 2 12 3 2" xfId="55075"/>
    <cellStyle name="Input 2 2 2 12 3 3" xfId="55076"/>
    <cellStyle name="Input 2 2 2 12 4" xfId="18111"/>
    <cellStyle name="Input 2 2 2 12 4 2" xfId="55077"/>
    <cellStyle name="Input 2 2 2 12 4 3" xfId="55078"/>
    <cellStyle name="Input 2 2 2 12 5" xfId="18112"/>
    <cellStyle name="Input 2 2 2 12 5 2" xfId="55079"/>
    <cellStyle name="Input 2 2 2 12 5 3" xfId="55080"/>
    <cellStyle name="Input 2 2 2 12 6" xfId="18113"/>
    <cellStyle name="Input 2 2 2 12 6 2" xfId="55081"/>
    <cellStyle name="Input 2 2 2 12 6 3" xfId="55082"/>
    <cellStyle name="Input 2 2 2 12 7" xfId="18114"/>
    <cellStyle name="Input 2 2 2 12 8" xfId="55083"/>
    <cellStyle name="Input 2 2 2 13" xfId="18115"/>
    <cellStyle name="Input 2 2 2 13 2" xfId="18116"/>
    <cellStyle name="Input 2 2 2 13 2 2" xfId="18117"/>
    <cellStyle name="Input 2 2 2 13 2 3" xfId="18118"/>
    <cellStyle name="Input 2 2 2 13 2 4" xfId="18119"/>
    <cellStyle name="Input 2 2 2 13 2 5" xfId="18120"/>
    <cellStyle name="Input 2 2 2 13 2 6" xfId="18121"/>
    <cellStyle name="Input 2 2 2 13 3" xfId="18122"/>
    <cellStyle name="Input 2 2 2 13 3 2" xfId="55084"/>
    <cellStyle name="Input 2 2 2 13 3 3" xfId="55085"/>
    <cellStyle name="Input 2 2 2 13 4" xfId="18123"/>
    <cellStyle name="Input 2 2 2 13 4 2" xfId="55086"/>
    <cellStyle name="Input 2 2 2 13 4 3" xfId="55087"/>
    <cellStyle name="Input 2 2 2 13 5" xfId="18124"/>
    <cellStyle name="Input 2 2 2 13 5 2" xfId="55088"/>
    <cellStyle name="Input 2 2 2 13 5 3" xfId="55089"/>
    <cellStyle name="Input 2 2 2 13 6" xfId="18125"/>
    <cellStyle name="Input 2 2 2 13 6 2" xfId="55090"/>
    <cellStyle name="Input 2 2 2 13 6 3" xfId="55091"/>
    <cellStyle name="Input 2 2 2 13 7" xfId="18126"/>
    <cellStyle name="Input 2 2 2 13 8" xfId="55092"/>
    <cellStyle name="Input 2 2 2 14" xfId="18127"/>
    <cellStyle name="Input 2 2 2 14 2" xfId="18128"/>
    <cellStyle name="Input 2 2 2 14 2 2" xfId="18129"/>
    <cellStyle name="Input 2 2 2 14 2 3" xfId="18130"/>
    <cellStyle name="Input 2 2 2 14 2 4" xfId="18131"/>
    <cellStyle name="Input 2 2 2 14 2 5" xfId="18132"/>
    <cellStyle name="Input 2 2 2 14 2 6" xfId="18133"/>
    <cellStyle name="Input 2 2 2 14 3" xfId="18134"/>
    <cellStyle name="Input 2 2 2 14 3 2" xfId="55093"/>
    <cellStyle name="Input 2 2 2 14 3 3" xfId="55094"/>
    <cellStyle name="Input 2 2 2 14 4" xfId="18135"/>
    <cellStyle name="Input 2 2 2 14 4 2" xfId="55095"/>
    <cellStyle name="Input 2 2 2 14 4 3" xfId="55096"/>
    <cellStyle name="Input 2 2 2 14 5" xfId="18136"/>
    <cellStyle name="Input 2 2 2 14 5 2" xfId="55097"/>
    <cellStyle name="Input 2 2 2 14 5 3" xfId="55098"/>
    <cellStyle name="Input 2 2 2 14 6" xfId="18137"/>
    <cellStyle name="Input 2 2 2 14 6 2" xfId="55099"/>
    <cellStyle name="Input 2 2 2 14 6 3" xfId="55100"/>
    <cellStyle name="Input 2 2 2 14 7" xfId="18138"/>
    <cellStyle name="Input 2 2 2 14 8" xfId="55101"/>
    <cellStyle name="Input 2 2 2 15" xfId="18139"/>
    <cellStyle name="Input 2 2 2 15 2" xfId="18140"/>
    <cellStyle name="Input 2 2 2 15 2 2" xfId="18141"/>
    <cellStyle name="Input 2 2 2 15 2 3" xfId="18142"/>
    <cellStyle name="Input 2 2 2 15 2 4" xfId="18143"/>
    <cellStyle name="Input 2 2 2 15 2 5" xfId="18144"/>
    <cellStyle name="Input 2 2 2 15 2 6" xfId="18145"/>
    <cellStyle name="Input 2 2 2 15 3" xfId="18146"/>
    <cellStyle name="Input 2 2 2 15 3 2" xfId="55102"/>
    <cellStyle name="Input 2 2 2 15 3 3" xfId="55103"/>
    <cellStyle name="Input 2 2 2 15 4" xfId="18147"/>
    <cellStyle name="Input 2 2 2 15 4 2" xfId="55104"/>
    <cellStyle name="Input 2 2 2 15 4 3" xfId="55105"/>
    <cellStyle name="Input 2 2 2 15 5" xfId="18148"/>
    <cellStyle name="Input 2 2 2 15 5 2" xfId="55106"/>
    <cellStyle name="Input 2 2 2 15 5 3" xfId="55107"/>
    <cellStyle name="Input 2 2 2 15 6" xfId="18149"/>
    <cellStyle name="Input 2 2 2 15 6 2" xfId="55108"/>
    <cellStyle name="Input 2 2 2 15 6 3" xfId="55109"/>
    <cellStyle name="Input 2 2 2 15 7" xfId="18150"/>
    <cellStyle name="Input 2 2 2 15 8" xfId="55110"/>
    <cellStyle name="Input 2 2 2 16" xfId="18151"/>
    <cellStyle name="Input 2 2 2 16 2" xfId="18152"/>
    <cellStyle name="Input 2 2 2 16 2 2" xfId="18153"/>
    <cellStyle name="Input 2 2 2 16 2 3" xfId="18154"/>
    <cellStyle name="Input 2 2 2 16 2 4" xfId="18155"/>
    <cellStyle name="Input 2 2 2 16 2 5" xfId="18156"/>
    <cellStyle name="Input 2 2 2 16 2 6" xfId="18157"/>
    <cellStyle name="Input 2 2 2 16 3" xfId="18158"/>
    <cellStyle name="Input 2 2 2 16 3 2" xfId="55111"/>
    <cellStyle name="Input 2 2 2 16 3 3" xfId="55112"/>
    <cellStyle name="Input 2 2 2 16 4" xfId="18159"/>
    <cellStyle name="Input 2 2 2 16 4 2" xfId="55113"/>
    <cellStyle name="Input 2 2 2 16 4 3" xfId="55114"/>
    <cellStyle name="Input 2 2 2 16 5" xfId="18160"/>
    <cellStyle name="Input 2 2 2 16 5 2" xfId="55115"/>
    <cellStyle name="Input 2 2 2 16 5 3" xfId="55116"/>
    <cellStyle name="Input 2 2 2 16 6" xfId="18161"/>
    <cellStyle name="Input 2 2 2 16 6 2" xfId="55117"/>
    <cellStyle name="Input 2 2 2 16 6 3" xfId="55118"/>
    <cellStyle name="Input 2 2 2 16 7" xfId="18162"/>
    <cellStyle name="Input 2 2 2 16 8" xfId="55119"/>
    <cellStyle name="Input 2 2 2 17" xfId="18163"/>
    <cellStyle name="Input 2 2 2 17 2" xfId="18164"/>
    <cellStyle name="Input 2 2 2 17 2 2" xfId="18165"/>
    <cellStyle name="Input 2 2 2 17 2 3" xfId="18166"/>
    <cellStyle name="Input 2 2 2 17 2 4" xfId="18167"/>
    <cellStyle name="Input 2 2 2 17 2 5" xfId="18168"/>
    <cellStyle name="Input 2 2 2 17 2 6" xfId="18169"/>
    <cellStyle name="Input 2 2 2 17 3" xfId="18170"/>
    <cellStyle name="Input 2 2 2 17 3 2" xfId="55120"/>
    <cellStyle name="Input 2 2 2 17 3 3" xfId="55121"/>
    <cellStyle name="Input 2 2 2 17 4" xfId="18171"/>
    <cellStyle name="Input 2 2 2 17 4 2" xfId="55122"/>
    <cellStyle name="Input 2 2 2 17 4 3" xfId="55123"/>
    <cellStyle name="Input 2 2 2 17 5" xfId="18172"/>
    <cellStyle name="Input 2 2 2 17 5 2" xfId="55124"/>
    <cellStyle name="Input 2 2 2 17 5 3" xfId="55125"/>
    <cellStyle name="Input 2 2 2 17 6" xfId="18173"/>
    <cellStyle name="Input 2 2 2 17 6 2" xfId="55126"/>
    <cellStyle name="Input 2 2 2 17 6 3" xfId="55127"/>
    <cellStyle name="Input 2 2 2 17 7" xfId="18174"/>
    <cellStyle name="Input 2 2 2 17 8" xfId="55128"/>
    <cellStyle name="Input 2 2 2 18" xfId="18175"/>
    <cellStyle name="Input 2 2 2 18 2" xfId="18176"/>
    <cellStyle name="Input 2 2 2 18 2 2" xfId="18177"/>
    <cellStyle name="Input 2 2 2 18 2 3" xfId="18178"/>
    <cellStyle name="Input 2 2 2 18 2 4" xfId="18179"/>
    <cellStyle name="Input 2 2 2 18 2 5" xfId="18180"/>
    <cellStyle name="Input 2 2 2 18 2 6" xfId="18181"/>
    <cellStyle name="Input 2 2 2 18 3" xfId="18182"/>
    <cellStyle name="Input 2 2 2 18 3 2" xfId="55129"/>
    <cellStyle name="Input 2 2 2 18 3 3" xfId="55130"/>
    <cellStyle name="Input 2 2 2 18 4" xfId="18183"/>
    <cellStyle name="Input 2 2 2 18 4 2" xfId="55131"/>
    <cellStyle name="Input 2 2 2 18 4 3" xfId="55132"/>
    <cellStyle name="Input 2 2 2 18 5" xfId="18184"/>
    <cellStyle name="Input 2 2 2 18 5 2" xfId="55133"/>
    <cellStyle name="Input 2 2 2 18 5 3" xfId="55134"/>
    <cellStyle name="Input 2 2 2 18 6" xfId="18185"/>
    <cellStyle name="Input 2 2 2 18 6 2" xfId="55135"/>
    <cellStyle name="Input 2 2 2 18 6 3" xfId="55136"/>
    <cellStyle name="Input 2 2 2 18 7" xfId="18186"/>
    <cellStyle name="Input 2 2 2 18 8" xfId="55137"/>
    <cellStyle name="Input 2 2 2 19" xfId="18187"/>
    <cellStyle name="Input 2 2 2 19 2" xfId="18188"/>
    <cellStyle name="Input 2 2 2 19 2 2" xfId="18189"/>
    <cellStyle name="Input 2 2 2 19 2 3" xfId="18190"/>
    <cellStyle name="Input 2 2 2 19 2 4" xfId="18191"/>
    <cellStyle name="Input 2 2 2 19 2 5" xfId="18192"/>
    <cellStyle name="Input 2 2 2 19 2 6" xfId="18193"/>
    <cellStyle name="Input 2 2 2 19 3" xfId="18194"/>
    <cellStyle name="Input 2 2 2 19 3 2" xfId="55138"/>
    <cellStyle name="Input 2 2 2 19 3 3" xfId="55139"/>
    <cellStyle name="Input 2 2 2 19 4" xfId="18195"/>
    <cellStyle name="Input 2 2 2 19 4 2" xfId="55140"/>
    <cellStyle name="Input 2 2 2 19 4 3" xfId="55141"/>
    <cellStyle name="Input 2 2 2 19 5" xfId="18196"/>
    <cellStyle name="Input 2 2 2 19 5 2" xfId="55142"/>
    <cellStyle name="Input 2 2 2 19 5 3" xfId="55143"/>
    <cellStyle name="Input 2 2 2 19 6" xfId="18197"/>
    <cellStyle name="Input 2 2 2 19 6 2" xfId="55144"/>
    <cellStyle name="Input 2 2 2 19 6 3" xfId="55145"/>
    <cellStyle name="Input 2 2 2 19 7" xfId="18198"/>
    <cellStyle name="Input 2 2 2 19 8" xfId="55146"/>
    <cellStyle name="Input 2 2 2 2" xfId="18199"/>
    <cellStyle name="Input 2 2 2 2 2" xfId="18200"/>
    <cellStyle name="Input 2 2 2 2 2 2" xfId="18201"/>
    <cellStyle name="Input 2 2 2 2 2 3" xfId="18202"/>
    <cellStyle name="Input 2 2 2 2 2 4" xfId="18203"/>
    <cellStyle name="Input 2 2 2 2 2 5" xfId="18204"/>
    <cellStyle name="Input 2 2 2 2 2 6" xfId="18205"/>
    <cellStyle name="Input 2 2 2 2 3" xfId="18206"/>
    <cellStyle name="Input 2 2 2 2 3 2" xfId="55147"/>
    <cellStyle name="Input 2 2 2 2 3 3" xfId="55148"/>
    <cellStyle name="Input 2 2 2 2 4" xfId="18207"/>
    <cellStyle name="Input 2 2 2 2 4 2" xfId="55149"/>
    <cellStyle name="Input 2 2 2 2 4 3" xfId="55150"/>
    <cellStyle name="Input 2 2 2 2 5" xfId="18208"/>
    <cellStyle name="Input 2 2 2 2 5 2" xfId="55151"/>
    <cellStyle name="Input 2 2 2 2 5 3" xfId="55152"/>
    <cellStyle name="Input 2 2 2 2 6" xfId="18209"/>
    <cellStyle name="Input 2 2 2 2 6 2" xfId="55153"/>
    <cellStyle name="Input 2 2 2 2 6 3" xfId="55154"/>
    <cellStyle name="Input 2 2 2 2 7" xfId="18210"/>
    <cellStyle name="Input 2 2 2 2 8" xfId="55155"/>
    <cellStyle name="Input 2 2 2 20" xfId="18211"/>
    <cellStyle name="Input 2 2 2 20 2" xfId="18212"/>
    <cellStyle name="Input 2 2 2 20 2 2" xfId="18213"/>
    <cellStyle name="Input 2 2 2 20 2 3" xfId="18214"/>
    <cellStyle name="Input 2 2 2 20 2 4" xfId="18215"/>
    <cellStyle name="Input 2 2 2 20 2 5" xfId="18216"/>
    <cellStyle name="Input 2 2 2 20 2 6" xfId="18217"/>
    <cellStyle name="Input 2 2 2 20 3" xfId="18218"/>
    <cellStyle name="Input 2 2 2 20 3 2" xfId="55156"/>
    <cellStyle name="Input 2 2 2 20 3 3" xfId="55157"/>
    <cellStyle name="Input 2 2 2 20 4" xfId="18219"/>
    <cellStyle name="Input 2 2 2 20 4 2" xfId="55158"/>
    <cellStyle name="Input 2 2 2 20 4 3" xfId="55159"/>
    <cellStyle name="Input 2 2 2 20 5" xfId="18220"/>
    <cellStyle name="Input 2 2 2 20 5 2" xfId="55160"/>
    <cellStyle name="Input 2 2 2 20 5 3" xfId="55161"/>
    <cellStyle name="Input 2 2 2 20 6" xfId="18221"/>
    <cellStyle name="Input 2 2 2 20 6 2" xfId="55162"/>
    <cellStyle name="Input 2 2 2 20 6 3" xfId="55163"/>
    <cellStyle name="Input 2 2 2 20 7" xfId="18222"/>
    <cellStyle name="Input 2 2 2 20 8" xfId="55164"/>
    <cellStyle name="Input 2 2 2 21" xfId="18223"/>
    <cellStyle name="Input 2 2 2 21 2" xfId="18224"/>
    <cellStyle name="Input 2 2 2 21 2 2" xfId="18225"/>
    <cellStyle name="Input 2 2 2 21 2 3" xfId="18226"/>
    <cellStyle name="Input 2 2 2 21 2 4" xfId="18227"/>
    <cellStyle name="Input 2 2 2 21 2 5" xfId="18228"/>
    <cellStyle name="Input 2 2 2 21 2 6" xfId="18229"/>
    <cellStyle name="Input 2 2 2 21 3" xfId="18230"/>
    <cellStyle name="Input 2 2 2 21 3 2" xfId="55165"/>
    <cellStyle name="Input 2 2 2 21 3 3" xfId="55166"/>
    <cellStyle name="Input 2 2 2 21 4" xfId="18231"/>
    <cellStyle name="Input 2 2 2 21 4 2" xfId="55167"/>
    <cellStyle name="Input 2 2 2 21 4 3" xfId="55168"/>
    <cellStyle name="Input 2 2 2 21 5" xfId="18232"/>
    <cellStyle name="Input 2 2 2 21 5 2" xfId="55169"/>
    <cellStyle name="Input 2 2 2 21 5 3" xfId="55170"/>
    <cellStyle name="Input 2 2 2 21 6" xfId="18233"/>
    <cellStyle name="Input 2 2 2 21 6 2" xfId="55171"/>
    <cellStyle name="Input 2 2 2 21 6 3" xfId="55172"/>
    <cellStyle name="Input 2 2 2 21 7" xfId="18234"/>
    <cellStyle name="Input 2 2 2 21 8" xfId="55173"/>
    <cellStyle name="Input 2 2 2 22" xfId="18235"/>
    <cellStyle name="Input 2 2 2 22 2" xfId="18236"/>
    <cellStyle name="Input 2 2 2 22 2 2" xfId="18237"/>
    <cellStyle name="Input 2 2 2 22 2 3" xfId="18238"/>
    <cellStyle name="Input 2 2 2 22 2 4" xfId="18239"/>
    <cellStyle name="Input 2 2 2 22 2 5" xfId="18240"/>
    <cellStyle name="Input 2 2 2 22 2 6" xfId="18241"/>
    <cellStyle name="Input 2 2 2 22 3" xfId="18242"/>
    <cellStyle name="Input 2 2 2 22 3 2" xfId="55174"/>
    <cellStyle name="Input 2 2 2 22 3 3" xfId="55175"/>
    <cellStyle name="Input 2 2 2 22 4" xfId="18243"/>
    <cellStyle name="Input 2 2 2 22 4 2" xfId="55176"/>
    <cellStyle name="Input 2 2 2 22 4 3" xfId="55177"/>
    <cellStyle name="Input 2 2 2 22 5" xfId="18244"/>
    <cellStyle name="Input 2 2 2 22 5 2" xfId="55178"/>
    <cellStyle name="Input 2 2 2 22 5 3" xfId="55179"/>
    <cellStyle name="Input 2 2 2 22 6" xfId="18245"/>
    <cellStyle name="Input 2 2 2 22 6 2" xfId="55180"/>
    <cellStyle name="Input 2 2 2 22 6 3" xfId="55181"/>
    <cellStyle name="Input 2 2 2 22 7" xfId="18246"/>
    <cellStyle name="Input 2 2 2 22 8" xfId="55182"/>
    <cellStyle name="Input 2 2 2 23" xfId="18247"/>
    <cellStyle name="Input 2 2 2 23 2" xfId="18248"/>
    <cellStyle name="Input 2 2 2 23 2 2" xfId="18249"/>
    <cellStyle name="Input 2 2 2 23 2 3" xfId="18250"/>
    <cellStyle name="Input 2 2 2 23 2 4" xfId="18251"/>
    <cellStyle name="Input 2 2 2 23 2 5" xfId="18252"/>
    <cellStyle name="Input 2 2 2 23 2 6" xfId="18253"/>
    <cellStyle name="Input 2 2 2 23 3" xfId="18254"/>
    <cellStyle name="Input 2 2 2 23 3 2" xfId="55183"/>
    <cellStyle name="Input 2 2 2 23 3 3" xfId="55184"/>
    <cellStyle name="Input 2 2 2 23 4" xfId="18255"/>
    <cellStyle name="Input 2 2 2 23 4 2" xfId="55185"/>
    <cellStyle name="Input 2 2 2 23 4 3" xfId="55186"/>
    <cellStyle name="Input 2 2 2 23 5" xfId="18256"/>
    <cellStyle name="Input 2 2 2 23 5 2" xfId="55187"/>
    <cellStyle name="Input 2 2 2 23 5 3" xfId="55188"/>
    <cellStyle name="Input 2 2 2 23 6" xfId="18257"/>
    <cellStyle name="Input 2 2 2 23 6 2" xfId="55189"/>
    <cellStyle name="Input 2 2 2 23 6 3" xfId="55190"/>
    <cellStyle name="Input 2 2 2 23 7" xfId="18258"/>
    <cellStyle name="Input 2 2 2 23 8" xfId="55191"/>
    <cellStyle name="Input 2 2 2 24" xfId="18259"/>
    <cellStyle name="Input 2 2 2 24 2" xfId="18260"/>
    <cellStyle name="Input 2 2 2 24 2 2" xfId="18261"/>
    <cellStyle name="Input 2 2 2 24 2 3" xfId="18262"/>
    <cellStyle name="Input 2 2 2 24 2 4" xfId="18263"/>
    <cellStyle name="Input 2 2 2 24 2 5" xfId="18264"/>
    <cellStyle name="Input 2 2 2 24 2 6" xfId="18265"/>
    <cellStyle name="Input 2 2 2 24 3" xfId="18266"/>
    <cellStyle name="Input 2 2 2 24 3 2" xfId="55192"/>
    <cellStyle name="Input 2 2 2 24 3 3" xfId="55193"/>
    <cellStyle name="Input 2 2 2 24 4" xfId="18267"/>
    <cellStyle name="Input 2 2 2 24 4 2" xfId="55194"/>
    <cellStyle name="Input 2 2 2 24 4 3" xfId="55195"/>
    <cellStyle name="Input 2 2 2 24 5" xfId="18268"/>
    <cellStyle name="Input 2 2 2 24 5 2" xfId="55196"/>
    <cellStyle name="Input 2 2 2 24 5 3" xfId="55197"/>
    <cellStyle name="Input 2 2 2 24 6" xfId="18269"/>
    <cellStyle name="Input 2 2 2 24 6 2" xfId="55198"/>
    <cellStyle name="Input 2 2 2 24 6 3" xfId="55199"/>
    <cellStyle name="Input 2 2 2 24 7" xfId="18270"/>
    <cellStyle name="Input 2 2 2 24 8" xfId="55200"/>
    <cellStyle name="Input 2 2 2 25" xfId="18271"/>
    <cellStyle name="Input 2 2 2 25 2" xfId="18272"/>
    <cellStyle name="Input 2 2 2 25 2 2" xfId="18273"/>
    <cellStyle name="Input 2 2 2 25 2 3" xfId="18274"/>
    <cellStyle name="Input 2 2 2 25 2 4" xfId="18275"/>
    <cellStyle name="Input 2 2 2 25 2 5" xfId="18276"/>
    <cellStyle name="Input 2 2 2 25 2 6" xfId="18277"/>
    <cellStyle name="Input 2 2 2 25 3" xfId="18278"/>
    <cellStyle name="Input 2 2 2 25 3 2" xfId="55201"/>
    <cellStyle name="Input 2 2 2 25 3 3" xfId="55202"/>
    <cellStyle name="Input 2 2 2 25 4" xfId="18279"/>
    <cellStyle name="Input 2 2 2 25 4 2" xfId="55203"/>
    <cellStyle name="Input 2 2 2 25 4 3" xfId="55204"/>
    <cellStyle name="Input 2 2 2 25 5" xfId="18280"/>
    <cellStyle name="Input 2 2 2 25 5 2" xfId="55205"/>
    <cellStyle name="Input 2 2 2 25 5 3" xfId="55206"/>
    <cellStyle name="Input 2 2 2 25 6" xfId="18281"/>
    <cellStyle name="Input 2 2 2 25 6 2" xfId="55207"/>
    <cellStyle name="Input 2 2 2 25 6 3" xfId="55208"/>
    <cellStyle name="Input 2 2 2 25 7" xfId="18282"/>
    <cellStyle name="Input 2 2 2 25 8" xfId="55209"/>
    <cellStyle name="Input 2 2 2 26" xfId="18283"/>
    <cellStyle name="Input 2 2 2 26 2" xfId="18284"/>
    <cellStyle name="Input 2 2 2 26 2 2" xfId="18285"/>
    <cellStyle name="Input 2 2 2 26 2 3" xfId="18286"/>
    <cellStyle name="Input 2 2 2 26 2 4" xfId="18287"/>
    <cellStyle name="Input 2 2 2 26 2 5" xfId="18288"/>
    <cellStyle name="Input 2 2 2 26 2 6" xfId="18289"/>
    <cellStyle name="Input 2 2 2 26 3" xfId="18290"/>
    <cellStyle name="Input 2 2 2 26 3 2" xfId="55210"/>
    <cellStyle name="Input 2 2 2 26 3 3" xfId="55211"/>
    <cellStyle name="Input 2 2 2 26 4" xfId="18291"/>
    <cellStyle name="Input 2 2 2 26 4 2" xfId="55212"/>
    <cellStyle name="Input 2 2 2 26 4 3" xfId="55213"/>
    <cellStyle name="Input 2 2 2 26 5" xfId="18292"/>
    <cellStyle name="Input 2 2 2 26 5 2" xfId="55214"/>
    <cellStyle name="Input 2 2 2 26 5 3" xfId="55215"/>
    <cellStyle name="Input 2 2 2 26 6" xfId="18293"/>
    <cellStyle name="Input 2 2 2 26 6 2" xfId="55216"/>
    <cellStyle name="Input 2 2 2 26 6 3" xfId="55217"/>
    <cellStyle name="Input 2 2 2 26 7" xfId="18294"/>
    <cellStyle name="Input 2 2 2 26 8" xfId="55218"/>
    <cellStyle name="Input 2 2 2 27" xfId="18295"/>
    <cellStyle name="Input 2 2 2 27 2" xfId="18296"/>
    <cellStyle name="Input 2 2 2 27 2 2" xfId="18297"/>
    <cellStyle name="Input 2 2 2 27 2 3" xfId="18298"/>
    <cellStyle name="Input 2 2 2 27 2 4" xfId="18299"/>
    <cellStyle name="Input 2 2 2 27 2 5" xfId="18300"/>
    <cellStyle name="Input 2 2 2 27 2 6" xfId="18301"/>
    <cellStyle name="Input 2 2 2 27 3" xfId="18302"/>
    <cellStyle name="Input 2 2 2 27 3 2" xfId="55219"/>
    <cellStyle name="Input 2 2 2 27 3 3" xfId="55220"/>
    <cellStyle name="Input 2 2 2 27 4" xfId="18303"/>
    <cellStyle name="Input 2 2 2 27 4 2" xfId="55221"/>
    <cellStyle name="Input 2 2 2 27 4 3" xfId="55222"/>
    <cellStyle name="Input 2 2 2 27 5" xfId="18304"/>
    <cellStyle name="Input 2 2 2 27 5 2" xfId="55223"/>
    <cellStyle name="Input 2 2 2 27 5 3" xfId="55224"/>
    <cellStyle name="Input 2 2 2 27 6" xfId="18305"/>
    <cellStyle name="Input 2 2 2 27 6 2" xfId="55225"/>
    <cellStyle name="Input 2 2 2 27 6 3" xfId="55226"/>
    <cellStyle name="Input 2 2 2 27 7" xfId="18306"/>
    <cellStyle name="Input 2 2 2 27 8" xfId="55227"/>
    <cellStyle name="Input 2 2 2 28" xfId="18307"/>
    <cellStyle name="Input 2 2 2 28 2" xfId="18308"/>
    <cellStyle name="Input 2 2 2 28 2 2" xfId="18309"/>
    <cellStyle name="Input 2 2 2 28 2 3" xfId="18310"/>
    <cellStyle name="Input 2 2 2 28 2 4" xfId="18311"/>
    <cellStyle name="Input 2 2 2 28 2 5" xfId="18312"/>
    <cellStyle name="Input 2 2 2 28 2 6" xfId="18313"/>
    <cellStyle name="Input 2 2 2 28 3" xfId="18314"/>
    <cellStyle name="Input 2 2 2 28 3 2" xfId="55228"/>
    <cellStyle name="Input 2 2 2 28 3 3" xfId="55229"/>
    <cellStyle name="Input 2 2 2 28 4" xfId="18315"/>
    <cellStyle name="Input 2 2 2 28 4 2" xfId="55230"/>
    <cellStyle name="Input 2 2 2 28 4 3" xfId="55231"/>
    <cellStyle name="Input 2 2 2 28 5" xfId="18316"/>
    <cellStyle name="Input 2 2 2 28 5 2" xfId="55232"/>
    <cellStyle name="Input 2 2 2 28 5 3" xfId="55233"/>
    <cellStyle name="Input 2 2 2 28 6" xfId="18317"/>
    <cellStyle name="Input 2 2 2 28 6 2" xfId="55234"/>
    <cellStyle name="Input 2 2 2 28 6 3" xfId="55235"/>
    <cellStyle name="Input 2 2 2 28 7" xfId="18318"/>
    <cellStyle name="Input 2 2 2 28 8" xfId="55236"/>
    <cellStyle name="Input 2 2 2 29" xfId="18319"/>
    <cellStyle name="Input 2 2 2 29 2" xfId="18320"/>
    <cellStyle name="Input 2 2 2 29 2 2" xfId="18321"/>
    <cellStyle name="Input 2 2 2 29 2 3" xfId="18322"/>
    <cellStyle name="Input 2 2 2 29 2 4" xfId="18323"/>
    <cellStyle name="Input 2 2 2 29 2 5" xfId="18324"/>
    <cellStyle name="Input 2 2 2 29 2 6" xfId="18325"/>
    <cellStyle name="Input 2 2 2 29 3" xfId="18326"/>
    <cellStyle name="Input 2 2 2 29 3 2" xfId="55237"/>
    <cellStyle name="Input 2 2 2 29 3 3" xfId="55238"/>
    <cellStyle name="Input 2 2 2 29 4" xfId="18327"/>
    <cellStyle name="Input 2 2 2 29 4 2" xfId="55239"/>
    <cellStyle name="Input 2 2 2 29 4 3" xfId="55240"/>
    <cellStyle name="Input 2 2 2 29 5" xfId="18328"/>
    <cellStyle name="Input 2 2 2 29 5 2" xfId="55241"/>
    <cellStyle name="Input 2 2 2 29 5 3" xfId="55242"/>
    <cellStyle name="Input 2 2 2 29 6" xfId="18329"/>
    <cellStyle name="Input 2 2 2 29 6 2" xfId="55243"/>
    <cellStyle name="Input 2 2 2 29 6 3" xfId="55244"/>
    <cellStyle name="Input 2 2 2 29 7" xfId="18330"/>
    <cellStyle name="Input 2 2 2 29 8" xfId="55245"/>
    <cellStyle name="Input 2 2 2 3" xfId="18331"/>
    <cellStyle name="Input 2 2 2 3 2" xfId="18332"/>
    <cellStyle name="Input 2 2 2 3 2 2" xfId="18333"/>
    <cellStyle name="Input 2 2 2 3 2 3" xfId="18334"/>
    <cellStyle name="Input 2 2 2 3 2 4" xfId="18335"/>
    <cellStyle name="Input 2 2 2 3 2 5" xfId="18336"/>
    <cellStyle name="Input 2 2 2 3 2 6" xfId="18337"/>
    <cellStyle name="Input 2 2 2 3 3" xfId="18338"/>
    <cellStyle name="Input 2 2 2 3 3 2" xfId="55246"/>
    <cellStyle name="Input 2 2 2 3 3 3" xfId="55247"/>
    <cellStyle name="Input 2 2 2 3 4" xfId="18339"/>
    <cellStyle name="Input 2 2 2 3 4 2" xfId="55248"/>
    <cellStyle name="Input 2 2 2 3 4 3" xfId="55249"/>
    <cellStyle name="Input 2 2 2 3 5" xfId="18340"/>
    <cellStyle name="Input 2 2 2 3 5 2" xfId="55250"/>
    <cellStyle name="Input 2 2 2 3 5 3" xfId="55251"/>
    <cellStyle name="Input 2 2 2 3 6" xfId="18341"/>
    <cellStyle name="Input 2 2 2 3 6 2" xfId="55252"/>
    <cellStyle name="Input 2 2 2 3 6 3" xfId="55253"/>
    <cellStyle name="Input 2 2 2 3 7" xfId="18342"/>
    <cellStyle name="Input 2 2 2 3 8" xfId="55254"/>
    <cellStyle name="Input 2 2 2 30" xfId="18343"/>
    <cellStyle name="Input 2 2 2 30 2" xfId="18344"/>
    <cellStyle name="Input 2 2 2 30 2 2" xfId="18345"/>
    <cellStyle name="Input 2 2 2 30 2 3" xfId="18346"/>
    <cellStyle name="Input 2 2 2 30 2 4" xfId="18347"/>
    <cellStyle name="Input 2 2 2 30 2 5" xfId="18348"/>
    <cellStyle name="Input 2 2 2 30 2 6" xfId="18349"/>
    <cellStyle name="Input 2 2 2 30 3" xfId="18350"/>
    <cellStyle name="Input 2 2 2 30 3 2" xfId="55255"/>
    <cellStyle name="Input 2 2 2 30 3 3" xfId="55256"/>
    <cellStyle name="Input 2 2 2 30 4" xfId="18351"/>
    <cellStyle name="Input 2 2 2 30 4 2" xfId="55257"/>
    <cellStyle name="Input 2 2 2 30 4 3" xfId="55258"/>
    <cellStyle name="Input 2 2 2 30 5" xfId="18352"/>
    <cellStyle name="Input 2 2 2 30 5 2" xfId="55259"/>
    <cellStyle name="Input 2 2 2 30 5 3" xfId="55260"/>
    <cellStyle name="Input 2 2 2 30 6" xfId="18353"/>
    <cellStyle name="Input 2 2 2 30 6 2" xfId="55261"/>
    <cellStyle name="Input 2 2 2 30 6 3" xfId="55262"/>
    <cellStyle name="Input 2 2 2 30 7" xfId="18354"/>
    <cellStyle name="Input 2 2 2 30 8" xfId="55263"/>
    <cellStyle name="Input 2 2 2 31" xfId="18355"/>
    <cellStyle name="Input 2 2 2 31 2" xfId="18356"/>
    <cellStyle name="Input 2 2 2 31 2 2" xfId="18357"/>
    <cellStyle name="Input 2 2 2 31 2 3" xfId="18358"/>
    <cellStyle name="Input 2 2 2 31 2 4" xfId="18359"/>
    <cellStyle name="Input 2 2 2 31 2 5" xfId="18360"/>
    <cellStyle name="Input 2 2 2 31 2 6" xfId="18361"/>
    <cellStyle name="Input 2 2 2 31 3" xfId="18362"/>
    <cellStyle name="Input 2 2 2 31 3 2" xfId="55264"/>
    <cellStyle name="Input 2 2 2 31 3 3" xfId="55265"/>
    <cellStyle name="Input 2 2 2 31 4" xfId="18363"/>
    <cellStyle name="Input 2 2 2 31 4 2" xfId="55266"/>
    <cellStyle name="Input 2 2 2 31 4 3" xfId="55267"/>
    <cellStyle name="Input 2 2 2 31 5" xfId="18364"/>
    <cellStyle name="Input 2 2 2 31 5 2" xfId="55268"/>
    <cellStyle name="Input 2 2 2 31 5 3" xfId="55269"/>
    <cellStyle name="Input 2 2 2 31 6" xfId="18365"/>
    <cellStyle name="Input 2 2 2 31 6 2" xfId="55270"/>
    <cellStyle name="Input 2 2 2 31 6 3" xfId="55271"/>
    <cellStyle name="Input 2 2 2 31 7" xfId="18366"/>
    <cellStyle name="Input 2 2 2 31 8" xfId="55272"/>
    <cellStyle name="Input 2 2 2 32" xfId="18367"/>
    <cellStyle name="Input 2 2 2 32 2" xfId="18368"/>
    <cellStyle name="Input 2 2 2 32 2 2" xfId="18369"/>
    <cellStyle name="Input 2 2 2 32 2 3" xfId="18370"/>
    <cellStyle name="Input 2 2 2 32 2 4" xfId="18371"/>
    <cellStyle name="Input 2 2 2 32 2 5" xfId="18372"/>
    <cellStyle name="Input 2 2 2 32 2 6" xfId="18373"/>
    <cellStyle name="Input 2 2 2 32 3" xfId="18374"/>
    <cellStyle name="Input 2 2 2 32 3 2" xfId="55273"/>
    <cellStyle name="Input 2 2 2 32 3 3" xfId="55274"/>
    <cellStyle name="Input 2 2 2 32 4" xfId="18375"/>
    <cellStyle name="Input 2 2 2 32 4 2" xfId="55275"/>
    <cellStyle name="Input 2 2 2 32 4 3" xfId="55276"/>
    <cellStyle name="Input 2 2 2 32 5" xfId="18376"/>
    <cellStyle name="Input 2 2 2 32 5 2" xfId="55277"/>
    <cellStyle name="Input 2 2 2 32 5 3" xfId="55278"/>
    <cellStyle name="Input 2 2 2 32 6" xfId="18377"/>
    <cellStyle name="Input 2 2 2 32 6 2" xfId="55279"/>
    <cellStyle name="Input 2 2 2 32 6 3" xfId="55280"/>
    <cellStyle name="Input 2 2 2 32 7" xfId="18378"/>
    <cellStyle name="Input 2 2 2 32 8" xfId="55281"/>
    <cellStyle name="Input 2 2 2 33" xfId="18379"/>
    <cellStyle name="Input 2 2 2 33 2" xfId="18380"/>
    <cellStyle name="Input 2 2 2 33 2 2" xfId="18381"/>
    <cellStyle name="Input 2 2 2 33 2 3" xfId="18382"/>
    <cellStyle name="Input 2 2 2 33 2 4" xfId="18383"/>
    <cellStyle name="Input 2 2 2 33 2 5" xfId="18384"/>
    <cellStyle name="Input 2 2 2 33 2 6" xfId="18385"/>
    <cellStyle name="Input 2 2 2 33 3" xfId="18386"/>
    <cellStyle name="Input 2 2 2 33 3 2" xfId="55282"/>
    <cellStyle name="Input 2 2 2 33 3 3" xfId="55283"/>
    <cellStyle name="Input 2 2 2 33 4" xfId="18387"/>
    <cellStyle name="Input 2 2 2 33 4 2" xfId="55284"/>
    <cellStyle name="Input 2 2 2 33 4 3" xfId="55285"/>
    <cellStyle name="Input 2 2 2 33 5" xfId="18388"/>
    <cellStyle name="Input 2 2 2 33 5 2" xfId="55286"/>
    <cellStyle name="Input 2 2 2 33 5 3" xfId="55287"/>
    <cellStyle name="Input 2 2 2 33 6" xfId="18389"/>
    <cellStyle name="Input 2 2 2 33 6 2" xfId="55288"/>
    <cellStyle name="Input 2 2 2 33 6 3" xfId="55289"/>
    <cellStyle name="Input 2 2 2 33 7" xfId="18390"/>
    <cellStyle name="Input 2 2 2 33 8" xfId="55290"/>
    <cellStyle name="Input 2 2 2 34" xfId="18391"/>
    <cellStyle name="Input 2 2 2 34 2" xfId="18392"/>
    <cellStyle name="Input 2 2 2 34 2 2" xfId="18393"/>
    <cellStyle name="Input 2 2 2 34 2 3" xfId="18394"/>
    <cellStyle name="Input 2 2 2 34 2 4" xfId="18395"/>
    <cellStyle name="Input 2 2 2 34 2 5" xfId="18396"/>
    <cellStyle name="Input 2 2 2 34 2 6" xfId="18397"/>
    <cellStyle name="Input 2 2 2 34 3" xfId="18398"/>
    <cellStyle name="Input 2 2 2 34 3 2" xfId="55291"/>
    <cellStyle name="Input 2 2 2 34 3 3" xfId="55292"/>
    <cellStyle name="Input 2 2 2 34 4" xfId="18399"/>
    <cellStyle name="Input 2 2 2 34 4 2" xfId="55293"/>
    <cellStyle name="Input 2 2 2 34 4 3" xfId="55294"/>
    <cellStyle name="Input 2 2 2 34 5" xfId="18400"/>
    <cellStyle name="Input 2 2 2 34 5 2" xfId="55295"/>
    <cellStyle name="Input 2 2 2 34 5 3" xfId="55296"/>
    <cellStyle name="Input 2 2 2 34 6" xfId="18401"/>
    <cellStyle name="Input 2 2 2 34 6 2" xfId="55297"/>
    <cellStyle name="Input 2 2 2 34 6 3" xfId="55298"/>
    <cellStyle name="Input 2 2 2 34 7" xfId="18402"/>
    <cellStyle name="Input 2 2 2 34 8" xfId="55299"/>
    <cellStyle name="Input 2 2 2 35" xfId="18403"/>
    <cellStyle name="Input 2 2 2 35 2" xfId="18404"/>
    <cellStyle name="Input 2 2 2 35 3" xfId="18405"/>
    <cellStyle name="Input 2 2 2 35 4" xfId="18406"/>
    <cellStyle name="Input 2 2 2 35 5" xfId="18407"/>
    <cellStyle name="Input 2 2 2 35 6" xfId="18408"/>
    <cellStyle name="Input 2 2 2 36" xfId="18409"/>
    <cellStyle name="Input 2 2 2 36 2" xfId="55300"/>
    <cellStyle name="Input 2 2 2 36 3" xfId="55301"/>
    <cellStyle name="Input 2 2 2 37" xfId="18410"/>
    <cellStyle name="Input 2 2 2 37 2" xfId="55302"/>
    <cellStyle name="Input 2 2 2 37 3" xfId="55303"/>
    <cellStyle name="Input 2 2 2 38" xfId="18411"/>
    <cellStyle name="Input 2 2 2 38 2" xfId="55304"/>
    <cellStyle name="Input 2 2 2 38 3" xfId="55305"/>
    <cellStyle name="Input 2 2 2 39" xfId="18412"/>
    <cellStyle name="Input 2 2 2 39 2" xfId="55306"/>
    <cellStyle name="Input 2 2 2 39 3" xfId="55307"/>
    <cellStyle name="Input 2 2 2 4" xfId="18413"/>
    <cellStyle name="Input 2 2 2 4 2" xfId="18414"/>
    <cellStyle name="Input 2 2 2 4 2 2" xfId="18415"/>
    <cellStyle name="Input 2 2 2 4 2 3" xfId="18416"/>
    <cellStyle name="Input 2 2 2 4 2 4" xfId="18417"/>
    <cellStyle name="Input 2 2 2 4 2 5" xfId="18418"/>
    <cellStyle name="Input 2 2 2 4 2 6" xfId="18419"/>
    <cellStyle name="Input 2 2 2 4 3" xfId="18420"/>
    <cellStyle name="Input 2 2 2 4 3 2" xfId="55308"/>
    <cellStyle name="Input 2 2 2 4 3 3" xfId="55309"/>
    <cellStyle name="Input 2 2 2 4 4" xfId="18421"/>
    <cellStyle name="Input 2 2 2 4 4 2" xfId="55310"/>
    <cellStyle name="Input 2 2 2 4 4 3" xfId="55311"/>
    <cellStyle name="Input 2 2 2 4 5" xfId="18422"/>
    <cellStyle name="Input 2 2 2 4 5 2" xfId="55312"/>
    <cellStyle name="Input 2 2 2 4 5 3" xfId="55313"/>
    <cellStyle name="Input 2 2 2 4 6" xfId="18423"/>
    <cellStyle name="Input 2 2 2 4 6 2" xfId="55314"/>
    <cellStyle name="Input 2 2 2 4 6 3" xfId="55315"/>
    <cellStyle name="Input 2 2 2 4 7" xfId="18424"/>
    <cellStyle name="Input 2 2 2 4 8" xfId="55316"/>
    <cellStyle name="Input 2 2 2 40" xfId="18425"/>
    <cellStyle name="Input 2 2 2 41" xfId="55317"/>
    <cellStyle name="Input 2 2 2 5" xfId="18426"/>
    <cellStyle name="Input 2 2 2 5 2" xfId="18427"/>
    <cellStyle name="Input 2 2 2 5 2 2" xfId="18428"/>
    <cellStyle name="Input 2 2 2 5 2 3" xfId="18429"/>
    <cellStyle name="Input 2 2 2 5 2 4" xfId="18430"/>
    <cellStyle name="Input 2 2 2 5 2 5" xfId="18431"/>
    <cellStyle name="Input 2 2 2 5 2 6" xfId="18432"/>
    <cellStyle name="Input 2 2 2 5 3" xfId="18433"/>
    <cellStyle name="Input 2 2 2 5 3 2" xfId="55318"/>
    <cellStyle name="Input 2 2 2 5 3 3" xfId="55319"/>
    <cellStyle name="Input 2 2 2 5 4" xfId="18434"/>
    <cellStyle name="Input 2 2 2 5 4 2" xfId="55320"/>
    <cellStyle name="Input 2 2 2 5 4 3" xfId="55321"/>
    <cellStyle name="Input 2 2 2 5 5" xfId="18435"/>
    <cellStyle name="Input 2 2 2 5 5 2" xfId="55322"/>
    <cellStyle name="Input 2 2 2 5 5 3" xfId="55323"/>
    <cellStyle name="Input 2 2 2 5 6" xfId="18436"/>
    <cellStyle name="Input 2 2 2 5 6 2" xfId="55324"/>
    <cellStyle name="Input 2 2 2 5 6 3" xfId="55325"/>
    <cellStyle name="Input 2 2 2 5 7" xfId="18437"/>
    <cellStyle name="Input 2 2 2 5 8" xfId="55326"/>
    <cellStyle name="Input 2 2 2 6" xfId="18438"/>
    <cellStyle name="Input 2 2 2 6 2" xfId="18439"/>
    <cellStyle name="Input 2 2 2 6 2 2" xfId="18440"/>
    <cellStyle name="Input 2 2 2 6 2 3" xfId="18441"/>
    <cellStyle name="Input 2 2 2 6 2 4" xfId="18442"/>
    <cellStyle name="Input 2 2 2 6 2 5" xfId="18443"/>
    <cellStyle name="Input 2 2 2 6 2 6" xfId="18444"/>
    <cellStyle name="Input 2 2 2 6 3" xfId="18445"/>
    <cellStyle name="Input 2 2 2 6 3 2" xfId="55327"/>
    <cellStyle name="Input 2 2 2 6 3 3" xfId="55328"/>
    <cellStyle name="Input 2 2 2 6 4" xfId="18446"/>
    <cellStyle name="Input 2 2 2 6 4 2" xfId="55329"/>
    <cellStyle name="Input 2 2 2 6 4 3" xfId="55330"/>
    <cellStyle name="Input 2 2 2 6 5" xfId="18447"/>
    <cellStyle name="Input 2 2 2 6 5 2" xfId="55331"/>
    <cellStyle name="Input 2 2 2 6 5 3" xfId="55332"/>
    <cellStyle name="Input 2 2 2 6 6" xfId="18448"/>
    <cellStyle name="Input 2 2 2 6 6 2" xfId="55333"/>
    <cellStyle name="Input 2 2 2 6 6 3" xfId="55334"/>
    <cellStyle name="Input 2 2 2 6 7" xfId="18449"/>
    <cellStyle name="Input 2 2 2 6 8" xfId="55335"/>
    <cellStyle name="Input 2 2 2 7" xfId="18450"/>
    <cellStyle name="Input 2 2 2 7 2" xfId="18451"/>
    <cellStyle name="Input 2 2 2 7 2 2" xfId="18452"/>
    <cellStyle name="Input 2 2 2 7 2 3" xfId="18453"/>
    <cellStyle name="Input 2 2 2 7 2 4" xfId="18454"/>
    <cellStyle name="Input 2 2 2 7 2 5" xfId="18455"/>
    <cellStyle name="Input 2 2 2 7 2 6" xfId="18456"/>
    <cellStyle name="Input 2 2 2 7 3" xfId="18457"/>
    <cellStyle name="Input 2 2 2 7 3 2" xfId="55336"/>
    <cellStyle name="Input 2 2 2 7 3 3" xfId="55337"/>
    <cellStyle name="Input 2 2 2 7 4" xfId="18458"/>
    <cellStyle name="Input 2 2 2 7 4 2" xfId="55338"/>
    <cellStyle name="Input 2 2 2 7 4 3" xfId="55339"/>
    <cellStyle name="Input 2 2 2 7 5" xfId="18459"/>
    <cellStyle name="Input 2 2 2 7 5 2" xfId="55340"/>
    <cellStyle name="Input 2 2 2 7 5 3" xfId="55341"/>
    <cellStyle name="Input 2 2 2 7 6" xfId="18460"/>
    <cellStyle name="Input 2 2 2 7 6 2" xfId="55342"/>
    <cellStyle name="Input 2 2 2 7 6 3" xfId="55343"/>
    <cellStyle name="Input 2 2 2 7 7" xfId="18461"/>
    <cellStyle name="Input 2 2 2 7 8" xfId="55344"/>
    <cellStyle name="Input 2 2 2 8" xfId="18462"/>
    <cellStyle name="Input 2 2 2 8 2" xfId="18463"/>
    <cellStyle name="Input 2 2 2 8 2 2" xfId="18464"/>
    <cellStyle name="Input 2 2 2 8 2 3" xfId="18465"/>
    <cellStyle name="Input 2 2 2 8 2 4" xfId="18466"/>
    <cellStyle name="Input 2 2 2 8 2 5" xfId="18467"/>
    <cellStyle name="Input 2 2 2 8 2 6" xfId="18468"/>
    <cellStyle name="Input 2 2 2 8 3" xfId="18469"/>
    <cellStyle name="Input 2 2 2 8 3 2" xfId="55345"/>
    <cellStyle name="Input 2 2 2 8 3 3" xfId="55346"/>
    <cellStyle name="Input 2 2 2 8 4" xfId="18470"/>
    <cellStyle name="Input 2 2 2 8 4 2" xfId="55347"/>
    <cellStyle name="Input 2 2 2 8 4 3" xfId="55348"/>
    <cellStyle name="Input 2 2 2 8 5" xfId="18471"/>
    <cellStyle name="Input 2 2 2 8 5 2" xfId="55349"/>
    <cellStyle name="Input 2 2 2 8 5 3" xfId="55350"/>
    <cellStyle name="Input 2 2 2 8 6" xfId="18472"/>
    <cellStyle name="Input 2 2 2 8 6 2" xfId="55351"/>
    <cellStyle name="Input 2 2 2 8 6 3" xfId="55352"/>
    <cellStyle name="Input 2 2 2 8 7" xfId="18473"/>
    <cellStyle name="Input 2 2 2 8 8" xfId="55353"/>
    <cellStyle name="Input 2 2 2 9" xfId="18474"/>
    <cellStyle name="Input 2 2 2 9 2" xfId="18475"/>
    <cellStyle name="Input 2 2 2 9 2 2" xfId="18476"/>
    <cellStyle name="Input 2 2 2 9 2 3" xfId="18477"/>
    <cellStyle name="Input 2 2 2 9 2 4" xfId="18478"/>
    <cellStyle name="Input 2 2 2 9 2 5" xfId="18479"/>
    <cellStyle name="Input 2 2 2 9 2 6" xfId="18480"/>
    <cellStyle name="Input 2 2 2 9 3" xfId="18481"/>
    <cellStyle name="Input 2 2 2 9 3 2" xfId="55354"/>
    <cellStyle name="Input 2 2 2 9 3 3" xfId="55355"/>
    <cellStyle name="Input 2 2 2 9 4" xfId="18482"/>
    <cellStyle name="Input 2 2 2 9 4 2" xfId="55356"/>
    <cellStyle name="Input 2 2 2 9 4 3" xfId="55357"/>
    <cellStyle name="Input 2 2 2 9 5" xfId="18483"/>
    <cellStyle name="Input 2 2 2 9 5 2" xfId="55358"/>
    <cellStyle name="Input 2 2 2 9 5 3" xfId="55359"/>
    <cellStyle name="Input 2 2 2 9 6" xfId="18484"/>
    <cellStyle name="Input 2 2 2 9 6 2" xfId="55360"/>
    <cellStyle name="Input 2 2 2 9 6 3" xfId="55361"/>
    <cellStyle name="Input 2 2 2 9 7" xfId="18485"/>
    <cellStyle name="Input 2 2 2 9 8" xfId="55362"/>
    <cellStyle name="Input 2 2 20" xfId="18486"/>
    <cellStyle name="Input 2 2 20 2" xfId="18487"/>
    <cellStyle name="Input 2 2 20 2 2" xfId="18488"/>
    <cellStyle name="Input 2 2 20 2 3" xfId="18489"/>
    <cellStyle name="Input 2 2 20 2 4" xfId="18490"/>
    <cellStyle name="Input 2 2 20 2 5" xfId="18491"/>
    <cellStyle name="Input 2 2 20 2 6" xfId="18492"/>
    <cellStyle name="Input 2 2 20 3" xfId="18493"/>
    <cellStyle name="Input 2 2 20 3 2" xfId="55363"/>
    <cellStyle name="Input 2 2 20 3 3" xfId="55364"/>
    <cellStyle name="Input 2 2 20 4" xfId="18494"/>
    <cellStyle name="Input 2 2 20 4 2" xfId="55365"/>
    <cellStyle name="Input 2 2 20 4 3" xfId="55366"/>
    <cellStyle name="Input 2 2 20 5" xfId="18495"/>
    <cellStyle name="Input 2 2 20 5 2" xfId="55367"/>
    <cellStyle name="Input 2 2 20 5 3" xfId="55368"/>
    <cellStyle name="Input 2 2 20 6" xfId="18496"/>
    <cellStyle name="Input 2 2 20 6 2" xfId="55369"/>
    <cellStyle name="Input 2 2 20 6 3" xfId="55370"/>
    <cellStyle name="Input 2 2 20 7" xfId="18497"/>
    <cellStyle name="Input 2 2 20 8" xfId="55371"/>
    <cellStyle name="Input 2 2 21" xfId="18498"/>
    <cellStyle name="Input 2 2 21 2" xfId="18499"/>
    <cellStyle name="Input 2 2 21 2 2" xfId="18500"/>
    <cellStyle name="Input 2 2 21 2 3" xfId="18501"/>
    <cellStyle name="Input 2 2 21 2 4" xfId="18502"/>
    <cellStyle name="Input 2 2 21 2 5" xfId="18503"/>
    <cellStyle name="Input 2 2 21 2 6" xfId="18504"/>
    <cellStyle name="Input 2 2 21 3" xfId="18505"/>
    <cellStyle name="Input 2 2 21 3 2" xfId="55372"/>
    <cellStyle name="Input 2 2 21 3 3" xfId="55373"/>
    <cellStyle name="Input 2 2 21 4" xfId="18506"/>
    <cellStyle name="Input 2 2 21 4 2" xfId="55374"/>
    <cellStyle name="Input 2 2 21 4 3" xfId="55375"/>
    <cellStyle name="Input 2 2 21 5" xfId="18507"/>
    <cellStyle name="Input 2 2 21 5 2" xfId="55376"/>
    <cellStyle name="Input 2 2 21 5 3" xfId="55377"/>
    <cellStyle name="Input 2 2 21 6" xfId="18508"/>
    <cellStyle name="Input 2 2 21 6 2" xfId="55378"/>
    <cellStyle name="Input 2 2 21 6 3" xfId="55379"/>
    <cellStyle name="Input 2 2 21 7" xfId="18509"/>
    <cellStyle name="Input 2 2 21 8" xfId="55380"/>
    <cellStyle name="Input 2 2 22" xfId="18510"/>
    <cellStyle name="Input 2 2 22 2" xfId="18511"/>
    <cellStyle name="Input 2 2 22 2 2" xfId="18512"/>
    <cellStyle name="Input 2 2 22 2 3" xfId="18513"/>
    <cellStyle name="Input 2 2 22 2 4" xfId="18514"/>
    <cellStyle name="Input 2 2 22 2 5" xfId="18515"/>
    <cellStyle name="Input 2 2 22 2 6" xfId="18516"/>
    <cellStyle name="Input 2 2 22 3" xfId="18517"/>
    <cellStyle name="Input 2 2 22 3 2" xfId="55381"/>
    <cellStyle name="Input 2 2 22 3 3" xfId="55382"/>
    <cellStyle name="Input 2 2 22 4" xfId="18518"/>
    <cellStyle name="Input 2 2 22 4 2" xfId="55383"/>
    <cellStyle name="Input 2 2 22 4 3" xfId="55384"/>
    <cellStyle name="Input 2 2 22 5" xfId="18519"/>
    <cellStyle name="Input 2 2 22 5 2" xfId="55385"/>
    <cellStyle name="Input 2 2 22 5 3" xfId="55386"/>
    <cellStyle name="Input 2 2 22 6" xfId="18520"/>
    <cellStyle name="Input 2 2 22 6 2" xfId="55387"/>
    <cellStyle name="Input 2 2 22 6 3" xfId="55388"/>
    <cellStyle name="Input 2 2 22 7" xfId="18521"/>
    <cellStyle name="Input 2 2 22 8" xfId="55389"/>
    <cellStyle name="Input 2 2 23" xfId="18522"/>
    <cellStyle name="Input 2 2 23 2" xfId="18523"/>
    <cellStyle name="Input 2 2 23 2 2" xfId="18524"/>
    <cellStyle name="Input 2 2 23 2 3" xfId="18525"/>
    <cellStyle name="Input 2 2 23 2 4" xfId="18526"/>
    <cellStyle name="Input 2 2 23 2 5" xfId="18527"/>
    <cellStyle name="Input 2 2 23 2 6" xfId="18528"/>
    <cellStyle name="Input 2 2 23 3" xfId="18529"/>
    <cellStyle name="Input 2 2 23 3 2" xfId="55390"/>
    <cellStyle name="Input 2 2 23 3 3" xfId="55391"/>
    <cellStyle name="Input 2 2 23 4" xfId="18530"/>
    <cellStyle name="Input 2 2 23 4 2" xfId="55392"/>
    <cellStyle name="Input 2 2 23 4 3" xfId="55393"/>
    <cellStyle name="Input 2 2 23 5" xfId="18531"/>
    <cellStyle name="Input 2 2 23 5 2" xfId="55394"/>
    <cellStyle name="Input 2 2 23 5 3" xfId="55395"/>
    <cellStyle name="Input 2 2 23 6" xfId="18532"/>
    <cellStyle name="Input 2 2 23 6 2" xfId="55396"/>
    <cellStyle name="Input 2 2 23 6 3" xfId="55397"/>
    <cellStyle name="Input 2 2 23 7" xfId="18533"/>
    <cellStyle name="Input 2 2 23 8" xfId="55398"/>
    <cellStyle name="Input 2 2 24" xfId="18534"/>
    <cellStyle name="Input 2 2 24 2" xfId="18535"/>
    <cellStyle name="Input 2 2 24 2 2" xfId="18536"/>
    <cellStyle name="Input 2 2 24 2 3" xfId="18537"/>
    <cellStyle name="Input 2 2 24 2 4" xfId="18538"/>
    <cellStyle name="Input 2 2 24 2 5" xfId="18539"/>
    <cellStyle name="Input 2 2 24 2 6" xfId="18540"/>
    <cellStyle name="Input 2 2 24 3" xfId="18541"/>
    <cellStyle name="Input 2 2 24 3 2" xfId="55399"/>
    <cellStyle name="Input 2 2 24 3 3" xfId="55400"/>
    <cellStyle name="Input 2 2 24 4" xfId="18542"/>
    <cellStyle name="Input 2 2 24 4 2" xfId="55401"/>
    <cellStyle name="Input 2 2 24 4 3" xfId="55402"/>
    <cellStyle name="Input 2 2 24 5" xfId="18543"/>
    <cellStyle name="Input 2 2 24 5 2" xfId="55403"/>
    <cellStyle name="Input 2 2 24 5 3" xfId="55404"/>
    <cellStyle name="Input 2 2 24 6" xfId="18544"/>
    <cellStyle name="Input 2 2 24 6 2" xfId="55405"/>
    <cellStyle name="Input 2 2 24 6 3" xfId="55406"/>
    <cellStyle name="Input 2 2 24 7" xfId="18545"/>
    <cellStyle name="Input 2 2 24 8" xfId="55407"/>
    <cellStyle name="Input 2 2 25" xfId="18546"/>
    <cellStyle name="Input 2 2 25 2" xfId="18547"/>
    <cellStyle name="Input 2 2 25 2 2" xfId="18548"/>
    <cellStyle name="Input 2 2 25 2 3" xfId="18549"/>
    <cellStyle name="Input 2 2 25 2 4" xfId="18550"/>
    <cellStyle name="Input 2 2 25 2 5" xfId="18551"/>
    <cellStyle name="Input 2 2 25 2 6" xfId="18552"/>
    <cellStyle name="Input 2 2 25 3" xfId="18553"/>
    <cellStyle name="Input 2 2 25 3 2" xfId="55408"/>
    <cellStyle name="Input 2 2 25 3 3" xfId="55409"/>
    <cellStyle name="Input 2 2 25 4" xfId="18554"/>
    <cellStyle name="Input 2 2 25 4 2" xfId="55410"/>
    <cellStyle name="Input 2 2 25 4 3" xfId="55411"/>
    <cellStyle name="Input 2 2 25 5" xfId="18555"/>
    <cellStyle name="Input 2 2 25 5 2" xfId="55412"/>
    <cellStyle name="Input 2 2 25 5 3" xfId="55413"/>
    <cellStyle name="Input 2 2 25 6" xfId="18556"/>
    <cellStyle name="Input 2 2 25 6 2" xfId="55414"/>
    <cellStyle name="Input 2 2 25 6 3" xfId="55415"/>
    <cellStyle name="Input 2 2 25 7" xfId="18557"/>
    <cellStyle name="Input 2 2 25 8" xfId="55416"/>
    <cellStyle name="Input 2 2 26" xfId="18558"/>
    <cellStyle name="Input 2 2 26 2" xfId="18559"/>
    <cellStyle name="Input 2 2 26 2 2" xfId="18560"/>
    <cellStyle name="Input 2 2 26 2 3" xfId="18561"/>
    <cellStyle name="Input 2 2 26 2 4" xfId="18562"/>
    <cellStyle name="Input 2 2 26 2 5" xfId="18563"/>
    <cellStyle name="Input 2 2 26 2 6" xfId="18564"/>
    <cellStyle name="Input 2 2 26 3" xfId="18565"/>
    <cellStyle name="Input 2 2 26 3 2" xfId="55417"/>
    <cellStyle name="Input 2 2 26 3 3" xfId="55418"/>
    <cellStyle name="Input 2 2 26 4" xfId="18566"/>
    <cellStyle name="Input 2 2 26 4 2" xfId="55419"/>
    <cellStyle name="Input 2 2 26 4 3" xfId="55420"/>
    <cellStyle name="Input 2 2 26 5" xfId="18567"/>
    <cellStyle name="Input 2 2 26 5 2" xfId="55421"/>
    <cellStyle name="Input 2 2 26 5 3" xfId="55422"/>
    <cellStyle name="Input 2 2 26 6" xfId="18568"/>
    <cellStyle name="Input 2 2 26 6 2" xfId="55423"/>
    <cellStyle name="Input 2 2 26 6 3" xfId="55424"/>
    <cellStyle name="Input 2 2 26 7" xfId="18569"/>
    <cellStyle name="Input 2 2 26 8" xfId="55425"/>
    <cellStyle name="Input 2 2 27" xfId="18570"/>
    <cellStyle name="Input 2 2 27 2" xfId="18571"/>
    <cellStyle name="Input 2 2 27 2 2" xfId="18572"/>
    <cellStyle name="Input 2 2 27 2 3" xfId="18573"/>
    <cellStyle name="Input 2 2 27 2 4" xfId="18574"/>
    <cellStyle name="Input 2 2 27 2 5" xfId="18575"/>
    <cellStyle name="Input 2 2 27 2 6" xfId="18576"/>
    <cellStyle name="Input 2 2 27 3" xfId="18577"/>
    <cellStyle name="Input 2 2 27 3 2" xfId="55426"/>
    <cellStyle name="Input 2 2 27 3 3" xfId="55427"/>
    <cellStyle name="Input 2 2 27 4" xfId="18578"/>
    <cellStyle name="Input 2 2 27 4 2" xfId="55428"/>
    <cellStyle name="Input 2 2 27 4 3" xfId="55429"/>
    <cellStyle name="Input 2 2 27 5" xfId="18579"/>
    <cellStyle name="Input 2 2 27 5 2" xfId="55430"/>
    <cellStyle name="Input 2 2 27 5 3" xfId="55431"/>
    <cellStyle name="Input 2 2 27 6" xfId="18580"/>
    <cellStyle name="Input 2 2 27 6 2" xfId="55432"/>
    <cellStyle name="Input 2 2 27 6 3" xfId="55433"/>
    <cellStyle name="Input 2 2 27 7" xfId="18581"/>
    <cellStyle name="Input 2 2 27 8" xfId="55434"/>
    <cellStyle name="Input 2 2 28" xfId="18582"/>
    <cellStyle name="Input 2 2 28 2" xfId="18583"/>
    <cellStyle name="Input 2 2 28 2 2" xfId="18584"/>
    <cellStyle name="Input 2 2 28 2 3" xfId="18585"/>
    <cellStyle name="Input 2 2 28 2 4" xfId="18586"/>
    <cellStyle name="Input 2 2 28 2 5" xfId="18587"/>
    <cellStyle name="Input 2 2 28 2 6" xfId="18588"/>
    <cellStyle name="Input 2 2 28 3" xfId="18589"/>
    <cellStyle name="Input 2 2 28 3 2" xfId="55435"/>
    <cellStyle name="Input 2 2 28 3 3" xfId="55436"/>
    <cellStyle name="Input 2 2 28 4" xfId="18590"/>
    <cellStyle name="Input 2 2 28 4 2" xfId="55437"/>
    <cellStyle name="Input 2 2 28 4 3" xfId="55438"/>
    <cellStyle name="Input 2 2 28 5" xfId="18591"/>
    <cellStyle name="Input 2 2 28 5 2" xfId="55439"/>
    <cellStyle name="Input 2 2 28 5 3" xfId="55440"/>
    <cellStyle name="Input 2 2 28 6" xfId="18592"/>
    <cellStyle name="Input 2 2 28 6 2" xfId="55441"/>
    <cellStyle name="Input 2 2 28 6 3" xfId="55442"/>
    <cellStyle name="Input 2 2 28 7" xfId="18593"/>
    <cellStyle name="Input 2 2 28 8" xfId="55443"/>
    <cellStyle name="Input 2 2 29" xfId="18594"/>
    <cellStyle name="Input 2 2 29 2" xfId="18595"/>
    <cellStyle name="Input 2 2 29 2 2" xfId="18596"/>
    <cellStyle name="Input 2 2 29 2 3" xfId="18597"/>
    <cellStyle name="Input 2 2 29 2 4" xfId="18598"/>
    <cellStyle name="Input 2 2 29 2 5" xfId="18599"/>
    <cellStyle name="Input 2 2 29 2 6" xfId="18600"/>
    <cellStyle name="Input 2 2 29 3" xfId="18601"/>
    <cellStyle name="Input 2 2 29 3 2" xfId="55444"/>
    <cellStyle name="Input 2 2 29 3 3" xfId="55445"/>
    <cellStyle name="Input 2 2 29 4" xfId="18602"/>
    <cellStyle name="Input 2 2 29 4 2" xfId="55446"/>
    <cellStyle name="Input 2 2 29 4 3" xfId="55447"/>
    <cellStyle name="Input 2 2 29 5" xfId="18603"/>
    <cellStyle name="Input 2 2 29 5 2" xfId="55448"/>
    <cellStyle name="Input 2 2 29 5 3" xfId="55449"/>
    <cellStyle name="Input 2 2 29 6" xfId="18604"/>
    <cellStyle name="Input 2 2 29 6 2" xfId="55450"/>
    <cellStyle name="Input 2 2 29 6 3" xfId="55451"/>
    <cellStyle name="Input 2 2 29 7" xfId="18605"/>
    <cellStyle name="Input 2 2 29 8" xfId="55452"/>
    <cellStyle name="Input 2 2 3" xfId="18606"/>
    <cellStyle name="Input 2 2 3 2" xfId="18607"/>
    <cellStyle name="Input 2 2 3 2 2" xfId="18608"/>
    <cellStyle name="Input 2 2 3 2 3" xfId="18609"/>
    <cellStyle name="Input 2 2 3 2 4" xfId="18610"/>
    <cellStyle name="Input 2 2 3 2 5" xfId="18611"/>
    <cellStyle name="Input 2 2 3 2 6" xfId="18612"/>
    <cellStyle name="Input 2 2 3 3" xfId="18613"/>
    <cellStyle name="Input 2 2 3 3 2" xfId="55453"/>
    <cellStyle name="Input 2 2 3 3 3" xfId="55454"/>
    <cellStyle name="Input 2 2 3 4" xfId="18614"/>
    <cellStyle name="Input 2 2 3 4 2" xfId="55455"/>
    <cellStyle name="Input 2 2 3 4 3" xfId="55456"/>
    <cellStyle name="Input 2 2 3 5" xfId="18615"/>
    <cellStyle name="Input 2 2 3 5 2" xfId="55457"/>
    <cellStyle name="Input 2 2 3 5 3" xfId="55458"/>
    <cellStyle name="Input 2 2 3 6" xfId="18616"/>
    <cellStyle name="Input 2 2 3 6 2" xfId="55459"/>
    <cellStyle name="Input 2 2 3 6 3" xfId="55460"/>
    <cellStyle name="Input 2 2 3 7" xfId="18617"/>
    <cellStyle name="Input 2 2 3 8" xfId="55461"/>
    <cellStyle name="Input 2 2 30" xfId="18618"/>
    <cellStyle name="Input 2 2 30 2" xfId="18619"/>
    <cellStyle name="Input 2 2 30 2 2" xfId="18620"/>
    <cellStyle name="Input 2 2 30 2 3" xfId="18621"/>
    <cellStyle name="Input 2 2 30 2 4" xfId="18622"/>
    <cellStyle name="Input 2 2 30 2 5" xfId="18623"/>
    <cellStyle name="Input 2 2 30 2 6" xfId="18624"/>
    <cellStyle name="Input 2 2 30 3" xfId="18625"/>
    <cellStyle name="Input 2 2 30 3 2" xfId="55462"/>
    <cellStyle name="Input 2 2 30 3 3" xfId="55463"/>
    <cellStyle name="Input 2 2 30 4" xfId="18626"/>
    <cellStyle name="Input 2 2 30 4 2" xfId="55464"/>
    <cellStyle name="Input 2 2 30 4 3" xfId="55465"/>
    <cellStyle name="Input 2 2 30 5" xfId="18627"/>
    <cellStyle name="Input 2 2 30 5 2" xfId="55466"/>
    <cellStyle name="Input 2 2 30 5 3" xfId="55467"/>
    <cellStyle name="Input 2 2 30 6" xfId="18628"/>
    <cellStyle name="Input 2 2 30 6 2" xfId="55468"/>
    <cellStyle name="Input 2 2 30 6 3" xfId="55469"/>
    <cellStyle name="Input 2 2 30 7" xfId="18629"/>
    <cellStyle name="Input 2 2 30 8" xfId="55470"/>
    <cellStyle name="Input 2 2 31" xfId="18630"/>
    <cellStyle name="Input 2 2 31 2" xfId="18631"/>
    <cellStyle name="Input 2 2 31 2 2" xfId="18632"/>
    <cellStyle name="Input 2 2 31 2 3" xfId="18633"/>
    <cellStyle name="Input 2 2 31 2 4" xfId="18634"/>
    <cellStyle name="Input 2 2 31 2 5" xfId="18635"/>
    <cellStyle name="Input 2 2 31 2 6" xfId="18636"/>
    <cellStyle name="Input 2 2 31 3" xfId="18637"/>
    <cellStyle name="Input 2 2 31 3 2" xfId="55471"/>
    <cellStyle name="Input 2 2 31 3 3" xfId="55472"/>
    <cellStyle name="Input 2 2 31 4" xfId="18638"/>
    <cellStyle name="Input 2 2 31 4 2" xfId="55473"/>
    <cellStyle name="Input 2 2 31 4 3" xfId="55474"/>
    <cellStyle name="Input 2 2 31 5" xfId="18639"/>
    <cellStyle name="Input 2 2 31 5 2" xfId="55475"/>
    <cellStyle name="Input 2 2 31 5 3" xfId="55476"/>
    <cellStyle name="Input 2 2 31 6" xfId="18640"/>
    <cellStyle name="Input 2 2 31 6 2" xfId="55477"/>
    <cellStyle name="Input 2 2 31 6 3" xfId="55478"/>
    <cellStyle name="Input 2 2 31 7" xfId="18641"/>
    <cellStyle name="Input 2 2 31 8" xfId="55479"/>
    <cellStyle name="Input 2 2 32" xfId="18642"/>
    <cellStyle name="Input 2 2 32 2" xfId="18643"/>
    <cellStyle name="Input 2 2 32 2 2" xfId="18644"/>
    <cellStyle name="Input 2 2 32 2 3" xfId="18645"/>
    <cellStyle name="Input 2 2 32 2 4" xfId="18646"/>
    <cellStyle name="Input 2 2 32 2 5" xfId="18647"/>
    <cellStyle name="Input 2 2 32 2 6" xfId="18648"/>
    <cellStyle name="Input 2 2 32 3" xfId="18649"/>
    <cellStyle name="Input 2 2 32 3 2" xfId="55480"/>
    <cellStyle name="Input 2 2 32 3 3" xfId="55481"/>
    <cellStyle name="Input 2 2 32 4" xfId="18650"/>
    <cellStyle name="Input 2 2 32 4 2" xfId="55482"/>
    <cellStyle name="Input 2 2 32 4 3" xfId="55483"/>
    <cellStyle name="Input 2 2 32 5" xfId="18651"/>
    <cellStyle name="Input 2 2 32 5 2" xfId="55484"/>
    <cellStyle name="Input 2 2 32 5 3" xfId="55485"/>
    <cellStyle name="Input 2 2 32 6" xfId="18652"/>
    <cellStyle name="Input 2 2 32 6 2" xfId="55486"/>
    <cellStyle name="Input 2 2 32 6 3" xfId="55487"/>
    <cellStyle name="Input 2 2 32 7" xfId="18653"/>
    <cellStyle name="Input 2 2 32 8" xfId="55488"/>
    <cellStyle name="Input 2 2 33" xfId="18654"/>
    <cellStyle name="Input 2 2 33 2" xfId="18655"/>
    <cellStyle name="Input 2 2 33 2 2" xfId="18656"/>
    <cellStyle name="Input 2 2 33 2 3" xfId="18657"/>
    <cellStyle name="Input 2 2 33 2 4" xfId="18658"/>
    <cellStyle name="Input 2 2 33 2 5" xfId="18659"/>
    <cellStyle name="Input 2 2 33 2 6" xfId="18660"/>
    <cellStyle name="Input 2 2 33 3" xfId="18661"/>
    <cellStyle name="Input 2 2 33 3 2" xfId="55489"/>
    <cellStyle name="Input 2 2 33 3 3" xfId="55490"/>
    <cellStyle name="Input 2 2 33 4" xfId="18662"/>
    <cellStyle name="Input 2 2 33 4 2" xfId="55491"/>
    <cellStyle name="Input 2 2 33 4 3" xfId="55492"/>
    <cellStyle name="Input 2 2 33 5" xfId="18663"/>
    <cellStyle name="Input 2 2 33 5 2" xfId="55493"/>
    <cellStyle name="Input 2 2 33 5 3" xfId="55494"/>
    <cellStyle name="Input 2 2 33 6" xfId="18664"/>
    <cellStyle name="Input 2 2 33 6 2" xfId="55495"/>
    <cellStyle name="Input 2 2 33 6 3" xfId="55496"/>
    <cellStyle name="Input 2 2 33 7" xfId="18665"/>
    <cellStyle name="Input 2 2 33 8" xfId="55497"/>
    <cellStyle name="Input 2 2 34" xfId="18666"/>
    <cellStyle name="Input 2 2 34 2" xfId="18667"/>
    <cellStyle name="Input 2 2 34 2 2" xfId="18668"/>
    <cellStyle name="Input 2 2 34 2 3" xfId="18669"/>
    <cellStyle name="Input 2 2 34 2 4" xfId="18670"/>
    <cellStyle name="Input 2 2 34 2 5" xfId="18671"/>
    <cellStyle name="Input 2 2 34 2 6" xfId="18672"/>
    <cellStyle name="Input 2 2 34 3" xfId="18673"/>
    <cellStyle name="Input 2 2 34 3 2" xfId="55498"/>
    <cellStyle name="Input 2 2 34 3 3" xfId="55499"/>
    <cellStyle name="Input 2 2 34 4" xfId="18674"/>
    <cellStyle name="Input 2 2 34 4 2" xfId="55500"/>
    <cellStyle name="Input 2 2 34 4 3" xfId="55501"/>
    <cellStyle name="Input 2 2 34 5" xfId="18675"/>
    <cellStyle name="Input 2 2 34 5 2" xfId="55502"/>
    <cellStyle name="Input 2 2 34 5 3" xfId="55503"/>
    <cellStyle name="Input 2 2 34 6" xfId="18676"/>
    <cellStyle name="Input 2 2 34 6 2" xfId="55504"/>
    <cellStyle name="Input 2 2 34 6 3" xfId="55505"/>
    <cellStyle name="Input 2 2 34 7" xfId="18677"/>
    <cellStyle name="Input 2 2 34 8" xfId="55506"/>
    <cellStyle name="Input 2 2 35" xfId="18678"/>
    <cellStyle name="Input 2 2 35 2" xfId="18679"/>
    <cellStyle name="Input 2 2 35 2 2" xfId="18680"/>
    <cellStyle name="Input 2 2 35 2 3" xfId="18681"/>
    <cellStyle name="Input 2 2 35 2 4" xfId="18682"/>
    <cellStyle name="Input 2 2 35 2 5" xfId="18683"/>
    <cellStyle name="Input 2 2 35 2 6" xfId="18684"/>
    <cellStyle name="Input 2 2 35 3" xfId="18685"/>
    <cellStyle name="Input 2 2 35 3 2" xfId="55507"/>
    <cellStyle name="Input 2 2 35 3 3" xfId="55508"/>
    <cellStyle name="Input 2 2 35 4" xfId="18686"/>
    <cellStyle name="Input 2 2 35 4 2" xfId="55509"/>
    <cellStyle name="Input 2 2 35 4 3" xfId="55510"/>
    <cellStyle name="Input 2 2 35 5" xfId="18687"/>
    <cellStyle name="Input 2 2 35 5 2" xfId="55511"/>
    <cellStyle name="Input 2 2 35 5 3" xfId="55512"/>
    <cellStyle name="Input 2 2 35 6" xfId="18688"/>
    <cellStyle name="Input 2 2 35 6 2" xfId="55513"/>
    <cellStyle name="Input 2 2 35 6 3" xfId="55514"/>
    <cellStyle name="Input 2 2 35 7" xfId="18689"/>
    <cellStyle name="Input 2 2 35 8" xfId="55515"/>
    <cellStyle name="Input 2 2 36" xfId="18690"/>
    <cellStyle name="Input 2 2 36 2" xfId="18691"/>
    <cellStyle name="Input 2 2 36 3" xfId="18692"/>
    <cellStyle name="Input 2 2 36 4" xfId="18693"/>
    <cellStyle name="Input 2 2 36 5" xfId="18694"/>
    <cellStyle name="Input 2 2 36 6" xfId="18695"/>
    <cellStyle name="Input 2 2 37" xfId="18696"/>
    <cellStyle name="Input 2 2 37 2" xfId="18697"/>
    <cellStyle name="Input 2 2 37 3" xfId="18698"/>
    <cellStyle name="Input 2 2 37 4" xfId="18699"/>
    <cellStyle name="Input 2 2 37 5" xfId="18700"/>
    <cellStyle name="Input 2 2 37 6" xfId="18701"/>
    <cellStyle name="Input 2 2 38" xfId="18702"/>
    <cellStyle name="Input 2 2 38 2" xfId="55516"/>
    <cellStyle name="Input 2 2 38 3" xfId="55517"/>
    <cellStyle name="Input 2 2 39" xfId="18703"/>
    <cellStyle name="Input 2 2 39 2" xfId="55518"/>
    <cellStyle name="Input 2 2 39 3" xfId="55519"/>
    <cellStyle name="Input 2 2 4" xfId="18704"/>
    <cellStyle name="Input 2 2 4 2" xfId="18705"/>
    <cellStyle name="Input 2 2 4 2 2" xfId="18706"/>
    <cellStyle name="Input 2 2 4 2 3" xfId="18707"/>
    <cellStyle name="Input 2 2 4 2 4" xfId="18708"/>
    <cellStyle name="Input 2 2 4 2 5" xfId="18709"/>
    <cellStyle name="Input 2 2 4 2 6" xfId="18710"/>
    <cellStyle name="Input 2 2 4 3" xfId="18711"/>
    <cellStyle name="Input 2 2 4 3 2" xfId="55520"/>
    <cellStyle name="Input 2 2 4 3 3" xfId="55521"/>
    <cellStyle name="Input 2 2 4 4" xfId="18712"/>
    <cellStyle name="Input 2 2 4 4 2" xfId="55522"/>
    <cellStyle name="Input 2 2 4 4 3" xfId="55523"/>
    <cellStyle name="Input 2 2 4 5" xfId="18713"/>
    <cellStyle name="Input 2 2 4 5 2" xfId="55524"/>
    <cellStyle name="Input 2 2 4 5 3" xfId="55525"/>
    <cellStyle name="Input 2 2 4 6" xfId="18714"/>
    <cellStyle name="Input 2 2 4 6 2" xfId="55526"/>
    <cellStyle name="Input 2 2 4 6 3" xfId="55527"/>
    <cellStyle name="Input 2 2 4 7" xfId="18715"/>
    <cellStyle name="Input 2 2 4 8" xfId="55528"/>
    <cellStyle name="Input 2 2 40" xfId="18716"/>
    <cellStyle name="Input 2 2 40 2" xfId="55529"/>
    <cellStyle name="Input 2 2 40 3" xfId="55530"/>
    <cellStyle name="Input 2 2 41" xfId="18717"/>
    <cellStyle name="Input 2 2 42" xfId="18718"/>
    <cellStyle name="Input 2 2 43" xfId="18719"/>
    <cellStyle name="Input 2 2 5" xfId="18720"/>
    <cellStyle name="Input 2 2 5 2" xfId="18721"/>
    <cellStyle name="Input 2 2 5 2 2" xfId="18722"/>
    <cellStyle name="Input 2 2 5 2 3" xfId="18723"/>
    <cellStyle name="Input 2 2 5 2 4" xfId="18724"/>
    <cellStyle name="Input 2 2 5 2 5" xfId="18725"/>
    <cellStyle name="Input 2 2 5 2 6" xfId="18726"/>
    <cellStyle name="Input 2 2 5 3" xfId="18727"/>
    <cellStyle name="Input 2 2 5 3 2" xfId="55531"/>
    <cellStyle name="Input 2 2 5 3 3" xfId="55532"/>
    <cellStyle name="Input 2 2 5 4" xfId="18728"/>
    <cellStyle name="Input 2 2 5 4 2" xfId="55533"/>
    <cellStyle name="Input 2 2 5 4 3" xfId="55534"/>
    <cellStyle name="Input 2 2 5 5" xfId="18729"/>
    <cellStyle name="Input 2 2 5 5 2" xfId="55535"/>
    <cellStyle name="Input 2 2 5 5 3" xfId="55536"/>
    <cellStyle name="Input 2 2 5 6" xfId="18730"/>
    <cellStyle name="Input 2 2 5 6 2" xfId="55537"/>
    <cellStyle name="Input 2 2 5 6 3" xfId="55538"/>
    <cellStyle name="Input 2 2 5 7" xfId="18731"/>
    <cellStyle name="Input 2 2 5 8" xfId="55539"/>
    <cellStyle name="Input 2 2 6" xfId="18732"/>
    <cellStyle name="Input 2 2 6 2" xfId="18733"/>
    <cellStyle name="Input 2 2 6 2 2" xfId="18734"/>
    <cellStyle name="Input 2 2 6 2 3" xfId="18735"/>
    <cellStyle name="Input 2 2 6 2 4" xfId="18736"/>
    <cellStyle name="Input 2 2 6 2 5" xfId="18737"/>
    <cellStyle name="Input 2 2 6 2 6" xfId="18738"/>
    <cellStyle name="Input 2 2 6 3" xfId="18739"/>
    <cellStyle name="Input 2 2 6 3 2" xfId="55540"/>
    <cellStyle name="Input 2 2 6 3 3" xfId="55541"/>
    <cellStyle name="Input 2 2 6 4" xfId="18740"/>
    <cellStyle name="Input 2 2 6 4 2" xfId="55542"/>
    <cellStyle name="Input 2 2 6 4 3" xfId="55543"/>
    <cellStyle name="Input 2 2 6 5" xfId="18741"/>
    <cellStyle name="Input 2 2 6 5 2" xfId="55544"/>
    <cellStyle name="Input 2 2 6 5 3" xfId="55545"/>
    <cellStyle name="Input 2 2 6 6" xfId="18742"/>
    <cellStyle name="Input 2 2 6 6 2" xfId="55546"/>
    <cellStyle name="Input 2 2 6 6 3" xfId="55547"/>
    <cellStyle name="Input 2 2 6 7" xfId="18743"/>
    <cellStyle name="Input 2 2 6 8" xfId="55548"/>
    <cellStyle name="Input 2 2 7" xfId="18744"/>
    <cellStyle name="Input 2 2 7 2" xfId="18745"/>
    <cellStyle name="Input 2 2 7 2 2" xfId="18746"/>
    <cellStyle name="Input 2 2 7 2 3" xfId="18747"/>
    <cellStyle name="Input 2 2 7 2 4" xfId="18748"/>
    <cellStyle name="Input 2 2 7 2 5" xfId="18749"/>
    <cellStyle name="Input 2 2 7 2 6" xfId="18750"/>
    <cellStyle name="Input 2 2 7 3" xfId="18751"/>
    <cellStyle name="Input 2 2 7 3 2" xfId="55549"/>
    <cellStyle name="Input 2 2 7 3 3" xfId="55550"/>
    <cellStyle name="Input 2 2 7 4" xfId="18752"/>
    <cellStyle name="Input 2 2 7 4 2" xfId="55551"/>
    <cellStyle name="Input 2 2 7 4 3" xfId="55552"/>
    <cellStyle name="Input 2 2 7 5" xfId="18753"/>
    <cellStyle name="Input 2 2 7 5 2" xfId="55553"/>
    <cellStyle name="Input 2 2 7 5 3" xfId="55554"/>
    <cellStyle name="Input 2 2 7 6" xfId="18754"/>
    <cellStyle name="Input 2 2 7 6 2" xfId="55555"/>
    <cellStyle name="Input 2 2 7 6 3" xfId="55556"/>
    <cellStyle name="Input 2 2 7 7" xfId="18755"/>
    <cellStyle name="Input 2 2 7 8" xfId="55557"/>
    <cellStyle name="Input 2 2 8" xfId="18756"/>
    <cellStyle name="Input 2 2 8 2" xfId="18757"/>
    <cellStyle name="Input 2 2 8 2 2" xfId="18758"/>
    <cellStyle name="Input 2 2 8 2 3" xfId="18759"/>
    <cellStyle name="Input 2 2 8 2 4" xfId="18760"/>
    <cellStyle name="Input 2 2 8 2 5" xfId="18761"/>
    <cellStyle name="Input 2 2 8 2 6" xfId="18762"/>
    <cellStyle name="Input 2 2 8 3" xfId="18763"/>
    <cellStyle name="Input 2 2 8 3 2" xfId="55558"/>
    <cellStyle name="Input 2 2 8 3 3" xfId="55559"/>
    <cellStyle name="Input 2 2 8 4" xfId="18764"/>
    <cellStyle name="Input 2 2 8 4 2" xfId="55560"/>
    <cellStyle name="Input 2 2 8 4 3" xfId="55561"/>
    <cellStyle name="Input 2 2 8 5" xfId="18765"/>
    <cellStyle name="Input 2 2 8 5 2" xfId="55562"/>
    <cellStyle name="Input 2 2 8 5 3" xfId="55563"/>
    <cellStyle name="Input 2 2 8 6" xfId="18766"/>
    <cellStyle name="Input 2 2 8 6 2" xfId="55564"/>
    <cellStyle name="Input 2 2 8 6 3" xfId="55565"/>
    <cellStyle name="Input 2 2 8 7" xfId="18767"/>
    <cellStyle name="Input 2 2 8 8" xfId="55566"/>
    <cellStyle name="Input 2 2 9" xfId="18768"/>
    <cellStyle name="Input 2 2 9 2" xfId="18769"/>
    <cellStyle name="Input 2 2 9 2 2" xfId="18770"/>
    <cellStyle name="Input 2 2 9 2 3" xfId="18771"/>
    <cellStyle name="Input 2 2 9 2 4" xfId="18772"/>
    <cellStyle name="Input 2 2 9 2 5" xfId="18773"/>
    <cellStyle name="Input 2 2 9 2 6" xfId="18774"/>
    <cellStyle name="Input 2 2 9 3" xfId="18775"/>
    <cellStyle name="Input 2 2 9 3 2" xfId="55567"/>
    <cellStyle name="Input 2 2 9 3 3" xfId="55568"/>
    <cellStyle name="Input 2 2 9 4" xfId="18776"/>
    <cellStyle name="Input 2 2 9 4 2" xfId="55569"/>
    <cellStyle name="Input 2 2 9 4 3" xfId="55570"/>
    <cellStyle name="Input 2 2 9 5" xfId="18777"/>
    <cellStyle name="Input 2 2 9 5 2" xfId="55571"/>
    <cellStyle name="Input 2 2 9 5 3" xfId="55572"/>
    <cellStyle name="Input 2 2 9 6" xfId="18778"/>
    <cellStyle name="Input 2 2 9 6 2" xfId="55573"/>
    <cellStyle name="Input 2 2 9 6 3" xfId="55574"/>
    <cellStyle name="Input 2 2 9 7" xfId="18779"/>
    <cellStyle name="Input 2 2 9 8" xfId="55575"/>
    <cellStyle name="Input 2 20" xfId="18780"/>
    <cellStyle name="Input 2 20 2" xfId="18781"/>
    <cellStyle name="Input 2 20 2 2" xfId="18782"/>
    <cellStyle name="Input 2 20 2 3" xfId="18783"/>
    <cellStyle name="Input 2 20 2 4" xfId="18784"/>
    <cellStyle name="Input 2 20 2 5" xfId="18785"/>
    <cellStyle name="Input 2 20 2 6" xfId="18786"/>
    <cellStyle name="Input 2 20 3" xfId="18787"/>
    <cellStyle name="Input 2 20 3 2" xfId="55576"/>
    <cellStyle name="Input 2 20 3 3" xfId="55577"/>
    <cellStyle name="Input 2 20 4" xfId="18788"/>
    <cellStyle name="Input 2 20 4 2" xfId="55578"/>
    <cellStyle name="Input 2 20 4 3" xfId="55579"/>
    <cellStyle name="Input 2 20 5" xfId="18789"/>
    <cellStyle name="Input 2 20 5 2" xfId="55580"/>
    <cellStyle name="Input 2 20 5 3" xfId="55581"/>
    <cellStyle name="Input 2 20 6" xfId="18790"/>
    <cellStyle name="Input 2 20 6 2" xfId="55582"/>
    <cellStyle name="Input 2 20 6 3" xfId="55583"/>
    <cellStyle name="Input 2 20 7" xfId="18791"/>
    <cellStyle name="Input 2 20 8" xfId="55584"/>
    <cellStyle name="Input 2 21" xfId="18792"/>
    <cellStyle name="Input 2 21 2" xfId="18793"/>
    <cellStyle name="Input 2 21 2 2" xfId="18794"/>
    <cellStyle name="Input 2 21 2 3" xfId="18795"/>
    <cellStyle name="Input 2 21 2 4" xfId="18796"/>
    <cellStyle name="Input 2 21 2 5" xfId="18797"/>
    <cellStyle name="Input 2 21 2 6" xfId="18798"/>
    <cellStyle name="Input 2 21 3" xfId="18799"/>
    <cellStyle name="Input 2 21 3 2" xfId="55585"/>
    <cellStyle name="Input 2 21 3 3" xfId="55586"/>
    <cellStyle name="Input 2 21 4" xfId="18800"/>
    <cellStyle name="Input 2 21 4 2" xfId="55587"/>
    <cellStyle name="Input 2 21 4 3" xfId="55588"/>
    <cellStyle name="Input 2 21 5" xfId="18801"/>
    <cellStyle name="Input 2 21 5 2" xfId="55589"/>
    <cellStyle name="Input 2 21 5 3" xfId="55590"/>
    <cellStyle name="Input 2 21 6" xfId="18802"/>
    <cellStyle name="Input 2 21 6 2" xfId="55591"/>
    <cellStyle name="Input 2 21 6 3" xfId="55592"/>
    <cellStyle name="Input 2 21 7" xfId="18803"/>
    <cellStyle name="Input 2 21 8" xfId="55593"/>
    <cellStyle name="Input 2 22" xfId="18804"/>
    <cellStyle name="Input 2 22 2" xfId="18805"/>
    <cellStyle name="Input 2 22 2 2" xfId="18806"/>
    <cellStyle name="Input 2 22 2 3" xfId="18807"/>
    <cellStyle name="Input 2 22 2 4" xfId="18808"/>
    <cellStyle name="Input 2 22 2 5" xfId="18809"/>
    <cellStyle name="Input 2 22 2 6" xfId="18810"/>
    <cellStyle name="Input 2 22 3" xfId="18811"/>
    <cellStyle name="Input 2 22 3 2" xfId="55594"/>
    <cellStyle name="Input 2 22 3 3" xfId="55595"/>
    <cellStyle name="Input 2 22 4" xfId="18812"/>
    <cellStyle name="Input 2 22 4 2" xfId="55596"/>
    <cellStyle name="Input 2 22 4 3" xfId="55597"/>
    <cellStyle name="Input 2 22 5" xfId="18813"/>
    <cellStyle name="Input 2 22 5 2" xfId="55598"/>
    <cellStyle name="Input 2 22 5 3" xfId="55599"/>
    <cellStyle name="Input 2 22 6" xfId="18814"/>
    <cellStyle name="Input 2 22 6 2" xfId="55600"/>
    <cellStyle name="Input 2 22 6 3" xfId="55601"/>
    <cellStyle name="Input 2 22 7" xfId="18815"/>
    <cellStyle name="Input 2 22 8" xfId="55602"/>
    <cellStyle name="Input 2 23" xfId="18816"/>
    <cellStyle name="Input 2 23 2" xfId="18817"/>
    <cellStyle name="Input 2 23 2 2" xfId="18818"/>
    <cellStyle name="Input 2 23 2 3" xfId="18819"/>
    <cellStyle name="Input 2 23 2 4" xfId="18820"/>
    <cellStyle name="Input 2 23 2 5" xfId="18821"/>
    <cellStyle name="Input 2 23 2 6" xfId="18822"/>
    <cellStyle name="Input 2 23 3" xfId="18823"/>
    <cellStyle name="Input 2 23 3 2" xfId="55603"/>
    <cellStyle name="Input 2 23 3 3" xfId="55604"/>
    <cellStyle name="Input 2 23 4" xfId="18824"/>
    <cellStyle name="Input 2 23 4 2" xfId="55605"/>
    <cellStyle name="Input 2 23 4 3" xfId="55606"/>
    <cellStyle name="Input 2 23 5" xfId="18825"/>
    <cellStyle name="Input 2 23 5 2" xfId="55607"/>
    <cellStyle name="Input 2 23 5 3" xfId="55608"/>
    <cellStyle name="Input 2 23 6" xfId="18826"/>
    <cellStyle name="Input 2 23 6 2" xfId="55609"/>
    <cellStyle name="Input 2 23 6 3" xfId="55610"/>
    <cellStyle name="Input 2 23 7" xfId="18827"/>
    <cellStyle name="Input 2 23 8" xfId="55611"/>
    <cellStyle name="Input 2 24" xfId="18828"/>
    <cellStyle name="Input 2 24 2" xfId="18829"/>
    <cellStyle name="Input 2 24 2 2" xfId="18830"/>
    <cellStyle name="Input 2 24 2 3" xfId="18831"/>
    <cellStyle name="Input 2 24 2 4" xfId="18832"/>
    <cellStyle name="Input 2 24 2 5" xfId="18833"/>
    <cellStyle name="Input 2 24 2 6" xfId="18834"/>
    <cellStyle name="Input 2 24 3" xfId="18835"/>
    <cellStyle name="Input 2 24 3 2" xfId="55612"/>
    <cellStyle name="Input 2 24 3 3" xfId="55613"/>
    <cellStyle name="Input 2 24 4" xfId="18836"/>
    <cellStyle name="Input 2 24 4 2" xfId="55614"/>
    <cellStyle name="Input 2 24 4 3" xfId="55615"/>
    <cellStyle name="Input 2 24 5" xfId="18837"/>
    <cellStyle name="Input 2 24 5 2" xfId="55616"/>
    <cellStyle name="Input 2 24 5 3" xfId="55617"/>
    <cellStyle name="Input 2 24 6" xfId="18838"/>
    <cellStyle name="Input 2 24 6 2" xfId="55618"/>
    <cellStyle name="Input 2 24 6 3" xfId="55619"/>
    <cellStyle name="Input 2 24 7" xfId="18839"/>
    <cellStyle name="Input 2 24 8" xfId="55620"/>
    <cellStyle name="Input 2 25" xfId="18840"/>
    <cellStyle name="Input 2 25 2" xfId="18841"/>
    <cellStyle name="Input 2 25 2 2" xfId="18842"/>
    <cellStyle name="Input 2 25 2 3" xfId="18843"/>
    <cellStyle name="Input 2 25 2 4" xfId="18844"/>
    <cellStyle name="Input 2 25 2 5" xfId="18845"/>
    <cellStyle name="Input 2 25 2 6" xfId="18846"/>
    <cellStyle name="Input 2 25 3" xfId="18847"/>
    <cellStyle name="Input 2 25 3 2" xfId="55621"/>
    <cellStyle name="Input 2 25 3 3" xfId="55622"/>
    <cellStyle name="Input 2 25 4" xfId="18848"/>
    <cellStyle name="Input 2 25 4 2" xfId="55623"/>
    <cellStyle name="Input 2 25 4 3" xfId="55624"/>
    <cellStyle name="Input 2 25 5" xfId="18849"/>
    <cellStyle name="Input 2 25 5 2" xfId="55625"/>
    <cellStyle name="Input 2 25 5 3" xfId="55626"/>
    <cellStyle name="Input 2 25 6" xfId="18850"/>
    <cellStyle name="Input 2 25 6 2" xfId="55627"/>
    <cellStyle name="Input 2 25 6 3" xfId="55628"/>
    <cellStyle name="Input 2 25 7" xfId="18851"/>
    <cellStyle name="Input 2 25 8" xfId="55629"/>
    <cellStyle name="Input 2 26" xfId="18852"/>
    <cellStyle name="Input 2 26 2" xfId="18853"/>
    <cellStyle name="Input 2 26 2 2" xfId="18854"/>
    <cellStyle name="Input 2 26 2 3" xfId="18855"/>
    <cellStyle name="Input 2 26 2 4" xfId="18856"/>
    <cellStyle name="Input 2 26 2 5" xfId="18857"/>
    <cellStyle name="Input 2 26 2 6" xfId="18858"/>
    <cellStyle name="Input 2 26 3" xfId="18859"/>
    <cellStyle name="Input 2 26 3 2" xfId="55630"/>
    <cellStyle name="Input 2 26 3 3" xfId="55631"/>
    <cellStyle name="Input 2 26 4" xfId="18860"/>
    <cellStyle name="Input 2 26 4 2" xfId="55632"/>
    <cellStyle name="Input 2 26 4 3" xfId="55633"/>
    <cellStyle name="Input 2 26 5" xfId="18861"/>
    <cellStyle name="Input 2 26 5 2" xfId="55634"/>
    <cellStyle name="Input 2 26 5 3" xfId="55635"/>
    <cellStyle name="Input 2 26 6" xfId="18862"/>
    <cellStyle name="Input 2 26 6 2" xfId="55636"/>
    <cellStyle name="Input 2 26 6 3" xfId="55637"/>
    <cellStyle name="Input 2 26 7" xfId="18863"/>
    <cellStyle name="Input 2 26 8" xfId="55638"/>
    <cellStyle name="Input 2 27" xfId="18864"/>
    <cellStyle name="Input 2 27 2" xfId="18865"/>
    <cellStyle name="Input 2 27 2 2" xfId="18866"/>
    <cellStyle name="Input 2 27 2 3" xfId="18867"/>
    <cellStyle name="Input 2 27 2 4" xfId="18868"/>
    <cellStyle name="Input 2 27 2 5" xfId="18869"/>
    <cellStyle name="Input 2 27 2 6" xfId="18870"/>
    <cellStyle name="Input 2 27 3" xfId="18871"/>
    <cellStyle name="Input 2 27 3 2" xfId="55639"/>
    <cellStyle name="Input 2 27 3 3" xfId="55640"/>
    <cellStyle name="Input 2 27 4" xfId="18872"/>
    <cellStyle name="Input 2 27 4 2" xfId="55641"/>
    <cellStyle name="Input 2 27 4 3" xfId="55642"/>
    <cellStyle name="Input 2 27 5" xfId="18873"/>
    <cellStyle name="Input 2 27 5 2" xfId="55643"/>
    <cellStyle name="Input 2 27 5 3" xfId="55644"/>
    <cellStyle name="Input 2 27 6" xfId="18874"/>
    <cellStyle name="Input 2 27 6 2" xfId="55645"/>
    <cellStyle name="Input 2 27 6 3" xfId="55646"/>
    <cellStyle name="Input 2 27 7" xfId="18875"/>
    <cellStyle name="Input 2 27 8" xfId="55647"/>
    <cellStyle name="Input 2 28" xfId="18876"/>
    <cellStyle name="Input 2 28 2" xfId="18877"/>
    <cellStyle name="Input 2 28 2 2" xfId="18878"/>
    <cellStyle name="Input 2 28 2 3" xfId="18879"/>
    <cellStyle name="Input 2 28 2 4" xfId="18880"/>
    <cellStyle name="Input 2 28 2 5" xfId="18881"/>
    <cellStyle name="Input 2 28 2 6" xfId="18882"/>
    <cellStyle name="Input 2 28 3" xfId="18883"/>
    <cellStyle name="Input 2 28 3 2" xfId="55648"/>
    <cellStyle name="Input 2 28 3 3" xfId="55649"/>
    <cellStyle name="Input 2 28 4" xfId="18884"/>
    <cellStyle name="Input 2 28 4 2" xfId="55650"/>
    <cellStyle name="Input 2 28 4 3" xfId="55651"/>
    <cellStyle name="Input 2 28 5" xfId="18885"/>
    <cellStyle name="Input 2 28 5 2" xfId="55652"/>
    <cellStyle name="Input 2 28 5 3" xfId="55653"/>
    <cellStyle name="Input 2 28 6" xfId="18886"/>
    <cellStyle name="Input 2 28 6 2" xfId="55654"/>
    <cellStyle name="Input 2 28 6 3" xfId="55655"/>
    <cellStyle name="Input 2 28 7" xfId="18887"/>
    <cellStyle name="Input 2 28 8" xfId="55656"/>
    <cellStyle name="Input 2 29" xfId="18888"/>
    <cellStyle name="Input 2 29 2" xfId="18889"/>
    <cellStyle name="Input 2 29 2 2" xfId="18890"/>
    <cellStyle name="Input 2 29 2 3" xfId="18891"/>
    <cellStyle name="Input 2 29 2 4" xfId="18892"/>
    <cellStyle name="Input 2 29 2 5" xfId="18893"/>
    <cellStyle name="Input 2 29 2 6" xfId="18894"/>
    <cellStyle name="Input 2 29 3" xfId="18895"/>
    <cellStyle name="Input 2 29 3 2" xfId="55657"/>
    <cellStyle name="Input 2 29 3 3" xfId="55658"/>
    <cellStyle name="Input 2 29 4" xfId="18896"/>
    <cellStyle name="Input 2 29 4 2" xfId="55659"/>
    <cellStyle name="Input 2 29 4 3" xfId="55660"/>
    <cellStyle name="Input 2 29 5" xfId="18897"/>
    <cellStyle name="Input 2 29 5 2" xfId="55661"/>
    <cellStyle name="Input 2 29 5 3" xfId="55662"/>
    <cellStyle name="Input 2 29 6" xfId="18898"/>
    <cellStyle name="Input 2 29 6 2" xfId="55663"/>
    <cellStyle name="Input 2 29 6 3" xfId="55664"/>
    <cellStyle name="Input 2 29 7" xfId="18899"/>
    <cellStyle name="Input 2 29 8" xfId="55665"/>
    <cellStyle name="Input 2 3" xfId="18900"/>
    <cellStyle name="Input 2 3 10" xfId="18901"/>
    <cellStyle name="Input 2 3 10 2" xfId="18902"/>
    <cellStyle name="Input 2 3 10 2 2" xfId="18903"/>
    <cellStyle name="Input 2 3 10 2 3" xfId="18904"/>
    <cellStyle name="Input 2 3 10 2 4" xfId="18905"/>
    <cellStyle name="Input 2 3 10 2 5" xfId="18906"/>
    <cellStyle name="Input 2 3 10 2 6" xfId="18907"/>
    <cellStyle name="Input 2 3 10 3" xfId="18908"/>
    <cellStyle name="Input 2 3 10 3 2" xfId="55666"/>
    <cellStyle name="Input 2 3 10 3 3" xfId="55667"/>
    <cellStyle name="Input 2 3 10 4" xfId="18909"/>
    <cellStyle name="Input 2 3 10 4 2" xfId="55668"/>
    <cellStyle name="Input 2 3 10 4 3" xfId="55669"/>
    <cellStyle name="Input 2 3 10 5" xfId="18910"/>
    <cellStyle name="Input 2 3 10 5 2" xfId="55670"/>
    <cellStyle name="Input 2 3 10 5 3" xfId="55671"/>
    <cellStyle name="Input 2 3 10 6" xfId="18911"/>
    <cellStyle name="Input 2 3 10 6 2" xfId="55672"/>
    <cellStyle name="Input 2 3 10 6 3" xfId="55673"/>
    <cellStyle name="Input 2 3 10 7" xfId="18912"/>
    <cellStyle name="Input 2 3 10 8" xfId="55674"/>
    <cellStyle name="Input 2 3 11" xfId="18913"/>
    <cellStyle name="Input 2 3 11 2" xfId="18914"/>
    <cellStyle name="Input 2 3 11 2 2" xfId="18915"/>
    <cellStyle name="Input 2 3 11 2 3" xfId="18916"/>
    <cellStyle name="Input 2 3 11 2 4" xfId="18917"/>
    <cellStyle name="Input 2 3 11 2 5" xfId="18918"/>
    <cellStyle name="Input 2 3 11 2 6" xfId="18919"/>
    <cellStyle name="Input 2 3 11 3" xfId="18920"/>
    <cellStyle name="Input 2 3 11 3 2" xfId="55675"/>
    <cellStyle name="Input 2 3 11 3 3" xfId="55676"/>
    <cellStyle name="Input 2 3 11 4" xfId="18921"/>
    <cellStyle name="Input 2 3 11 4 2" xfId="55677"/>
    <cellStyle name="Input 2 3 11 4 3" xfId="55678"/>
    <cellStyle name="Input 2 3 11 5" xfId="18922"/>
    <cellStyle name="Input 2 3 11 5 2" xfId="55679"/>
    <cellStyle name="Input 2 3 11 5 3" xfId="55680"/>
    <cellStyle name="Input 2 3 11 6" xfId="18923"/>
    <cellStyle name="Input 2 3 11 6 2" xfId="55681"/>
    <cellStyle name="Input 2 3 11 6 3" xfId="55682"/>
    <cellStyle name="Input 2 3 11 7" xfId="18924"/>
    <cellStyle name="Input 2 3 11 8" xfId="55683"/>
    <cellStyle name="Input 2 3 12" xfId="18925"/>
    <cellStyle name="Input 2 3 12 2" xfId="18926"/>
    <cellStyle name="Input 2 3 12 2 2" xfId="18927"/>
    <cellStyle name="Input 2 3 12 2 3" xfId="18928"/>
    <cellStyle name="Input 2 3 12 2 4" xfId="18929"/>
    <cellStyle name="Input 2 3 12 2 5" xfId="18930"/>
    <cellStyle name="Input 2 3 12 2 6" xfId="18931"/>
    <cellStyle name="Input 2 3 12 3" xfId="18932"/>
    <cellStyle name="Input 2 3 12 3 2" xfId="55684"/>
    <cellStyle name="Input 2 3 12 3 3" xfId="55685"/>
    <cellStyle name="Input 2 3 12 4" xfId="18933"/>
    <cellStyle name="Input 2 3 12 4 2" xfId="55686"/>
    <cellStyle name="Input 2 3 12 4 3" xfId="55687"/>
    <cellStyle name="Input 2 3 12 5" xfId="18934"/>
    <cellStyle name="Input 2 3 12 5 2" xfId="55688"/>
    <cellStyle name="Input 2 3 12 5 3" xfId="55689"/>
    <cellStyle name="Input 2 3 12 6" xfId="18935"/>
    <cellStyle name="Input 2 3 12 6 2" xfId="55690"/>
    <cellStyle name="Input 2 3 12 6 3" xfId="55691"/>
    <cellStyle name="Input 2 3 12 7" xfId="18936"/>
    <cellStyle name="Input 2 3 12 8" xfId="55692"/>
    <cellStyle name="Input 2 3 13" xfId="18937"/>
    <cellStyle name="Input 2 3 13 2" xfId="18938"/>
    <cellStyle name="Input 2 3 13 2 2" xfId="18939"/>
    <cellStyle name="Input 2 3 13 2 3" xfId="18940"/>
    <cellStyle name="Input 2 3 13 2 4" xfId="18941"/>
    <cellStyle name="Input 2 3 13 2 5" xfId="18942"/>
    <cellStyle name="Input 2 3 13 2 6" xfId="18943"/>
    <cellStyle name="Input 2 3 13 3" xfId="18944"/>
    <cellStyle name="Input 2 3 13 3 2" xfId="55693"/>
    <cellStyle name="Input 2 3 13 3 3" xfId="55694"/>
    <cellStyle name="Input 2 3 13 4" xfId="18945"/>
    <cellStyle name="Input 2 3 13 4 2" xfId="55695"/>
    <cellStyle name="Input 2 3 13 4 3" xfId="55696"/>
    <cellStyle name="Input 2 3 13 5" xfId="18946"/>
    <cellStyle name="Input 2 3 13 5 2" xfId="55697"/>
    <cellStyle name="Input 2 3 13 5 3" xfId="55698"/>
    <cellStyle name="Input 2 3 13 6" xfId="18947"/>
    <cellStyle name="Input 2 3 13 6 2" xfId="55699"/>
    <cellStyle name="Input 2 3 13 6 3" xfId="55700"/>
    <cellStyle name="Input 2 3 13 7" xfId="18948"/>
    <cellStyle name="Input 2 3 13 8" xfId="55701"/>
    <cellStyle name="Input 2 3 14" xfId="18949"/>
    <cellStyle name="Input 2 3 14 2" xfId="18950"/>
    <cellStyle name="Input 2 3 14 2 2" xfId="18951"/>
    <cellStyle name="Input 2 3 14 2 3" xfId="18952"/>
    <cellStyle name="Input 2 3 14 2 4" xfId="18953"/>
    <cellStyle name="Input 2 3 14 2 5" xfId="18954"/>
    <cellStyle name="Input 2 3 14 2 6" xfId="18955"/>
    <cellStyle name="Input 2 3 14 3" xfId="18956"/>
    <cellStyle name="Input 2 3 14 3 2" xfId="55702"/>
    <cellStyle name="Input 2 3 14 3 3" xfId="55703"/>
    <cellStyle name="Input 2 3 14 4" xfId="18957"/>
    <cellStyle name="Input 2 3 14 4 2" xfId="55704"/>
    <cellStyle name="Input 2 3 14 4 3" xfId="55705"/>
    <cellStyle name="Input 2 3 14 5" xfId="18958"/>
    <cellStyle name="Input 2 3 14 5 2" xfId="55706"/>
    <cellStyle name="Input 2 3 14 5 3" xfId="55707"/>
    <cellStyle name="Input 2 3 14 6" xfId="18959"/>
    <cellStyle name="Input 2 3 14 6 2" xfId="55708"/>
    <cellStyle name="Input 2 3 14 6 3" xfId="55709"/>
    <cellStyle name="Input 2 3 14 7" xfId="18960"/>
    <cellStyle name="Input 2 3 14 8" xfId="55710"/>
    <cellStyle name="Input 2 3 15" xfId="18961"/>
    <cellStyle name="Input 2 3 15 2" xfId="18962"/>
    <cellStyle name="Input 2 3 15 2 2" xfId="18963"/>
    <cellStyle name="Input 2 3 15 2 3" xfId="18964"/>
    <cellStyle name="Input 2 3 15 2 4" xfId="18965"/>
    <cellStyle name="Input 2 3 15 2 5" xfId="18966"/>
    <cellStyle name="Input 2 3 15 2 6" xfId="18967"/>
    <cellStyle name="Input 2 3 15 3" xfId="18968"/>
    <cellStyle name="Input 2 3 15 3 2" xfId="55711"/>
    <cellStyle name="Input 2 3 15 3 3" xfId="55712"/>
    <cellStyle name="Input 2 3 15 4" xfId="18969"/>
    <cellStyle name="Input 2 3 15 4 2" xfId="55713"/>
    <cellStyle name="Input 2 3 15 4 3" xfId="55714"/>
    <cellStyle name="Input 2 3 15 5" xfId="18970"/>
    <cellStyle name="Input 2 3 15 5 2" xfId="55715"/>
    <cellStyle name="Input 2 3 15 5 3" xfId="55716"/>
    <cellStyle name="Input 2 3 15 6" xfId="18971"/>
    <cellStyle name="Input 2 3 15 6 2" xfId="55717"/>
    <cellStyle name="Input 2 3 15 6 3" xfId="55718"/>
    <cellStyle name="Input 2 3 15 7" xfId="18972"/>
    <cellStyle name="Input 2 3 15 8" xfId="55719"/>
    <cellStyle name="Input 2 3 16" xfId="18973"/>
    <cellStyle name="Input 2 3 16 2" xfId="18974"/>
    <cellStyle name="Input 2 3 16 2 2" xfId="18975"/>
    <cellStyle name="Input 2 3 16 2 3" xfId="18976"/>
    <cellStyle name="Input 2 3 16 2 4" xfId="18977"/>
    <cellStyle name="Input 2 3 16 2 5" xfId="18978"/>
    <cellStyle name="Input 2 3 16 2 6" xfId="18979"/>
    <cellStyle name="Input 2 3 16 3" xfId="18980"/>
    <cellStyle name="Input 2 3 16 3 2" xfId="55720"/>
    <cellStyle name="Input 2 3 16 3 3" xfId="55721"/>
    <cellStyle name="Input 2 3 16 4" xfId="18981"/>
    <cellStyle name="Input 2 3 16 4 2" xfId="55722"/>
    <cellStyle name="Input 2 3 16 4 3" xfId="55723"/>
    <cellStyle name="Input 2 3 16 5" xfId="18982"/>
    <cellStyle name="Input 2 3 16 5 2" xfId="55724"/>
    <cellStyle name="Input 2 3 16 5 3" xfId="55725"/>
    <cellStyle name="Input 2 3 16 6" xfId="18983"/>
    <cellStyle name="Input 2 3 16 6 2" xfId="55726"/>
    <cellStyle name="Input 2 3 16 6 3" xfId="55727"/>
    <cellStyle name="Input 2 3 16 7" xfId="18984"/>
    <cellStyle name="Input 2 3 16 8" xfId="55728"/>
    <cellStyle name="Input 2 3 17" xfId="18985"/>
    <cellStyle name="Input 2 3 17 2" xfId="18986"/>
    <cellStyle name="Input 2 3 17 2 2" xfId="18987"/>
    <cellStyle name="Input 2 3 17 2 3" xfId="18988"/>
    <cellStyle name="Input 2 3 17 2 4" xfId="18989"/>
    <cellStyle name="Input 2 3 17 2 5" xfId="18990"/>
    <cellStyle name="Input 2 3 17 2 6" xfId="18991"/>
    <cellStyle name="Input 2 3 17 3" xfId="18992"/>
    <cellStyle name="Input 2 3 17 3 2" xfId="55729"/>
    <cellStyle name="Input 2 3 17 3 3" xfId="55730"/>
    <cellStyle name="Input 2 3 17 4" xfId="18993"/>
    <cellStyle name="Input 2 3 17 4 2" xfId="55731"/>
    <cellStyle name="Input 2 3 17 4 3" xfId="55732"/>
    <cellStyle name="Input 2 3 17 5" xfId="18994"/>
    <cellStyle name="Input 2 3 17 5 2" xfId="55733"/>
    <cellStyle name="Input 2 3 17 5 3" xfId="55734"/>
    <cellStyle name="Input 2 3 17 6" xfId="18995"/>
    <cellStyle name="Input 2 3 17 6 2" xfId="55735"/>
    <cellStyle name="Input 2 3 17 6 3" xfId="55736"/>
    <cellStyle name="Input 2 3 17 7" xfId="18996"/>
    <cellStyle name="Input 2 3 17 8" xfId="55737"/>
    <cellStyle name="Input 2 3 18" xfId="18997"/>
    <cellStyle name="Input 2 3 18 2" xfId="18998"/>
    <cellStyle name="Input 2 3 18 2 2" xfId="18999"/>
    <cellStyle name="Input 2 3 18 2 3" xfId="19000"/>
    <cellStyle name="Input 2 3 18 2 4" xfId="19001"/>
    <cellStyle name="Input 2 3 18 2 5" xfId="19002"/>
    <cellStyle name="Input 2 3 18 2 6" xfId="19003"/>
    <cellStyle name="Input 2 3 18 3" xfId="19004"/>
    <cellStyle name="Input 2 3 18 3 2" xfId="55738"/>
    <cellStyle name="Input 2 3 18 3 3" xfId="55739"/>
    <cellStyle name="Input 2 3 18 4" xfId="19005"/>
    <cellStyle name="Input 2 3 18 4 2" xfId="55740"/>
    <cellStyle name="Input 2 3 18 4 3" xfId="55741"/>
    <cellStyle name="Input 2 3 18 5" xfId="19006"/>
    <cellStyle name="Input 2 3 18 5 2" xfId="55742"/>
    <cellStyle name="Input 2 3 18 5 3" xfId="55743"/>
    <cellStyle name="Input 2 3 18 6" xfId="19007"/>
    <cellStyle name="Input 2 3 18 6 2" xfId="55744"/>
    <cellStyle name="Input 2 3 18 6 3" xfId="55745"/>
    <cellStyle name="Input 2 3 18 7" xfId="19008"/>
    <cellStyle name="Input 2 3 18 8" xfId="55746"/>
    <cellStyle name="Input 2 3 19" xfId="19009"/>
    <cellStyle name="Input 2 3 19 2" xfId="19010"/>
    <cellStyle name="Input 2 3 19 2 2" xfId="19011"/>
    <cellStyle name="Input 2 3 19 2 3" xfId="19012"/>
    <cellStyle name="Input 2 3 19 2 4" xfId="19013"/>
    <cellStyle name="Input 2 3 19 2 5" xfId="19014"/>
    <cellStyle name="Input 2 3 19 2 6" xfId="19015"/>
    <cellStyle name="Input 2 3 19 3" xfId="19016"/>
    <cellStyle name="Input 2 3 19 3 2" xfId="55747"/>
    <cellStyle name="Input 2 3 19 3 3" xfId="55748"/>
    <cellStyle name="Input 2 3 19 4" xfId="19017"/>
    <cellStyle name="Input 2 3 19 4 2" xfId="55749"/>
    <cellStyle name="Input 2 3 19 4 3" xfId="55750"/>
    <cellStyle name="Input 2 3 19 5" xfId="19018"/>
    <cellStyle name="Input 2 3 19 5 2" xfId="55751"/>
    <cellStyle name="Input 2 3 19 5 3" xfId="55752"/>
    <cellStyle name="Input 2 3 19 6" xfId="19019"/>
    <cellStyle name="Input 2 3 19 6 2" xfId="55753"/>
    <cellStyle name="Input 2 3 19 6 3" xfId="55754"/>
    <cellStyle name="Input 2 3 19 7" xfId="19020"/>
    <cellStyle name="Input 2 3 19 8" xfId="55755"/>
    <cellStyle name="Input 2 3 2" xfId="19021"/>
    <cellStyle name="Input 2 3 2 10" xfId="19022"/>
    <cellStyle name="Input 2 3 2 10 2" xfId="19023"/>
    <cellStyle name="Input 2 3 2 10 2 2" xfId="19024"/>
    <cellStyle name="Input 2 3 2 10 2 3" xfId="19025"/>
    <cellStyle name="Input 2 3 2 10 2 4" xfId="19026"/>
    <cellStyle name="Input 2 3 2 10 2 5" xfId="19027"/>
    <cellStyle name="Input 2 3 2 10 2 6" xfId="19028"/>
    <cellStyle name="Input 2 3 2 10 3" xfId="19029"/>
    <cellStyle name="Input 2 3 2 10 3 2" xfId="55756"/>
    <cellStyle name="Input 2 3 2 10 3 3" xfId="55757"/>
    <cellStyle name="Input 2 3 2 10 4" xfId="19030"/>
    <cellStyle name="Input 2 3 2 10 4 2" xfId="55758"/>
    <cellStyle name="Input 2 3 2 10 4 3" xfId="55759"/>
    <cellStyle name="Input 2 3 2 10 5" xfId="19031"/>
    <cellStyle name="Input 2 3 2 10 5 2" xfId="55760"/>
    <cellStyle name="Input 2 3 2 10 5 3" xfId="55761"/>
    <cellStyle name="Input 2 3 2 10 6" xfId="19032"/>
    <cellStyle name="Input 2 3 2 10 6 2" xfId="55762"/>
    <cellStyle name="Input 2 3 2 10 6 3" xfId="55763"/>
    <cellStyle name="Input 2 3 2 10 7" xfId="19033"/>
    <cellStyle name="Input 2 3 2 10 8" xfId="55764"/>
    <cellStyle name="Input 2 3 2 11" xfId="19034"/>
    <cellStyle name="Input 2 3 2 11 2" xfId="19035"/>
    <cellStyle name="Input 2 3 2 11 2 2" xfId="19036"/>
    <cellStyle name="Input 2 3 2 11 2 3" xfId="19037"/>
    <cellStyle name="Input 2 3 2 11 2 4" xfId="19038"/>
    <cellStyle name="Input 2 3 2 11 2 5" xfId="19039"/>
    <cellStyle name="Input 2 3 2 11 2 6" xfId="19040"/>
    <cellStyle name="Input 2 3 2 11 3" xfId="19041"/>
    <cellStyle name="Input 2 3 2 11 3 2" xfId="55765"/>
    <cellStyle name="Input 2 3 2 11 3 3" xfId="55766"/>
    <cellStyle name="Input 2 3 2 11 4" xfId="19042"/>
    <cellStyle name="Input 2 3 2 11 4 2" xfId="55767"/>
    <cellStyle name="Input 2 3 2 11 4 3" xfId="55768"/>
    <cellStyle name="Input 2 3 2 11 5" xfId="19043"/>
    <cellStyle name="Input 2 3 2 11 5 2" xfId="55769"/>
    <cellStyle name="Input 2 3 2 11 5 3" xfId="55770"/>
    <cellStyle name="Input 2 3 2 11 6" xfId="19044"/>
    <cellStyle name="Input 2 3 2 11 6 2" xfId="55771"/>
    <cellStyle name="Input 2 3 2 11 6 3" xfId="55772"/>
    <cellStyle name="Input 2 3 2 11 7" xfId="19045"/>
    <cellStyle name="Input 2 3 2 11 8" xfId="55773"/>
    <cellStyle name="Input 2 3 2 12" xfId="19046"/>
    <cellStyle name="Input 2 3 2 12 2" xfId="19047"/>
    <cellStyle name="Input 2 3 2 12 2 2" xfId="19048"/>
    <cellStyle name="Input 2 3 2 12 2 3" xfId="19049"/>
    <cellStyle name="Input 2 3 2 12 2 4" xfId="19050"/>
    <cellStyle name="Input 2 3 2 12 2 5" xfId="19051"/>
    <cellStyle name="Input 2 3 2 12 2 6" xfId="19052"/>
    <cellStyle name="Input 2 3 2 12 3" xfId="19053"/>
    <cellStyle name="Input 2 3 2 12 3 2" xfId="55774"/>
    <cellStyle name="Input 2 3 2 12 3 3" xfId="55775"/>
    <cellStyle name="Input 2 3 2 12 4" xfId="19054"/>
    <cellStyle name="Input 2 3 2 12 4 2" xfId="55776"/>
    <cellStyle name="Input 2 3 2 12 4 3" xfId="55777"/>
    <cellStyle name="Input 2 3 2 12 5" xfId="19055"/>
    <cellStyle name="Input 2 3 2 12 5 2" xfId="55778"/>
    <cellStyle name="Input 2 3 2 12 5 3" xfId="55779"/>
    <cellStyle name="Input 2 3 2 12 6" xfId="19056"/>
    <cellStyle name="Input 2 3 2 12 6 2" xfId="55780"/>
    <cellStyle name="Input 2 3 2 12 6 3" xfId="55781"/>
    <cellStyle name="Input 2 3 2 12 7" xfId="19057"/>
    <cellStyle name="Input 2 3 2 12 8" xfId="55782"/>
    <cellStyle name="Input 2 3 2 13" xfId="19058"/>
    <cellStyle name="Input 2 3 2 13 2" xfId="19059"/>
    <cellStyle name="Input 2 3 2 13 2 2" xfId="19060"/>
    <cellStyle name="Input 2 3 2 13 2 3" xfId="19061"/>
    <cellStyle name="Input 2 3 2 13 2 4" xfId="19062"/>
    <cellStyle name="Input 2 3 2 13 2 5" xfId="19063"/>
    <cellStyle name="Input 2 3 2 13 2 6" xfId="19064"/>
    <cellStyle name="Input 2 3 2 13 3" xfId="19065"/>
    <cellStyle name="Input 2 3 2 13 3 2" xfId="55783"/>
    <cellStyle name="Input 2 3 2 13 3 3" xfId="55784"/>
    <cellStyle name="Input 2 3 2 13 4" xfId="19066"/>
    <cellStyle name="Input 2 3 2 13 4 2" xfId="55785"/>
    <cellStyle name="Input 2 3 2 13 4 3" xfId="55786"/>
    <cellStyle name="Input 2 3 2 13 5" xfId="19067"/>
    <cellStyle name="Input 2 3 2 13 5 2" xfId="55787"/>
    <cellStyle name="Input 2 3 2 13 5 3" xfId="55788"/>
    <cellStyle name="Input 2 3 2 13 6" xfId="19068"/>
    <cellStyle name="Input 2 3 2 13 6 2" xfId="55789"/>
    <cellStyle name="Input 2 3 2 13 6 3" xfId="55790"/>
    <cellStyle name="Input 2 3 2 13 7" xfId="19069"/>
    <cellStyle name="Input 2 3 2 13 8" xfId="55791"/>
    <cellStyle name="Input 2 3 2 14" xfId="19070"/>
    <cellStyle name="Input 2 3 2 14 2" xfId="19071"/>
    <cellStyle name="Input 2 3 2 14 2 2" xfId="19072"/>
    <cellStyle name="Input 2 3 2 14 2 3" xfId="19073"/>
    <cellStyle name="Input 2 3 2 14 2 4" xfId="19074"/>
    <cellStyle name="Input 2 3 2 14 2 5" xfId="19075"/>
    <cellStyle name="Input 2 3 2 14 2 6" xfId="19076"/>
    <cellStyle name="Input 2 3 2 14 3" xfId="19077"/>
    <cellStyle name="Input 2 3 2 14 3 2" xfId="55792"/>
    <cellStyle name="Input 2 3 2 14 3 3" xfId="55793"/>
    <cellStyle name="Input 2 3 2 14 4" xfId="19078"/>
    <cellStyle name="Input 2 3 2 14 4 2" xfId="55794"/>
    <cellStyle name="Input 2 3 2 14 4 3" xfId="55795"/>
    <cellStyle name="Input 2 3 2 14 5" xfId="19079"/>
    <cellStyle name="Input 2 3 2 14 5 2" xfId="55796"/>
    <cellStyle name="Input 2 3 2 14 5 3" xfId="55797"/>
    <cellStyle name="Input 2 3 2 14 6" xfId="19080"/>
    <cellStyle name="Input 2 3 2 14 6 2" xfId="55798"/>
    <cellStyle name="Input 2 3 2 14 6 3" xfId="55799"/>
    <cellStyle name="Input 2 3 2 14 7" xfId="19081"/>
    <cellStyle name="Input 2 3 2 14 8" xfId="55800"/>
    <cellStyle name="Input 2 3 2 15" xfId="19082"/>
    <cellStyle name="Input 2 3 2 15 2" xfId="19083"/>
    <cellStyle name="Input 2 3 2 15 2 2" xfId="19084"/>
    <cellStyle name="Input 2 3 2 15 2 3" xfId="19085"/>
    <cellStyle name="Input 2 3 2 15 2 4" xfId="19086"/>
    <cellStyle name="Input 2 3 2 15 2 5" xfId="19087"/>
    <cellStyle name="Input 2 3 2 15 2 6" xfId="19088"/>
    <cellStyle name="Input 2 3 2 15 3" xfId="19089"/>
    <cellStyle name="Input 2 3 2 15 3 2" xfId="55801"/>
    <cellStyle name="Input 2 3 2 15 3 3" xfId="55802"/>
    <cellStyle name="Input 2 3 2 15 4" xfId="19090"/>
    <cellStyle name="Input 2 3 2 15 4 2" xfId="55803"/>
    <cellStyle name="Input 2 3 2 15 4 3" xfId="55804"/>
    <cellStyle name="Input 2 3 2 15 5" xfId="19091"/>
    <cellStyle name="Input 2 3 2 15 5 2" xfId="55805"/>
    <cellStyle name="Input 2 3 2 15 5 3" xfId="55806"/>
    <cellStyle name="Input 2 3 2 15 6" xfId="19092"/>
    <cellStyle name="Input 2 3 2 15 6 2" xfId="55807"/>
    <cellStyle name="Input 2 3 2 15 6 3" xfId="55808"/>
    <cellStyle name="Input 2 3 2 15 7" xfId="19093"/>
    <cellStyle name="Input 2 3 2 15 8" xfId="55809"/>
    <cellStyle name="Input 2 3 2 16" xfId="19094"/>
    <cellStyle name="Input 2 3 2 16 2" xfId="19095"/>
    <cellStyle name="Input 2 3 2 16 2 2" xfId="19096"/>
    <cellStyle name="Input 2 3 2 16 2 3" xfId="19097"/>
    <cellStyle name="Input 2 3 2 16 2 4" xfId="19098"/>
    <cellStyle name="Input 2 3 2 16 2 5" xfId="19099"/>
    <cellStyle name="Input 2 3 2 16 2 6" xfId="19100"/>
    <cellStyle name="Input 2 3 2 16 3" xfId="19101"/>
    <cellStyle name="Input 2 3 2 16 3 2" xfId="55810"/>
    <cellStyle name="Input 2 3 2 16 3 3" xfId="55811"/>
    <cellStyle name="Input 2 3 2 16 4" xfId="19102"/>
    <cellStyle name="Input 2 3 2 16 4 2" xfId="55812"/>
    <cellStyle name="Input 2 3 2 16 4 3" xfId="55813"/>
    <cellStyle name="Input 2 3 2 16 5" xfId="19103"/>
    <cellStyle name="Input 2 3 2 16 5 2" xfId="55814"/>
    <cellStyle name="Input 2 3 2 16 5 3" xfId="55815"/>
    <cellStyle name="Input 2 3 2 16 6" xfId="19104"/>
    <cellStyle name="Input 2 3 2 16 6 2" xfId="55816"/>
    <cellStyle name="Input 2 3 2 16 6 3" xfId="55817"/>
    <cellStyle name="Input 2 3 2 16 7" xfId="19105"/>
    <cellStyle name="Input 2 3 2 16 8" xfId="55818"/>
    <cellStyle name="Input 2 3 2 17" xfId="19106"/>
    <cellStyle name="Input 2 3 2 17 2" xfId="19107"/>
    <cellStyle name="Input 2 3 2 17 2 2" xfId="19108"/>
    <cellStyle name="Input 2 3 2 17 2 3" xfId="19109"/>
    <cellStyle name="Input 2 3 2 17 2 4" xfId="19110"/>
    <cellStyle name="Input 2 3 2 17 2 5" xfId="19111"/>
    <cellStyle name="Input 2 3 2 17 2 6" xfId="19112"/>
    <cellStyle name="Input 2 3 2 17 3" xfId="19113"/>
    <cellStyle name="Input 2 3 2 17 3 2" xfId="55819"/>
    <cellStyle name="Input 2 3 2 17 3 3" xfId="55820"/>
    <cellStyle name="Input 2 3 2 17 4" xfId="19114"/>
    <cellStyle name="Input 2 3 2 17 4 2" xfId="55821"/>
    <cellStyle name="Input 2 3 2 17 4 3" xfId="55822"/>
    <cellStyle name="Input 2 3 2 17 5" xfId="19115"/>
    <cellStyle name="Input 2 3 2 17 5 2" xfId="55823"/>
    <cellStyle name="Input 2 3 2 17 5 3" xfId="55824"/>
    <cellStyle name="Input 2 3 2 17 6" xfId="19116"/>
    <cellStyle name="Input 2 3 2 17 6 2" xfId="55825"/>
    <cellStyle name="Input 2 3 2 17 6 3" xfId="55826"/>
    <cellStyle name="Input 2 3 2 17 7" xfId="19117"/>
    <cellStyle name="Input 2 3 2 17 8" xfId="55827"/>
    <cellStyle name="Input 2 3 2 18" xfId="19118"/>
    <cellStyle name="Input 2 3 2 18 2" xfId="19119"/>
    <cellStyle name="Input 2 3 2 18 2 2" xfId="19120"/>
    <cellStyle name="Input 2 3 2 18 2 3" xfId="19121"/>
    <cellStyle name="Input 2 3 2 18 2 4" xfId="19122"/>
    <cellStyle name="Input 2 3 2 18 2 5" xfId="19123"/>
    <cellStyle name="Input 2 3 2 18 2 6" xfId="19124"/>
    <cellStyle name="Input 2 3 2 18 3" xfId="19125"/>
    <cellStyle name="Input 2 3 2 18 3 2" xfId="55828"/>
    <cellStyle name="Input 2 3 2 18 3 3" xfId="55829"/>
    <cellStyle name="Input 2 3 2 18 4" xfId="19126"/>
    <cellStyle name="Input 2 3 2 18 4 2" xfId="55830"/>
    <cellStyle name="Input 2 3 2 18 4 3" xfId="55831"/>
    <cellStyle name="Input 2 3 2 18 5" xfId="19127"/>
    <cellStyle name="Input 2 3 2 18 5 2" xfId="55832"/>
    <cellStyle name="Input 2 3 2 18 5 3" xfId="55833"/>
    <cellStyle name="Input 2 3 2 18 6" xfId="19128"/>
    <cellStyle name="Input 2 3 2 18 6 2" xfId="55834"/>
    <cellStyle name="Input 2 3 2 18 6 3" xfId="55835"/>
    <cellStyle name="Input 2 3 2 18 7" xfId="19129"/>
    <cellStyle name="Input 2 3 2 18 8" xfId="55836"/>
    <cellStyle name="Input 2 3 2 19" xfId="19130"/>
    <cellStyle name="Input 2 3 2 19 2" xfId="19131"/>
    <cellStyle name="Input 2 3 2 19 2 2" xfId="19132"/>
    <cellStyle name="Input 2 3 2 19 2 3" xfId="19133"/>
    <cellStyle name="Input 2 3 2 19 2 4" xfId="19134"/>
    <cellStyle name="Input 2 3 2 19 2 5" xfId="19135"/>
    <cellStyle name="Input 2 3 2 19 2 6" xfId="19136"/>
    <cellStyle name="Input 2 3 2 19 3" xfId="19137"/>
    <cellStyle name="Input 2 3 2 19 3 2" xfId="55837"/>
    <cellStyle name="Input 2 3 2 19 3 3" xfId="55838"/>
    <cellStyle name="Input 2 3 2 19 4" xfId="19138"/>
    <cellStyle name="Input 2 3 2 19 4 2" xfId="55839"/>
    <cellStyle name="Input 2 3 2 19 4 3" xfId="55840"/>
    <cellStyle name="Input 2 3 2 19 5" xfId="19139"/>
    <cellStyle name="Input 2 3 2 19 5 2" xfId="55841"/>
    <cellStyle name="Input 2 3 2 19 5 3" xfId="55842"/>
    <cellStyle name="Input 2 3 2 19 6" xfId="19140"/>
    <cellStyle name="Input 2 3 2 19 6 2" xfId="55843"/>
    <cellStyle name="Input 2 3 2 19 6 3" xfId="55844"/>
    <cellStyle name="Input 2 3 2 19 7" xfId="19141"/>
    <cellStyle name="Input 2 3 2 19 8" xfId="55845"/>
    <cellStyle name="Input 2 3 2 2" xfId="19142"/>
    <cellStyle name="Input 2 3 2 2 2" xfId="19143"/>
    <cellStyle name="Input 2 3 2 2 2 2" xfId="19144"/>
    <cellStyle name="Input 2 3 2 2 2 3" xfId="19145"/>
    <cellStyle name="Input 2 3 2 2 2 4" xfId="19146"/>
    <cellStyle name="Input 2 3 2 2 2 5" xfId="19147"/>
    <cellStyle name="Input 2 3 2 2 2 6" xfId="19148"/>
    <cellStyle name="Input 2 3 2 2 3" xfId="19149"/>
    <cellStyle name="Input 2 3 2 2 3 2" xfId="55846"/>
    <cellStyle name="Input 2 3 2 2 3 3" xfId="55847"/>
    <cellStyle name="Input 2 3 2 2 4" xfId="19150"/>
    <cellStyle name="Input 2 3 2 2 4 2" xfId="55848"/>
    <cellStyle name="Input 2 3 2 2 4 3" xfId="55849"/>
    <cellStyle name="Input 2 3 2 2 5" xfId="19151"/>
    <cellStyle name="Input 2 3 2 2 5 2" xfId="55850"/>
    <cellStyle name="Input 2 3 2 2 5 3" xfId="55851"/>
    <cellStyle name="Input 2 3 2 2 6" xfId="19152"/>
    <cellStyle name="Input 2 3 2 2 6 2" xfId="55852"/>
    <cellStyle name="Input 2 3 2 2 6 3" xfId="55853"/>
    <cellStyle name="Input 2 3 2 2 7" xfId="19153"/>
    <cellStyle name="Input 2 3 2 2 8" xfId="55854"/>
    <cellStyle name="Input 2 3 2 20" xfId="19154"/>
    <cellStyle name="Input 2 3 2 20 2" xfId="19155"/>
    <cellStyle name="Input 2 3 2 20 2 2" xfId="19156"/>
    <cellStyle name="Input 2 3 2 20 2 3" xfId="19157"/>
    <cellStyle name="Input 2 3 2 20 2 4" xfId="19158"/>
    <cellStyle name="Input 2 3 2 20 2 5" xfId="19159"/>
    <cellStyle name="Input 2 3 2 20 2 6" xfId="19160"/>
    <cellStyle name="Input 2 3 2 20 3" xfId="19161"/>
    <cellStyle name="Input 2 3 2 20 3 2" xfId="55855"/>
    <cellStyle name="Input 2 3 2 20 3 3" xfId="55856"/>
    <cellStyle name="Input 2 3 2 20 4" xfId="19162"/>
    <cellStyle name="Input 2 3 2 20 4 2" xfId="55857"/>
    <cellStyle name="Input 2 3 2 20 4 3" xfId="55858"/>
    <cellStyle name="Input 2 3 2 20 5" xfId="19163"/>
    <cellStyle name="Input 2 3 2 20 5 2" xfId="55859"/>
    <cellStyle name="Input 2 3 2 20 5 3" xfId="55860"/>
    <cellStyle name="Input 2 3 2 20 6" xfId="19164"/>
    <cellStyle name="Input 2 3 2 20 6 2" xfId="55861"/>
    <cellStyle name="Input 2 3 2 20 6 3" xfId="55862"/>
    <cellStyle name="Input 2 3 2 20 7" xfId="19165"/>
    <cellStyle name="Input 2 3 2 20 8" xfId="55863"/>
    <cellStyle name="Input 2 3 2 21" xfId="19166"/>
    <cellStyle name="Input 2 3 2 21 2" xfId="19167"/>
    <cellStyle name="Input 2 3 2 21 2 2" xfId="19168"/>
    <cellStyle name="Input 2 3 2 21 2 3" xfId="19169"/>
    <cellStyle name="Input 2 3 2 21 2 4" xfId="19170"/>
    <cellStyle name="Input 2 3 2 21 2 5" xfId="19171"/>
    <cellStyle name="Input 2 3 2 21 2 6" xfId="19172"/>
    <cellStyle name="Input 2 3 2 21 3" xfId="19173"/>
    <cellStyle name="Input 2 3 2 21 3 2" xfId="55864"/>
    <cellStyle name="Input 2 3 2 21 3 3" xfId="55865"/>
    <cellStyle name="Input 2 3 2 21 4" xfId="19174"/>
    <cellStyle name="Input 2 3 2 21 4 2" xfId="55866"/>
    <cellStyle name="Input 2 3 2 21 4 3" xfId="55867"/>
    <cellStyle name="Input 2 3 2 21 5" xfId="19175"/>
    <cellStyle name="Input 2 3 2 21 5 2" xfId="55868"/>
    <cellStyle name="Input 2 3 2 21 5 3" xfId="55869"/>
    <cellStyle name="Input 2 3 2 21 6" xfId="19176"/>
    <cellStyle name="Input 2 3 2 21 6 2" xfId="55870"/>
    <cellStyle name="Input 2 3 2 21 6 3" xfId="55871"/>
    <cellStyle name="Input 2 3 2 21 7" xfId="19177"/>
    <cellStyle name="Input 2 3 2 21 8" xfId="55872"/>
    <cellStyle name="Input 2 3 2 22" xfId="19178"/>
    <cellStyle name="Input 2 3 2 22 2" xfId="19179"/>
    <cellStyle name="Input 2 3 2 22 2 2" xfId="19180"/>
    <cellStyle name="Input 2 3 2 22 2 3" xfId="19181"/>
    <cellStyle name="Input 2 3 2 22 2 4" xfId="19182"/>
    <cellStyle name="Input 2 3 2 22 2 5" xfId="19183"/>
    <cellStyle name="Input 2 3 2 22 2 6" xfId="19184"/>
    <cellStyle name="Input 2 3 2 22 3" xfId="19185"/>
    <cellStyle name="Input 2 3 2 22 3 2" xfId="55873"/>
    <cellStyle name="Input 2 3 2 22 3 3" xfId="55874"/>
    <cellStyle name="Input 2 3 2 22 4" xfId="19186"/>
    <cellStyle name="Input 2 3 2 22 4 2" xfId="55875"/>
    <cellStyle name="Input 2 3 2 22 4 3" xfId="55876"/>
    <cellStyle name="Input 2 3 2 22 5" xfId="19187"/>
    <cellStyle name="Input 2 3 2 22 5 2" xfId="55877"/>
    <cellStyle name="Input 2 3 2 22 5 3" xfId="55878"/>
    <cellStyle name="Input 2 3 2 22 6" xfId="19188"/>
    <cellStyle name="Input 2 3 2 22 6 2" xfId="55879"/>
    <cellStyle name="Input 2 3 2 22 6 3" xfId="55880"/>
    <cellStyle name="Input 2 3 2 22 7" xfId="19189"/>
    <cellStyle name="Input 2 3 2 22 8" xfId="55881"/>
    <cellStyle name="Input 2 3 2 23" xfId="19190"/>
    <cellStyle name="Input 2 3 2 23 2" xfId="19191"/>
    <cellStyle name="Input 2 3 2 23 2 2" xfId="19192"/>
    <cellStyle name="Input 2 3 2 23 2 3" xfId="19193"/>
    <cellStyle name="Input 2 3 2 23 2 4" xfId="19194"/>
    <cellStyle name="Input 2 3 2 23 2 5" xfId="19195"/>
    <cellStyle name="Input 2 3 2 23 2 6" xfId="19196"/>
    <cellStyle name="Input 2 3 2 23 3" xfId="19197"/>
    <cellStyle name="Input 2 3 2 23 3 2" xfId="55882"/>
    <cellStyle name="Input 2 3 2 23 3 3" xfId="55883"/>
    <cellStyle name="Input 2 3 2 23 4" xfId="19198"/>
    <cellStyle name="Input 2 3 2 23 4 2" xfId="55884"/>
    <cellStyle name="Input 2 3 2 23 4 3" xfId="55885"/>
    <cellStyle name="Input 2 3 2 23 5" xfId="19199"/>
    <cellStyle name="Input 2 3 2 23 5 2" xfId="55886"/>
    <cellStyle name="Input 2 3 2 23 5 3" xfId="55887"/>
    <cellStyle name="Input 2 3 2 23 6" xfId="19200"/>
    <cellStyle name="Input 2 3 2 23 6 2" xfId="55888"/>
    <cellStyle name="Input 2 3 2 23 6 3" xfId="55889"/>
    <cellStyle name="Input 2 3 2 23 7" xfId="19201"/>
    <cellStyle name="Input 2 3 2 23 8" xfId="55890"/>
    <cellStyle name="Input 2 3 2 24" xfId="19202"/>
    <cellStyle name="Input 2 3 2 24 2" xfId="19203"/>
    <cellStyle name="Input 2 3 2 24 2 2" xfId="19204"/>
    <cellStyle name="Input 2 3 2 24 2 3" xfId="19205"/>
    <cellStyle name="Input 2 3 2 24 2 4" xfId="19206"/>
    <cellStyle name="Input 2 3 2 24 2 5" xfId="19207"/>
    <cellStyle name="Input 2 3 2 24 2 6" xfId="19208"/>
    <cellStyle name="Input 2 3 2 24 3" xfId="19209"/>
    <cellStyle name="Input 2 3 2 24 3 2" xfId="55891"/>
    <cellStyle name="Input 2 3 2 24 3 3" xfId="55892"/>
    <cellStyle name="Input 2 3 2 24 4" xfId="19210"/>
    <cellStyle name="Input 2 3 2 24 4 2" xfId="55893"/>
    <cellStyle name="Input 2 3 2 24 4 3" xfId="55894"/>
    <cellStyle name="Input 2 3 2 24 5" xfId="19211"/>
    <cellStyle name="Input 2 3 2 24 5 2" xfId="55895"/>
    <cellStyle name="Input 2 3 2 24 5 3" xfId="55896"/>
    <cellStyle name="Input 2 3 2 24 6" xfId="19212"/>
    <cellStyle name="Input 2 3 2 24 6 2" xfId="55897"/>
    <cellStyle name="Input 2 3 2 24 6 3" xfId="55898"/>
    <cellStyle name="Input 2 3 2 24 7" xfId="19213"/>
    <cellStyle name="Input 2 3 2 24 8" xfId="55899"/>
    <cellStyle name="Input 2 3 2 25" xfId="19214"/>
    <cellStyle name="Input 2 3 2 25 2" xfId="19215"/>
    <cellStyle name="Input 2 3 2 25 2 2" xfId="19216"/>
    <cellStyle name="Input 2 3 2 25 2 3" xfId="19217"/>
    <cellStyle name="Input 2 3 2 25 2 4" xfId="19218"/>
    <cellStyle name="Input 2 3 2 25 2 5" xfId="19219"/>
    <cellStyle name="Input 2 3 2 25 2 6" xfId="19220"/>
    <cellStyle name="Input 2 3 2 25 3" xfId="19221"/>
    <cellStyle name="Input 2 3 2 25 3 2" xfId="55900"/>
    <cellStyle name="Input 2 3 2 25 3 3" xfId="55901"/>
    <cellStyle name="Input 2 3 2 25 4" xfId="19222"/>
    <cellStyle name="Input 2 3 2 25 4 2" xfId="55902"/>
    <cellStyle name="Input 2 3 2 25 4 3" xfId="55903"/>
    <cellStyle name="Input 2 3 2 25 5" xfId="19223"/>
    <cellStyle name="Input 2 3 2 25 5 2" xfId="55904"/>
    <cellStyle name="Input 2 3 2 25 5 3" xfId="55905"/>
    <cellStyle name="Input 2 3 2 25 6" xfId="19224"/>
    <cellStyle name="Input 2 3 2 25 6 2" xfId="55906"/>
    <cellStyle name="Input 2 3 2 25 6 3" xfId="55907"/>
    <cellStyle name="Input 2 3 2 25 7" xfId="19225"/>
    <cellStyle name="Input 2 3 2 25 8" xfId="55908"/>
    <cellStyle name="Input 2 3 2 26" xfId="19226"/>
    <cellStyle name="Input 2 3 2 26 2" xfId="19227"/>
    <cellStyle name="Input 2 3 2 26 2 2" xfId="19228"/>
    <cellStyle name="Input 2 3 2 26 2 3" xfId="19229"/>
    <cellStyle name="Input 2 3 2 26 2 4" xfId="19230"/>
    <cellStyle name="Input 2 3 2 26 2 5" xfId="19231"/>
    <cellStyle name="Input 2 3 2 26 2 6" xfId="19232"/>
    <cellStyle name="Input 2 3 2 26 3" xfId="19233"/>
    <cellStyle name="Input 2 3 2 26 3 2" xfId="55909"/>
    <cellStyle name="Input 2 3 2 26 3 3" xfId="55910"/>
    <cellStyle name="Input 2 3 2 26 4" xfId="19234"/>
    <cellStyle name="Input 2 3 2 26 4 2" xfId="55911"/>
    <cellStyle name="Input 2 3 2 26 4 3" xfId="55912"/>
    <cellStyle name="Input 2 3 2 26 5" xfId="19235"/>
    <cellStyle name="Input 2 3 2 26 5 2" xfId="55913"/>
    <cellStyle name="Input 2 3 2 26 5 3" xfId="55914"/>
    <cellStyle name="Input 2 3 2 26 6" xfId="19236"/>
    <cellStyle name="Input 2 3 2 26 6 2" xfId="55915"/>
    <cellStyle name="Input 2 3 2 26 6 3" xfId="55916"/>
    <cellStyle name="Input 2 3 2 26 7" xfId="19237"/>
    <cellStyle name="Input 2 3 2 26 8" xfId="55917"/>
    <cellStyle name="Input 2 3 2 27" xfId="19238"/>
    <cellStyle name="Input 2 3 2 27 2" xfId="19239"/>
    <cellStyle name="Input 2 3 2 27 2 2" xfId="19240"/>
    <cellStyle name="Input 2 3 2 27 2 3" xfId="19241"/>
    <cellStyle name="Input 2 3 2 27 2 4" xfId="19242"/>
    <cellStyle name="Input 2 3 2 27 2 5" xfId="19243"/>
    <cellStyle name="Input 2 3 2 27 2 6" xfId="19244"/>
    <cellStyle name="Input 2 3 2 27 3" xfId="19245"/>
    <cellStyle name="Input 2 3 2 27 3 2" xfId="55918"/>
    <cellStyle name="Input 2 3 2 27 3 3" xfId="55919"/>
    <cellStyle name="Input 2 3 2 27 4" xfId="19246"/>
    <cellStyle name="Input 2 3 2 27 4 2" xfId="55920"/>
    <cellStyle name="Input 2 3 2 27 4 3" xfId="55921"/>
    <cellStyle name="Input 2 3 2 27 5" xfId="19247"/>
    <cellStyle name="Input 2 3 2 27 5 2" xfId="55922"/>
    <cellStyle name="Input 2 3 2 27 5 3" xfId="55923"/>
    <cellStyle name="Input 2 3 2 27 6" xfId="19248"/>
    <cellStyle name="Input 2 3 2 27 6 2" xfId="55924"/>
    <cellStyle name="Input 2 3 2 27 6 3" xfId="55925"/>
    <cellStyle name="Input 2 3 2 27 7" xfId="19249"/>
    <cellStyle name="Input 2 3 2 27 8" xfId="55926"/>
    <cellStyle name="Input 2 3 2 28" xfId="19250"/>
    <cellStyle name="Input 2 3 2 28 2" xfId="19251"/>
    <cellStyle name="Input 2 3 2 28 2 2" xfId="19252"/>
    <cellStyle name="Input 2 3 2 28 2 3" xfId="19253"/>
    <cellStyle name="Input 2 3 2 28 2 4" xfId="19254"/>
    <cellStyle name="Input 2 3 2 28 2 5" xfId="19255"/>
    <cellStyle name="Input 2 3 2 28 2 6" xfId="19256"/>
    <cellStyle name="Input 2 3 2 28 3" xfId="19257"/>
    <cellStyle name="Input 2 3 2 28 3 2" xfId="55927"/>
    <cellStyle name="Input 2 3 2 28 3 3" xfId="55928"/>
    <cellStyle name="Input 2 3 2 28 4" xfId="19258"/>
    <cellStyle name="Input 2 3 2 28 4 2" xfId="55929"/>
    <cellStyle name="Input 2 3 2 28 4 3" xfId="55930"/>
    <cellStyle name="Input 2 3 2 28 5" xfId="19259"/>
    <cellStyle name="Input 2 3 2 28 5 2" xfId="55931"/>
    <cellStyle name="Input 2 3 2 28 5 3" xfId="55932"/>
    <cellStyle name="Input 2 3 2 28 6" xfId="19260"/>
    <cellStyle name="Input 2 3 2 28 6 2" xfId="55933"/>
    <cellStyle name="Input 2 3 2 28 6 3" xfId="55934"/>
    <cellStyle name="Input 2 3 2 28 7" xfId="19261"/>
    <cellStyle name="Input 2 3 2 28 8" xfId="55935"/>
    <cellStyle name="Input 2 3 2 29" xfId="19262"/>
    <cellStyle name="Input 2 3 2 29 2" xfId="19263"/>
    <cellStyle name="Input 2 3 2 29 2 2" xfId="19264"/>
    <cellStyle name="Input 2 3 2 29 2 3" xfId="19265"/>
    <cellStyle name="Input 2 3 2 29 2 4" xfId="19266"/>
    <cellStyle name="Input 2 3 2 29 2 5" xfId="19267"/>
    <cellStyle name="Input 2 3 2 29 2 6" xfId="19268"/>
    <cellStyle name="Input 2 3 2 29 3" xfId="19269"/>
    <cellStyle name="Input 2 3 2 29 3 2" xfId="55936"/>
    <cellStyle name="Input 2 3 2 29 3 3" xfId="55937"/>
    <cellStyle name="Input 2 3 2 29 4" xfId="19270"/>
    <cellStyle name="Input 2 3 2 29 4 2" xfId="55938"/>
    <cellStyle name="Input 2 3 2 29 4 3" xfId="55939"/>
    <cellStyle name="Input 2 3 2 29 5" xfId="19271"/>
    <cellStyle name="Input 2 3 2 29 5 2" xfId="55940"/>
    <cellStyle name="Input 2 3 2 29 5 3" xfId="55941"/>
    <cellStyle name="Input 2 3 2 29 6" xfId="19272"/>
    <cellStyle name="Input 2 3 2 29 6 2" xfId="55942"/>
    <cellStyle name="Input 2 3 2 29 6 3" xfId="55943"/>
    <cellStyle name="Input 2 3 2 29 7" xfId="19273"/>
    <cellStyle name="Input 2 3 2 29 8" xfId="55944"/>
    <cellStyle name="Input 2 3 2 3" xfId="19274"/>
    <cellStyle name="Input 2 3 2 3 2" xfId="19275"/>
    <cellStyle name="Input 2 3 2 3 2 2" xfId="19276"/>
    <cellStyle name="Input 2 3 2 3 2 3" xfId="19277"/>
    <cellStyle name="Input 2 3 2 3 2 4" xfId="19278"/>
    <cellStyle name="Input 2 3 2 3 2 5" xfId="19279"/>
    <cellStyle name="Input 2 3 2 3 2 6" xfId="19280"/>
    <cellStyle name="Input 2 3 2 3 3" xfId="19281"/>
    <cellStyle name="Input 2 3 2 3 3 2" xfId="55945"/>
    <cellStyle name="Input 2 3 2 3 3 3" xfId="55946"/>
    <cellStyle name="Input 2 3 2 3 4" xfId="19282"/>
    <cellStyle name="Input 2 3 2 3 4 2" xfId="55947"/>
    <cellStyle name="Input 2 3 2 3 4 3" xfId="55948"/>
    <cellStyle name="Input 2 3 2 3 5" xfId="19283"/>
    <cellStyle name="Input 2 3 2 3 5 2" xfId="55949"/>
    <cellStyle name="Input 2 3 2 3 5 3" xfId="55950"/>
    <cellStyle name="Input 2 3 2 3 6" xfId="19284"/>
    <cellStyle name="Input 2 3 2 3 6 2" xfId="55951"/>
    <cellStyle name="Input 2 3 2 3 6 3" xfId="55952"/>
    <cellStyle name="Input 2 3 2 3 7" xfId="19285"/>
    <cellStyle name="Input 2 3 2 3 8" xfId="55953"/>
    <cellStyle name="Input 2 3 2 30" xfId="19286"/>
    <cellStyle name="Input 2 3 2 30 2" xfId="19287"/>
    <cellStyle name="Input 2 3 2 30 2 2" xfId="19288"/>
    <cellStyle name="Input 2 3 2 30 2 3" xfId="19289"/>
    <cellStyle name="Input 2 3 2 30 2 4" xfId="19290"/>
    <cellStyle name="Input 2 3 2 30 2 5" xfId="19291"/>
    <cellStyle name="Input 2 3 2 30 2 6" xfId="19292"/>
    <cellStyle name="Input 2 3 2 30 3" xfId="19293"/>
    <cellStyle name="Input 2 3 2 30 3 2" xfId="55954"/>
    <cellStyle name="Input 2 3 2 30 3 3" xfId="55955"/>
    <cellStyle name="Input 2 3 2 30 4" xfId="19294"/>
    <cellStyle name="Input 2 3 2 30 4 2" xfId="55956"/>
    <cellStyle name="Input 2 3 2 30 4 3" xfId="55957"/>
    <cellStyle name="Input 2 3 2 30 5" xfId="19295"/>
    <cellStyle name="Input 2 3 2 30 5 2" xfId="55958"/>
    <cellStyle name="Input 2 3 2 30 5 3" xfId="55959"/>
    <cellStyle name="Input 2 3 2 30 6" xfId="19296"/>
    <cellStyle name="Input 2 3 2 30 6 2" xfId="55960"/>
    <cellStyle name="Input 2 3 2 30 6 3" xfId="55961"/>
    <cellStyle name="Input 2 3 2 30 7" xfId="19297"/>
    <cellStyle name="Input 2 3 2 30 8" xfId="55962"/>
    <cellStyle name="Input 2 3 2 31" xfId="19298"/>
    <cellStyle name="Input 2 3 2 31 2" xfId="19299"/>
    <cellStyle name="Input 2 3 2 31 2 2" xfId="19300"/>
    <cellStyle name="Input 2 3 2 31 2 3" xfId="19301"/>
    <cellStyle name="Input 2 3 2 31 2 4" xfId="19302"/>
    <cellStyle name="Input 2 3 2 31 2 5" xfId="19303"/>
    <cellStyle name="Input 2 3 2 31 2 6" xfId="19304"/>
    <cellStyle name="Input 2 3 2 31 3" xfId="19305"/>
    <cellStyle name="Input 2 3 2 31 3 2" xfId="55963"/>
    <cellStyle name="Input 2 3 2 31 3 3" xfId="55964"/>
    <cellStyle name="Input 2 3 2 31 4" xfId="19306"/>
    <cellStyle name="Input 2 3 2 31 4 2" xfId="55965"/>
    <cellStyle name="Input 2 3 2 31 4 3" xfId="55966"/>
    <cellStyle name="Input 2 3 2 31 5" xfId="19307"/>
    <cellStyle name="Input 2 3 2 31 5 2" xfId="55967"/>
    <cellStyle name="Input 2 3 2 31 5 3" xfId="55968"/>
    <cellStyle name="Input 2 3 2 31 6" xfId="19308"/>
    <cellStyle name="Input 2 3 2 31 6 2" xfId="55969"/>
    <cellStyle name="Input 2 3 2 31 6 3" xfId="55970"/>
    <cellStyle name="Input 2 3 2 31 7" xfId="19309"/>
    <cellStyle name="Input 2 3 2 31 8" xfId="55971"/>
    <cellStyle name="Input 2 3 2 32" xfId="19310"/>
    <cellStyle name="Input 2 3 2 32 2" xfId="19311"/>
    <cellStyle name="Input 2 3 2 32 2 2" xfId="19312"/>
    <cellStyle name="Input 2 3 2 32 2 3" xfId="19313"/>
    <cellStyle name="Input 2 3 2 32 2 4" xfId="19314"/>
    <cellStyle name="Input 2 3 2 32 2 5" xfId="19315"/>
    <cellStyle name="Input 2 3 2 32 2 6" xfId="19316"/>
    <cellStyle name="Input 2 3 2 32 3" xfId="19317"/>
    <cellStyle name="Input 2 3 2 32 3 2" xfId="55972"/>
    <cellStyle name="Input 2 3 2 32 3 3" xfId="55973"/>
    <cellStyle name="Input 2 3 2 32 4" xfId="19318"/>
    <cellStyle name="Input 2 3 2 32 4 2" xfId="55974"/>
    <cellStyle name="Input 2 3 2 32 4 3" xfId="55975"/>
    <cellStyle name="Input 2 3 2 32 5" xfId="19319"/>
    <cellStyle name="Input 2 3 2 32 5 2" xfId="55976"/>
    <cellStyle name="Input 2 3 2 32 5 3" xfId="55977"/>
    <cellStyle name="Input 2 3 2 32 6" xfId="19320"/>
    <cellStyle name="Input 2 3 2 32 6 2" xfId="55978"/>
    <cellStyle name="Input 2 3 2 32 6 3" xfId="55979"/>
    <cellStyle name="Input 2 3 2 32 7" xfId="19321"/>
    <cellStyle name="Input 2 3 2 32 8" xfId="55980"/>
    <cellStyle name="Input 2 3 2 33" xfId="19322"/>
    <cellStyle name="Input 2 3 2 33 2" xfId="19323"/>
    <cellStyle name="Input 2 3 2 33 2 2" xfId="19324"/>
    <cellStyle name="Input 2 3 2 33 2 3" xfId="19325"/>
    <cellStyle name="Input 2 3 2 33 2 4" xfId="19326"/>
    <cellStyle name="Input 2 3 2 33 2 5" xfId="19327"/>
    <cellStyle name="Input 2 3 2 33 2 6" xfId="19328"/>
    <cellStyle name="Input 2 3 2 33 3" xfId="19329"/>
    <cellStyle name="Input 2 3 2 33 3 2" xfId="55981"/>
    <cellStyle name="Input 2 3 2 33 3 3" xfId="55982"/>
    <cellStyle name="Input 2 3 2 33 4" xfId="19330"/>
    <cellStyle name="Input 2 3 2 33 4 2" xfId="55983"/>
    <cellStyle name="Input 2 3 2 33 4 3" xfId="55984"/>
    <cellStyle name="Input 2 3 2 33 5" xfId="19331"/>
    <cellStyle name="Input 2 3 2 33 5 2" xfId="55985"/>
    <cellStyle name="Input 2 3 2 33 5 3" xfId="55986"/>
    <cellStyle name="Input 2 3 2 33 6" xfId="19332"/>
    <cellStyle name="Input 2 3 2 33 6 2" xfId="55987"/>
    <cellStyle name="Input 2 3 2 33 6 3" xfId="55988"/>
    <cellStyle name="Input 2 3 2 33 7" xfId="19333"/>
    <cellStyle name="Input 2 3 2 33 8" xfId="55989"/>
    <cellStyle name="Input 2 3 2 34" xfId="19334"/>
    <cellStyle name="Input 2 3 2 34 2" xfId="19335"/>
    <cellStyle name="Input 2 3 2 34 2 2" xfId="19336"/>
    <cellStyle name="Input 2 3 2 34 2 3" xfId="19337"/>
    <cellStyle name="Input 2 3 2 34 2 4" xfId="19338"/>
    <cellStyle name="Input 2 3 2 34 2 5" xfId="19339"/>
    <cellStyle name="Input 2 3 2 34 2 6" xfId="19340"/>
    <cellStyle name="Input 2 3 2 34 3" xfId="19341"/>
    <cellStyle name="Input 2 3 2 34 3 2" xfId="55990"/>
    <cellStyle name="Input 2 3 2 34 3 3" xfId="55991"/>
    <cellStyle name="Input 2 3 2 34 4" xfId="19342"/>
    <cellStyle name="Input 2 3 2 34 4 2" xfId="55992"/>
    <cellStyle name="Input 2 3 2 34 4 3" xfId="55993"/>
    <cellStyle name="Input 2 3 2 34 5" xfId="19343"/>
    <cellStyle name="Input 2 3 2 34 5 2" xfId="55994"/>
    <cellStyle name="Input 2 3 2 34 5 3" xfId="55995"/>
    <cellStyle name="Input 2 3 2 34 6" xfId="55996"/>
    <cellStyle name="Input 2 3 2 34 6 2" xfId="55997"/>
    <cellStyle name="Input 2 3 2 34 6 3" xfId="55998"/>
    <cellStyle name="Input 2 3 2 34 7" xfId="55999"/>
    <cellStyle name="Input 2 3 2 34 8" xfId="56000"/>
    <cellStyle name="Input 2 3 2 35" xfId="19344"/>
    <cellStyle name="Input 2 3 2 35 2" xfId="19345"/>
    <cellStyle name="Input 2 3 2 35 3" xfId="19346"/>
    <cellStyle name="Input 2 3 2 35 4" xfId="19347"/>
    <cellStyle name="Input 2 3 2 35 5" xfId="19348"/>
    <cellStyle name="Input 2 3 2 35 6" xfId="19349"/>
    <cellStyle name="Input 2 3 2 36" xfId="19350"/>
    <cellStyle name="Input 2 3 2 36 2" xfId="56001"/>
    <cellStyle name="Input 2 3 2 36 3" xfId="56002"/>
    <cellStyle name="Input 2 3 2 37" xfId="19351"/>
    <cellStyle name="Input 2 3 2 37 2" xfId="56003"/>
    <cellStyle name="Input 2 3 2 37 3" xfId="56004"/>
    <cellStyle name="Input 2 3 2 38" xfId="19352"/>
    <cellStyle name="Input 2 3 2 38 2" xfId="56005"/>
    <cellStyle name="Input 2 3 2 38 3" xfId="56006"/>
    <cellStyle name="Input 2 3 2 39" xfId="56007"/>
    <cellStyle name="Input 2 3 2 39 2" xfId="56008"/>
    <cellStyle name="Input 2 3 2 39 3" xfId="56009"/>
    <cellStyle name="Input 2 3 2 4" xfId="19353"/>
    <cellStyle name="Input 2 3 2 4 2" xfId="19354"/>
    <cellStyle name="Input 2 3 2 4 2 2" xfId="19355"/>
    <cellStyle name="Input 2 3 2 4 2 3" xfId="19356"/>
    <cellStyle name="Input 2 3 2 4 2 4" xfId="19357"/>
    <cellStyle name="Input 2 3 2 4 2 5" xfId="19358"/>
    <cellStyle name="Input 2 3 2 4 2 6" xfId="19359"/>
    <cellStyle name="Input 2 3 2 4 3" xfId="19360"/>
    <cellStyle name="Input 2 3 2 4 3 2" xfId="56010"/>
    <cellStyle name="Input 2 3 2 4 3 3" xfId="56011"/>
    <cellStyle name="Input 2 3 2 4 4" xfId="19361"/>
    <cellStyle name="Input 2 3 2 4 4 2" xfId="56012"/>
    <cellStyle name="Input 2 3 2 4 4 3" xfId="56013"/>
    <cellStyle name="Input 2 3 2 4 5" xfId="19362"/>
    <cellStyle name="Input 2 3 2 4 5 2" xfId="56014"/>
    <cellStyle name="Input 2 3 2 4 5 3" xfId="56015"/>
    <cellStyle name="Input 2 3 2 4 6" xfId="19363"/>
    <cellStyle name="Input 2 3 2 4 6 2" xfId="56016"/>
    <cellStyle name="Input 2 3 2 4 6 3" xfId="56017"/>
    <cellStyle name="Input 2 3 2 4 7" xfId="19364"/>
    <cellStyle name="Input 2 3 2 4 8" xfId="56018"/>
    <cellStyle name="Input 2 3 2 40" xfId="56019"/>
    <cellStyle name="Input 2 3 2 41" xfId="56020"/>
    <cellStyle name="Input 2 3 2 5" xfId="19365"/>
    <cellStyle name="Input 2 3 2 5 2" xfId="19366"/>
    <cellStyle name="Input 2 3 2 5 2 2" xfId="19367"/>
    <cellStyle name="Input 2 3 2 5 2 3" xfId="19368"/>
    <cellStyle name="Input 2 3 2 5 2 4" xfId="19369"/>
    <cellStyle name="Input 2 3 2 5 2 5" xfId="19370"/>
    <cellStyle name="Input 2 3 2 5 2 6" xfId="19371"/>
    <cellStyle name="Input 2 3 2 5 3" xfId="19372"/>
    <cellStyle name="Input 2 3 2 5 3 2" xfId="56021"/>
    <cellStyle name="Input 2 3 2 5 3 3" xfId="56022"/>
    <cellStyle name="Input 2 3 2 5 4" xfId="19373"/>
    <cellStyle name="Input 2 3 2 5 4 2" xfId="56023"/>
    <cellStyle name="Input 2 3 2 5 4 3" xfId="56024"/>
    <cellStyle name="Input 2 3 2 5 5" xfId="19374"/>
    <cellStyle name="Input 2 3 2 5 5 2" xfId="56025"/>
    <cellStyle name="Input 2 3 2 5 5 3" xfId="56026"/>
    <cellStyle name="Input 2 3 2 5 6" xfId="19375"/>
    <cellStyle name="Input 2 3 2 5 6 2" xfId="56027"/>
    <cellStyle name="Input 2 3 2 5 6 3" xfId="56028"/>
    <cellStyle name="Input 2 3 2 5 7" xfId="19376"/>
    <cellStyle name="Input 2 3 2 5 8" xfId="56029"/>
    <cellStyle name="Input 2 3 2 6" xfId="19377"/>
    <cellStyle name="Input 2 3 2 6 2" xfId="19378"/>
    <cellStyle name="Input 2 3 2 6 2 2" xfId="19379"/>
    <cellStyle name="Input 2 3 2 6 2 3" xfId="19380"/>
    <cellStyle name="Input 2 3 2 6 2 4" xfId="19381"/>
    <cellStyle name="Input 2 3 2 6 2 5" xfId="19382"/>
    <cellStyle name="Input 2 3 2 6 2 6" xfId="19383"/>
    <cellStyle name="Input 2 3 2 6 3" xfId="19384"/>
    <cellStyle name="Input 2 3 2 6 3 2" xfId="56030"/>
    <cellStyle name="Input 2 3 2 6 3 3" xfId="56031"/>
    <cellStyle name="Input 2 3 2 6 4" xfId="19385"/>
    <cellStyle name="Input 2 3 2 6 4 2" xfId="56032"/>
    <cellStyle name="Input 2 3 2 6 4 3" xfId="56033"/>
    <cellStyle name="Input 2 3 2 6 5" xfId="19386"/>
    <cellStyle name="Input 2 3 2 6 5 2" xfId="56034"/>
    <cellStyle name="Input 2 3 2 6 5 3" xfId="56035"/>
    <cellStyle name="Input 2 3 2 6 6" xfId="19387"/>
    <cellStyle name="Input 2 3 2 6 6 2" xfId="56036"/>
    <cellStyle name="Input 2 3 2 6 6 3" xfId="56037"/>
    <cellStyle name="Input 2 3 2 6 7" xfId="19388"/>
    <cellStyle name="Input 2 3 2 6 8" xfId="56038"/>
    <cellStyle name="Input 2 3 2 7" xfId="19389"/>
    <cellStyle name="Input 2 3 2 7 2" xfId="19390"/>
    <cellStyle name="Input 2 3 2 7 2 2" xfId="19391"/>
    <cellStyle name="Input 2 3 2 7 2 3" xfId="19392"/>
    <cellStyle name="Input 2 3 2 7 2 4" xfId="19393"/>
    <cellStyle name="Input 2 3 2 7 2 5" xfId="19394"/>
    <cellStyle name="Input 2 3 2 7 2 6" xfId="19395"/>
    <cellStyle name="Input 2 3 2 7 3" xfId="19396"/>
    <cellStyle name="Input 2 3 2 7 3 2" xfId="56039"/>
    <cellStyle name="Input 2 3 2 7 3 3" xfId="56040"/>
    <cellStyle name="Input 2 3 2 7 4" xfId="19397"/>
    <cellStyle name="Input 2 3 2 7 4 2" xfId="56041"/>
    <cellStyle name="Input 2 3 2 7 4 3" xfId="56042"/>
    <cellStyle name="Input 2 3 2 7 5" xfId="19398"/>
    <cellStyle name="Input 2 3 2 7 5 2" xfId="56043"/>
    <cellStyle name="Input 2 3 2 7 5 3" xfId="56044"/>
    <cellStyle name="Input 2 3 2 7 6" xfId="19399"/>
    <cellStyle name="Input 2 3 2 7 6 2" xfId="56045"/>
    <cellStyle name="Input 2 3 2 7 6 3" xfId="56046"/>
    <cellStyle name="Input 2 3 2 7 7" xfId="19400"/>
    <cellStyle name="Input 2 3 2 7 8" xfId="56047"/>
    <cellStyle name="Input 2 3 2 8" xfId="19401"/>
    <cellStyle name="Input 2 3 2 8 2" xfId="19402"/>
    <cellStyle name="Input 2 3 2 8 2 2" xfId="19403"/>
    <cellStyle name="Input 2 3 2 8 2 3" xfId="19404"/>
    <cellStyle name="Input 2 3 2 8 2 4" xfId="19405"/>
    <cellStyle name="Input 2 3 2 8 2 5" xfId="19406"/>
    <cellStyle name="Input 2 3 2 8 2 6" xfId="19407"/>
    <cellStyle name="Input 2 3 2 8 3" xfId="19408"/>
    <cellStyle name="Input 2 3 2 8 3 2" xfId="56048"/>
    <cellStyle name="Input 2 3 2 8 3 3" xfId="56049"/>
    <cellStyle name="Input 2 3 2 8 4" xfId="19409"/>
    <cellStyle name="Input 2 3 2 8 4 2" xfId="56050"/>
    <cellStyle name="Input 2 3 2 8 4 3" xfId="56051"/>
    <cellStyle name="Input 2 3 2 8 5" xfId="19410"/>
    <cellStyle name="Input 2 3 2 8 5 2" xfId="56052"/>
    <cellStyle name="Input 2 3 2 8 5 3" xfId="56053"/>
    <cellStyle name="Input 2 3 2 8 6" xfId="19411"/>
    <cellStyle name="Input 2 3 2 8 6 2" xfId="56054"/>
    <cellStyle name="Input 2 3 2 8 6 3" xfId="56055"/>
    <cellStyle name="Input 2 3 2 8 7" xfId="19412"/>
    <cellStyle name="Input 2 3 2 8 8" xfId="56056"/>
    <cellStyle name="Input 2 3 2 9" xfId="19413"/>
    <cellStyle name="Input 2 3 2 9 2" xfId="19414"/>
    <cellStyle name="Input 2 3 2 9 2 2" xfId="19415"/>
    <cellStyle name="Input 2 3 2 9 2 3" xfId="19416"/>
    <cellStyle name="Input 2 3 2 9 2 4" xfId="19417"/>
    <cellStyle name="Input 2 3 2 9 2 5" xfId="19418"/>
    <cellStyle name="Input 2 3 2 9 2 6" xfId="19419"/>
    <cellStyle name="Input 2 3 2 9 3" xfId="19420"/>
    <cellStyle name="Input 2 3 2 9 3 2" xfId="56057"/>
    <cellStyle name="Input 2 3 2 9 3 3" xfId="56058"/>
    <cellStyle name="Input 2 3 2 9 4" xfId="19421"/>
    <cellStyle name="Input 2 3 2 9 4 2" xfId="56059"/>
    <cellStyle name="Input 2 3 2 9 4 3" xfId="56060"/>
    <cellStyle name="Input 2 3 2 9 5" xfId="19422"/>
    <cellStyle name="Input 2 3 2 9 5 2" xfId="56061"/>
    <cellStyle name="Input 2 3 2 9 5 3" xfId="56062"/>
    <cellStyle name="Input 2 3 2 9 6" xfId="19423"/>
    <cellStyle name="Input 2 3 2 9 6 2" xfId="56063"/>
    <cellStyle name="Input 2 3 2 9 6 3" xfId="56064"/>
    <cellStyle name="Input 2 3 2 9 7" xfId="19424"/>
    <cellStyle name="Input 2 3 2 9 8" xfId="56065"/>
    <cellStyle name="Input 2 3 20" xfId="19425"/>
    <cellStyle name="Input 2 3 20 2" xfId="19426"/>
    <cellStyle name="Input 2 3 20 2 2" xfId="19427"/>
    <cellStyle name="Input 2 3 20 2 3" xfId="19428"/>
    <cellStyle name="Input 2 3 20 2 4" xfId="19429"/>
    <cellStyle name="Input 2 3 20 2 5" xfId="19430"/>
    <cellStyle name="Input 2 3 20 2 6" xfId="19431"/>
    <cellStyle name="Input 2 3 20 3" xfId="19432"/>
    <cellStyle name="Input 2 3 20 3 2" xfId="56066"/>
    <cellStyle name="Input 2 3 20 3 3" xfId="56067"/>
    <cellStyle name="Input 2 3 20 4" xfId="19433"/>
    <cellStyle name="Input 2 3 20 4 2" xfId="56068"/>
    <cellStyle name="Input 2 3 20 4 3" xfId="56069"/>
    <cellStyle name="Input 2 3 20 5" xfId="19434"/>
    <cellStyle name="Input 2 3 20 5 2" xfId="56070"/>
    <cellStyle name="Input 2 3 20 5 3" xfId="56071"/>
    <cellStyle name="Input 2 3 20 6" xfId="19435"/>
    <cellStyle name="Input 2 3 20 6 2" xfId="56072"/>
    <cellStyle name="Input 2 3 20 6 3" xfId="56073"/>
    <cellStyle name="Input 2 3 20 7" xfId="19436"/>
    <cellStyle name="Input 2 3 20 8" xfId="56074"/>
    <cellStyle name="Input 2 3 21" xfId="19437"/>
    <cellStyle name="Input 2 3 21 2" xfId="19438"/>
    <cellStyle name="Input 2 3 21 2 2" xfId="19439"/>
    <cellStyle name="Input 2 3 21 2 3" xfId="19440"/>
    <cellStyle name="Input 2 3 21 2 4" xfId="19441"/>
    <cellStyle name="Input 2 3 21 2 5" xfId="19442"/>
    <cellStyle name="Input 2 3 21 2 6" xfId="19443"/>
    <cellStyle name="Input 2 3 21 3" xfId="19444"/>
    <cellStyle name="Input 2 3 21 3 2" xfId="56075"/>
    <cellStyle name="Input 2 3 21 3 3" xfId="56076"/>
    <cellStyle name="Input 2 3 21 4" xfId="19445"/>
    <cellStyle name="Input 2 3 21 4 2" xfId="56077"/>
    <cellStyle name="Input 2 3 21 4 3" xfId="56078"/>
    <cellStyle name="Input 2 3 21 5" xfId="19446"/>
    <cellStyle name="Input 2 3 21 5 2" xfId="56079"/>
    <cellStyle name="Input 2 3 21 5 3" xfId="56080"/>
    <cellStyle name="Input 2 3 21 6" xfId="19447"/>
    <cellStyle name="Input 2 3 21 6 2" xfId="56081"/>
    <cellStyle name="Input 2 3 21 6 3" xfId="56082"/>
    <cellStyle name="Input 2 3 21 7" xfId="19448"/>
    <cellStyle name="Input 2 3 21 8" xfId="56083"/>
    <cellStyle name="Input 2 3 22" xfId="19449"/>
    <cellStyle name="Input 2 3 22 2" xfId="19450"/>
    <cellStyle name="Input 2 3 22 2 2" xfId="19451"/>
    <cellStyle name="Input 2 3 22 2 3" xfId="19452"/>
    <cellStyle name="Input 2 3 22 2 4" xfId="19453"/>
    <cellStyle name="Input 2 3 22 2 5" xfId="19454"/>
    <cellStyle name="Input 2 3 22 2 6" xfId="19455"/>
    <cellStyle name="Input 2 3 22 3" xfId="19456"/>
    <cellStyle name="Input 2 3 22 3 2" xfId="56084"/>
    <cellStyle name="Input 2 3 22 3 3" xfId="56085"/>
    <cellStyle name="Input 2 3 22 4" xfId="19457"/>
    <cellStyle name="Input 2 3 22 4 2" xfId="56086"/>
    <cellStyle name="Input 2 3 22 4 3" xfId="56087"/>
    <cellStyle name="Input 2 3 22 5" xfId="19458"/>
    <cellStyle name="Input 2 3 22 5 2" xfId="56088"/>
    <cellStyle name="Input 2 3 22 5 3" xfId="56089"/>
    <cellStyle name="Input 2 3 22 6" xfId="19459"/>
    <cellStyle name="Input 2 3 22 6 2" xfId="56090"/>
    <cellStyle name="Input 2 3 22 6 3" xfId="56091"/>
    <cellStyle name="Input 2 3 22 7" xfId="19460"/>
    <cellStyle name="Input 2 3 22 8" xfId="56092"/>
    <cellStyle name="Input 2 3 23" xfId="19461"/>
    <cellStyle name="Input 2 3 23 2" xfId="19462"/>
    <cellStyle name="Input 2 3 23 2 2" xfId="19463"/>
    <cellStyle name="Input 2 3 23 2 3" xfId="19464"/>
    <cellStyle name="Input 2 3 23 2 4" xfId="19465"/>
    <cellStyle name="Input 2 3 23 2 5" xfId="19466"/>
    <cellStyle name="Input 2 3 23 2 6" xfId="19467"/>
    <cellStyle name="Input 2 3 23 3" xfId="19468"/>
    <cellStyle name="Input 2 3 23 3 2" xfId="56093"/>
    <cellStyle name="Input 2 3 23 3 3" xfId="56094"/>
    <cellStyle name="Input 2 3 23 4" xfId="19469"/>
    <cellStyle name="Input 2 3 23 4 2" xfId="56095"/>
    <cellStyle name="Input 2 3 23 4 3" xfId="56096"/>
    <cellStyle name="Input 2 3 23 5" xfId="19470"/>
    <cellStyle name="Input 2 3 23 5 2" xfId="56097"/>
    <cellStyle name="Input 2 3 23 5 3" xfId="56098"/>
    <cellStyle name="Input 2 3 23 6" xfId="19471"/>
    <cellStyle name="Input 2 3 23 6 2" xfId="56099"/>
    <cellStyle name="Input 2 3 23 6 3" xfId="56100"/>
    <cellStyle name="Input 2 3 23 7" xfId="19472"/>
    <cellStyle name="Input 2 3 23 8" xfId="56101"/>
    <cellStyle name="Input 2 3 24" xfId="19473"/>
    <cellStyle name="Input 2 3 24 2" xfId="19474"/>
    <cellStyle name="Input 2 3 24 2 2" xfId="19475"/>
    <cellStyle name="Input 2 3 24 2 3" xfId="19476"/>
    <cellStyle name="Input 2 3 24 2 4" xfId="19477"/>
    <cellStyle name="Input 2 3 24 2 5" xfId="19478"/>
    <cellStyle name="Input 2 3 24 2 6" xfId="19479"/>
    <cellStyle name="Input 2 3 24 3" xfId="19480"/>
    <cellStyle name="Input 2 3 24 3 2" xfId="56102"/>
    <cellStyle name="Input 2 3 24 3 3" xfId="56103"/>
    <cellStyle name="Input 2 3 24 4" xfId="19481"/>
    <cellStyle name="Input 2 3 24 4 2" xfId="56104"/>
    <cellStyle name="Input 2 3 24 4 3" xfId="56105"/>
    <cellStyle name="Input 2 3 24 5" xfId="19482"/>
    <cellStyle name="Input 2 3 24 5 2" xfId="56106"/>
    <cellStyle name="Input 2 3 24 5 3" xfId="56107"/>
    <cellStyle name="Input 2 3 24 6" xfId="19483"/>
    <cellStyle name="Input 2 3 24 6 2" xfId="56108"/>
    <cellStyle name="Input 2 3 24 6 3" xfId="56109"/>
    <cellStyle name="Input 2 3 24 7" xfId="19484"/>
    <cellStyle name="Input 2 3 24 8" xfId="56110"/>
    <cellStyle name="Input 2 3 25" xfId="19485"/>
    <cellStyle name="Input 2 3 25 2" xfId="19486"/>
    <cellStyle name="Input 2 3 25 2 2" xfId="19487"/>
    <cellStyle name="Input 2 3 25 2 3" xfId="19488"/>
    <cellStyle name="Input 2 3 25 2 4" xfId="19489"/>
    <cellStyle name="Input 2 3 25 2 5" xfId="19490"/>
    <cellStyle name="Input 2 3 25 2 6" xfId="19491"/>
    <cellStyle name="Input 2 3 25 3" xfId="19492"/>
    <cellStyle name="Input 2 3 25 3 2" xfId="56111"/>
    <cellStyle name="Input 2 3 25 3 3" xfId="56112"/>
    <cellStyle name="Input 2 3 25 4" xfId="19493"/>
    <cellStyle name="Input 2 3 25 4 2" xfId="56113"/>
    <cellStyle name="Input 2 3 25 4 3" xfId="56114"/>
    <cellStyle name="Input 2 3 25 5" xfId="19494"/>
    <cellStyle name="Input 2 3 25 5 2" xfId="56115"/>
    <cellStyle name="Input 2 3 25 5 3" xfId="56116"/>
    <cellStyle name="Input 2 3 25 6" xfId="19495"/>
    <cellStyle name="Input 2 3 25 6 2" xfId="56117"/>
    <cellStyle name="Input 2 3 25 6 3" xfId="56118"/>
    <cellStyle name="Input 2 3 25 7" xfId="19496"/>
    <cellStyle name="Input 2 3 25 8" xfId="56119"/>
    <cellStyle name="Input 2 3 26" xfId="19497"/>
    <cellStyle name="Input 2 3 26 2" xfId="19498"/>
    <cellStyle name="Input 2 3 26 2 2" xfId="19499"/>
    <cellStyle name="Input 2 3 26 2 3" xfId="19500"/>
    <cellStyle name="Input 2 3 26 2 4" xfId="19501"/>
    <cellStyle name="Input 2 3 26 2 5" xfId="19502"/>
    <cellStyle name="Input 2 3 26 2 6" xfId="19503"/>
    <cellStyle name="Input 2 3 26 3" xfId="19504"/>
    <cellStyle name="Input 2 3 26 3 2" xfId="56120"/>
    <cellStyle name="Input 2 3 26 3 3" xfId="56121"/>
    <cellStyle name="Input 2 3 26 4" xfId="19505"/>
    <cellStyle name="Input 2 3 26 4 2" xfId="56122"/>
    <cellStyle name="Input 2 3 26 4 3" xfId="56123"/>
    <cellStyle name="Input 2 3 26 5" xfId="19506"/>
    <cellStyle name="Input 2 3 26 5 2" xfId="56124"/>
    <cellStyle name="Input 2 3 26 5 3" xfId="56125"/>
    <cellStyle name="Input 2 3 26 6" xfId="19507"/>
    <cellStyle name="Input 2 3 26 6 2" xfId="56126"/>
    <cellStyle name="Input 2 3 26 6 3" xfId="56127"/>
    <cellStyle name="Input 2 3 26 7" xfId="19508"/>
    <cellStyle name="Input 2 3 26 8" xfId="56128"/>
    <cellStyle name="Input 2 3 27" xfId="19509"/>
    <cellStyle name="Input 2 3 27 2" xfId="19510"/>
    <cellStyle name="Input 2 3 27 2 2" xfId="19511"/>
    <cellStyle name="Input 2 3 27 2 3" xfId="19512"/>
    <cellStyle name="Input 2 3 27 2 4" xfId="19513"/>
    <cellStyle name="Input 2 3 27 2 5" xfId="19514"/>
    <cellStyle name="Input 2 3 27 2 6" xfId="19515"/>
    <cellStyle name="Input 2 3 27 3" xfId="19516"/>
    <cellStyle name="Input 2 3 27 3 2" xfId="56129"/>
    <cellStyle name="Input 2 3 27 3 3" xfId="56130"/>
    <cellStyle name="Input 2 3 27 4" xfId="19517"/>
    <cellStyle name="Input 2 3 27 4 2" xfId="56131"/>
    <cellStyle name="Input 2 3 27 4 3" xfId="56132"/>
    <cellStyle name="Input 2 3 27 5" xfId="19518"/>
    <cellStyle name="Input 2 3 27 5 2" xfId="56133"/>
    <cellStyle name="Input 2 3 27 5 3" xfId="56134"/>
    <cellStyle name="Input 2 3 27 6" xfId="19519"/>
    <cellStyle name="Input 2 3 27 6 2" xfId="56135"/>
    <cellStyle name="Input 2 3 27 6 3" xfId="56136"/>
    <cellStyle name="Input 2 3 27 7" xfId="19520"/>
    <cellStyle name="Input 2 3 27 8" xfId="56137"/>
    <cellStyle name="Input 2 3 28" xfId="19521"/>
    <cellStyle name="Input 2 3 28 2" xfId="19522"/>
    <cellStyle name="Input 2 3 28 2 2" xfId="19523"/>
    <cellStyle name="Input 2 3 28 2 3" xfId="19524"/>
    <cellStyle name="Input 2 3 28 2 4" xfId="19525"/>
    <cellStyle name="Input 2 3 28 2 5" xfId="19526"/>
    <cellStyle name="Input 2 3 28 2 6" xfId="19527"/>
    <cellStyle name="Input 2 3 28 3" xfId="19528"/>
    <cellStyle name="Input 2 3 28 3 2" xfId="56138"/>
    <cellStyle name="Input 2 3 28 3 3" xfId="56139"/>
    <cellStyle name="Input 2 3 28 4" xfId="19529"/>
    <cellStyle name="Input 2 3 28 4 2" xfId="56140"/>
    <cellStyle name="Input 2 3 28 4 3" xfId="56141"/>
    <cellStyle name="Input 2 3 28 5" xfId="19530"/>
    <cellStyle name="Input 2 3 28 5 2" xfId="56142"/>
    <cellStyle name="Input 2 3 28 5 3" xfId="56143"/>
    <cellStyle name="Input 2 3 28 6" xfId="19531"/>
    <cellStyle name="Input 2 3 28 6 2" xfId="56144"/>
    <cellStyle name="Input 2 3 28 6 3" xfId="56145"/>
    <cellStyle name="Input 2 3 28 7" xfId="19532"/>
    <cellStyle name="Input 2 3 28 8" xfId="56146"/>
    <cellStyle name="Input 2 3 29" xfId="19533"/>
    <cellStyle name="Input 2 3 29 2" xfId="19534"/>
    <cellStyle name="Input 2 3 29 2 2" xfId="19535"/>
    <cellStyle name="Input 2 3 29 2 3" xfId="19536"/>
    <cellStyle name="Input 2 3 29 2 4" xfId="19537"/>
    <cellStyle name="Input 2 3 29 2 5" xfId="19538"/>
    <cellStyle name="Input 2 3 29 2 6" xfId="19539"/>
    <cellStyle name="Input 2 3 29 3" xfId="19540"/>
    <cellStyle name="Input 2 3 29 3 2" xfId="56147"/>
    <cellStyle name="Input 2 3 29 3 3" xfId="56148"/>
    <cellStyle name="Input 2 3 29 4" xfId="19541"/>
    <cellStyle name="Input 2 3 29 4 2" xfId="56149"/>
    <cellStyle name="Input 2 3 29 4 3" xfId="56150"/>
    <cellStyle name="Input 2 3 29 5" xfId="19542"/>
    <cellStyle name="Input 2 3 29 5 2" xfId="56151"/>
    <cellStyle name="Input 2 3 29 5 3" xfId="56152"/>
    <cellStyle name="Input 2 3 29 6" xfId="19543"/>
    <cellStyle name="Input 2 3 29 6 2" xfId="56153"/>
    <cellStyle name="Input 2 3 29 6 3" xfId="56154"/>
    <cellStyle name="Input 2 3 29 7" xfId="19544"/>
    <cellStyle name="Input 2 3 29 8" xfId="56155"/>
    <cellStyle name="Input 2 3 3" xfId="19545"/>
    <cellStyle name="Input 2 3 3 2" xfId="19546"/>
    <cellStyle name="Input 2 3 3 2 2" xfId="19547"/>
    <cellStyle name="Input 2 3 3 2 3" xfId="19548"/>
    <cellStyle name="Input 2 3 3 2 4" xfId="19549"/>
    <cellStyle name="Input 2 3 3 2 5" xfId="19550"/>
    <cellStyle name="Input 2 3 3 2 6" xfId="19551"/>
    <cellStyle name="Input 2 3 3 3" xfId="19552"/>
    <cellStyle name="Input 2 3 3 3 2" xfId="56156"/>
    <cellStyle name="Input 2 3 3 3 3" xfId="56157"/>
    <cellStyle name="Input 2 3 3 4" xfId="19553"/>
    <cellStyle name="Input 2 3 3 4 2" xfId="56158"/>
    <cellStyle name="Input 2 3 3 4 3" xfId="56159"/>
    <cellStyle name="Input 2 3 3 5" xfId="19554"/>
    <cellStyle name="Input 2 3 3 5 2" xfId="56160"/>
    <cellStyle name="Input 2 3 3 5 3" xfId="56161"/>
    <cellStyle name="Input 2 3 3 6" xfId="19555"/>
    <cellStyle name="Input 2 3 3 6 2" xfId="56162"/>
    <cellStyle name="Input 2 3 3 6 3" xfId="56163"/>
    <cellStyle name="Input 2 3 3 7" xfId="19556"/>
    <cellStyle name="Input 2 3 3 8" xfId="56164"/>
    <cellStyle name="Input 2 3 30" xfId="19557"/>
    <cellStyle name="Input 2 3 30 2" xfId="19558"/>
    <cellStyle name="Input 2 3 30 2 2" xfId="19559"/>
    <cellStyle name="Input 2 3 30 2 3" xfId="19560"/>
    <cellStyle name="Input 2 3 30 2 4" xfId="19561"/>
    <cellStyle name="Input 2 3 30 2 5" xfId="19562"/>
    <cellStyle name="Input 2 3 30 2 6" xfId="19563"/>
    <cellStyle name="Input 2 3 30 3" xfId="19564"/>
    <cellStyle name="Input 2 3 30 3 2" xfId="56165"/>
    <cellStyle name="Input 2 3 30 3 3" xfId="56166"/>
    <cellStyle name="Input 2 3 30 4" xfId="19565"/>
    <cellStyle name="Input 2 3 30 4 2" xfId="56167"/>
    <cellStyle name="Input 2 3 30 4 3" xfId="56168"/>
    <cellStyle name="Input 2 3 30 5" xfId="19566"/>
    <cellStyle name="Input 2 3 30 5 2" xfId="56169"/>
    <cellStyle name="Input 2 3 30 5 3" xfId="56170"/>
    <cellStyle name="Input 2 3 30 6" xfId="19567"/>
    <cellStyle name="Input 2 3 30 6 2" xfId="56171"/>
    <cellStyle name="Input 2 3 30 6 3" xfId="56172"/>
    <cellStyle name="Input 2 3 30 7" xfId="19568"/>
    <cellStyle name="Input 2 3 30 8" xfId="56173"/>
    <cellStyle name="Input 2 3 31" xfId="19569"/>
    <cellStyle name="Input 2 3 31 2" xfId="19570"/>
    <cellStyle name="Input 2 3 31 2 2" xfId="19571"/>
    <cellStyle name="Input 2 3 31 2 3" xfId="19572"/>
    <cellStyle name="Input 2 3 31 2 4" xfId="19573"/>
    <cellStyle name="Input 2 3 31 2 5" xfId="19574"/>
    <cellStyle name="Input 2 3 31 2 6" xfId="19575"/>
    <cellStyle name="Input 2 3 31 3" xfId="19576"/>
    <cellStyle name="Input 2 3 31 3 2" xfId="56174"/>
    <cellStyle name="Input 2 3 31 3 3" xfId="56175"/>
    <cellStyle name="Input 2 3 31 4" xfId="19577"/>
    <cellStyle name="Input 2 3 31 4 2" xfId="56176"/>
    <cellStyle name="Input 2 3 31 4 3" xfId="56177"/>
    <cellStyle name="Input 2 3 31 5" xfId="19578"/>
    <cellStyle name="Input 2 3 31 5 2" xfId="56178"/>
    <cellStyle name="Input 2 3 31 5 3" xfId="56179"/>
    <cellStyle name="Input 2 3 31 6" xfId="19579"/>
    <cellStyle name="Input 2 3 31 6 2" xfId="56180"/>
    <cellStyle name="Input 2 3 31 6 3" xfId="56181"/>
    <cellStyle name="Input 2 3 31 7" xfId="19580"/>
    <cellStyle name="Input 2 3 31 8" xfId="56182"/>
    <cellStyle name="Input 2 3 32" xfId="19581"/>
    <cellStyle name="Input 2 3 32 2" xfId="19582"/>
    <cellStyle name="Input 2 3 32 2 2" xfId="19583"/>
    <cellStyle name="Input 2 3 32 2 3" xfId="19584"/>
    <cellStyle name="Input 2 3 32 2 4" xfId="19585"/>
    <cellStyle name="Input 2 3 32 2 5" xfId="19586"/>
    <cellStyle name="Input 2 3 32 2 6" xfId="19587"/>
    <cellStyle name="Input 2 3 32 3" xfId="19588"/>
    <cellStyle name="Input 2 3 32 3 2" xfId="56183"/>
    <cellStyle name="Input 2 3 32 3 3" xfId="56184"/>
    <cellStyle name="Input 2 3 32 4" xfId="19589"/>
    <cellStyle name="Input 2 3 32 4 2" xfId="56185"/>
    <cellStyle name="Input 2 3 32 4 3" xfId="56186"/>
    <cellStyle name="Input 2 3 32 5" xfId="19590"/>
    <cellStyle name="Input 2 3 32 5 2" xfId="56187"/>
    <cellStyle name="Input 2 3 32 5 3" xfId="56188"/>
    <cellStyle name="Input 2 3 32 6" xfId="19591"/>
    <cellStyle name="Input 2 3 32 6 2" xfId="56189"/>
    <cellStyle name="Input 2 3 32 6 3" xfId="56190"/>
    <cellStyle name="Input 2 3 32 7" xfId="19592"/>
    <cellStyle name="Input 2 3 32 8" xfId="56191"/>
    <cellStyle name="Input 2 3 33" xfId="19593"/>
    <cellStyle name="Input 2 3 33 2" xfId="19594"/>
    <cellStyle name="Input 2 3 33 2 2" xfId="19595"/>
    <cellStyle name="Input 2 3 33 2 3" xfId="19596"/>
    <cellStyle name="Input 2 3 33 2 4" xfId="19597"/>
    <cellStyle name="Input 2 3 33 2 5" xfId="19598"/>
    <cellStyle name="Input 2 3 33 2 6" xfId="19599"/>
    <cellStyle name="Input 2 3 33 3" xfId="19600"/>
    <cellStyle name="Input 2 3 33 3 2" xfId="56192"/>
    <cellStyle name="Input 2 3 33 3 3" xfId="56193"/>
    <cellStyle name="Input 2 3 33 4" xfId="19601"/>
    <cellStyle name="Input 2 3 33 4 2" xfId="56194"/>
    <cellStyle name="Input 2 3 33 4 3" xfId="56195"/>
    <cellStyle name="Input 2 3 33 5" xfId="19602"/>
    <cellStyle name="Input 2 3 33 5 2" xfId="56196"/>
    <cellStyle name="Input 2 3 33 5 3" xfId="56197"/>
    <cellStyle name="Input 2 3 33 6" xfId="19603"/>
    <cellStyle name="Input 2 3 33 6 2" xfId="56198"/>
    <cellStyle name="Input 2 3 33 6 3" xfId="56199"/>
    <cellStyle name="Input 2 3 33 7" xfId="19604"/>
    <cellStyle name="Input 2 3 33 8" xfId="56200"/>
    <cellStyle name="Input 2 3 34" xfId="19605"/>
    <cellStyle name="Input 2 3 34 2" xfId="19606"/>
    <cellStyle name="Input 2 3 34 2 2" xfId="19607"/>
    <cellStyle name="Input 2 3 34 2 3" xfId="19608"/>
    <cellStyle name="Input 2 3 34 2 4" xfId="19609"/>
    <cellStyle name="Input 2 3 34 2 5" xfId="19610"/>
    <cellStyle name="Input 2 3 34 2 6" xfId="19611"/>
    <cellStyle name="Input 2 3 34 3" xfId="19612"/>
    <cellStyle name="Input 2 3 34 3 2" xfId="56201"/>
    <cellStyle name="Input 2 3 34 3 3" xfId="56202"/>
    <cellStyle name="Input 2 3 34 4" xfId="19613"/>
    <cellStyle name="Input 2 3 34 4 2" xfId="56203"/>
    <cellStyle name="Input 2 3 34 4 3" xfId="56204"/>
    <cellStyle name="Input 2 3 34 5" xfId="19614"/>
    <cellStyle name="Input 2 3 34 5 2" xfId="56205"/>
    <cellStyle name="Input 2 3 34 5 3" xfId="56206"/>
    <cellStyle name="Input 2 3 34 6" xfId="19615"/>
    <cellStyle name="Input 2 3 34 6 2" xfId="56207"/>
    <cellStyle name="Input 2 3 34 6 3" xfId="56208"/>
    <cellStyle name="Input 2 3 34 7" xfId="19616"/>
    <cellStyle name="Input 2 3 34 8" xfId="56209"/>
    <cellStyle name="Input 2 3 35" xfId="19617"/>
    <cellStyle name="Input 2 3 35 2" xfId="19618"/>
    <cellStyle name="Input 2 3 35 2 2" xfId="19619"/>
    <cellStyle name="Input 2 3 35 2 3" xfId="19620"/>
    <cellStyle name="Input 2 3 35 2 4" xfId="19621"/>
    <cellStyle name="Input 2 3 35 2 5" xfId="19622"/>
    <cellStyle name="Input 2 3 35 2 6" xfId="19623"/>
    <cellStyle name="Input 2 3 35 3" xfId="19624"/>
    <cellStyle name="Input 2 3 35 3 2" xfId="56210"/>
    <cellStyle name="Input 2 3 35 3 3" xfId="56211"/>
    <cellStyle name="Input 2 3 35 4" xfId="19625"/>
    <cellStyle name="Input 2 3 35 4 2" xfId="56212"/>
    <cellStyle name="Input 2 3 35 4 3" xfId="56213"/>
    <cellStyle name="Input 2 3 35 5" xfId="19626"/>
    <cellStyle name="Input 2 3 35 5 2" xfId="56214"/>
    <cellStyle name="Input 2 3 35 5 3" xfId="56215"/>
    <cellStyle name="Input 2 3 35 6" xfId="19627"/>
    <cellStyle name="Input 2 3 35 6 2" xfId="56216"/>
    <cellStyle name="Input 2 3 35 6 3" xfId="56217"/>
    <cellStyle name="Input 2 3 35 7" xfId="56218"/>
    <cellStyle name="Input 2 3 35 8" xfId="56219"/>
    <cellStyle name="Input 2 3 36" xfId="19628"/>
    <cellStyle name="Input 2 3 36 2" xfId="19629"/>
    <cellStyle name="Input 2 3 36 3" xfId="19630"/>
    <cellStyle name="Input 2 3 36 4" xfId="19631"/>
    <cellStyle name="Input 2 3 36 5" xfId="19632"/>
    <cellStyle name="Input 2 3 36 6" xfId="19633"/>
    <cellStyle name="Input 2 3 37" xfId="19634"/>
    <cellStyle name="Input 2 3 37 2" xfId="19635"/>
    <cellStyle name="Input 2 3 37 3" xfId="19636"/>
    <cellStyle name="Input 2 3 37 4" xfId="19637"/>
    <cellStyle name="Input 2 3 37 5" xfId="19638"/>
    <cellStyle name="Input 2 3 37 6" xfId="19639"/>
    <cellStyle name="Input 2 3 38" xfId="19640"/>
    <cellStyle name="Input 2 3 38 2" xfId="56220"/>
    <cellStyle name="Input 2 3 38 3" xfId="56221"/>
    <cellStyle name="Input 2 3 39" xfId="19641"/>
    <cellStyle name="Input 2 3 39 2" xfId="56222"/>
    <cellStyle name="Input 2 3 39 3" xfId="56223"/>
    <cellStyle name="Input 2 3 4" xfId="19642"/>
    <cellStyle name="Input 2 3 4 2" xfId="19643"/>
    <cellStyle name="Input 2 3 4 2 2" xfId="19644"/>
    <cellStyle name="Input 2 3 4 2 3" xfId="19645"/>
    <cellStyle name="Input 2 3 4 2 4" xfId="19646"/>
    <cellStyle name="Input 2 3 4 2 5" xfId="19647"/>
    <cellStyle name="Input 2 3 4 2 6" xfId="19648"/>
    <cellStyle name="Input 2 3 4 3" xfId="19649"/>
    <cellStyle name="Input 2 3 4 3 2" xfId="56224"/>
    <cellStyle name="Input 2 3 4 3 3" xfId="56225"/>
    <cellStyle name="Input 2 3 4 4" xfId="19650"/>
    <cellStyle name="Input 2 3 4 4 2" xfId="56226"/>
    <cellStyle name="Input 2 3 4 4 3" xfId="56227"/>
    <cellStyle name="Input 2 3 4 5" xfId="19651"/>
    <cellStyle name="Input 2 3 4 5 2" xfId="56228"/>
    <cellStyle name="Input 2 3 4 5 3" xfId="56229"/>
    <cellStyle name="Input 2 3 4 6" xfId="19652"/>
    <cellStyle name="Input 2 3 4 6 2" xfId="56230"/>
    <cellStyle name="Input 2 3 4 6 3" xfId="56231"/>
    <cellStyle name="Input 2 3 4 7" xfId="19653"/>
    <cellStyle name="Input 2 3 4 8" xfId="56232"/>
    <cellStyle name="Input 2 3 40" xfId="56233"/>
    <cellStyle name="Input 2 3 40 2" xfId="56234"/>
    <cellStyle name="Input 2 3 40 3" xfId="56235"/>
    <cellStyle name="Input 2 3 41" xfId="56236"/>
    <cellStyle name="Input 2 3 42" xfId="56237"/>
    <cellStyle name="Input 2 3 5" xfId="19654"/>
    <cellStyle name="Input 2 3 5 2" xfId="19655"/>
    <cellStyle name="Input 2 3 5 2 2" xfId="19656"/>
    <cellStyle name="Input 2 3 5 2 3" xfId="19657"/>
    <cellStyle name="Input 2 3 5 2 4" xfId="19658"/>
    <cellStyle name="Input 2 3 5 2 5" xfId="19659"/>
    <cellStyle name="Input 2 3 5 2 6" xfId="19660"/>
    <cellStyle name="Input 2 3 5 3" xfId="19661"/>
    <cellStyle name="Input 2 3 5 3 2" xfId="56238"/>
    <cellStyle name="Input 2 3 5 3 3" xfId="56239"/>
    <cellStyle name="Input 2 3 5 4" xfId="19662"/>
    <cellStyle name="Input 2 3 5 4 2" xfId="56240"/>
    <cellStyle name="Input 2 3 5 4 3" xfId="56241"/>
    <cellStyle name="Input 2 3 5 5" xfId="19663"/>
    <cellStyle name="Input 2 3 5 5 2" xfId="56242"/>
    <cellStyle name="Input 2 3 5 5 3" xfId="56243"/>
    <cellStyle name="Input 2 3 5 6" xfId="19664"/>
    <cellStyle name="Input 2 3 5 6 2" xfId="56244"/>
    <cellStyle name="Input 2 3 5 6 3" xfId="56245"/>
    <cellStyle name="Input 2 3 5 7" xfId="19665"/>
    <cellStyle name="Input 2 3 5 8" xfId="56246"/>
    <cellStyle name="Input 2 3 6" xfId="19666"/>
    <cellStyle name="Input 2 3 6 2" xfId="19667"/>
    <cellStyle name="Input 2 3 6 2 2" xfId="19668"/>
    <cellStyle name="Input 2 3 6 2 3" xfId="19669"/>
    <cellStyle name="Input 2 3 6 2 4" xfId="19670"/>
    <cellStyle name="Input 2 3 6 2 5" xfId="19671"/>
    <cellStyle name="Input 2 3 6 2 6" xfId="19672"/>
    <cellStyle name="Input 2 3 6 3" xfId="19673"/>
    <cellStyle name="Input 2 3 6 3 2" xfId="56247"/>
    <cellStyle name="Input 2 3 6 3 3" xfId="56248"/>
    <cellStyle name="Input 2 3 6 4" xfId="19674"/>
    <cellStyle name="Input 2 3 6 4 2" xfId="56249"/>
    <cellStyle name="Input 2 3 6 4 3" xfId="56250"/>
    <cellStyle name="Input 2 3 6 5" xfId="19675"/>
    <cellStyle name="Input 2 3 6 5 2" xfId="56251"/>
    <cellStyle name="Input 2 3 6 5 3" xfId="56252"/>
    <cellStyle name="Input 2 3 6 6" xfId="19676"/>
    <cellStyle name="Input 2 3 6 6 2" xfId="56253"/>
    <cellStyle name="Input 2 3 6 6 3" xfId="56254"/>
    <cellStyle name="Input 2 3 6 7" xfId="19677"/>
    <cellStyle name="Input 2 3 6 8" xfId="56255"/>
    <cellStyle name="Input 2 3 7" xfId="19678"/>
    <cellStyle name="Input 2 3 7 2" xfId="19679"/>
    <cellStyle name="Input 2 3 7 2 2" xfId="19680"/>
    <cellStyle name="Input 2 3 7 2 3" xfId="19681"/>
    <cellStyle name="Input 2 3 7 2 4" xfId="19682"/>
    <cellStyle name="Input 2 3 7 2 5" xfId="19683"/>
    <cellStyle name="Input 2 3 7 2 6" xfId="19684"/>
    <cellStyle name="Input 2 3 7 3" xfId="19685"/>
    <cellStyle name="Input 2 3 7 3 2" xfId="56256"/>
    <cellStyle name="Input 2 3 7 3 3" xfId="56257"/>
    <cellStyle name="Input 2 3 7 4" xfId="19686"/>
    <cellStyle name="Input 2 3 7 4 2" xfId="56258"/>
    <cellStyle name="Input 2 3 7 4 3" xfId="56259"/>
    <cellStyle name="Input 2 3 7 5" xfId="19687"/>
    <cellStyle name="Input 2 3 7 5 2" xfId="56260"/>
    <cellStyle name="Input 2 3 7 5 3" xfId="56261"/>
    <cellStyle name="Input 2 3 7 6" xfId="19688"/>
    <cellStyle name="Input 2 3 7 6 2" xfId="56262"/>
    <cellStyle name="Input 2 3 7 6 3" xfId="56263"/>
    <cellStyle name="Input 2 3 7 7" xfId="19689"/>
    <cellStyle name="Input 2 3 7 8" xfId="56264"/>
    <cellStyle name="Input 2 3 8" xfId="19690"/>
    <cellStyle name="Input 2 3 8 2" xfId="19691"/>
    <cellStyle name="Input 2 3 8 2 2" xfId="19692"/>
    <cellStyle name="Input 2 3 8 2 3" xfId="19693"/>
    <cellStyle name="Input 2 3 8 2 4" xfId="19694"/>
    <cellStyle name="Input 2 3 8 2 5" xfId="19695"/>
    <cellStyle name="Input 2 3 8 2 6" xfId="19696"/>
    <cellStyle name="Input 2 3 8 3" xfId="19697"/>
    <cellStyle name="Input 2 3 8 3 2" xfId="56265"/>
    <cellStyle name="Input 2 3 8 3 3" xfId="56266"/>
    <cellStyle name="Input 2 3 8 4" xfId="19698"/>
    <cellStyle name="Input 2 3 8 4 2" xfId="56267"/>
    <cellStyle name="Input 2 3 8 4 3" xfId="56268"/>
    <cellStyle name="Input 2 3 8 5" xfId="19699"/>
    <cellStyle name="Input 2 3 8 5 2" xfId="56269"/>
    <cellStyle name="Input 2 3 8 5 3" xfId="56270"/>
    <cellStyle name="Input 2 3 8 6" xfId="19700"/>
    <cellStyle name="Input 2 3 8 6 2" xfId="56271"/>
    <cellStyle name="Input 2 3 8 6 3" xfId="56272"/>
    <cellStyle name="Input 2 3 8 7" xfId="19701"/>
    <cellStyle name="Input 2 3 8 8" xfId="56273"/>
    <cellStyle name="Input 2 3 9" xfId="19702"/>
    <cellStyle name="Input 2 3 9 2" xfId="19703"/>
    <cellStyle name="Input 2 3 9 2 2" xfId="19704"/>
    <cellStyle name="Input 2 3 9 2 3" xfId="19705"/>
    <cellStyle name="Input 2 3 9 2 4" xfId="19706"/>
    <cellStyle name="Input 2 3 9 2 5" xfId="19707"/>
    <cellStyle name="Input 2 3 9 2 6" xfId="19708"/>
    <cellStyle name="Input 2 3 9 3" xfId="19709"/>
    <cellStyle name="Input 2 3 9 3 2" xfId="56274"/>
    <cellStyle name="Input 2 3 9 3 3" xfId="56275"/>
    <cellStyle name="Input 2 3 9 4" xfId="19710"/>
    <cellStyle name="Input 2 3 9 4 2" xfId="56276"/>
    <cellStyle name="Input 2 3 9 4 3" xfId="56277"/>
    <cellStyle name="Input 2 3 9 5" xfId="19711"/>
    <cellStyle name="Input 2 3 9 5 2" xfId="56278"/>
    <cellStyle name="Input 2 3 9 5 3" xfId="56279"/>
    <cellStyle name="Input 2 3 9 6" xfId="19712"/>
    <cellStyle name="Input 2 3 9 6 2" xfId="56280"/>
    <cellStyle name="Input 2 3 9 6 3" xfId="56281"/>
    <cellStyle name="Input 2 3 9 7" xfId="19713"/>
    <cellStyle name="Input 2 3 9 8" xfId="56282"/>
    <cellStyle name="Input 2 30" xfId="19714"/>
    <cellStyle name="Input 2 30 2" xfId="19715"/>
    <cellStyle name="Input 2 30 2 2" xfId="19716"/>
    <cellStyle name="Input 2 30 2 3" xfId="19717"/>
    <cellStyle name="Input 2 30 2 4" xfId="19718"/>
    <cellStyle name="Input 2 30 2 5" xfId="19719"/>
    <cellStyle name="Input 2 30 2 6" xfId="19720"/>
    <cellStyle name="Input 2 30 3" xfId="19721"/>
    <cellStyle name="Input 2 30 3 2" xfId="56283"/>
    <cellStyle name="Input 2 30 3 3" xfId="56284"/>
    <cellStyle name="Input 2 30 4" xfId="19722"/>
    <cellStyle name="Input 2 30 4 2" xfId="56285"/>
    <cellStyle name="Input 2 30 4 3" xfId="56286"/>
    <cellStyle name="Input 2 30 5" xfId="19723"/>
    <cellStyle name="Input 2 30 5 2" xfId="56287"/>
    <cellStyle name="Input 2 30 5 3" xfId="56288"/>
    <cellStyle name="Input 2 30 6" xfId="19724"/>
    <cellStyle name="Input 2 30 6 2" xfId="56289"/>
    <cellStyle name="Input 2 30 6 3" xfId="56290"/>
    <cellStyle name="Input 2 30 7" xfId="19725"/>
    <cellStyle name="Input 2 30 8" xfId="56291"/>
    <cellStyle name="Input 2 31" xfId="19726"/>
    <cellStyle name="Input 2 31 2" xfId="19727"/>
    <cellStyle name="Input 2 31 2 2" xfId="19728"/>
    <cellStyle name="Input 2 31 2 3" xfId="19729"/>
    <cellStyle name="Input 2 31 2 4" xfId="19730"/>
    <cellStyle name="Input 2 31 2 5" xfId="19731"/>
    <cellStyle name="Input 2 31 2 6" xfId="19732"/>
    <cellStyle name="Input 2 31 3" xfId="19733"/>
    <cellStyle name="Input 2 31 3 2" xfId="56292"/>
    <cellStyle name="Input 2 31 3 3" xfId="56293"/>
    <cellStyle name="Input 2 31 4" xfId="19734"/>
    <cellStyle name="Input 2 31 4 2" xfId="56294"/>
    <cellStyle name="Input 2 31 4 3" xfId="56295"/>
    <cellStyle name="Input 2 31 5" xfId="19735"/>
    <cellStyle name="Input 2 31 5 2" xfId="56296"/>
    <cellStyle name="Input 2 31 5 3" xfId="56297"/>
    <cellStyle name="Input 2 31 6" xfId="19736"/>
    <cellStyle name="Input 2 31 6 2" xfId="56298"/>
    <cellStyle name="Input 2 31 6 3" xfId="56299"/>
    <cellStyle name="Input 2 31 7" xfId="19737"/>
    <cellStyle name="Input 2 31 8" xfId="56300"/>
    <cellStyle name="Input 2 32" xfId="19738"/>
    <cellStyle name="Input 2 32 2" xfId="19739"/>
    <cellStyle name="Input 2 32 2 2" xfId="19740"/>
    <cellStyle name="Input 2 32 2 3" xfId="19741"/>
    <cellStyle name="Input 2 32 2 4" xfId="19742"/>
    <cellStyle name="Input 2 32 2 5" xfId="19743"/>
    <cellStyle name="Input 2 32 2 6" xfId="19744"/>
    <cellStyle name="Input 2 32 3" xfId="19745"/>
    <cellStyle name="Input 2 32 3 2" xfId="56301"/>
    <cellStyle name="Input 2 32 3 3" xfId="56302"/>
    <cellStyle name="Input 2 32 4" xfId="19746"/>
    <cellStyle name="Input 2 32 4 2" xfId="56303"/>
    <cellStyle name="Input 2 32 4 3" xfId="56304"/>
    <cellStyle name="Input 2 32 5" xfId="19747"/>
    <cellStyle name="Input 2 32 5 2" xfId="56305"/>
    <cellStyle name="Input 2 32 5 3" xfId="56306"/>
    <cellStyle name="Input 2 32 6" xfId="19748"/>
    <cellStyle name="Input 2 32 6 2" xfId="56307"/>
    <cellStyle name="Input 2 32 6 3" xfId="56308"/>
    <cellStyle name="Input 2 32 7" xfId="19749"/>
    <cellStyle name="Input 2 32 8" xfId="56309"/>
    <cellStyle name="Input 2 33" xfId="19750"/>
    <cellStyle name="Input 2 33 2" xfId="19751"/>
    <cellStyle name="Input 2 33 2 2" xfId="19752"/>
    <cellStyle name="Input 2 33 2 3" xfId="19753"/>
    <cellStyle name="Input 2 33 2 4" xfId="19754"/>
    <cellStyle name="Input 2 33 2 5" xfId="19755"/>
    <cellStyle name="Input 2 33 2 6" xfId="19756"/>
    <cellStyle name="Input 2 33 3" xfId="19757"/>
    <cellStyle name="Input 2 33 3 2" xfId="56310"/>
    <cellStyle name="Input 2 33 3 3" xfId="56311"/>
    <cellStyle name="Input 2 33 4" xfId="19758"/>
    <cellStyle name="Input 2 33 4 2" xfId="56312"/>
    <cellStyle name="Input 2 33 4 3" xfId="56313"/>
    <cellStyle name="Input 2 33 5" xfId="19759"/>
    <cellStyle name="Input 2 33 5 2" xfId="56314"/>
    <cellStyle name="Input 2 33 5 3" xfId="56315"/>
    <cellStyle name="Input 2 33 6" xfId="19760"/>
    <cellStyle name="Input 2 33 6 2" xfId="56316"/>
    <cellStyle name="Input 2 33 6 3" xfId="56317"/>
    <cellStyle name="Input 2 33 7" xfId="19761"/>
    <cellStyle name="Input 2 33 8" xfId="56318"/>
    <cellStyle name="Input 2 34" xfId="19762"/>
    <cellStyle name="Input 2 34 2" xfId="19763"/>
    <cellStyle name="Input 2 34 2 2" xfId="19764"/>
    <cellStyle name="Input 2 34 2 3" xfId="19765"/>
    <cellStyle name="Input 2 34 2 4" xfId="19766"/>
    <cellStyle name="Input 2 34 2 5" xfId="19767"/>
    <cellStyle name="Input 2 34 2 6" xfId="19768"/>
    <cellStyle name="Input 2 34 3" xfId="19769"/>
    <cellStyle name="Input 2 34 3 2" xfId="56319"/>
    <cellStyle name="Input 2 34 3 3" xfId="56320"/>
    <cellStyle name="Input 2 34 4" xfId="19770"/>
    <cellStyle name="Input 2 34 4 2" xfId="56321"/>
    <cellStyle name="Input 2 34 4 3" xfId="56322"/>
    <cellStyle name="Input 2 34 5" xfId="19771"/>
    <cellStyle name="Input 2 34 5 2" xfId="56323"/>
    <cellStyle name="Input 2 34 5 3" xfId="56324"/>
    <cellStyle name="Input 2 34 6" xfId="19772"/>
    <cellStyle name="Input 2 34 6 2" xfId="56325"/>
    <cellStyle name="Input 2 34 6 3" xfId="56326"/>
    <cellStyle name="Input 2 34 7" xfId="19773"/>
    <cellStyle name="Input 2 34 8" xfId="56327"/>
    <cellStyle name="Input 2 35" xfId="19774"/>
    <cellStyle name="Input 2 35 2" xfId="19775"/>
    <cellStyle name="Input 2 35 2 2" xfId="19776"/>
    <cellStyle name="Input 2 35 2 3" xfId="19777"/>
    <cellStyle name="Input 2 35 2 4" xfId="19778"/>
    <cellStyle name="Input 2 35 2 5" xfId="19779"/>
    <cellStyle name="Input 2 35 2 6" xfId="19780"/>
    <cellStyle name="Input 2 35 3" xfId="19781"/>
    <cellStyle name="Input 2 35 3 2" xfId="56328"/>
    <cellStyle name="Input 2 35 3 3" xfId="56329"/>
    <cellStyle name="Input 2 35 4" xfId="19782"/>
    <cellStyle name="Input 2 35 4 2" xfId="56330"/>
    <cellStyle name="Input 2 35 4 3" xfId="56331"/>
    <cellStyle name="Input 2 35 5" xfId="19783"/>
    <cellStyle name="Input 2 35 5 2" xfId="56332"/>
    <cellStyle name="Input 2 35 5 3" xfId="56333"/>
    <cellStyle name="Input 2 35 6" xfId="19784"/>
    <cellStyle name="Input 2 35 6 2" xfId="56334"/>
    <cellStyle name="Input 2 35 6 3" xfId="56335"/>
    <cellStyle name="Input 2 35 7" xfId="19785"/>
    <cellStyle name="Input 2 35 8" xfId="56336"/>
    <cellStyle name="Input 2 36" xfId="19786"/>
    <cellStyle name="Input 2 36 2" xfId="19787"/>
    <cellStyle name="Input 2 36 2 2" xfId="19788"/>
    <cellStyle name="Input 2 36 2 3" xfId="19789"/>
    <cellStyle name="Input 2 36 2 4" xfId="19790"/>
    <cellStyle name="Input 2 36 2 5" xfId="19791"/>
    <cellStyle name="Input 2 36 2 6" xfId="19792"/>
    <cellStyle name="Input 2 36 3" xfId="19793"/>
    <cellStyle name="Input 2 36 3 2" xfId="56337"/>
    <cellStyle name="Input 2 36 3 3" xfId="56338"/>
    <cellStyle name="Input 2 36 4" xfId="19794"/>
    <cellStyle name="Input 2 36 4 2" xfId="56339"/>
    <cellStyle name="Input 2 36 4 3" xfId="56340"/>
    <cellStyle name="Input 2 36 5" xfId="19795"/>
    <cellStyle name="Input 2 36 5 2" xfId="56341"/>
    <cellStyle name="Input 2 36 5 3" xfId="56342"/>
    <cellStyle name="Input 2 36 6" xfId="19796"/>
    <cellStyle name="Input 2 36 6 2" xfId="56343"/>
    <cellStyle name="Input 2 36 6 3" xfId="56344"/>
    <cellStyle name="Input 2 36 7" xfId="19797"/>
    <cellStyle name="Input 2 36 8" xfId="56345"/>
    <cellStyle name="Input 2 37" xfId="19798"/>
    <cellStyle name="Input 2 37 2" xfId="19799"/>
    <cellStyle name="Input 2 37 2 2" xfId="19800"/>
    <cellStyle name="Input 2 37 2 3" xfId="19801"/>
    <cellStyle name="Input 2 37 2 4" xfId="19802"/>
    <cellStyle name="Input 2 37 2 5" xfId="19803"/>
    <cellStyle name="Input 2 37 2 6" xfId="19804"/>
    <cellStyle name="Input 2 37 3" xfId="19805"/>
    <cellStyle name="Input 2 37 3 2" xfId="56346"/>
    <cellStyle name="Input 2 37 3 3" xfId="56347"/>
    <cellStyle name="Input 2 37 4" xfId="19806"/>
    <cellStyle name="Input 2 37 4 2" xfId="56348"/>
    <cellStyle name="Input 2 37 4 3" xfId="56349"/>
    <cellStyle name="Input 2 37 5" xfId="19807"/>
    <cellStyle name="Input 2 37 5 2" xfId="56350"/>
    <cellStyle name="Input 2 37 5 3" xfId="56351"/>
    <cellStyle name="Input 2 37 6" xfId="19808"/>
    <cellStyle name="Input 2 37 6 2" xfId="56352"/>
    <cellStyle name="Input 2 37 6 3" xfId="56353"/>
    <cellStyle name="Input 2 37 7" xfId="19809"/>
    <cellStyle name="Input 2 37 8" xfId="56354"/>
    <cellStyle name="Input 2 38" xfId="19810"/>
    <cellStyle name="Input 2 38 2" xfId="19811"/>
    <cellStyle name="Input 2 38 2 2" xfId="19812"/>
    <cellStyle name="Input 2 38 2 3" xfId="19813"/>
    <cellStyle name="Input 2 38 2 4" xfId="19814"/>
    <cellStyle name="Input 2 38 2 5" xfId="19815"/>
    <cellStyle name="Input 2 38 2 6" xfId="19816"/>
    <cellStyle name="Input 2 38 3" xfId="19817"/>
    <cellStyle name="Input 2 38 3 2" xfId="56355"/>
    <cellStyle name="Input 2 38 3 3" xfId="56356"/>
    <cellStyle name="Input 2 38 4" xfId="19818"/>
    <cellStyle name="Input 2 38 4 2" xfId="56357"/>
    <cellStyle name="Input 2 38 4 3" xfId="56358"/>
    <cellStyle name="Input 2 38 5" xfId="19819"/>
    <cellStyle name="Input 2 38 5 2" xfId="56359"/>
    <cellStyle name="Input 2 38 5 3" xfId="56360"/>
    <cellStyle name="Input 2 38 6" xfId="19820"/>
    <cellStyle name="Input 2 38 6 2" xfId="56361"/>
    <cellStyle name="Input 2 38 6 3" xfId="56362"/>
    <cellStyle name="Input 2 38 7" xfId="56363"/>
    <cellStyle name="Input 2 38 8" xfId="56364"/>
    <cellStyle name="Input 2 39" xfId="19821"/>
    <cellStyle name="Input 2 39 2" xfId="19822"/>
    <cellStyle name="Input 2 39 3" xfId="19823"/>
    <cellStyle name="Input 2 39 4" xfId="19824"/>
    <cellStyle name="Input 2 39 5" xfId="19825"/>
    <cellStyle name="Input 2 39 6" xfId="19826"/>
    <cellStyle name="Input 2 4" xfId="19827"/>
    <cellStyle name="Input 2 4 10" xfId="19828"/>
    <cellStyle name="Input 2 4 10 2" xfId="19829"/>
    <cellStyle name="Input 2 4 10 2 2" xfId="19830"/>
    <cellStyle name="Input 2 4 10 2 3" xfId="19831"/>
    <cellStyle name="Input 2 4 10 2 4" xfId="19832"/>
    <cellStyle name="Input 2 4 10 2 5" xfId="19833"/>
    <cellStyle name="Input 2 4 10 2 6" xfId="19834"/>
    <cellStyle name="Input 2 4 10 3" xfId="19835"/>
    <cellStyle name="Input 2 4 10 3 2" xfId="56365"/>
    <cellStyle name="Input 2 4 10 3 3" xfId="56366"/>
    <cellStyle name="Input 2 4 10 4" xfId="19836"/>
    <cellStyle name="Input 2 4 10 4 2" xfId="56367"/>
    <cellStyle name="Input 2 4 10 4 3" xfId="56368"/>
    <cellStyle name="Input 2 4 10 5" xfId="19837"/>
    <cellStyle name="Input 2 4 10 5 2" xfId="56369"/>
    <cellStyle name="Input 2 4 10 5 3" xfId="56370"/>
    <cellStyle name="Input 2 4 10 6" xfId="19838"/>
    <cellStyle name="Input 2 4 10 6 2" xfId="56371"/>
    <cellStyle name="Input 2 4 10 6 3" xfId="56372"/>
    <cellStyle name="Input 2 4 10 7" xfId="19839"/>
    <cellStyle name="Input 2 4 10 8" xfId="56373"/>
    <cellStyle name="Input 2 4 11" xfId="19840"/>
    <cellStyle name="Input 2 4 11 2" xfId="19841"/>
    <cellStyle name="Input 2 4 11 2 2" xfId="19842"/>
    <cellStyle name="Input 2 4 11 2 3" xfId="19843"/>
    <cellStyle name="Input 2 4 11 2 4" xfId="19844"/>
    <cellStyle name="Input 2 4 11 2 5" xfId="19845"/>
    <cellStyle name="Input 2 4 11 2 6" xfId="19846"/>
    <cellStyle name="Input 2 4 11 3" xfId="19847"/>
    <cellStyle name="Input 2 4 11 3 2" xfId="56374"/>
    <cellStyle name="Input 2 4 11 3 3" xfId="56375"/>
    <cellStyle name="Input 2 4 11 4" xfId="19848"/>
    <cellStyle name="Input 2 4 11 4 2" xfId="56376"/>
    <cellStyle name="Input 2 4 11 4 3" xfId="56377"/>
    <cellStyle name="Input 2 4 11 5" xfId="19849"/>
    <cellStyle name="Input 2 4 11 5 2" xfId="56378"/>
    <cellStyle name="Input 2 4 11 5 3" xfId="56379"/>
    <cellStyle name="Input 2 4 11 6" xfId="19850"/>
    <cellStyle name="Input 2 4 11 6 2" xfId="56380"/>
    <cellStyle name="Input 2 4 11 6 3" xfId="56381"/>
    <cellStyle name="Input 2 4 11 7" xfId="19851"/>
    <cellStyle name="Input 2 4 11 8" xfId="56382"/>
    <cellStyle name="Input 2 4 12" xfId="19852"/>
    <cellStyle name="Input 2 4 12 2" xfId="19853"/>
    <cellStyle name="Input 2 4 12 2 2" xfId="19854"/>
    <cellStyle name="Input 2 4 12 2 3" xfId="19855"/>
    <cellStyle name="Input 2 4 12 2 4" xfId="19856"/>
    <cellStyle name="Input 2 4 12 2 5" xfId="19857"/>
    <cellStyle name="Input 2 4 12 2 6" xfId="19858"/>
    <cellStyle name="Input 2 4 12 3" xfId="19859"/>
    <cellStyle name="Input 2 4 12 3 2" xfId="56383"/>
    <cellStyle name="Input 2 4 12 3 3" xfId="56384"/>
    <cellStyle name="Input 2 4 12 4" xfId="19860"/>
    <cellStyle name="Input 2 4 12 4 2" xfId="56385"/>
    <cellStyle name="Input 2 4 12 4 3" xfId="56386"/>
    <cellStyle name="Input 2 4 12 5" xfId="19861"/>
    <cellStyle name="Input 2 4 12 5 2" xfId="56387"/>
    <cellStyle name="Input 2 4 12 5 3" xfId="56388"/>
    <cellStyle name="Input 2 4 12 6" xfId="19862"/>
    <cellStyle name="Input 2 4 12 6 2" xfId="56389"/>
    <cellStyle name="Input 2 4 12 6 3" xfId="56390"/>
    <cellStyle name="Input 2 4 12 7" xfId="19863"/>
    <cellStyle name="Input 2 4 12 8" xfId="56391"/>
    <cellStyle name="Input 2 4 13" xfId="19864"/>
    <cellStyle name="Input 2 4 13 2" xfId="19865"/>
    <cellStyle name="Input 2 4 13 2 2" xfId="19866"/>
    <cellStyle name="Input 2 4 13 2 3" xfId="19867"/>
    <cellStyle name="Input 2 4 13 2 4" xfId="19868"/>
    <cellStyle name="Input 2 4 13 2 5" xfId="19869"/>
    <cellStyle name="Input 2 4 13 2 6" xfId="19870"/>
    <cellStyle name="Input 2 4 13 3" xfId="19871"/>
    <cellStyle name="Input 2 4 13 3 2" xfId="56392"/>
    <cellStyle name="Input 2 4 13 3 3" xfId="56393"/>
    <cellStyle name="Input 2 4 13 4" xfId="19872"/>
    <cellStyle name="Input 2 4 13 4 2" xfId="56394"/>
    <cellStyle name="Input 2 4 13 4 3" xfId="56395"/>
    <cellStyle name="Input 2 4 13 5" xfId="19873"/>
    <cellStyle name="Input 2 4 13 5 2" xfId="56396"/>
    <cellStyle name="Input 2 4 13 5 3" xfId="56397"/>
    <cellStyle name="Input 2 4 13 6" xfId="19874"/>
    <cellStyle name="Input 2 4 13 6 2" xfId="56398"/>
    <cellStyle name="Input 2 4 13 6 3" xfId="56399"/>
    <cellStyle name="Input 2 4 13 7" xfId="19875"/>
    <cellStyle name="Input 2 4 13 8" xfId="56400"/>
    <cellStyle name="Input 2 4 14" xfId="19876"/>
    <cellStyle name="Input 2 4 14 2" xfId="19877"/>
    <cellStyle name="Input 2 4 14 2 2" xfId="19878"/>
    <cellStyle name="Input 2 4 14 2 3" xfId="19879"/>
    <cellStyle name="Input 2 4 14 2 4" xfId="19880"/>
    <cellStyle name="Input 2 4 14 2 5" xfId="19881"/>
    <cellStyle name="Input 2 4 14 2 6" xfId="19882"/>
    <cellStyle name="Input 2 4 14 3" xfId="19883"/>
    <cellStyle name="Input 2 4 14 3 2" xfId="56401"/>
    <cellStyle name="Input 2 4 14 3 3" xfId="56402"/>
    <cellStyle name="Input 2 4 14 4" xfId="19884"/>
    <cellStyle name="Input 2 4 14 4 2" xfId="56403"/>
    <cellStyle name="Input 2 4 14 4 3" xfId="56404"/>
    <cellStyle name="Input 2 4 14 5" xfId="19885"/>
    <cellStyle name="Input 2 4 14 5 2" xfId="56405"/>
    <cellStyle name="Input 2 4 14 5 3" xfId="56406"/>
    <cellStyle name="Input 2 4 14 6" xfId="19886"/>
    <cellStyle name="Input 2 4 14 6 2" xfId="56407"/>
    <cellStyle name="Input 2 4 14 6 3" xfId="56408"/>
    <cellStyle name="Input 2 4 14 7" xfId="19887"/>
    <cellStyle name="Input 2 4 14 8" xfId="56409"/>
    <cellStyle name="Input 2 4 15" xfId="19888"/>
    <cellStyle name="Input 2 4 15 2" xfId="19889"/>
    <cellStyle name="Input 2 4 15 2 2" xfId="19890"/>
    <cellStyle name="Input 2 4 15 2 3" xfId="19891"/>
    <cellStyle name="Input 2 4 15 2 4" xfId="19892"/>
    <cellStyle name="Input 2 4 15 2 5" xfId="19893"/>
    <cellStyle name="Input 2 4 15 2 6" xfId="19894"/>
    <cellStyle name="Input 2 4 15 3" xfId="19895"/>
    <cellStyle name="Input 2 4 15 3 2" xfId="56410"/>
    <cellStyle name="Input 2 4 15 3 3" xfId="56411"/>
    <cellStyle name="Input 2 4 15 4" xfId="19896"/>
    <cellStyle name="Input 2 4 15 4 2" xfId="56412"/>
    <cellStyle name="Input 2 4 15 4 3" xfId="56413"/>
    <cellStyle name="Input 2 4 15 5" xfId="19897"/>
    <cellStyle name="Input 2 4 15 5 2" xfId="56414"/>
    <cellStyle name="Input 2 4 15 5 3" xfId="56415"/>
    <cellStyle name="Input 2 4 15 6" xfId="19898"/>
    <cellStyle name="Input 2 4 15 6 2" xfId="56416"/>
    <cellStyle name="Input 2 4 15 6 3" xfId="56417"/>
    <cellStyle name="Input 2 4 15 7" xfId="19899"/>
    <cellStyle name="Input 2 4 15 8" xfId="56418"/>
    <cellStyle name="Input 2 4 16" xfId="19900"/>
    <cellStyle name="Input 2 4 16 2" xfId="19901"/>
    <cellStyle name="Input 2 4 16 2 2" xfId="19902"/>
    <cellStyle name="Input 2 4 16 2 3" xfId="19903"/>
    <cellStyle name="Input 2 4 16 2 4" xfId="19904"/>
    <cellStyle name="Input 2 4 16 2 5" xfId="19905"/>
    <cellStyle name="Input 2 4 16 2 6" xfId="19906"/>
    <cellStyle name="Input 2 4 16 3" xfId="19907"/>
    <cellStyle name="Input 2 4 16 3 2" xfId="56419"/>
    <cellStyle name="Input 2 4 16 3 3" xfId="56420"/>
    <cellStyle name="Input 2 4 16 4" xfId="19908"/>
    <cellStyle name="Input 2 4 16 4 2" xfId="56421"/>
    <cellStyle name="Input 2 4 16 4 3" xfId="56422"/>
    <cellStyle name="Input 2 4 16 5" xfId="19909"/>
    <cellStyle name="Input 2 4 16 5 2" xfId="56423"/>
    <cellStyle name="Input 2 4 16 5 3" xfId="56424"/>
    <cellStyle name="Input 2 4 16 6" xfId="19910"/>
    <cellStyle name="Input 2 4 16 6 2" xfId="56425"/>
    <cellStyle name="Input 2 4 16 6 3" xfId="56426"/>
    <cellStyle name="Input 2 4 16 7" xfId="19911"/>
    <cellStyle name="Input 2 4 16 8" xfId="56427"/>
    <cellStyle name="Input 2 4 17" xfId="19912"/>
    <cellStyle name="Input 2 4 17 2" xfId="19913"/>
    <cellStyle name="Input 2 4 17 2 2" xfId="19914"/>
    <cellStyle name="Input 2 4 17 2 3" xfId="19915"/>
    <cellStyle name="Input 2 4 17 2 4" xfId="19916"/>
    <cellStyle name="Input 2 4 17 2 5" xfId="19917"/>
    <cellStyle name="Input 2 4 17 2 6" xfId="19918"/>
    <cellStyle name="Input 2 4 17 3" xfId="19919"/>
    <cellStyle name="Input 2 4 17 3 2" xfId="56428"/>
    <cellStyle name="Input 2 4 17 3 3" xfId="56429"/>
    <cellStyle name="Input 2 4 17 4" xfId="19920"/>
    <cellStyle name="Input 2 4 17 4 2" xfId="56430"/>
    <cellStyle name="Input 2 4 17 4 3" xfId="56431"/>
    <cellStyle name="Input 2 4 17 5" xfId="19921"/>
    <cellStyle name="Input 2 4 17 5 2" xfId="56432"/>
    <cellStyle name="Input 2 4 17 5 3" xfId="56433"/>
    <cellStyle name="Input 2 4 17 6" xfId="19922"/>
    <cellStyle name="Input 2 4 17 6 2" xfId="56434"/>
    <cellStyle name="Input 2 4 17 6 3" xfId="56435"/>
    <cellStyle name="Input 2 4 17 7" xfId="19923"/>
    <cellStyle name="Input 2 4 17 8" xfId="56436"/>
    <cellStyle name="Input 2 4 18" xfId="19924"/>
    <cellStyle name="Input 2 4 18 2" xfId="19925"/>
    <cellStyle name="Input 2 4 18 2 2" xfId="19926"/>
    <cellStyle name="Input 2 4 18 2 3" xfId="19927"/>
    <cellStyle name="Input 2 4 18 2 4" xfId="19928"/>
    <cellStyle name="Input 2 4 18 2 5" xfId="19929"/>
    <cellStyle name="Input 2 4 18 2 6" xfId="19930"/>
    <cellStyle name="Input 2 4 18 3" xfId="19931"/>
    <cellStyle name="Input 2 4 18 3 2" xfId="56437"/>
    <cellStyle name="Input 2 4 18 3 3" xfId="56438"/>
    <cellStyle name="Input 2 4 18 4" xfId="19932"/>
    <cellStyle name="Input 2 4 18 4 2" xfId="56439"/>
    <cellStyle name="Input 2 4 18 4 3" xfId="56440"/>
    <cellStyle name="Input 2 4 18 5" xfId="19933"/>
    <cellStyle name="Input 2 4 18 5 2" xfId="56441"/>
    <cellStyle name="Input 2 4 18 5 3" xfId="56442"/>
    <cellStyle name="Input 2 4 18 6" xfId="19934"/>
    <cellStyle name="Input 2 4 18 6 2" xfId="56443"/>
    <cellStyle name="Input 2 4 18 6 3" xfId="56444"/>
    <cellStyle name="Input 2 4 18 7" xfId="19935"/>
    <cellStyle name="Input 2 4 18 8" xfId="56445"/>
    <cellStyle name="Input 2 4 19" xfId="19936"/>
    <cellStyle name="Input 2 4 19 2" xfId="19937"/>
    <cellStyle name="Input 2 4 19 2 2" xfId="19938"/>
    <cellStyle name="Input 2 4 19 2 3" xfId="19939"/>
    <cellStyle name="Input 2 4 19 2 4" xfId="19940"/>
    <cellStyle name="Input 2 4 19 2 5" xfId="19941"/>
    <cellStyle name="Input 2 4 19 2 6" xfId="19942"/>
    <cellStyle name="Input 2 4 19 3" xfId="19943"/>
    <cellStyle name="Input 2 4 19 3 2" xfId="56446"/>
    <cellStyle name="Input 2 4 19 3 3" xfId="56447"/>
    <cellStyle name="Input 2 4 19 4" xfId="19944"/>
    <cellStyle name="Input 2 4 19 4 2" xfId="56448"/>
    <cellStyle name="Input 2 4 19 4 3" xfId="56449"/>
    <cellStyle name="Input 2 4 19 5" xfId="19945"/>
    <cellStyle name="Input 2 4 19 5 2" xfId="56450"/>
    <cellStyle name="Input 2 4 19 5 3" xfId="56451"/>
    <cellStyle name="Input 2 4 19 6" xfId="19946"/>
    <cellStyle name="Input 2 4 19 6 2" xfId="56452"/>
    <cellStyle name="Input 2 4 19 6 3" xfId="56453"/>
    <cellStyle name="Input 2 4 19 7" xfId="19947"/>
    <cellStyle name="Input 2 4 19 8" xfId="56454"/>
    <cellStyle name="Input 2 4 2" xfId="19948"/>
    <cellStyle name="Input 2 4 2 2" xfId="19949"/>
    <cellStyle name="Input 2 4 2 2 2" xfId="19950"/>
    <cellStyle name="Input 2 4 2 2 3" xfId="19951"/>
    <cellStyle name="Input 2 4 2 2 4" xfId="19952"/>
    <cellStyle name="Input 2 4 2 2 5" xfId="19953"/>
    <cellStyle name="Input 2 4 2 2 6" xfId="19954"/>
    <cellStyle name="Input 2 4 2 3" xfId="19955"/>
    <cellStyle name="Input 2 4 2 3 2" xfId="56455"/>
    <cellStyle name="Input 2 4 2 3 3" xfId="56456"/>
    <cellStyle name="Input 2 4 2 4" xfId="19956"/>
    <cellStyle name="Input 2 4 2 4 2" xfId="56457"/>
    <cellStyle name="Input 2 4 2 4 3" xfId="56458"/>
    <cellStyle name="Input 2 4 2 5" xfId="19957"/>
    <cellStyle name="Input 2 4 2 5 2" xfId="56459"/>
    <cellStyle name="Input 2 4 2 5 3" xfId="56460"/>
    <cellStyle name="Input 2 4 2 6" xfId="19958"/>
    <cellStyle name="Input 2 4 2 6 2" xfId="56461"/>
    <cellStyle name="Input 2 4 2 6 3" xfId="56462"/>
    <cellStyle name="Input 2 4 2 7" xfId="19959"/>
    <cellStyle name="Input 2 4 2 8" xfId="56463"/>
    <cellStyle name="Input 2 4 20" xfId="19960"/>
    <cellStyle name="Input 2 4 20 2" xfId="19961"/>
    <cellStyle name="Input 2 4 20 2 2" xfId="19962"/>
    <cellStyle name="Input 2 4 20 2 3" xfId="19963"/>
    <cellStyle name="Input 2 4 20 2 4" xfId="19964"/>
    <cellStyle name="Input 2 4 20 2 5" xfId="19965"/>
    <cellStyle name="Input 2 4 20 2 6" xfId="19966"/>
    <cellStyle name="Input 2 4 20 3" xfId="19967"/>
    <cellStyle name="Input 2 4 20 3 2" xfId="56464"/>
    <cellStyle name="Input 2 4 20 3 3" xfId="56465"/>
    <cellStyle name="Input 2 4 20 4" xfId="19968"/>
    <cellStyle name="Input 2 4 20 4 2" xfId="56466"/>
    <cellStyle name="Input 2 4 20 4 3" xfId="56467"/>
    <cellStyle name="Input 2 4 20 5" xfId="19969"/>
    <cellStyle name="Input 2 4 20 5 2" xfId="56468"/>
    <cellStyle name="Input 2 4 20 5 3" xfId="56469"/>
    <cellStyle name="Input 2 4 20 6" xfId="19970"/>
    <cellStyle name="Input 2 4 20 6 2" xfId="56470"/>
    <cellStyle name="Input 2 4 20 6 3" xfId="56471"/>
    <cellStyle name="Input 2 4 20 7" xfId="19971"/>
    <cellStyle name="Input 2 4 20 8" xfId="56472"/>
    <cellStyle name="Input 2 4 21" xfId="19972"/>
    <cellStyle name="Input 2 4 21 2" xfId="19973"/>
    <cellStyle name="Input 2 4 21 2 2" xfId="19974"/>
    <cellStyle name="Input 2 4 21 2 3" xfId="19975"/>
    <cellStyle name="Input 2 4 21 2 4" xfId="19976"/>
    <cellStyle name="Input 2 4 21 2 5" xfId="19977"/>
    <cellStyle name="Input 2 4 21 2 6" xfId="19978"/>
    <cellStyle name="Input 2 4 21 3" xfId="19979"/>
    <cellStyle name="Input 2 4 21 3 2" xfId="56473"/>
    <cellStyle name="Input 2 4 21 3 3" xfId="56474"/>
    <cellStyle name="Input 2 4 21 4" xfId="19980"/>
    <cellStyle name="Input 2 4 21 4 2" xfId="56475"/>
    <cellStyle name="Input 2 4 21 4 3" xfId="56476"/>
    <cellStyle name="Input 2 4 21 5" xfId="19981"/>
    <cellStyle name="Input 2 4 21 5 2" xfId="56477"/>
    <cellStyle name="Input 2 4 21 5 3" xfId="56478"/>
    <cellStyle name="Input 2 4 21 6" xfId="19982"/>
    <cellStyle name="Input 2 4 21 6 2" xfId="56479"/>
    <cellStyle name="Input 2 4 21 6 3" xfId="56480"/>
    <cellStyle name="Input 2 4 21 7" xfId="19983"/>
    <cellStyle name="Input 2 4 21 8" xfId="56481"/>
    <cellStyle name="Input 2 4 22" xfId="19984"/>
    <cellStyle name="Input 2 4 22 2" xfId="19985"/>
    <cellStyle name="Input 2 4 22 2 2" xfId="19986"/>
    <cellStyle name="Input 2 4 22 2 3" xfId="19987"/>
    <cellStyle name="Input 2 4 22 2 4" xfId="19988"/>
    <cellStyle name="Input 2 4 22 2 5" xfId="19989"/>
    <cellStyle name="Input 2 4 22 2 6" xfId="19990"/>
    <cellStyle name="Input 2 4 22 3" xfId="19991"/>
    <cellStyle name="Input 2 4 22 3 2" xfId="56482"/>
    <cellStyle name="Input 2 4 22 3 3" xfId="56483"/>
    <cellStyle name="Input 2 4 22 4" xfId="19992"/>
    <cellStyle name="Input 2 4 22 4 2" xfId="56484"/>
    <cellStyle name="Input 2 4 22 4 3" xfId="56485"/>
    <cellStyle name="Input 2 4 22 5" xfId="19993"/>
    <cellStyle name="Input 2 4 22 5 2" xfId="56486"/>
    <cellStyle name="Input 2 4 22 5 3" xfId="56487"/>
    <cellStyle name="Input 2 4 22 6" xfId="19994"/>
    <cellStyle name="Input 2 4 22 6 2" xfId="56488"/>
    <cellStyle name="Input 2 4 22 6 3" xfId="56489"/>
    <cellStyle name="Input 2 4 22 7" xfId="19995"/>
    <cellStyle name="Input 2 4 22 8" xfId="56490"/>
    <cellStyle name="Input 2 4 23" xfId="19996"/>
    <cellStyle name="Input 2 4 23 2" xfId="19997"/>
    <cellStyle name="Input 2 4 23 2 2" xfId="19998"/>
    <cellStyle name="Input 2 4 23 2 3" xfId="19999"/>
    <cellStyle name="Input 2 4 23 2 4" xfId="20000"/>
    <cellStyle name="Input 2 4 23 2 5" xfId="20001"/>
    <cellStyle name="Input 2 4 23 2 6" xfId="20002"/>
    <cellStyle name="Input 2 4 23 3" xfId="20003"/>
    <cellStyle name="Input 2 4 23 3 2" xfId="56491"/>
    <cellStyle name="Input 2 4 23 3 3" xfId="56492"/>
    <cellStyle name="Input 2 4 23 4" xfId="20004"/>
    <cellStyle name="Input 2 4 23 4 2" xfId="56493"/>
    <cellStyle name="Input 2 4 23 4 3" xfId="56494"/>
    <cellStyle name="Input 2 4 23 5" xfId="20005"/>
    <cellStyle name="Input 2 4 23 5 2" xfId="56495"/>
    <cellStyle name="Input 2 4 23 5 3" xfId="56496"/>
    <cellStyle name="Input 2 4 23 6" xfId="20006"/>
    <cellStyle name="Input 2 4 23 6 2" xfId="56497"/>
    <cellStyle name="Input 2 4 23 6 3" xfId="56498"/>
    <cellStyle name="Input 2 4 23 7" xfId="20007"/>
    <cellStyle name="Input 2 4 23 8" xfId="56499"/>
    <cellStyle name="Input 2 4 24" xfId="20008"/>
    <cellStyle name="Input 2 4 24 2" xfId="20009"/>
    <cellStyle name="Input 2 4 24 2 2" xfId="20010"/>
    <cellStyle name="Input 2 4 24 2 3" xfId="20011"/>
    <cellStyle name="Input 2 4 24 2 4" xfId="20012"/>
    <cellStyle name="Input 2 4 24 2 5" xfId="20013"/>
    <cellStyle name="Input 2 4 24 2 6" xfId="20014"/>
    <cellStyle name="Input 2 4 24 3" xfId="20015"/>
    <cellStyle name="Input 2 4 24 3 2" xfId="56500"/>
    <cellStyle name="Input 2 4 24 3 3" xfId="56501"/>
    <cellStyle name="Input 2 4 24 4" xfId="20016"/>
    <cellStyle name="Input 2 4 24 4 2" xfId="56502"/>
    <cellStyle name="Input 2 4 24 4 3" xfId="56503"/>
    <cellStyle name="Input 2 4 24 5" xfId="20017"/>
    <cellStyle name="Input 2 4 24 5 2" xfId="56504"/>
    <cellStyle name="Input 2 4 24 5 3" xfId="56505"/>
    <cellStyle name="Input 2 4 24 6" xfId="20018"/>
    <cellStyle name="Input 2 4 24 6 2" xfId="56506"/>
    <cellStyle name="Input 2 4 24 6 3" xfId="56507"/>
    <cellStyle name="Input 2 4 24 7" xfId="20019"/>
    <cellStyle name="Input 2 4 24 8" xfId="56508"/>
    <cellStyle name="Input 2 4 25" xfId="20020"/>
    <cellStyle name="Input 2 4 25 2" xfId="20021"/>
    <cellStyle name="Input 2 4 25 2 2" xfId="20022"/>
    <cellStyle name="Input 2 4 25 2 3" xfId="20023"/>
    <cellStyle name="Input 2 4 25 2 4" xfId="20024"/>
    <cellStyle name="Input 2 4 25 2 5" xfId="20025"/>
    <cellStyle name="Input 2 4 25 2 6" xfId="20026"/>
    <cellStyle name="Input 2 4 25 3" xfId="20027"/>
    <cellStyle name="Input 2 4 25 3 2" xfId="56509"/>
    <cellStyle name="Input 2 4 25 3 3" xfId="56510"/>
    <cellStyle name="Input 2 4 25 4" xfId="20028"/>
    <cellStyle name="Input 2 4 25 4 2" xfId="56511"/>
    <cellStyle name="Input 2 4 25 4 3" xfId="56512"/>
    <cellStyle name="Input 2 4 25 5" xfId="20029"/>
    <cellStyle name="Input 2 4 25 5 2" xfId="56513"/>
    <cellStyle name="Input 2 4 25 5 3" xfId="56514"/>
    <cellStyle name="Input 2 4 25 6" xfId="20030"/>
    <cellStyle name="Input 2 4 25 6 2" xfId="56515"/>
    <cellStyle name="Input 2 4 25 6 3" xfId="56516"/>
    <cellStyle name="Input 2 4 25 7" xfId="20031"/>
    <cellStyle name="Input 2 4 25 8" xfId="56517"/>
    <cellStyle name="Input 2 4 26" xfId="20032"/>
    <cellStyle name="Input 2 4 26 2" xfId="20033"/>
    <cellStyle name="Input 2 4 26 2 2" xfId="20034"/>
    <cellStyle name="Input 2 4 26 2 3" xfId="20035"/>
    <cellStyle name="Input 2 4 26 2 4" xfId="20036"/>
    <cellStyle name="Input 2 4 26 2 5" xfId="20037"/>
    <cellStyle name="Input 2 4 26 2 6" xfId="20038"/>
    <cellStyle name="Input 2 4 26 3" xfId="20039"/>
    <cellStyle name="Input 2 4 26 3 2" xfId="56518"/>
    <cellStyle name="Input 2 4 26 3 3" xfId="56519"/>
    <cellStyle name="Input 2 4 26 4" xfId="20040"/>
    <cellStyle name="Input 2 4 26 4 2" xfId="56520"/>
    <cellStyle name="Input 2 4 26 4 3" xfId="56521"/>
    <cellStyle name="Input 2 4 26 5" xfId="20041"/>
    <cellStyle name="Input 2 4 26 5 2" xfId="56522"/>
    <cellStyle name="Input 2 4 26 5 3" xfId="56523"/>
    <cellStyle name="Input 2 4 26 6" xfId="20042"/>
    <cellStyle name="Input 2 4 26 6 2" xfId="56524"/>
    <cellStyle name="Input 2 4 26 6 3" xfId="56525"/>
    <cellStyle name="Input 2 4 26 7" xfId="20043"/>
    <cellStyle name="Input 2 4 26 8" xfId="56526"/>
    <cellStyle name="Input 2 4 27" xfId="20044"/>
    <cellStyle name="Input 2 4 27 2" xfId="20045"/>
    <cellStyle name="Input 2 4 27 2 2" xfId="20046"/>
    <cellStyle name="Input 2 4 27 2 3" xfId="20047"/>
    <cellStyle name="Input 2 4 27 2 4" xfId="20048"/>
    <cellStyle name="Input 2 4 27 2 5" xfId="20049"/>
    <cellStyle name="Input 2 4 27 2 6" xfId="20050"/>
    <cellStyle name="Input 2 4 27 3" xfId="20051"/>
    <cellStyle name="Input 2 4 27 3 2" xfId="56527"/>
    <cellStyle name="Input 2 4 27 3 3" xfId="56528"/>
    <cellStyle name="Input 2 4 27 4" xfId="20052"/>
    <cellStyle name="Input 2 4 27 4 2" xfId="56529"/>
    <cellStyle name="Input 2 4 27 4 3" xfId="56530"/>
    <cellStyle name="Input 2 4 27 5" xfId="20053"/>
    <cellStyle name="Input 2 4 27 5 2" xfId="56531"/>
    <cellStyle name="Input 2 4 27 5 3" xfId="56532"/>
    <cellStyle name="Input 2 4 27 6" xfId="20054"/>
    <cellStyle name="Input 2 4 27 6 2" xfId="56533"/>
    <cellStyle name="Input 2 4 27 6 3" xfId="56534"/>
    <cellStyle name="Input 2 4 27 7" xfId="20055"/>
    <cellStyle name="Input 2 4 27 8" xfId="56535"/>
    <cellStyle name="Input 2 4 28" xfId="20056"/>
    <cellStyle name="Input 2 4 28 2" xfId="20057"/>
    <cellStyle name="Input 2 4 28 2 2" xfId="20058"/>
    <cellStyle name="Input 2 4 28 2 3" xfId="20059"/>
    <cellStyle name="Input 2 4 28 2 4" xfId="20060"/>
    <cellStyle name="Input 2 4 28 2 5" xfId="20061"/>
    <cellStyle name="Input 2 4 28 2 6" xfId="20062"/>
    <cellStyle name="Input 2 4 28 3" xfId="20063"/>
    <cellStyle name="Input 2 4 28 3 2" xfId="56536"/>
    <cellStyle name="Input 2 4 28 3 3" xfId="56537"/>
    <cellStyle name="Input 2 4 28 4" xfId="20064"/>
    <cellStyle name="Input 2 4 28 4 2" xfId="56538"/>
    <cellStyle name="Input 2 4 28 4 3" xfId="56539"/>
    <cellStyle name="Input 2 4 28 5" xfId="20065"/>
    <cellStyle name="Input 2 4 28 5 2" xfId="56540"/>
    <cellStyle name="Input 2 4 28 5 3" xfId="56541"/>
    <cellStyle name="Input 2 4 28 6" xfId="20066"/>
    <cellStyle name="Input 2 4 28 6 2" xfId="56542"/>
    <cellStyle name="Input 2 4 28 6 3" xfId="56543"/>
    <cellStyle name="Input 2 4 28 7" xfId="20067"/>
    <cellStyle name="Input 2 4 28 8" xfId="56544"/>
    <cellStyle name="Input 2 4 29" xfId="20068"/>
    <cellStyle name="Input 2 4 29 2" xfId="20069"/>
    <cellStyle name="Input 2 4 29 2 2" xfId="20070"/>
    <cellStyle name="Input 2 4 29 2 3" xfId="20071"/>
    <cellStyle name="Input 2 4 29 2 4" xfId="20072"/>
    <cellStyle name="Input 2 4 29 2 5" xfId="20073"/>
    <cellStyle name="Input 2 4 29 2 6" xfId="20074"/>
    <cellStyle name="Input 2 4 29 3" xfId="20075"/>
    <cellStyle name="Input 2 4 29 3 2" xfId="56545"/>
    <cellStyle name="Input 2 4 29 3 3" xfId="56546"/>
    <cellStyle name="Input 2 4 29 4" xfId="20076"/>
    <cellStyle name="Input 2 4 29 4 2" xfId="56547"/>
    <cellStyle name="Input 2 4 29 4 3" xfId="56548"/>
    <cellStyle name="Input 2 4 29 5" xfId="20077"/>
    <cellStyle name="Input 2 4 29 5 2" xfId="56549"/>
    <cellStyle name="Input 2 4 29 5 3" xfId="56550"/>
    <cellStyle name="Input 2 4 29 6" xfId="20078"/>
    <cellStyle name="Input 2 4 29 6 2" xfId="56551"/>
    <cellStyle name="Input 2 4 29 6 3" xfId="56552"/>
    <cellStyle name="Input 2 4 29 7" xfId="20079"/>
    <cellStyle name="Input 2 4 29 8" xfId="56553"/>
    <cellStyle name="Input 2 4 3" xfId="20080"/>
    <cellStyle name="Input 2 4 3 2" xfId="20081"/>
    <cellStyle name="Input 2 4 3 2 2" xfId="20082"/>
    <cellStyle name="Input 2 4 3 2 3" xfId="20083"/>
    <cellStyle name="Input 2 4 3 2 4" xfId="20084"/>
    <cellStyle name="Input 2 4 3 2 5" xfId="20085"/>
    <cellStyle name="Input 2 4 3 2 6" xfId="20086"/>
    <cellStyle name="Input 2 4 3 3" xfId="20087"/>
    <cellStyle name="Input 2 4 3 3 2" xfId="56554"/>
    <cellStyle name="Input 2 4 3 3 3" xfId="56555"/>
    <cellStyle name="Input 2 4 3 4" xfId="20088"/>
    <cellStyle name="Input 2 4 3 4 2" xfId="56556"/>
    <cellStyle name="Input 2 4 3 4 3" xfId="56557"/>
    <cellStyle name="Input 2 4 3 5" xfId="20089"/>
    <cellStyle name="Input 2 4 3 5 2" xfId="56558"/>
    <cellStyle name="Input 2 4 3 5 3" xfId="56559"/>
    <cellStyle name="Input 2 4 3 6" xfId="20090"/>
    <cellStyle name="Input 2 4 3 6 2" xfId="56560"/>
    <cellStyle name="Input 2 4 3 6 3" xfId="56561"/>
    <cellStyle name="Input 2 4 3 7" xfId="20091"/>
    <cellStyle name="Input 2 4 3 8" xfId="56562"/>
    <cellStyle name="Input 2 4 30" xfId="20092"/>
    <cellStyle name="Input 2 4 30 2" xfId="20093"/>
    <cellStyle name="Input 2 4 30 2 2" xfId="20094"/>
    <cellStyle name="Input 2 4 30 2 3" xfId="20095"/>
    <cellStyle name="Input 2 4 30 2 4" xfId="20096"/>
    <cellStyle name="Input 2 4 30 2 5" xfId="20097"/>
    <cellStyle name="Input 2 4 30 2 6" xfId="20098"/>
    <cellStyle name="Input 2 4 30 3" xfId="20099"/>
    <cellStyle name="Input 2 4 30 3 2" xfId="56563"/>
    <cellStyle name="Input 2 4 30 3 3" xfId="56564"/>
    <cellStyle name="Input 2 4 30 4" xfId="20100"/>
    <cellStyle name="Input 2 4 30 4 2" xfId="56565"/>
    <cellStyle name="Input 2 4 30 4 3" xfId="56566"/>
    <cellStyle name="Input 2 4 30 5" xfId="20101"/>
    <cellStyle name="Input 2 4 30 5 2" xfId="56567"/>
    <cellStyle name="Input 2 4 30 5 3" xfId="56568"/>
    <cellStyle name="Input 2 4 30 6" xfId="20102"/>
    <cellStyle name="Input 2 4 30 6 2" xfId="56569"/>
    <cellStyle name="Input 2 4 30 6 3" xfId="56570"/>
    <cellStyle name="Input 2 4 30 7" xfId="20103"/>
    <cellStyle name="Input 2 4 30 8" xfId="56571"/>
    <cellStyle name="Input 2 4 31" xfId="20104"/>
    <cellStyle name="Input 2 4 31 2" xfId="20105"/>
    <cellStyle name="Input 2 4 31 2 2" xfId="20106"/>
    <cellStyle name="Input 2 4 31 2 3" xfId="20107"/>
    <cellStyle name="Input 2 4 31 2 4" xfId="20108"/>
    <cellStyle name="Input 2 4 31 2 5" xfId="20109"/>
    <cellStyle name="Input 2 4 31 2 6" xfId="20110"/>
    <cellStyle name="Input 2 4 31 3" xfId="20111"/>
    <cellStyle name="Input 2 4 31 3 2" xfId="56572"/>
    <cellStyle name="Input 2 4 31 3 3" xfId="56573"/>
    <cellStyle name="Input 2 4 31 4" xfId="20112"/>
    <cellStyle name="Input 2 4 31 4 2" xfId="56574"/>
    <cellStyle name="Input 2 4 31 4 3" xfId="56575"/>
    <cellStyle name="Input 2 4 31 5" xfId="20113"/>
    <cellStyle name="Input 2 4 31 5 2" xfId="56576"/>
    <cellStyle name="Input 2 4 31 5 3" xfId="56577"/>
    <cellStyle name="Input 2 4 31 6" xfId="20114"/>
    <cellStyle name="Input 2 4 31 6 2" xfId="56578"/>
    <cellStyle name="Input 2 4 31 6 3" xfId="56579"/>
    <cellStyle name="Input 2 4 31 7" xfId="20115"/>
    <cellStyle name="Input 2 4 31 8" xfId="56580"/>
    <cellStyle name="Input 2 4 32" xfId="20116"/>
    <cellStyle name="Input 2 4 32 2" xfId="20117"/>
    <cellStyle name="Input 2 4 32 2 2" xfId="20118"/>
    <cellStyle name="Input 2 4 32 2 3" xfId="20119"/>
    <cellStyle name="Input 2 4 32 2 4" xfId="20120"/>
    <cellStyle name="Input 2 4 32 2 5" xfId="20121"/>
    <cellStyle name="Input 2 4 32 2 6" xfId="20122"/>
    <cellStyle name="Input 2 4 32 3" xfId="20123"/>
    <cellStyle name="Input 2 4 32 3 2" xfId="56581"/>
    <cellStyle name="Input 2 4 32 3 3" xfId="56582"/>
    <cellStyle name="Input 2 4 32 4" xfId="20124"/>
    <cellStyle name="Input 2 4 32 4 2" xfId="56583"/>
    <cellStyle name="Input 2 4 32 4 3" xfId="56584"/>
    <cellStyle name="Input 2 4 32 5" xfId="20125"/>
    <cellStyle name="Input 2 4 32 5 2" xfId="56585"/>
    <cellStyle name="Input 2 4 32 5 3" xfId="56586"/>
    <cellStyle name="Input 2 4 32 6" xfId="20126"/>
    <cellStyle name="Input 2 4 32 6 2" xfId="56587"/>
    <cellStyle name="Input 2 4 32 6 3" xfId="56588"/>
    <cellStyle name="Input 2 4 32 7" xfId="20127"/>
    <cellStyle name="Input 2 4 32 8" xfId="56589"/>
    <cellStyle name="Input 2 4 33" xfId="20128"/>
    <cellStyle name="Input 2 4 33 2" xfId="20129"/>
    <cellStyle name="Input 2 4 33 2 2" xfId="20130"/>
    <cellStyle name="Input 2 4 33 2 3" xfId="20131"/>
    <cellStyle name="Input 2 4 33 2 4" xfId="20132"/>
    <cellStyle name="Input 2 4 33 2 5" xfId="20133"/>
    <cellStyle name="Input 2 4 33 2 6" xfId="20134"/>
    <cellStyle name="Input 2 4 33 3" xfId="20135"/>
    <cellStyle name="Input 2 4 33 3 2" xfId="56590"/>
    <cellStyle name="Input 2 4 33 3 3" xfId="56591"/>
    <cellStyle name="Input 2 4 33 4" xfId="20136"/>
    <cellStyle name="Input 2 4 33 4 2" xfId="56592"/>
    <cellStyle name="Input 2 4 33 4 3" xfId="56593"/>
    <cellStyle name="Input 2 4 33 5" xfId="20137"/>
    <cellStyle name="Input 2 4 33 5 2" xfId="56594"/>
    <cellStyle name="Input 2 4 33 5 3" xfId="56595"/>
    <cellStyle name="Input 2 4 33 6" xfId="20138"/>
    <cellStyle name="Input 2 4 33 6 2" xfId="56596"/>
    <cellStyle name="Input 2 4 33 6 3" xfId="56597"/>
    <cellStyle name="Input 2 4 33 7" xfId="20139"/>
    <cellStyle name="Input 2 4 33 8" xfId="56598"/>
    <cellStyle name="Input 2 4 34" xfId="20140"/>
    <cellStyle name="Input 2 4 34 2" xfId="20141"/>
    <cellStyle name="Input 2 4 34 2 2" xfId="20142"/>
    <cellStyle name="Input 2 4 34 2 3" xfId="20143"/>
    <cellStyle name="Input 2 4 34 2 4" xfId="20144"/>
    <cellStyle name="Input 2 4 34 2 5" xfId="20145"/>
    <cellStyle name="Input 2 4 34 2 6" xfId="20146"/>
    <cellStyle name="Input 2 4 34 3" xfId="20147"/>
    <cellStyle name="Input 2 4 34 3 2" xfId="56599"/>
    <cellStyle name="Input 2 4 34 3 3" xfId="56600"/>
    <cellStyle name="Input 2 4 34 4" xfId="20148"/>
    <cellStyle name="Input 2 4 34 4 2" xfId="56601"/>
    <cellStyle name="Input 2 4 34 4 3" xfId="56602"/>
    <cellStyle name="Input 2 4 34 5" xfId="20149"/>
    <cellStyle name="Input 2 4 34 5 2" xfId="56603"/>
    <cellStyle name="Input 2 4 34 5 3" xfId="56604"/>
    <cellStyle name="Input 2 4 34 6" xfId="20150"/>
    <cellStyle name="Input 2 4 34 6 2" xfId="56605"/>
    <cellStyle name="Input 2 4 34 6 3" xfId="56606"/>
    <cellStyle name="Input 2 4 34 7" xfId="56607"/>
    <cellStyle name="Input 2 4 34 8" xfId="56608"/>
    <cellStyle name="Input 2 4 35" xfId="20151"/>
    <cellStyle name="Input 2 4 35 2" xfId="56609"/>
    <cellStyle name="Input 2 4 35 3" xfId="56610"/>
    <cellStyle name="Input 2 4 36" xfId="20152"/>
    <cellStyle name="Input 2 4 36 2" xfId="20153"/>
    <cellStyle name="Input 2 4 36 3" xfId="20154"/>
    <cellStyle name="Input 2 4 36 4" xfId="20155"/>
    <cellStyle name="Input 2 4 36 5" xfId="20156"/>
    <cellStyle name="Input 2 4 36 6" xfId="20157"/>
    <cellStyle name="Input 2 4 37" xfId="20158"/>
    <cellStyle name="Input 2 4 37 2" xfId="56611"/>
    <cellStyle name="Input 2 4 37 3" xfId="56612"/>
    <cellStyle name="Input 2 4 38" xfId="20159"/>
    <cellStyle name="Input 2 4 38 2" xfId="56613"/>
    <cellStyle name="Input 2 4 38 3" xfId="56614"/>
    <cellStyle name="Input 2 4 39" xfId="20160"/>
    <cellStyle name="Input 2 4 39 2" xfId="56615"/>
    <cellStyle name="Input 2 4 39 3" xfId="56616"/>
    <cellStyle name="Input 2 4 4" xfId="20161"/>
    <cellStyle name="Input 2 4 4 2" xfId="20162"/>
    <cellStyle name="Input 2 4 4 2 2" xfId="20163"/>
    <cellStyle name="Input 2 4 4 2 3" xfId="20164"/>
    <cellStyle name="Input 2 4 4 2 4" xfId="20165"/>
    <cellStyle name="Input 2 4 4 2 5" xfId="20166"/>
    <cellStyle name="Input 2 4 4 2 6" xfId="20167"/>
    <cellStyle name="Input 2 4 4 3" xfId="20168"/>
    <cellStyle name="Input 2 4 4 3 2" xfId="56617"/>
    <cellStyle name="Input 2 4 4 3 3" xfId="56618"/>
    <cellStyle name="Input 2 4 4 4" xfId="20169"/>
    <cellStyle name="Input 2 4 4 4 2" xfId="56619"/>
    <cellStyle name="Input 2 4 4 4 3" xfId="56620"/>
    <cellStyle name="Input 2 4 4 5" xfId="20170"/>
    <cellStyle name="Input 2 4 4 5 2" xfId="56621"/>
    <cellStyle name="Input 2 4 4 5 3" xfId="56622"/>
    <cellStyle name="Input 2 4 4 6" xfId="20171"/>
    <cellStyle name="Input 2 4 4 6 2" xfId="56623"/>
    <cellStyle name="Input 2 4 4 6 3" xfId="56624"/>
    <cellStyle name="Input 2 4 4 7" xfId="20172"/>
    <cellStyle name="Input 2 4 4 8" xfId="56625"/>
    <cellStyle name="Input 2 4 40" xfId="20173"/>
    <cellStyle name="Input 2 4 41" xfId="56626"/>
    <cellStyle name="Input 2 4 5" xfId="20174"/>
    <cellStyle name="Input 2 4 5 2" xfId="20175"/>
    <cellStyle name="Input 2 4 5 2 2" xfId="20176"/>
    <cellStyle name="Input 2 4 5 2 3" xfId="20177"/>
    <cellStyle name="Input 2 4 5 2 4" xfId="20178"/>
    <cellStyle name="Input 2 4 5 2 5" xfId="20179"/>
    <cellStyle name="Input 2 4 5 2 6" xfId="20180"/>
    <cellStyle name="Input 2 4 5 3" xfId="20181"/>
    <cellStyle name="Input 2 4 5 3 2" xfId="56627"/>
    <cellStyle name="Input 2 4 5 3 3" xfId="56628"/>
    <cellStyle name="Input 2 4 5 4" xfId="20182"/>
    <cellStyle name="Input 2 4 5 4 2" xfId="56629"/>
    <cellStyle name="Input 2 4 5 4 3" xfId="56630"/>
    <cellStyle name="Input 2 4 5 5" xfId="20183"/>
    <cellStyle name="Input 2 4 5 5 2" xfId="56631"/>
    <cellStyle name="Input 2 4 5 5 3" xfId="56632"/>
    <cellStyle name="Input 2 4 5 6" xfId="20184"/>
    <cellStyle name="Input 2 4 5 6 2" xfId="56633"/>
    <cellStyle name="Input 2 4 5 6 3" xfId="56634"/>
    <cellStyle name="Input 2 4 5 7" xfId="20185"/>
    <cellStyle name="Input 2 4 5 8" xfId="56635"/>
    <cellStyle name="Input 2 4 6" xfId="20186"/>
    <cellStyle name="Input 2 4 6 2" xfId="20187"/>
    <cellStyle name="Input 2 4 6 2 2" xfId="20188"/>
    <cellStyle name="Input 2 4 6 2 3" xfId="20189"/>
    <cellStyle name="Input 2 4 6 2 4" xfId="20190"/>
    <cellStyle name="Input 2 4 6 2 5" xfId="20191"/>
    <cellStyle name="Input 2 4 6 2 6" xfId="20192"/>
    <cellStyle name="Input 2 4 6 3" xfId="20193"/>
    <cellStyle name="Input 2 4 6 3 2" xfId="56636"/>
    <cellStyle name="Input 2 4 6 3 3" xfId="56637"/>
    <cellStyle name="Input 2 4 6 4" xfId="20194"/>
    <cellStyle name="Input 2 4 6 4 2" xfId="56638"/>
    <cellStyle name="Input 2 4 6 4 3" xfId="56639"/>
    <cellStyle name="Input 2 4 6 5" xfId="20195"/>
    <cellStyle name="Input 2 4 6 5 2" xfId="56640"/>
    <cellStyle name="Input 2 4 6 5 3" xfId="56641"/>
    <cellStyle name="Input 2 4 6 6" xfId="20196"/>
    <cellStyle name="Input 2 4 6 6 2" xfId="56642"/>
    <cellStyle name="Input 2 4 6 6 3" xfId="56643"/>
    <cellStyle name="Input 2 4 6 7" xfId="20197"/>
    <cellStyle name="Input 2 4 6 8" xfId="56644"/>
    <cellStyle name="Input 2 4 7" xfId="20198"/>
    <cellStyle name="Input 2 4 7 2" xfId="20199"/>
    <cellStyle name="Input 2 4 7 2 2" xfId="20200"/>
    <cellStyle name="Input 2 4 7 2 3" xfId="20201"/>
    <cellStyle name="Input 2 4 7 2 4" xfId="20202"/>
    <cellStyle name="Input 2 4 7 2 5" xfId="20203"/>
    <cellStyle name="Input 2 4 7 2 6" xfId="20204"/>
    <cellStyle name="Input 2 4 7 3" xfId="20205"/>
    <cellStyle name="Input 2 4 7 3 2" xfId="56645"/>
    <cellStyle name="Input 2 4 7 3 3" xfId="56646"/>
    <cellStyle name="Input 2 4 7 4" xfId="20206"/>
    <cellStyle name="Input 2 4 7 4 2" xfId="56647"/>
    <cellStyle name="Input 2 4 7 4 3" xfId="56648"/>
    <cellStyle name="Input 2 4 7 5" xfId="20207"/>
    <cellStyle name="Input 2 4 7 5 2" xfId="56649"/>
    <cellStyle name="Input 2 4 7 5 3" xfId="56650"/>
    <cellStyle name="Input 2 4 7 6" xfId="20208"/>
    <cellStyle name="Input 2 4 7 6 2" xfId="56651"/>
    <cellStyle name="Input 2 4 7 6 3" xfId="56652"/>
    <cellStyle name="Input 2 4 7 7" xfId="20209"/>
    <cellStyle name="Input 2 4 7 8" xfId="56653"/>
    <cellStyle name="Input 2 4 8" xfId="20210"/>
    <cellStyle name="Input 2 4 8 2" xfId="20211"/>
    <cellStyle name="Input 2 4 8 2 2" xfId="20212"/>
    <cellStyle name="Input 2 4 8 2 3" xfId="20213"/>
    <cellStyle name="Input 2 4 8 2 4" xfId="20214"/>
    <cellStyle name="Input 2 4 8 2 5" xfId="20215"/>
    <cellStyle name="Input 2 4 8 2 6" xfId="20216"/>
    <cellStyle name="Input 2 4 8 3" xfId="20217"/>
    <cellStyle name="Input 2 4 8 3 2" xfId="56654"/>
    <cellStyle name="Input 2 4 8 3 3" xfId="56655"/>
    <cellStyle name="Input 2 4 8 4" xfId="20218"/>
    <cellStyle name="Input 2 4 8 4 2" xfId="56656"/>
    <cellStyle name="Input 2 4 8 4 3" xfId="56657"/>
    <cellStyle name="Input 2 4 8 5" xfId="20219"/>
    <cellStyle name="Input 2 4 8 5 2" xfId="56658"/>
    <cellStyle name="Input 2 4 8 5 3" xfId="56659"/>
    <cellStyle name="Input 2 4 8 6" xfId="20220"/>
    <cellStyle name="Input 2 4 8 6 2" xfId="56660"/>
    <cellStyle name="Input 2 4 8 6 3" xfId="56661"/>
    <cellStyle name="Input 2 4 8 7" xfId="20221"/>
    <cellStyle name="Input 2 4 8 8" xfId="56662"/>
    <cellStyle name="Input 2 4 9" xfId="20222"/>
    <cellStyle name="Input 2 4 9 2" xfId="20223"/>
    <cellStyle name="Input 2 4 9 2 2" xfId="20224"/>
    <cellStyle name="Input 2 4 9 2 3" xfId="20225"/>
    <cellStyle name="Input 2 4 9 2 4" xfId="20226"/>
    <cellStyle name="Input 2 4 9 2 5" xfId="20227"/>
    <cellStyle name="Input 2 4 9 2 6" xfId="20228"/>
    <cellStyle name="Input 2 4 9 3" xfId="20229"/>
    <cellStyle name="Input 2 4 9 3 2" xfId="56663"/>
    <cellStyle name="Input 2 4 9 3 3" xfId="56664"/>
    <cellStyle name="Input 2 4 9 4" xfId="20230"/>
    <cellStyle name="Input 2 4 9 4 2" xfId="56665"/>
    <cellStyle name="Input 2 4 9 4 3" xfId="56666"/>
    <cellStyle name="Input 2 4 9 5" xfId="20231"/>
    <cellStyle name="Input 2 4 9 5 2" xfId="56667"/>
    <cellStyle name="Input 2 4 9 5 3" xfId="56668"/>
    <cellStyle name="Input 2 4 9 6" xfId="20232"/>
    <cellStyle name="Input 2 4 9 6 2" xfId="56669"/>
    <cellStyle name="Input 2 4 9 6 3" xfId="56670"/>
    <cellStyle name="Input 2 4 9 7" xfId="20233"/>
    <cellStyle name="Input 2 4 9 8" xfId="56671"/>
    <cellStyle name="Input 2 40" xfId="20234"/>
    <cellStyle name="Input 2 40 2" xfId="20235"/>
    <cellStyle name="Input 2 40 3" xfId="20236"/>
    <cellStyle name="Input 2 40 4" xfId="20237"/>
    <cellStyle name="Input 2 40 5" xfId="20238"/>
    <cellStyle name="Input 2 40 6" xfId="20239"/>
    <cellStyle name="Input 2 41" xfId="20240"/>
    <cellStyle name="Input 2 42" xfId="56672"/>
    <cellStyle name="Input 2 43" xfId="56673"/>
    <cellStyle name="Input 2 44" xfId="56674"/>
    <cellStyle name="Input 2 45" xfId="56675"/>
    <cellStyle name="Input 2 5" xfId="20241"/>
    <cellStyle name="Input 2 5 10" xfId="20242"/>
    <cellStyle name="Input 2 5 10 2" xfId="20243"/>
    <cellStyle name="Input 2 5 10 2 2" xfId="20244"/>
    <cellStyle name="Input 2 5 10 2 3" xfId="20245"/>
    <cellStyle name="Input 2 5 10 2 4" xfId="20246"/>
    <cellStyle name="Input 2 5 10 2 5" xfId="20247"/>
    <cellStyle name="Input 2 5 10 2 6" xfId="20248"/>
    <cellStyle name="Input 2 5 10 3" xfId="20249"/>
    <cellStyle name="Input 2 5 10 3 2" xfId="56676"/>
    <cellStyle name="Input 2 5 10 3 3" xfId="56677"/>
    <cellStyle name="Input 2 5 10 4" xfId="20250"/>
    <cellStyle name="Input 2 5 10 4 2" xfId="56678"/>
    <cellStyle name="Input 2 5 10 4 3" xfId="56679"/>
    <cellStyle name="Input 2 5 10 5" xfId="20251"/>
    <cellStyle name="Input 2 5 10 5 2" xfId="56680"/>
    <cellStyle name="Input 2 5 10 5 3" xfId="56681"/>
    <cellStyle name="Input 2 5 10 6" xfId="20252"/>
    <cellStyle name="Input 2 5 10 6 2" xfId="56682"/>
    <cellStyle name="Input 2 5 10 6 3" xfId="56683"/>
    <cellStyle name="Input 2 5 10 7" xfId="20253"/>
    <cellStyle name="Input 2 5 10 8" xfId="56684"/>
    <cellStyle name="Input 2 5 11" xfId="20254"/>
    <cellStyle name="Input 2 5 11 2" xfId="20255"/>
    <cellStyle name="Input 2 5 11 2 2" xfId="20256"/>
    <cellStyle name="Input 2 5 11 2 3" xfId="20257"/>
    <cellStyle name="Input 2 5 11 2 4" xfId="20258"/>
    <cellStyle name="Input 2 5 11 2 5" xfId="20259"/>
    <cellStyle name="Input 2 5 11 2 6" xfId="20260"/>
    <cellStyle name="Input 2 5 11 3" xfId="20261"/>
    <cellStyle name="Input 2 5 11 3 2" xfId="56685"/>
    <cellStyle name="Input 2 5 11 3 3" xfId="56686"/>
    <cellStyle name="Input 2 5 11 4" xfId="20262"/>
    <cellStyle name="Input 2 5 11 4 2" xfId="56687"/>
    <cellStyle name="Input 2 5 11 4 3" xfId="56688"/>
    <cellStyle name="Input 2 5 11 5" xfId="20263"/>
    <cellStyle name="Input 2 5 11 5 2" xfId="56689"/>
    <cellStyle name="Input 2 5 11 5 3" xfId="56690"/>
    <cellStyle name="Input 2 5 11 6" xfId="20264"/>
    <cellStyle name="Input 2 5 11 6 2" xfId="56691"/>
    <cellStyle name="Input 2 5 11 6 3" xfId="56692"/>
    <cellStyle name="Input 2 5 11 7" xfId="20265"/>
    <cellStyle name="Input 2 5 11 8" xfId="56693"/>
    <cellStyle name="Input 2 5 12" xfId="20266"/>
    <cellStyle name="Input 2 5 12 2" xfId="20267"/>
    <cellStyle name="Input 2 5 12 2 2" xfId="20268"/>
    <cellStyle name="Input 2 5 12 2 3" xfId="20269"/>
    <cellStyle name="Input 2 5 12 2 4" xfId="20270"/>
    <cellStyle name="Input 2 5 12 2 5" xfId="20271"/>
    <cellStyle name="Input 2 5 12 2 6" xfId="20272"/>
    <cellStyle name="Input 2 5 12 3" xfId="20273"/>
    <cellStyle name="Input 2 5 12 3 2" xfId="56694"/>
    <cellStyle name="Input 2 5 12 3 3" xfId="56695"/>
    <cellStyle name="Input 2 5 12 4" xfId="20274"/>
    <cellStyle name="Input 2 5 12 4 2" xfId="56696"/>
    <cellStyle name="Input 2 5 12 4 3" xfId="56697"/>
    <cellStyle name="Input 2 5 12 5" xfId="20275"/>
    <cellStyle name="Input 2 5 12 5 2" xfId="56698"/>
    <cellStyle name="Input 2 5 12 5 3" xfId="56699"/>
    <cellStyle name="Input 2 5 12 6" xfId="20276"/>
    <cellStyle name="Input 2 5 12 6 2" xfId="56700"/>
    <cellStyle name="Input 2 5 12 6 3" xfId="56701"/>
    <cellStyle name="Input 2 5 12 7" xfId="20277"/>
    <cellStyle name="Input 2 5 12 8" xfId="56702"/>
    <cellStyle name="Input 2 5 13" xfId="20278"/>
    <cellStyle name="Input 2 5 13 2" xfId="20279"/>
    <cellStyle name="Input 2 5 13 2 2" xfId="20280"/>
    <cellStyle name="Input 2 5 13 2 3" xfId="20281"/>
    <cellStyle name="Input 2 5 13 2 4" xfId="20282"/>
    <cellStyle name="Input 2 5 13 2 5" xfId="20283"/>
    <cellStyle name="Input 2 5 13 2 6" xfId="20284"/>
    <cellStyle name="Input 2 5 13 3" xfId="20285"/>
    <cellStyle name="Input 2 5 13 3 2" xfId="56703"/>
    <cellStyle name="Input 2 5 13 3 3" xfId="56704"/>
    <cellStyle name="Input 2 5 13 4" xfId="20286"/>
    <cellStyle name="Input 2 5 13 4 2" xfId="56705"/>
    <cellStyle name="Input 2 5 13 4 3" xfId="56706"/>
    <cellStyle name="Input 2 5 13 5" xfId="20287"/>
    <cellStyle name="Input 2 5 13 5 2" xfId="56707"/>
    <cellStyle name="Input 2 5 13 5 3" xfId="56708"/>
    <cellStyle name="Input 2 5 13 6" xfId="20288"/>
    <cellStyle name="Input 2 5 13 6 2" xfId="56709"/>
    <cellStyle name="Input 2 5 13 6 3" xfId="56710"/>
    <cellStyle name="Input 2 5 13 7" xfId="20289"/>
    <cellStyle name="Input 2 5 13 8" xfId="56711"/>
    <cellStyle name="Input 2 5 14" xfId="20290"/>
    <cellStyle name="Input 2 5 14 2" xfId="20291"/>
    <cellStyle name="Input 2 5 14 2 2" xfId="20292"/>
    <cellStyle name="Input 2 5 14 2 3" xfId="20293"/>
    <cellStyle name="Input 2 5 14 2 4" xfId="20294"/>
    <cellStyle name="Input 2 5 14 2 5" xfId="20295"/>
    <cellStyle name="Input 2 5 14 2 6" xfId="20296"/>
    <cellStyle name="Input 2 5 14 3" xfId="20297"/>
    <cellStyle name="Input 2 5 14 3 2" xfId="56712"/>
    <cellStyle name="Input 2 5 14 3 3" xfId="56713"/>
    <cellStyle name="Input 2 5 14 4" xfId="20298"/>
    <cellStyle name="Input 2 5 14 4 2" xfId="56714"/>
    <cellStyle name="Input 2 5 14 4 3" xfId="56715"/>
    <cellStyle name="Input 2 5 14 5" xfId="20299"/>
    <cellStyle name="Input 2 5 14 5 2" xfId="56716"/>
    <cellStyle name="Input 2 5 14 5 3" xfId="56717"/>
    <cellStyle name="Input 2 5 14 6" xfId="20300"/>
    <cellStyle name="Input 2 5 14 6 2" xfId="56718"/>
    <cellStyle name="Input 2 5 14 6 3" xfId="56719"/>
    <cellStyle name="Input 2 5 14 7" xfId="20301"/>
    <cellStyle name="Input 2 5 14 8" xfId="56720"/>
    <cellStyle name="Input 2 5 15" xfId="20302"/>
    <cellStyle name="Input 2 5 15 2" xfId="20303"/>
    <cellStyle name="Input 2 5 15 2 2" xfId="20304"/>
    <cellStyle name="Input 2 5 15 2 3" xfId="20305"/>
    <cellStyle name="Input 2 5 15 2 4" xfId="20306"/>
    <cellStyle name="Input 2 5 15 2 5" xfId="20307"/>
    <cellStyle name="Input 2 5 15 2 6" xfId="20308"/>
    <cellStyle name="Input 2 5 15 3" xfId="20309"/>
    <cellStyle name="Input 2 5 15 3 2" xfId="56721"/>
    <cellStyle name="Input 2 5 15 3 3" xfId="56722"/>
    <cellStyle name="Input 2 5 15 4" xfId="20310"/>
    <cellStyle name="Input 2 5 15 4 2" xfId="56723"/>
    <cellStyle name="Input 2 5 15 4 3" xfId="56724"/>
    <cellStyle name="Input 2 5 15 5" xfId="20311"/>
    <cellStyle name="Input 2 5 15 5 2" xfId="56725"/>
    <cellStyle name="Input 2 5 15 5 3" xfId="56726"/>
    <cellStyle name="Input 2 5 15 6" xfId="20312"/>
    <cellStyle name="Input 2 5 15 6 2" xfId="56727"/>
    <cellStyle name="Input 2 5 15 6 3" xfId="56728"/>
    <cellStyle name="Input 2 5 15 7" xfId="20313"/>
    <cellStyle name="Input 2 5 15 8" xfId="56729"/>
    <cellStyle name="Input 2 5 16" xfId="20314"/>
    <cellStyle name="Input 2 5 16 2" xfId="20315"/>
    <cellStyle name="Input 2 5 16 2 2" xfId="20316"/>
    <cellStyle name="Input 2 5 16 2 3" xfId="20317"/>
    <cellStyle name="Input 2 5 16 2 4" xfId="20318"/>
    <cellStyle name="Input 2 5 16 2 5" xfId="20319"/>
    <cellStyle name="Input 2 5 16 2 6" xfId="20320"/>
    <cellStyle name="Input 2 5 16 3" xfId="20321"/>
    <cellStyle name="Input 2 5 16 3 2" xfId="56730"/>
    <cellStyle name="Input 2 5 16 3 3" xfId="56731"/>
    <cellStyle name="Input 2 5 16 4" xfId="20322"/>
    <cellStyle name="Input 2 5 16 4 2" xfId="56732"/>
    <cellStyle name="Input 2 5 16 4 3" xfId="56733"/>
    <cellStyle name="Input 2 5 16 5" xfId="20323"/>
    <cellStyle name="Input 2 5 16 5 2" xfId="56734"/>
    <cellStyle name="Input 2 5 16 5 3" xfId="56735"/>
    <cellStyle name="Input 2 5 16 6" xfId="20324"/>
    <cellStyle name="Input 2 5 16 6 2" xfId="56736"/>
    <cellStyle name="Input 2 5 16 6 3" xfId="56737"/>
    <cellStyle name="Input 2 5 16 7" xfId="20325"/>
    <cellStyle name="Input 2 5 16 8" xfId="56738"/>
    <cellStyle name="Input 2 5 17" xfId="20326"/>
    <cellStyle name="Input 2 5 17 2" xfId="20327"/>
    <cellStyle name="Input 2 5 17 2 2" xfId="20328"/>
    <cellStyle name="Input 2 5 17 2 3" xfId="20329"/>
    <cellStyle name="Input 2 5 17 2 4" xfId="20330"/>
    <cellStyle name="Input 2 5 17 2 5" xfId="20331"/>
    <cellStyle name="Input 2 5 17 2 6" xfId="20332"/>
    <cellStyle name="Input 2 5 17 3" xfId="20333"/>
    <cellStyle name="Input 2 5 17 3 2" xfId="56739"/>
    <cellStyle name="Input 2 5 17 3 3" xfId="56740"/>
    <cellStyle name="Input 2 5 17 4" xfId="20334"/>
    <cellStyle name="Input 2 5 17 4 2" xfId="56741"/>
    <cellStyle name="Input 2 5 17 4 3" xfId="56742"/>
    <cellStyle name="Input 2 5 17 5" xfId="20335"/>
    <cellStyle name="Input 2 5 17 5 2" xfId="56743"/>
    <cellStyle name="Input 2 5 17 5 3" xfId="56744"/>
    <cellStyle name="Input 2 5 17 6" xfId="20336"/>
    <cellStyle name="Input 2 5 17 6 2" xfId="56745"/>
    <cellStyle name="Input 2 5 17 6 3" xfId="56746"/>
    <cellStyle name="Input 2 5 17 7" xfId="20337"/>
    <cellStyle name="Input 2 5 17 8" xfId="56747"/>
    <cellStyle name="Input 2 5 18" xfId="20338"/>
    <cellStyle name="Input 2 5 18 2" xfId="20339"/>
    <cellStyle name="Input 2 5 18 2 2" xfId="20340"/>
    <cellStyle name="Input 2 5 18 2 3" xfId="20341"/>
    <cellStyle name="Input 2 5 18 2 4" xfId="20342"/>
    <cellStyle name="Input 2 5 18 2 5" xfId="20343"/>
    <cellStyle name="Input 2 5 18 2 6" xfId="20344"/>
    <cellStyle name="Input 2 5 18 3" xfId="20345"/>
    <cellStyle name="Input 2 5 18 3 2" xfId="56748"/>
    <cellStyle name="Input 2 5 18 3 3" xfId="56749"/>
    <cellStyle name="Input 2 5 18 4" xfId="20346"/>
    <cellStyle name="Input 2 5 18 4 2" xfId="56750"/>
    <cellStyle name="Input 2 5 18 4 3" xfId="56751"/>
    <cellStyle name="Input 2 5 18 5" xfId="20347"/>
    <cellStyle name="Input 2 5 18 5 2" xfId="56752"/>
    <cellStyle name="Input 2 5 18 5 3" xfId="56753"/>
    <cellStyle name="Input 2 5 18 6" xfId="20348"/>
    <cellStyle name="Input 2 5 18 6 2" xfId="56754"/>
    <cellStyle name="Input 2 5 18 6 3" xfId="56755"/>
    <cellStyle name="Input 2 5 18 7" xfId="20349"/>
    <cellStyle name="Input 2 5 18 8" xfId="56756"/>
    <cellStyle name="Input 2 5 19" xfId="20350"/>
    <cellStyle name="Input 2 5 19 2" xfId="20351"/>
    <cellStyle name="Input 2 5 19 2 2" xfId="20352"/>
    <cellStyle name="Input 2 5 19 2 3" xfId="20353"/>
    <cellStyle name="Input 2 5 19 2 4" xfId="20354"/>
    <cellStyle name="Input 2 5 19 2 5" xfId="20355"/>
    <cellStyle name="Input 2 5 19 2 6" xfId="20356"/>
    <cellStyle name="Input 2 5 19 3" xfId="20357"/>
    <cellStyle name="Input 2 5 19 3 2" xfId="56757"/>
    <cellStyle name="Input 2 5 19 3 3" xfId="56758"/>
    <cellStyle name="Input 2 5 19 4" xfId="20358"/>
    <cellStyle name="Input 2 5 19 4 2" xfId="56759"/>
    <cellStyle name="Input 2 5 19 4 3" xfId="56760"/>
    <cellStyle name="Input 2 5 19 5" xfId="20359"/>
    <cellStyle name="Input 2 5 19 5 2" xfId="56761"/>
    <cellStyle name="Input 2 5 19 5 3" xfId="56762"/>
    <cellStyle name="Input 2 5 19 6" xfId="20360"/>
    <cellStyle name="Input 2 5 19 6 2" xfId="56763"/>
    <cellStyle name="Input 2 5 19 6 3" xfId="56764"/>
    <cellStyle name="Input 2 5 19 7" xfId="20361"/>
    <cellStyle name="Input 2 5 19 8" xfId="56765"/>
    <cellStyle name="Input 2 5 2" xfId="20362"/>
    <cellStyle name="Input 2 5 2 2" xfId="20363"/>
    <cellStyle name="Input 2 5 2 2 2" xfId="20364"/>
    <cellStyle name="Input 2 5 2 2 3" xfId="20365"/>
    <cellStyle name="Input 2 5 2 2 4" xfId="20366"/>
    <cellStyle name="Input 2 5 2 2 5" xfId="20367"/>
    <cellStyle name="Input 2 5 2 2 6" xfId="20368"/>
    <cellStyle name="Input 2 5 2 3" xfId="20369"/>
    <cellStyle name="Input 2 5 2 3 2" xfId="56766"/>
    <cellStyle name="Input 2 5 2 3 3" xfId="56767"/>
    <cellStyle name="Input 2 5 2 4" xfId="20370"/>
    <cellStyle name="Input 2 5 2 4 2" xfId="56768"/>
    <cellStyle name="Input 2 5 2 4 3" xfId="56769"/>
    <cellStyle name="Input 2 5 2 5" xfId="20371"/>
    <cellStyle name="Input 2 5 2 5 2" xfId="56770"/>
    <cellStyle name="Input 2 5 2 5 3" xfId="56771"/>
    <cellStyle name="Input 2 5 2 6" xfId="20372"/>
    <cellStyle name="Input 2 5 2 6 2" xfId="56772"/>
    <cellStyle name="Input 2 5 2 6 3" xfId="56773"/>
    <cellStyle name="Input 2 5 2 7" xfId="20373"/>
    <cellStyle name="Input 2 5 2 8" xfId="56774"/>
    <cellStyle name="Input 2 5 20" xfId="20374"/>
    <cellStyle name="Input 2 5 20 2" xfId="20375"/>
    <cellStyle name="Input 2 5 20 2 2" xfId="20376"/>
    <cellStyle name="Input 2 5 20 2 3" xfId="20377"/>
    <cellStyle name="Input 2 5 20 2 4" xfId="20378"/>
    <cellStyle name="Input 2 5 20 2 5" xfId="20379"/>
    <cellStyle name="Input 2 5 20 2 6" xfId="20380"/>
    <cellStyle name="Input 2 5 20 3" xfId="20381"/>
    <cellStyle name="Input 2 5 20 3 2" xfId="56775"/>
    <cellStyle name="Input 2 5 20 3 3" xfId="56776"/>
    <cellStyle name="Input 2 5 20 4" xfId="20382"/>
    <cellStyle name="Input 2 5 20 4 2" xfId="56777"/>
    <cellStyle name="Input 2 5 20 4 3" xfId="56778"/>
    <cellStyle name="Input 2 5 20 5" xfId="20383"/>
    <cellStyle name="Input 2 5 20 5 2" xfId="56779"/>
    <cellStyle name="Input 2 5 20 5 3" xfId="56780"/>
    <cellStyle name="Input 2 5 20 6" xfId="20384"/>
    <cellStyle name="Input 2 5 20 6 2" xfId="56781"/>
    <cellStyle name="Input 2 5 20 6 3" xfId="56782"/>
    <cellStyle name="Input 2 5 20 7" xfId="20385"/>
    <cellStyle name="Input 2 5 20 8" xfId="56783"/>
    <cellStyle name="Input 2 5 21" xfId="20386"/>
    <cellStyle name="Input 2 5 21 2" xfId="20387"/>
    <cellStyle name="Input 2 5 21 2 2" xfId="20388"/>
    <cellStyle name="Input 2 5 21 2 3" xfId="20389"/>
    <cellStyle name="Input 2 5 21 2 4" xfId="20390"/>
    <cellStyle name="Input 2 5 21 2 5" xfId="20391"/>
    <cellStyle name="Input 2 5 21 2 6" xfId="20392"/>
    <cellStyle name="Input 2 5 21 3" xfId="20393"/>
    <cellStyle name="Input 2 5 21 3 2" xfId="56784"/>
    <cellStyle name="Input 2 5 21 3 3" xfId="56785"/>
    <cellStyle name="Input 2 5 21 4" xfId="20394"/>
    <cellStyle name="Input 2 5 21 4 2" xfId="56786"/>
    <cellStyle name="Input 2 5 21 4 3" xfId="56787"/>
    <cellStyle name="Input 2 5 21 5" xfId="20395"/>
    <cellStyle name="Input 2 5 21 5 2" xfId="56788"/>
    <cellStyle name="Input 2 5 21 5 3" xfId="56789"/>
    <cellStyle name="Input 2 5 21 6" xfId="20396"/>
    <cellStyle name="Input 2 5 21 6 2" xfId="56790"/>
    <cellStyle name="Input 2 5 21 6 3" xfId="56791"/>
    <cellStyle name="Input 2 5 21 7" xfId="20397"/>
    <cellStyle name="Input 2 5 21 8" xfId="56792"/>
    <cellStyle name="Input 2 5 22" xfId="20398"/>
    <cellStyle name="Input 2 5 22 2" xfId="20399"/>
    <cellStyle name="Input 2 5 22 2 2" xfId="20400"/>
    <cellStyle name="Input 2 5 22 2 3" xfId="20401"/>
    <cellStyle name="Input 2 5 22 2 4" xfId="20402"/>
    <cellStyle name="Input 2 5 22 2 5" xfId="20403"/>
    <cellStyle name="Input 2 5 22 2 6" xfId="20404"/>
    <cellStyle name="Input 2 5 22 3" xfId="20405"/>
    <cellStyle name="Input 2 5 22 3 2" xfId="56793"/>
    <cellStyle name="Input 2 5 22 3 3" xfId="56794"/>
    <cellStyle name="Input 2 5 22 4" xfId="20406"/>
    <cellStyle name="Input 2 5 22 4 2" xfId="56795"/>
    <cellStyle name="Input 2 5 22 4 3" xfId="56796"/>
    <cellStyle name="Input 2 5 22 5" xfId="20407"/>
    <cellStyle name="Input 2 5 22 5 2" xfId="56797"/>
    <cellStyle name="Input 2 5 22 5 3" xfId="56798"/>
    <cellStyle name="Input 2 5 22 6" xfId="20408"/>
    <cellStyle name="Input 2 5 22 6 2" xfId="56799"/>
    <cellStyle name="Input 2 5 22 6 3" xfId="56800"/>
    <cellStyle name="Input 2 5 22 7" xfId="20409"/>
    <cellStyle name="Input 2 5 22 8" xfId="56801"/>
    <cellStyle name="Input 2 5 23" xfId="20410"/>
    <cellStyle name="Input 2 5 23 2" xfId="20411"/>
    <cellStyle name="Input 2 5 23 2 2" xfId="20412"/>
    <cellStyle name="Input 2 5 23 2 3" xfId="20413"/>
    <cellStyle name="Input 2 5 23 2 4" xfId="20414"/>
    <cellStyle name="Input 2 5 23 2 5" xfId="20415"/>
    <cellStyle name="Input 2 5 23 2 6" xfId="20416"/>
    <cellStyle name="Input 2 5 23 3" xfId="20417"/>
    <cellStyle name="Input 2 5 23 3 2" xfId="56802"/>
    <cellStyle name="Input 2 5 23 3 3" xfId="56803"/>
    <cellStyle name="Input 2 5 23 4" xfId="20418"/>
    <cellStyle name="Input 2 5 23 4 2" xfId="56804"/>
    <cellStyle name="Input 2 5 23 4 3" xfId="56805"/>
    <cellStyle name="Input 2 5 23 5" xfId="20419"/>
    <cellStyle name="Input 2 5 23 5 2" xfId="56806"/>
    <cellStyle name="Input 2 5 23 5 3" xfId="56807"/>
    <cellStyle name="Input 2 5 23 6" xfId="20420"/>
    <cellStyle name="Input 2 5 23 6 2" xfId="56808"/>
    <cellStyle name="Input 2 5 23 6 3" xfId="56809"/>
    <cellStyle name="Input 2 5 23 7" xfId="20421"/>
    <cellStyle name="Input 2 5 23 8" xfId="56810"/>
    <cellStyle name="Input 2 5 24" xfId="20422"/>
    <cellStyle name="Input 2 5 24 2" xfId="20423"/>
    <cellStyle name="Input 2 5 24 2 2" xfId="20424"/>
    <cellStyle name="Input 2 5 24 2 3" xfId="20425"/>
    <cellStyle name="Input 2 5 24 2 4" xfId="20426"/>
    <cellStyle name="Input 2 5 24 2 5" xfId="20427"/>
    <cellStyle name="Input 2 5 24 2 6" xfId="20428"/>
    <cellStyle name="Input 2 5 24 3" xfId="20429"/>
    <cellStyle name="Input 2 5 24 3 2" xfId="56811"/>
    <cellStyle name="Input 2 5 24 3 3" xfId="56812"/>
    <cellStyle name="Input 2 5 24 4" xfId="20430"/>
    <cellStyle name="Input 2 5 24 4 2" xfId="56813"/>
    <cellStyle name="Input 2 5 24 4 3" xfId="56814"/>
    <cellStyle name="Input 2 5 24 5" xfId="20431"/>
    <cellStyle name="Input 2 5 24 5 2" xfId="56815"/>
    <cellStyle name="Input 2 5 24 5 3" xfId="56816"/>
    <cellStyle name="Input 2 5 24 6" xfId="20432"/>
    <cellStyle name="Input 2 5 24 6 2" xfId="56817"/>
    <cellStyle name="Input 2 5 24 6 3" xfId="56818"/>
    <cellStyle name="Input 2 5 24 7" xfId="20433"/>
    <cellStyle name="Input 2 5 24 8" xfId="56819"/>
    <cellStyle name="Input 2 5 25" xfId="20434"/>
    <cellStyle name="Input 2 5 25 2" xfId="20435"/>
    <cellStyle name="Input 2 5 25 2 2" xfId="20436"/>
    <cellStyle name="Input 2 5 25 2 3" xfId="20437"/>
    <cellStyle name="Input 2 5 25 2 4" xfId="20438"/>
    <cellStyle name="Input 2 5 25 2 5" xfId="20439"/>
    <cellStyle name="Input 2 5 25 2 6" xfId="20440"/>
    <cellStyle name="Input 2 5 25 3" xfId="20441"/>
    <cellStyle name="Input 2 5 25 3 2" xfId="56820"/>
    <cellStyle name="Input 2 5 25 3 3" xfId="56821"/>
    <cellStyle name="Input 2 5 25 4" xfId="20442"/>
    <cellStyle name="Input 2 5 25 4 2" xfId="56822"/>
    <cellStyle name="Input 2 5 25 4 3" xfId="56823"/>
    <cellStyle name="Input 2 5 25 5" xfId="20443"/>
    <cellStyle name="Input 2 5 25 5 2" xfId="56824"/>
    <cellStyle name="Input 2 5 25 5 3" xfId="56825"/>
    <cellStyle name="Input 2 5 25 6" xfId="20444"/>
    <cellStyle name="Input 2 5 25 6 2" xfId="56826"/>
    <cellStyle name="Input 2 5 25 6 3" xfId="56827"/>
    <cellStyle name="Input 2 5 25 7" xfId="20445"/>
    <cellStyle name="Input 2 5 25 8" xfId="56828"/>
    <cellStyle name="Input 2 5 26" xfId="20446"/>
    <cellStyle name="Input 2 5 26 2" xfId="20447"/>
    <cellStyle name="Input 2 5 26 2 2" xfId="20448"/>
    <cellStyle name="Input 2 5 26 2 3" xfId="20449"/>
    <cellStyle name="Input 2 5 26 2 4" xfId="20450"/>
    <cellStyle name="Input 2 5 26 2 5" xfId="20451"/>
    <cellStyle name="Input 2 5 26 2 6" xfId="20452"/>
    <cellStyle name="Input 2 5 26 3" xfId="20453"/>
    <cellStyle name="Input 2 5 26 3 2" xfId="56829"/>
    <cellStyle name="Input 2 5 26 3 3" xfId="56830"/>
    <cellStyle name="Input 2 5 26 4" xfId="20454"/>
    <cellStyle name="Input 2 5 26 4 2" xfId="56831"/>
    <cellStyle name="Input 2 5 26 4 3" xfId="56832"/>
    <cellStyle name="Input 2 5 26 5" xfId="20455"/>
    <cellStyle name="Input 2 5 26 5 2" xfId="56833"/>
    <cellStyle name="Input 2 5 26 5 3" xfId="56834"/>
    <cellStyle name="Input 2 5 26 6" xfId="20456"/>
    <cellStyle name="Input 2 5 26 6 2" xfId="56835"/>
    <cellStyle name="Input 2 5 26 6 3" xfId="56836"/>
    <cellStyle name="Input 2 5 26 7" xfId="20457"/>
    <cellStyle name="Input 2 5 26 8" xfId="56837"/>
    <cellStyle name="Input 2 5 27" xfId="20458"/>
    <cellStyle name="Input 2 5 27 2" xfId="20459"/>
    <cellStyle name="Input 2 5 27 2 2" xfId="20460"/>
    <cellStyle name="Input 2 5 27 2 3" xfId="20461"/>
    <cellStyle name="Input 2 5 27 2 4" xfId="20462"/>
    <cellStyle name="Input 2 5 27 2 5" xfId="20463"/>
    <cellStyle name="Input 2 5 27 2 6" xfId="20464"/>
    <cellStyle name="Input 2 5 27 3" xfId="20465"/>
    <cellStyle name="Input 2 5 27 3 2" xfId="56838"/>
    <cellStyle name="Input 2 5 27 3 3" xfId="56839"/>
    <cellStyle name="Input 2 5 27 4" xfId="20466"/>
    <cellStyle name="Input 2 5 27 4 2" xfId="56840"/>
    <cellStyle name="Input 2 5 27 4 3" xfId="56841"/>
    <cellStyle name="Input 2 5 27 5" xfId="20467"/>
    <cellStyle name="Input 2 5 27 5 2" xfId="56842"/>
    <cellStyle name="Input 2 5 27 5 3" xfId="56843"/>
    <cellStyle name="Input 2 5 27 6" xfId="20468"/>
    <cellStyle name="Input 2 5 27 6 2" xfId="56844"/>
    <cellStyle name="Input 2 5 27 6 3" xfId="56845"/>
    <cellStyle name="Input 2 5 27 7" xfId="20469"/>
    <cellStyle name="Input 2 5 27 8" xfId="56846"/>
    <cellStyle name="Input 2 5 28" xfId="20470"/>
    <cellStyle name="Input 2 5 28 2" xfId="20471"/>
    <cellStyle name="Input 2 5 28 2 2" xfId="20472"/>
    <cellStyle name="Input 2 5 28 2 3" xfId="20473"/>
    <cellStyle name="Input 2 5 28 2 4" xfId="20474"/>
    <cellStyle name="Input 2 5 28 2 5" xfId="20475"/>
    <cellStyle name="Input 2 5 28 2 6" xfId="20476"/>
    <cellStyle name="Input 2 5 28 3" xfId="20477"/>
    <cellStyle name="Input 2 5 28 3 2" xfId="56847"/>
    <cellStyle name="Input 2 5 28 3 3" xfId="56848"/>
    <cellStyle name="Input 2 5 28 4" xfId="20478"/>
    <cellStyle name="Input 2 5 28 4 2" xfId="56849"/>
    <cellStyle name="Input 2 5 28 4 3" xfId="56850"/>
    <cellStyle name="Input 2 5 28 5" xfId="20479"/>
    <cellStyle name="Input 2 5 28 5 2" xfId="56851"/>
    <cellStyle name="Input 2 5 28 5 3" xfId="56852"/>
    <cellStyle name="Input 2 5 28 6" xfId="20480"/>
    <cellStyle name="Input 2 5 28 6 2" xfId="56853"/>
    <cellStyle name="Input 2 5 28 6 3" xfId="56854"/>
    <cellStyle name="Input 2 5 28 7" xfId="20481"/>
    <cellStyle name="Input 2 5 28 8" xfId="56855"/>
    <cellStyle name="Input 2 5 29" xfId="20482"/>
    <cellStyle name="Input 2 5 29 2" xfId="20483"/>
    <cellStyle name="Input 2 5 29 2 2" xfId="20484"/>
    <cellStyle name="Input 2 5 29 2 3" xfId="20485"/>
    <cellStyle name="Input 2 5 29 2 4" xfId="20486"/>
    <cellStyle name="Input 2 5 29 2 5" xfId="20487"/>
    <cellStyle name="Input 2 5 29 2 6" xfId="20488"/>
    <cellStyle name="Input 2 5 29 3" xfId="20489"/>
    <cellStyle name="Input 2 5 29 3 2" xfId="56856"/>
    <cellStyle name="Input 2 5 29 3 3" xfId="56857"/>
    <cellStyle name="Input 2 5 29 4" xfId="20490"/>
    <cellStyle name="Input 2 5 29 4 2" xfId="56858"/>
    <cellStyle name="Input 2 5 29 4 3" xfId="56859"/>
    <cellStyle name="Input 2 5 29 5" xfId="20491"/>
    <cellStyle name="Input 2 5 29 5 2" xfId="56860"/>
    <cellStyle name="Input 2 5 29 5 3" xfId="56861"/>
    <cellStyle name="Input 2 5 29 6" xfId="20492"/>
    <cellStyle name="Input 2 5 29 6 2" xfId="56862"/>
    <cellStyle name="Input 2 5 29 6 3" xfId="56863"/>
    <cellStyle name="Input 2 5 29 7" xfId="20493"/>
    <cellStyle name="Input 2 5 29 8" xfId="56864"/>
    <cellStyle name="Input 2 5 3" xfId="20494"/>
    <cellStyle name="Input 2 5 3 2" xfId="20495"/>
    <cellStyle name="Input 2 5 3 2 2" xfId="20496"/>
    <cellStyle name="Input 2 5 3 2 3" xfId="20497"/>
    <cellStyle name="Input 2 5 3 2 4" xfId="20498"/>
    <cellStyle name="Input 2 5 3 2 5" xfId="20499"/>
    <cellStyle name="Input 2 5 3 2 6" xfId="20500"/>
    <cellStyle name="Input 2 5 3 3" xfId="20501"/>
    <cellStyle name="Input 2 5 3 3 2" xfId="56865"/>
    <cellStyle name="Input 2 5 3 3 3" xfId="56866"/>
    <cellStyle name="Input 2 5 3 4" xfId="20502"/>
    <cellStyle name="Input 2 5 3 4 2" xfId="56867"/>
    <cellStyle name="Input 2 5 3 4 3" xfId="56868"/>
    <cellStyle name="Input 2 5 3 5" xfId="20503"/>
    <cellStyle name="Input 2 5 3 5 2" xfId="56869"/>
    <cellStyle name="Input 2 5 3 5 3" xfId="56870"/>
    <cellStyle name="Input 2 5 3 6" xfId="20504"/>
    <cellStyle name="Input 2 5 3 6 2" xfId="56871"/>
    <cellStyle name="Input 2 5 3 6 3" xfId="56872"/>
    <cellStyle name="Input 2 5 3 7" xfId="20505"/>
    <cellStyle name="Input 2 5 3 8" xfId="56873"/>
    <cellStyle name="Input 2 5 30" xfId="20506"/>
    <cellStyle name="Input 2 5 30 2" xfId="20507"/>
    <cellStyle name="Input 2 5 30 2 2" xfId="20508"/>
    <cellStyle name="Input 2 5 30 2 3" xfId="20509"/>
    <cellStyle name="Input 2 5 30 2 4" xfId="20510"/>
    <cellStyle name="Input 2 5 30 2 5" xfId="20511"/>
    <cellStyle name="Input 2 5 30 2 6" xfId="20512"/>
    <cellStyle name="Input 2 5 30 3" xfId="20513"/>
    <cellStyle name="Input 2 5 30 3 2" xfId="56874"/>
    <cellStyle name="Input 2 5 30 3 3" xfId="56875"/>
    <cellStyle name="Input 2 5 30 4" xfId="20514"/>
    <cellStyle name="Input 2 5 30 4 2" xfId="56876"/>
    <cellStyle name="Input 2 5 30 4 3" xfId="56877"/>
    <cellStyle name="Input 2 5 30 5" xfId="20515"/>
    <cellStyle name="Input 2 5 30 5 2" xfId="56878"/>
    <cellStyle name="Input 2 5 30 5 3" xfId="56879"/>
    <cellStyle name="Input 2 5 30 6" xfId="20516"/>
    <cellStyle name="Input 2 5 30 6 2" xfId="56880"/>
    <cellStyle name="Input 2 5 30 6 3" xfId="56881"/>
    <cellStyle name="Input 2 5 30 7" xfId="20517"/>
    <cellStyle name="Input 2 5 30 8" xfId="56882"/>
    <cellStyle name="Input 2 5 31" xfId="20518"/>
    <cellStyle name="Input 2 5 31 2" xfId="20519"/>
    <cellStyle name="Input 2 5 31 2 2" xfId="20520"/>
    <cellStyle name="Input 2 5 31 2 3" xfId="20521"/>
    <cellStyle name="Input 2 5 31 2 4" xfId="20522"/>
    <cellStyle name="Input 2 5 31 2 5" xfId="20523"/>
    <cellStyle name="Input 2 5 31 2 6" xfId="20524"/>
    <cellStyle name="Input 2 5 31 3" xfId="20525"/>
    <cellStyle name="Input 2 5 31 3 2" xfId="56883"/>
    <cellStyle name="Input 2 5 31 3 3" xfId="56884"/>
    <cellStyle name="Input 2 5 31 4" xfId="20526"/>
    <cellStyle name="Input 2 5 31 4 2" xfId="56885"/>
    <cellStyle name="Input 2 5 31 4 3" xfId="56886"/>
    <cellStyle name="Input 2 5 31 5" xfId="20527"/>
    <cellStyle name="Input 2 5 31 5 2" xfId="56887"/>
    <cellStyle name="Input 2 5 31 5 3" xfId="56888"/>
    <cellStyle name="Input 2 5 31 6" xfId="20528"/>
    <cellStyle name="Input 2 5 31 6 2" xfId="56889"/>
    <cellStyle name="Input 2 5 31 6 3" xfId="56890"/>
    <cellStyle name="Input 2 5 31 7" xfId="20529"/>
    <cellStyle name="Input 2 5 31 8" xfId="56891"/>
    <cellStyle name="Input 2 5 32" xfId="20530"/>
    <cellStyle name="Input 2 5 32 2" xfId="20531"/>
    <cellStyle name="Input 2 5 32 2 2" xfId="20532"/>
    <cellStyle name="Input 2 5 32 2 3" xfId="20533"/>
    <cellStyle name="Input 2 5 32 2 4" xfId="20534"/>
    <cellStyle name="Input 2 5 32 2 5" xfId="20535"/>
    <cellStyle name="Input 2 5 32 2 6" xfId="20536"/>
    <cellStyle name="Input 2 5 32 3" xfId="20537"/>
    <cellStyle name="Input 2 5 32 3 2" xfId="56892"/>
    <cellStyle name="Input 2 5 32 3 3" xfId="56893"/>
    <cellStyle name="Input 2 5 32 4" xfId="20538"/>
    <cellStyle name="Input 2 5 32 4 2" xfId="56894"/>
    <cellStyle name="Input 2 5 32 4 3" xfId="56895"/>
    <cellStyle name="Input 2 5 32 5" xfId="20539"/>
    <cellStyle name="Input 2 5 32 5 2" xfId="56896"/>
    <cellStyle name="Input 2 5 32 5 3" xfId="56897"/>
    <cellStyle name="Input 2 5 32 6" xfId="20540"/>
    <cellStyle name="Input 2 5 32 6 2" xfId="56898"/>
    <cellStyle name="Input 2 5 32 6 3" xfId="56899"/>
    <cellStyle name="Input 2 5 32 7" xfId="20541"/>
    <cellStyle name="Input 2 5 32 8" xfId="56900"/>
    <cellStyle name="Input 2 5 33" xfId="20542"/>
    <cellStyle name="Input 2 5 33 2" xfId="20543"/>
    <cellStyle name="Input 2 5 33 2 2" xfId="20544"/>
    <cellStyle name="Input 2 5 33 2 3" xfId="20545"/>
    <cellStyle name="Input 2 5 33 2 4" xfId="20546"/>
    <cellStyle name="Input 2 5 33 2 5" xfId="20547"/>
    <cellStyle name="Input 2 5 33 2 6" xfId="20548"/>
    <cellStyle name="Input 2 5 33 3" xfId="20549"/>
    <cellStyle name="Input 2 5 33 3 2" xfId="56901"/>
    <cellStyle name="Input 2 5 33 3 3" xfId="56902"/>
    <cellStyle name="Input 2 5 33 4" xfId="20550"/>
    <cellStyle name="Input 2 5 33 4 2" xfId="56903"/>
    <cellStyle name="Input 2 5 33 4 3" xfId="56904"/>
    <cellStyle name="Input 2 5 33 5" xfId="20551"/>
    <cellStyle name="Input 2 5 33 5 2" xfId="56905"/>
    <cellStyle name="Input 2 5 33 5 3" xfId="56906"/>
    <cellStyle name="Input 2 5 33 6" xfId="20552"/>
    <cellStyle name="Input 2 5 33 6 2" xfId="56907"/>
    <cellStyle name="Input 2 5 33 6 3" xfId="56908"/>
    <cellStyle name="Input 2 5 33 7" xfId="20553"/>
    <cellStyle name="Input 2 5 33 8" xfId="56909"/>
    <cellStyle name="Input 2 5 34" xfId="20554"/>
    <cellStyle name="Input 2 5 34 2" xfId="20555"/>
    <cellStyle name="Input 2 5 34 2 2" xfId="20556"/>
    <cellStyle name="Input 2 5 34 2 3" xfId="20557"/>
    <cellStyle name="Input 2 5 34 2 4" xfId="20558"/>
    <cellStyle name="Input 2 5 34 2 5" xfId="20559"/>
    <cellStyle name="Input 2 5 34 2 6" xfId="20560"/>
    <cellStyle name="Input 2 5 34 3" xfId="20561"/>
    <cellStyle name="Input 2 5 34 3 2" xfId="56910"/>
    <cellStyle name="Input 2 5 34 3 3" xfId="56911"/>
    <cellStyle name="Input 2 5 34 4" xfId="20562"/>
    <cellStyle name="Input 2 5 34 4 2" xfId="56912"/>
    <cellStyle name="Input 2 5 34 4 3" xfId="56913"/>
    <cellStyle name="Input 2 5 34 5" xfId="20563"/>
    <cellStyle name="Input 2 5 34 5 2" xfId="56914"/>
    <cellStyle name="Input 2 5 34 5 3" xfId="56915"/>
    <cellStyle name="Input 2 5 34 6" xfId="20564"/>
    <cellStyle name="Input 2 5 34 6 2" xfId="56916"/>
    <cellStyle name="Input 2 5 34 6 3" xfId="56917"/>
    <cellStyle name="Input 2 5 34 7" xfId="56918"/>
    <cellStyle name="Input 2 5 34 8" xfId="56919"/>
    <cellStyle name="Input 2 5 35" xfId="20565"/>
    <cellStyle name="Input 2 5 35 2" xfId="56920"/>
    <cellStyle name="Input 2 5 35 3" xfId="56921"/>
    <cellStyle name="Input 2 5 36" xfId="20566"/>
    <cellStyle name="Input 2 5 36 2" xfId="20567"/>
    <cellStyle name="Input 2 5 36 3" xfId="20568"/>
    <cellStyle name="Input 2 5 36 4" xfId="20569"/>
    <cellStyle name="Input 2 5 36 5" xfId="20570"/>
    <cellStyle name="Input 2 5 36 6" xfId="20571"/>
    <cellStyle name="Input 2 5 37" xfId="20572"/>
    <cellStyle name="Input 2 5 37 2" xfId="56922"/>
    <cellStyle name="Input 2 5 37 3" xfId="56923"/>
    <cellStyle name="Input 2 5 38" xfId="20573"/>
    <cellStyle name="Input 2 5 38 2" xfId="56924"/>
    <cellStyle name="Input 2 5 38 3" xfId="56925"/>
    <cellStyle name="Input 2 5 39" xfId="20574"/>
    <cellStyle name="Input 2 5 39 2" xfId="56926"/>
    <cellStyle name="Input 2 5 39 3" xfId="56927"/>
    <cellStyle name="Input 2 5 4" xfId="20575"/>
    <cellStyle name="Input 2 5 4 2" xfId="20576"/>
    <cellStyle name="Input 2 5 4 2 2" xfId="20577"/>
    <cellStyle name="Input 2 5 4 2 3" xfId="20578"/>
    <cellStyle name="Input 2 5 4 2 4" xfId="20579"/>
    <cellStyle name="Input 2 5 4 2 5" xfId="20580"/>
    <cellStyle name="Input 2 5 4 2 6" xfId="20581"/>
    <cellStyle name="Input 2 5 4 3" xfId="20582"/>
    <cellStyle name="Input 2 5 4 3 2" xfId="56928"/>
    <cellStyle name="Input 2 5 4 3 3" xfId="56929"/>
    <cellStyle name="Input 2 5 4 4" xfId="20583"/>
    <cellStyle name="Input 2 5 4 4 2" xfId="56930"/>
    <cellStyle name="Input 2 5 4 4 3" xfId="56931"/>
    <cellStyle name="Input 2 5 4 5" xfId="20584"/>
    <cellStyle name="Input 2 5 4 5 2" xfId="56932"/>
    <cellStyle name="Input 2 5 4 5 3" xfId="56933"/>
    <cellStyle name="Input 2 5 4 6" xfId="20585"/>
    <cellStyle name="Input 2 5 4 6 2" xfId="56934"/>
    <cellStyle name="Input 2 5 4 6 3" xfId="56935"/>
    <cellStyle name="Input 2 5 4 7" xfId="20586"/>
    <cellStyle name="Input 2 5 4 8" xfId="56936"/>
    <cellStyle name="Input 2 5 40" xfId="20587"/>
    <cellStyle name="Input 2 5 41" xfId="56937"/>
    <cellStyle name="Input 2 5 5" xfId="20588"/>
    <cellStyle name="Input 2 5 5 2" xfId="20589"/>
    <cellStyle name="Input 2 5 5 2 2" xfId="20590"/>
    <cellStyle name="Input 2 5 5 2 3" xfId="20591"/>
    <cellStyle name="Input 2 5 5 2 4" xfId="20592"/>
    <cellStyle name="Input 2 5 5 2 5" xfId="20593"/>
    <cellStyle name="Input 2 5 5 2 6" xfId="20594"/>
    <cellStyle name="Input 2 5 5 3" xfId="20595"/>
    <cellStyle name="Input 2 5 5 3 2" xfId="56938"/>
    <cellStyle name="Input 2 5 5 3 3" xfId="56939"/>
    <cellStyle name="Input 2 5 5 4" xfId="20596"/>
    <cellStyle name="Input 2 5 5 4 2" xfId="56940"/>
    <cellStyle name="Input 2 5 5 4 3" xfId="56941"/>
    <cellStyle name="Input 2 5 5 5" xfId="20597"/>
    <cellStyle name="Input 2 5 5 5 2" xfId="56942"/>
    <cellStyle name="Input 2 5 5 5 3" xfId="56943"/>
    <cellStyle name="Input 2 5 5 6" xfId="20598"/>
    <cellStyle name="Input 2 5 5 6 2" xfId="56944"/>
    <cellStyle name="Input 2 5 5 6 3" xfId="56945"/>
    <cellStyle name="Input 2 5 5 7" xfId="20599"/>
    <cellStyle name="Input 2 5 5 8" xfId="56946"/>
    <cellStyle name="Input 2 5 6" xfId="20600"/>
    <cellStyle name="Input 2 5 6 2" xfId="20601"/>
    <cellStyle name="Input 2 5 6 2 2" xfId="20602"/>
    <cellStyle name="Input 2 5 6 2 3" xfId="20603"/>
    <cellStyle name="Input 2 5 6 2 4" xfId="20604"/>
    <cellStyle name="Input 2 5 6 2 5" xfId="20605"/>
    <cellStyle name="Input 2 5 6 2 6" xfId="20606"/>
    <cellStyle name="Input 2 5 6 3" xfId="20607"/>
    <cellStyle name="Input 2 5 6 3 2" xfId="56947"/>
    <cellStyle name="Input 2 5 6 3 3" xfId="56948"/>
    <cellStyle name="Input 2 5 6 4" xfId="20608"/>
    <cellStyle name="Input 2 5 6 4 2" xfId="56949"/>
    <cellStyle name="Input 2 5 6 4 3" xfId="56950"/>
    <cellStyle name="Input 2 5 6 5" xfId="20609"/>
    <cellStyle name="Input 2 5 6 5 2" xfId="56951"/>
    <cellStyle name="Input 2 5 6 5 3" xfId="56952"/>
    <cellStyle name="Input 2 5 6 6" xfId="20610"/>
    <cellStyle name="Input 2 5 6 6 2" xfId="56953"/>
    <cellStyle name="Input 2 5 6 6 3" xfId="56954"/>
    <cellStyle name="Input 2 5 6 7" xfId="20611"/>
    <cellStyle name="Input 2 5 6 8" xfId="56955"/>
    <cellStyle name="Input 2 5 7" xfId="20612"/>
    <cellStyle name="Input 2 5 7 2" xfId="20613"/>
    <cellStyle name="Input 2 5 7 2 2" xfId="20614"/>
    <cellStyle name="Input 2 5 7 2 3" xfId="20615"/>
    <cellStyle name="Input 2 5 7 2 4" xfId="20616"/>
    <cellStyle name="Input 2 5 7 2 5" xfId="20617"/>
    <cellStyle name="Input 2 5 7 2 6" xfId="20618"/>
    <cellStyle name="Input 2 5 7 3" xfId="20619"/>
    <cellStyle name="Input 2 5 7 3 2" xfId="56956"/>
    <cellStyle name="Input 2 5 7 3 3" xfId="56957"/>
    <cellStyle name="Input 2 5 7 4" xfId="20620"/>
    <cellStyle name="Input 2 5 7 4 2" xfId="56958"/>
    <cellStyle name="Input 2 5 7 4 3" xfId="56959"/>
    <cellStyle name="Input 2 5 7 5" xfId="20621"/>
    <cellStyle name="Input 2 5 7 5 2" xfId="56960"/>
    <cellStyle name="Input 2 5 7 5 3" xfId="56961"/>
    <cellStyle name="Input 2 5 7 6" xfId="20622"/>
    <cellStyle name="Input 2 5 7 6 2" xfId="56962"/>
    <cellStyle name="Input 2 5 7 6 3" xfId="56963"/>
    <cellStyle name="Input 2 5 7 7" xfId="20623"/>
    <cellStyle name="Input 2 5 7 8" xfId="56964"/>
    <cellStyle name="Input 2 5 8" xfId="20624"/>
    <cellStyle name="Input 2 5 8 2" xfId="20625"/>
    <cellStyle name="Input 2 5 8 2 2" xfId="20626"/>
    <cellStyle name="Input 2 5 8 2 3" xfId="20627"/>
    <cellStyle name="Input 2 5 8 2 4" xfId="20628"/>
    <cellStyle name="Input 2 5 8 2 5" xfId="20629"/>
    <cellStyle name="Input 2 5 8 2 6" xfId="20630"/>
    <cellStyle name="Input 2 5 8 3" xfId="20631"/>
    <cellStyle name="Input 2 5 8 3 2" xfId="56965"/>
    <cellStyle name="Input 2 5 8 3 3" xfId="56966"/>
    <cellStyle name="Input 2 5 8 4" xfId="20632"/>
    <cellStyle name="Input 2 5 8 4 2" xfId="56967"/>
    <cellStyle name="Input 2 5 8 4 3" xfId="56968"/>
    <cellStyle name="Input 2 5 8 5" xfId="20633"/>
    <cellStyle name="Input 2 5 8 5 2" xfId="56969"/>
    <cellStyle name="Input 2 5 8 5 3" xfId="56970"/>
    <cellStyle name="Input 2 5 8 6" xfId="20634"/>
    <cellStyle name="Input 2 5 8 6 2" xfId="56971"/>
    <cellStyle name="Input 2 5 8 6 3" xfId="56972"/>
    <cellStyle name="Input 2 5 8 7" xfId="20635"/>
    <cellStyle name="Input 2 5 8 8" xfId="56973"/>
    <cellStyle name="Input 2 5 9" xfId="20636"/>
    <cellStyle name="Input 2 5 9 2" xfId="20637"/>
    <cellStyle name="Input 2 5 9 2 2" xfId="20638"/>
    <cellStyle name="Input 2 5 9 2 3" xfId="20639"/>
    <cellStyle name="Input 2 5 9 2 4" xfId="20640"/>
    <cellStyle name="Input 2 5 9 2 5" xfId="20641"/>
    <cellStyle name="Input 2 5 9 2 6" xfId="20642"/>
    <cellStyle name="Input 2 5 9 3" xfId="20643"/>
    <cellStyle name="Input 2 5 9 3 2" xfId="56974"/>
    <cellStyle name="Input 2 5 9 3 3" xfId="56975"/>
    <cellStyle name="Input 2 5 9 4" xfId="20644"/>
    <cellStyle name="Input 2 5 9 4 2" xfId="56976"/>
    <cellStyle name="Input 2 5 9 4 3" xfId="56977"/>
    <cellStyle name="Input 2 5 9 5" xfId="20645"/>
    <cellStyle name="Input 2 5 9 5 2" xfId="56978"/>
    <cellStyle name="Input 2 5 9 5 3" xfId="56979"/>
    <cellStyle name="Input 2 5 9 6" xfId="20646"/>
    <cellStyle name="Input 2 5 9 6 2" xfId="56980"/>
    <cellStyle name="Input 2 5 9 6 3" xfId="56981"/>
    <cellStyle name="Input 2 5 9 7" xfId="20647"/>
    <cellStyle name="Input 2 5 9 8" xfId="56982"/>
    <cellStyle name="Input 2 6" xfId="20648"/>
    <cellStyle name="Input 2 6 2" xfId="20649"/>
    <cellStyle name="Input 2 6 2 2" xfId="20650"/>
    <cellStyle name="Input 2 6 2 3" xfId="20651"/>
    <cellStyle name="Input 2 6 2 4" xfId="20652"/>
    <cellStyle name="Input 2 6 2 5" xfId="20653"/>
    <cellStyle name="Input 2 6 2 6" xfId="20654"/>
    <cellStyle name="Input 2 6 3" xfId="20655"/>
    <cellStyle name="Input 2 6 3 2" xfId="56983"/>
    <cellStyle name="Input 2 6 3 3" xfId="56984"/>
    <cellStyle name="Input 2 6 4" xfId="20656"/>
    <cellStyle name="Input 2 6 4 2" xfId="56985"/>
    <cellStyle name="Input 2 6 4 3" xfId="56986"/>
    <cellStyle name="Input 2 6 5" xfId="20657"/>
    <cellStyle name="Input 2 6 5 2" xfId="56987"/>
    <cellStyle name="Input 2 6 5 3" xfId="56988"/>
    <cellStyle name="Input 2 6 6" xfId="20658"/>
    <cellStyle name="Input 2 6 6 2" xfId="56989"/>
    <cellStyle name="Input 2 6 6 3" xfId="56990"/>
    <cellStyle name="Input 2 6 7" xfId="20659"/>
    <cellStyle name="Input 2 6 8" xfId="56991"/>
    <cellStyle name="Input 2 7" xfId="20660"/>
    <cellStyle name="Input 2 7 2" xfId="20661"/>
    <cellStyle name="Input 2 7 2 2" xfId="20662"/>
    <cellStyle name="Input 2 7 2 3" xfId="20663"/>
    <cellStyle name="Input 2 7 2 4" xfId="20664"/>
    <cellStyle name="Input 2 7 2 5" xfId="20665"/>
    <cellStyle name="Input 2 7 2 6" xfId="20666"/>
    <cellStyle name="Input 2 7 3" xfId="20667"/>
    <cellStyle name="Input 2 7 3 2" xfId="56992"/>
    <cellStyle name="Input 2 7 3 3" xfId="56993"/>
    <cellStyle name="Input 2 7 4" xfId="20668"/>
    <cellStyle name="Input 2 7 4 2" xfId="56994"/>
    <cellStyle name="Input 2 7 4 3" xfId="56995"/>
    <cellStyle name="Input 2 7 5" xfId="20669"/>
    <cellStyle name="Input 2 7 5 2" xfId="56996"/>
    <cellStyle name="Input 2 7 5 3" xfId="56997"/>
    <cellStyle name="Input 2 7 6" xfId="20670"/>
    <cellStyle name="Input 2 7 6 2" xfId="56998"/>
    <cellStyle name="Input 2 7 6 3" xfId="56999"/>
    <cellStyle name="Input 2 7 7" xfId="20671"/>
    <cellStyle name="Input 2 7 8" xfId="57000"/>
    <cellStyle name="Input 2 8" xfId="20672"/>
    <cellStyle name="Input 2 8 2" xfId="20673"/>
    <cellStyle name="Input 2 8 2 2" xfId="20674"/>
    <cellStyle name="Input 2 8 2 3" xfId="20675"/>
    <cellStyle name="Input 2 8 2 4" xfId="20676"/>
    <cellStyle name="Input 2 8 2 5" xfId="20677"/>
    <cellStyle name="Input 2 8 2 6" xfId="20678"/>
    <cellStyle name="Input 2 8 3" xfId="20679"/>
    <cellStyle name="Input 2 8 3 2" xfId="57001"/>
    <cellStyle name="Input 2 8 3 3" xfId="57002"/>
    <cellStyle name="Input 2 8 4" xfId="20680"/>
    <cellStyle name="Input 2 8 4 2" xfId="57003"/>
    <cellStyle name="Input 2 8 4 3" xfId="57004"/>
    <cellStyle name="Input 2 8 5" xfId="20681"/>
    <cellStyle name="Input 2 8 5 2" xfId="57005"/>
    <cellStyle name="Input 2 8 5 3" xfId="57006"/>
    <cellStyle name="Input 2 8 6" xfId="20682"/>
    <cellStyle name="Input 2 8 6 2" xfId="57007"/>
    <cellStyle name="Input 2 8 6 3" xfId="57008"/>
    <cellStyle name="Input 2 8 7" xfId="20683"/>
    <cellStyle name="Input 2 8 8" xfId="57009"/>
    <cellStyle name="Input 2 9" xfId="20684"/>
    <cellStyle name="Input 2 9 2" xfId="20685"/>
    <cellStyle name="Input 2 9 2 2" xfId="20686"/>
    <cellStyle name="Input 2 9 2 3" xfId="20687"/>
    <cellStyle name="Input 2 9 2 4" xfId="20688"/>
    <cellStyle name="Input 2 9 2 5" xfId="20689"/>
    <cellStyle name="Input 2 9 2 6" xfId="20690"/>
    <cellStyle name="Input 2 9 3" xfId="20691"/>
    <cellStyle name="Input 2 9 3 2" xfId="57010"/>
    <cellStyle name="Input 2 9 3 3" xfId="57011"/>
    <cellStyle name="Input 2 9 4" xfId="20692"/>
    <cellStyle name="Input 2 9 4 2" xfId="57012"/>
    <cellStyle name="Input 2 9 4 3" xfId="57013"/>
    <cellStyle name="Input 2 9 5" xfId="20693"/>
    <cellStyle name="Input 2 9 5 2" xfId="57014"/>
    <cellStyle name="Input 2 9 5 3" xfId="57015"/>
    <cellStyle name="Input 2 9 6" xfId="20694"/>
    <cellStyle name="Input 2 9 6 2" xfId="57016"/>
    <cellStyle name="Input 2 9 6 3" xfId="57017"/>
    <cellStyle name="Input 2 9 7" xfId="20695"/>
    <cellStyle name="Input 2 9 8" xfId="57018"/>
    <cellStyle name="Input 3" xfId="20696"/>
    <cellStyle name="Input 3 10" xfId="20697"/>
    <cellStyle name="Input 3 10 2" xfId="20698"/>
    <cellStyle name="Input 3 10 2 2" xfId="20699"/>
    <cellStyle name="Input 3 10 2 3" xfId="20700"/>
    <cellStyle name="Input 3 10 2 4" xfId="20701"/>
    <cellStyle name="Input 3 10 2 5" xfId="20702"/>
    <cellStyle name="Input 3 10 2 6" xfId="20703"/>
    <cellStyle name="Input 3 10 3" xfId="20704"/>
    <cellStyle name="Input 3 10 3 2" xfId="57019"/>
    <cellStyle name="Input 3 10 3 3" xfId="57020"/>
    <cellStyle name="Input 3 10 4" xfId="20705"/>
    <cellStyle name="Input 3 10 4 2" xfId="57021"/>
    <cellStyle name="Input 3 10 4 3" xfId="57022"/>
    <cellStyle name="Input 3 10 5" xfId="20706"/>
    <cellStyle name="Input 3 10 5 2" xfId="57023"/>
    <cellStyle name="Input 3 10 5 3" xfId="57024"/>
    <cellStyle name="Input 3 10 6" xfId="20707"/>
    <cellStyle name="Input 3 10 6 2" xfId="57025"/>
    <cellStyle name="Input 3 10 6 3" xfId="57026"/>
    <cellStyle name="Input 3 10 7" xfId="20708"/>
    <cellStyle name="Input 3 10 8" xfId="57027"/>
    <cellStyle name="Input 3 11" xfId="20709"/>
    <cellStyle name="Input 3 11 2" xfId="20710"/>
    <cellStyle name="Input 3 11 2 2" xfId="20711"/>
    <cellStyle name="Input 3 11 2 3" xfId="20712"/>
    <cellStyle name="Input 3 11 2 4" xfId="20713"/>
    <cellStyle name="Input 3 11 2 5" xfId="20714"/>
    <cellStyle name="Input 3 11 2 6" xfId="20715"/>
    <cellStyle name="Input 3 11 3" xfId="20716"/>
    <cellStyle name="Input 3 11 3 2" xfId="57028"/>
    <cellStyle name="Input 3 11 3 3" xfId="57029"/>
    <cellStyle name="Input 3 11 4" xfId="20717"/>
    <cellStyle name="Input 3 11 4 2" xfId="57030"/>
    <cellStyle name="Input 3 11 4 3" xfId="57031"/>
    <cellStyle name="Input 3 11 5" xfId="20718"/>
    <cellStyle name="Input 3 11 5 2" xfId="57032"/>
    <cellStyle name="Input 3 11 5 3" xfId="57033"/>
    <cellStyle name="Input 3 11 6" xfId="20719"/>
    <cellStyle name="Input 3 11 6 2" xfId="57034"/>
    <cellStyle name="Input 3 11 6 3" xfId="57035"/>
    <cellStyle name="Input 3 11 7" xfId="20720"/>
    <cellStyle name="Input 3 11 8" xfId="57036"/>
    <cellStyle name="Input 3 12" xfId="20721"/>
    <cellStyle name="Input 3 12 2" xfId="20722"/>
    <cellStyle name="Input 3 12 2 2" xfId="20723"/>
    <cellStyle name="Input 3 12 2 3" xfId="20724"/>
    <cellStyle name="Input 3 12 2 4" xfId="20725"/>
    <cellStyle name="Input 3 12 2 5" xfId="20726"/>
    <cellStyle name="Input 3 12 2 6" xfId="20727"/>
    <cellStyle name="Input 3 12 3" xfId="20728"/>
    <cellStyle name="Input 3 12 3 2" xfId="57037"/>
    <cellStyle name="Input 3 12 3 3" xfId="57038"/>
    <cellStyle name="Input 3 12 4" xfId="20729"/>
    <cellStyle name="Input 3 12 4 2" xfId="57039"/>
    <cellStyle name="Input 3 12 4 3" xfId="57040"/>
    <cellStyle name="Input 3 12 5" xfId="20730"/>
    <cellStyle name="Input 3 12 5 2" xfId="57041"/>
    <cellStyle name="Input 3 12 5 3" xfId="57042"/>
    <cellStyle name="Input 3 12 6" xfId="20731"/>
    <cellStyle name="Input 3 12 6 2" xfId="57043"/>
    <cellStyle name="Input 3 12 6 3" xfId="57044"/>
    <cellStyle name="Input 3 12 7" xfId="20732"/>
    <cellStyle name="Input 3 12 8" xfId="57045"/>
    <cellStyle name="Input 3 13" xfId="20733"/>
    <cellStyle name="Input 3 13 2" xfId="20734"/>
    <cellStyle name="Input 3 13 2 2" xfId="20735"/>
    <cellStyle name="Input 3 13 2 3" xfId="20736"/>
    <cellStyle name="Input 3 13 2 4" xfId="20737"/>
    <cellStyle name="Input 3 13 2 5" xfId="20738"/>
    <cellStyle name="Input 3 13 2 6" xfId="20739"/>
    <cellStyle name="Input 3 13 3" xfId="20740"/>
    <cellStyle name="Input 3 13 3 2" xfId="57046"/>
    <cellStyle name="Input 3 13 3 3" xfId="57047"/>
    <cellStyle name="Input 3 13 4" xfId="20741"/>
    <cellStyle name="Input 3 13 4 2" xfId="57048"/>
    <cellStyle name="Input 3 13 4 3" xfId="57049"/>
    <cellStyle name="Input 3 13 5" xfId="20742"/>
    <cellStyle name="Input 3 13 5 2" xfId="57050"/>
    <cellStyle name="Input 3 13 5 3" xfId="57051"/>
    <cellStyle name="Input 3 13 6" xfId="20743"/>
    <cellStyle name="Input 3 13 6 2" xfId="57052"/>
    <cellStyle name="Input 3 13 6 3" xfId="57053"/>
    <cellStyle name="Input 3 13 7" xfId="20744"/>
    <cellStyle name="Input 3 13 8" xfId="57054"/>
    <cellStyle name="Input 3 14" xfId="20745"/>
    <cellStyle name="Input 3 14 2" xfId="20746"/>
    <cellStyle name="Input 3 14 2 2" xfId="20747"/>
    <cellStyle name="Input 3 14 2 3" xfId="20748"/>
    <cellStyle name="Input 3 14 2 4" xfId="20749"/>
    <cellStyle name="Input 3 14 2 5" xfId="20750"/>
    <cellStyle name="Input 3 14 2 6" xfId="20751"/>
    <cellStyle name="Input 3 14 3" xfId="20752"/>
    <cellStyle name="Input 3 14 3 2" xfId="57055"/>
    <cellStyle name="Input 3 14 3 3" xfId="57056"/>
    <cellStyle name="Input 3 14 4" xfId="20753"/>
    <cellStyle name="Input 3 14 4 2" xfId="57057"/>
    <cellStyle name="Input 3 14 4 3" xfId="57058"/>
    <cellStyle name="Input 3 14 5" xfId="20754"/>
    <cellStyle name="Input 3 14 5 2" xfId="57059"/>
    <cellStyle name="Input 3 14 5 3" xfId="57060"/>
    <cellStyle name="Input 3 14 6" xfId="20755"/>
    <cellStyle name="Input 3 14 6 2" xfId="57061"/>
    <cellStyle name="Input 3 14 6 3" xfId="57062"/>
    <cellStyle name="Input 3 14 7" xfId="20756"/>
    <cellStyle name="Input 3 14 8" xfId="57063"/>
    <cellStyle name="Input 3 15" xfId="20757"/>
    <cellStyle name="Input 3 15 2" xfId="20758"/>
    <cellStyle name="Input 3 15 2 2" xfId="20759"/>
    <cellStyle name="Input 3 15 2 3" xfId="20760"/>
    <cellStyle name="Input 3 15 2 4" xfId="20761"/>
    <cellStyle name="Input 3 15 2 5" xfId="20762"/>
    <cellStyle name="Input 3 15 2 6" xfId="20763"/>
    <cellStyle name="Input 3 15 3" xfId="20764"/>
    <cellStyle name="Input 3 15 3 2" xfId="57064"/>
    <cellStyle name="Input 3 15 3 3" xfId="57065"/>
    <cellStyle name="Input 3 15 4" xfId="20765"/>
    <cellStyle name="Input 3 15 4 2" xfId="57066"/>
    <cellStyle name="Input 3 15 4 3" xfId="57067"/>
    <cellStyle name="Input 3 15 5" xfId="20766"/>
    <cellStyle name="Input 3 15 5 2" xfId="57068"/>
    <cellStyle name="Input 3 15 5 3" xfId="57069"/>
    <cellStyle name="Input 3 15 6" xfId="20767"/>
    <cellStyle name="Input 3 15 6 2" xfId="57070"/>
    <cellStyle name="Input 3 15 6 3" xfId="57071"/>
    <cellStyle name="Input 3 15 7" xfId="20768"/>
    <cellStyle name="Input 3 15 8" xfId="57072"/>
    <cellStyle name="Input 3 16" xfId="20769"/>
    <cellStyle name="Input 3 16 2" xfId="20770"/>
    <cellStyle name="Input 3 16 2 2" xfId="20771"/>
    <cellStyle name="Input 3 16 2 3" xfId="20772"/>
    <cellStyle name="Input 3 16 2 4" xfId="20773"/>
    <cellStyle name="Input 3 16 2 5" xfId="20774"/>
    <cellStyle name="Input 3 16 2 6" xfId="20775"/>
    <cellStyle name="Input 3 16 3" xfId="20776"/>
    <cellStyle name="Input 3 16 3 2" xfId="57073"/>
    <cellStyle name="Input 3 16 3 3" xfId="57074"/>
    <cellStyle name="Input 3 16 4" xfId="20777"/>
    <cellStyle name="Input 3 16 4 2" xfId="57075"/>
    <cellStyle name="Input 3 16 4 3" xfId="57076"/>
    <cellStyle name="Input 3 16 5" xfId="20778"/>
    <cellStyle name="Input 3 16 5 2" xfId="57077"/>
    <cellStyle name="Input 3 16 5 3" xfId="57078"/>
    <cellStyle name="Input 3 16 6" xfId="20779"/>
    <cellStyle name="Input 3 16 6 2" xfId="57079"/>
    <cellStyle name="Input 3 16 6 3" xfId="57080"/>
    <cellStyle name="Input 3 16 7" xfId="20780"/>
    <cellStyle name="Input 3 16 8" xfId="57081"/>
    <cellStyle name="Input 3 17" xfId="20781"/>
    <cellStyle name="Input 3 17 2" xfId="20782"/>
    <cellStyle name="Input 3 17 2 2" xfId="20783"/>
    <cellStyle name="Input 3 17 2 3" xfId="20784"/>
    <cellStyle name="Input 3 17 2 4" xfId="20785"/>
    <cellStyle name="Input 3 17 2 5" xfId="20786"/>
    <cellStyle name="Input 3 17 2 6" xfId="20787"/>
    <cellStyle name="Input 3 17 3" xfId="20788"/>
    <cellStyle name="Input 3 17 3 2" xfId="57082"/>
    <cellStyle name="Input 3 17 3 3" xfId="57083"/>
    <cellStyle name="Input 3 17 4" xfId="20789"/>
    <cellStyle name="Input 3 17 4 2" xfId="57084"/>
    <cellStyle name="Input 3 17 4 3" xfId="57085"/>
    <cellStyle name="Input 3 17 5" xfId="20790"/>
    <cellStyle name="Input 3 17 5 2" xfId="57086"/>
    <cellStyle name="Input 3 17 5 3" xfId="57087"/>
    <cellStyle name="Input 3 17 6" xfId="20791"/>
    <cellStyle name="Input 3 17 6 2" xfId="57088"/>
    <cellStyle name="Input 3 17 6 3" xfId="57089"/>
    <cellStyle name="Input 3 17 7" xfId="20792"/>
    <cellStyle name="Input 3 17 8" xfId="57090"/>
    <cellStyle name="Input 3 18" xfId="20793"/>
    <cellStyle name="Input 3 18 2" xfId="20794"/>
    <cellStyle name="Input 3 18 2 2" xfId="20795"/>
    <cellStyle name="Input 3 18 2 3" xfId="20796"/>
    <cellStyle name="Input 3 18 2 4" xfId="20797"/>
    <cellStyle name="Input 3 18 2 5" xfId="20798"/>
    <cellStyle name="Input 3 18 2 6" xfId="20799"/>
    <cellStyle name="Input 3 18 3" xfId="20800"/>
    <cellStyle name="Input 3 18 3 2" xfId="57091"/>
    <cellStyle name="Input 3 18 3 3" xfId="57092"/>
    <cellStyle name="Input 3 18 4" xfId="20801"/>
    <cellStyle name="Input 3 18 4 2" xfId="57093"/>
    <cellStyle name="Input 3 18 4 3" xfId="57094"/>
    <cellStyle name="Input 3 18 5" xfId="20802"/>
    <cellStyle name="Input 3 18 5 2" xfId="57095"/>
    <cellStyle name="Input 3 18 5 3" xfId="57096"/>
    <cellStyle name="Input 3 18 6" xfId="20803"/>
    <cellStyle name="Input 3 18 6 2" xfId="57097"/>
    <cellStyle name="Input 3 18 6 3" xfId="57098"/>
    <cellStyle name="Input 3 18 7" xfId="20804"/>
    <cellStyle name="Input 3 18 8" xfId="57099"/>
    <cellStyle name="Input 3 19" xfId="20805"/>
    <cellStyle name="Input 3 19 2" xfId="20806"/>
    <cellStyle name="Input 3 19 2 2" xfId="20807"/>
    <cellStyle name="Input 3 19 2 3" xfId="20808"/>
    <cellStyle name="Input 3 19 2 4" xfId="20809"/>
    <cellStyle name="Input 3 19 2 5" xfId="20810"/>
    <cellStyle name="Input 3 19 2 6" xfId="20811"/>
    <cellStyle name="Input 3 19 3" xfId="20812"/>
    <cellStyle name="Input 3 19 3 2" xfId="57100"/>
    <cellStyle name="Input 3 19 3 3" xfId="57101"/>
    <cellStyle name="Input 3 19 4" xfId="20813"/>
    <cellStyle name="Input 3 19 4 2" xfId="57102"/>
    <cellStyle name="Input 3 19 4 3" xfId="57103"/>
    <cellStyle name="Input 3 19 5" xfId="20814"/>
    <cellStyle name="Input 3 19 5 2" xfId="57104"/>
    <cellStyle name="Input 3 19 5 3" xfId="57105"/>
    <cellStyle name="Input 3 19 6" xfId="20815"/>
    <cellStyle name="Input 3 19 6 2" xfId="57106"/>
    <cellStyle name="Input 3 19 6 3" xfId="57107"/>
    <cellStyle name="Input 3 19 7" xfId="20816"/>
    <cellStyle name="Input 3 19 8" xfId="57108"/>
    <cellStyle name="Input 3 2" xfId="20817"/>
    <cellStyle name="Input 3 2 10" xfId="20818"/>
    <cellStyle name="Input 3 2 10 2" xfId="20819"/>
    <cellStyle name="Input 3 2 10 2 2" xfId="20820"/>
    <cellStyle name="Input 3 2 10 2 3" xfId="20821"/>
    <cellStyle name="Input 3 2 10 2 4" xfId="20822"/>
    <cellStyle name="Input 3 2 10 2 5" xfId="20823"/>
    <cellStyle name="Input 3 2 10 2 6" xfId="20824"/>
    <cellStyle name="Input 3 2 10 3" xfId="20825"/>
    <cellStyle name="Input 3 2 10 3 2" xfId="57109"/>
    <cellStyle name="Input 3 2 10 3 3" xfId="57110"/>
    <cellStyle name="Input 3 2 10 4" xfId="20826"/>
    <cellStyle name="Input 3 2 10 4 2" xfId="57111"/>
    <cellStyle name="Input 3 2 10 4 3" xfId="57112"/>
    <cellStyle name="Input 3 2 10 5" xfId="20827"/>
    <cellStyle name="Input 3 2 10 5 2" xfId="57113"/>
    <cellStyle name="Input 3 2 10 5 3" xfId="57114"/>
    <cellStyle name="Input 3 2 10 6" xfId="20828"/>
    <cellStyle name="Input 3 2 10 6 2" xfId="57115"/>
    <cellStyle name="Input 3 2 10 6 3" xfId="57116"/>
    <cellStyle name="Input 3 2 10 7" xfId="20829"/>
    <cellStyle name="Input 3 2 10 8" xfId="57117"/>
    <cellStyle name="Input 3 2 11" xfId="20830"/>
    <cellStyle name="Input 3 2 11 2" xfId="20831"/>
    <cellStyle name="Input 3 2 11 2 2" xfId="20832"/>
    <cellStyle name="Input 3 2 11 2 3" xfId="20833"/>
    <cellStyle name="Input 3 2 11 2 4" xfId="20834"/>
    <cellStyle name="Input 3 2 11 2 5" xfId="20835"/>
    <cellStyle name="Input 3 2 11 2 6" xfId="20836"/>
    <cellStyle name="Input 3 2 11 3" xfId="20837"/>
    <cellStyle name="Input 3 2 11 3 2" xfId="57118"/>
    <cellStyle name="Input 3 2 11 3 3" xfId="57119"/>
    <cellStyle name="Input 3 2 11 4" xfId="20838"/>
    <cellStyle name="Input 3 2 11 4 2" xfId="57120"/>
    <cellStyle name="Input 3 2 11 4 3" xfId="57121"/>
    <cellStyle name="Input 3 2 11 5" xfId="20839"/>
    <cellStyle name="Input 3 2 11 5 2" xfId="57122"/>
    <cellStyle name="Input 3 2 11 5 3" xfId="57123"/>
    <cellStyle name="Input 3 2 11 6" xfId="20840"/>
    <cellStyle name="Input 3 2 11 6 2" xfId="57124"/>
    <cellStyle name="Input 3 2 11 6 3" xfId="57125"/>
    <cellStyle name="Input 3 2 11 7" xfId="20841"/>
    <cellStyle name="Input 3 2 11 8" xfId="57126"/>
    <cellStyle name="Input 3 2 12" xfId="20842"/>
    <cellStyle name="Input 3 2 12 2" xfId="20843"/>
    <cellStyle name="Input 3 2 12 2 2" xfId="20844"/>
    <cellStyle name="Input 3 2 12 2 3" xfId="20845"/>
    <cellStyle name="Input 3 2 12 2 4" xfId="20846"/>
    <cellStyle name="Input 3 2 12 2 5" xfId="20847"/>
    <cellStyle name="Input 3 2 12 2 6" xfId="20848"/>
    <cellStyle name="Input 3 2 12 3" xfId="20849"/>
    <cellStyle name="Input 3 2 12 3 2" xfId="57127"/>
    <cellStyle name="Input 3 2 12 3 3" xfId="57128"/>
    <cellStyle name="Input 3 2 12 4" xfId="20850"/>
    <cellStyle name="Input 3 2 12 4 2" xfId="57129"/>
    <cellStyle name="Input 3 2 12 4 3" xfId="57130"/>
    <cellStyle name="Input 3 2 12 5" xfId="20851"/>
    <cellStyle name="Input 3 2 12 5 2" xfId="57131"/>
    <cellStyle name="Input 3 2 12 5 3" xfId="57132"/>
    <cellStyle name="Input 3 2 12 6" xfId="20852"/>
    <cellStyle name="Input 3 2 12 6 2" xfId="57133"/>
    <cellStyle name="Input 3 2 12 6 3" xfId="57134"/>
    <cellStyle name="Input 3 2 12 7" xfId="20853"/>
    <cellStyle name="Input 3 2 12 8" xfId="57135"/>
    <cellStyle name="Input 3 2 13" xfId="20854"/>
    <cellStyle name="Input 3 2 13 2" xfId="20855"/>
    <cellStyle name="Input 3 2 13 2 2" xfId="20856"/>
    <cellStyle name="Input 3 2 13 2 3" xfId="20857"/>
    <cellStyle name="Input 3 2 13 2 4" xfId="20858"/>
    <cellStyle name="Input 3 2 13 2 5" xfId="20859"/>
    <cellStyle name="Input 3 2 13 2 6" xfId="20860"/>
    <cellStyle name="Input 3 2 13 3" xfId="20861"/>
    <cellStyle name="Input 3 2 13 3 2" xfId="57136"/>
    <cellStyle name="Input 3 2 13 3 3" xfId="57137"/>
    <cellStyle name="Input 3 2 13 4" xfId="20862"/>
    <cellStyle name="Input 3 2 13 4 2" xfId="57138"/>
    <cellStyle name="Input 3 2 13 4 3" xfId="57139"/>
    <cellStyle name="Input 3 2 13 5" xfId="20863"/>
    <cellStyle name="Input 3 2 13 5 2" xfId="57140"/>
    <cellStyle name="Input 3 2 13 5 3" xfId="57141"/>
    <cellStyle name="Input 3 2 13 6" xfId="20864"/>
    <cellStyle name="Input 3 2 13 6 2" xfId="57142"/>
    <cellStyle name="Input 3 2 13 6 3" xfId="57143"/>
    <cellStyle name="Input 3 2 13 7" xfId="20865"/>
    <cellStyle name="Input 3 2 13 8" xfId="57144"/>
    <cellStyle name="Input 3 2 14" xfId="20866"/>
    <cellStyle name="Input 3 2 14 2" xfId="20867"/>
    <cellStyle name="Input 3 2 14 2 2" xfId="20868"/>
    <cellStyle name="Input 3 2 14 2 3" xfId="20869"/>
    <cellStyle name="Input 3 2 14 2 4" xfId="20870"/>
    <cellStyle name="Input 3 2 14 2 5" xfId="20871"/>
    <cellStyle name="Input 3 2 14 2 6" xfId="20872"/>
    <cellStyle name="Input 3 2 14 3" xfId="20873"/>
    <cellStyle name="Input 3 2 14 3 2" xfId="57145"/>
    <cellStyle name="Input 3 2 14 3 3" xfId="57146"/>
    <cellStyle name="Input 3 2 14 4" xfId="20874"/>
    <cellStyle name="Input 3 2 14 4 2" xfId="57147"/>
    <cellStyle name="Input 3 2 14 4 3" xfId="57148"/>
    <cellStyle name="Input 3 2 14 5" xfId="20875"/>
    <cellStyle name="Input 3 2 14 5 2" xfId="57149"/>
    <cellStyle name="Input 3 2 14 5 3" xfId="57150"/>
    <cellStyle name="Input 3 2 14 6" xfId="20876"/>
    <cellStyle name="Input 3 2 14 6 2" xfId="57151"/>
    <cellStyle name="Input 3 2 14 6 3" xfId="57152"/>
    <cellStyle name="Input 3 2 14 7" xfId="20877"/>
    <cellStyle name="Input 3 2 14 8" xfId="57153"/>
    <cellStyle name="Input 3 2 15" xfId="20878"/>
    <cellStyle name="Input 3 2 15 2" xfId="20879"/>
    <cellStyle name="Input 3 2 15 2 2" xfId="20880"/>
    <cellStyle name="Input 3 2 15 2 3" xfId="20881"/>
    <cellStyle name="Input 3 2 15 2 4" xfId="20882"/>
    <cellStyle name="Input 3 2 15 2 5" xfId="20883"/>
    <cellStyle name="Input 3 2 15 2 6" xfId="20884"/>
    <cellStyle name="Input 3 2 15 3" xfId="20885"/>
    <cellStyle name="Input 3 2 15 3 2" xfId="57154"/>
    <cellStyle name="Input 3 2 15 3 3" xfId="57155"/>
    <cellStyle name="Input 3 2 15 4" xfId="20886"/>
    <cellStyle name="Input 3 2 15 4 2" xfId="57156"/>
    <cellStyle name="Input 3 2 15 4 3" xfId="57157"/>
    <cellStyle name="Input 3 2 15 5" xfId="20887"/>
    <cellStyle name="Input 3 2 15 5 2" xfId="57158"/>
    <cellStyle name="Input 3 2 15 5 3" xfId="57159"/>
    <cellStyle name="Input 3 2 15 6" xfId="20888"/>
    <cellStyle name="Input 3 2 15 6 2" xfId="57160"/>
    <cellStyle name="Input 3 2 15 6 3" xfId="57161"/>
    <cellStyle name="Input 3 2 15 7" xfId="20889"/>
    <cellStyle name="Input 3 2 15 8" xfId="57162"/>
    <cellStyle name="Input 3 2 16" xfId="20890"/>
    <cellStyle name="Input 3 2 16 2" xfId="20891"/>
    <cellStyle name="Input 3 2 16 2 2" xfId="20892"/>
    <cellStyle name="Input 3 2 16 2 3" xfId="20893"/>
    <cellStyle name="Input 3 2 16 2 4" xfId="20894"/>
    <cellStyle name="Input 3 2 16 2 5" xfId="20895"/>
    <cellStyle name="Input 3 2 16 2 6" xfId="20896"/>
    <cellStyle name="Input 3 2 16 3" xfId="20897"/>
    <cellStyle name="Input 3 2 16 3 2" xfId="57163"/>
    <cellStyle name="Input 3 2 16 3 3" xfId="57164"/>
    <cellStyle name="Input 3 2 16 4" xfId="20898"/>
    <cellStyle name="Input 3 2 16 4 2" xfId="57165"/>
    <cellStyle name="Input 3 2 16 4 3" xfId="57166"/>
    <cellStyle name="Input 3 2 16 5" xfId="20899"/>
    <cellStyle name="Input 3 2 16 5 2" xfId="57167"/>
    <cellStyle name="Input 3 2 16 5 3" xfId="57168"/>
    <cellStyle name="Input 3 2 16 6" xfId="20900"/>
    <cellStyle name="Input 3 2 16 6 2" xfId="57169"/>
    <cellStyle name="Input 3 2 16 6 3" xfId="57170"/>
    <cellStyle name="Input 3 2 16 7" xfId="20901"/>
    <cellStyle name="Input 3 2 16 8" xfId="57171"/>
    <cellStyle name="Input 3 2 17" xfId="20902"/>
    <cellStyle name="Input 3 2 17 2" xfId="20903"/>
    <cellStyle name="Input 3 2 17 2 2" xfId="20904"/>
    <cellStyle name="Input 3 2 17 2 3" xfId="20905"/>
    <cellStyle name="Input 3 2 17 2 4" xfId="20906"/>
    <cellStyle name="Input 3 2 17 2 5" xfId="20907"/>
    <cellStyle name="Input 3 2 17 2 6" xfId="20908"/>
    <cellStyle name="Input 3 2 17 3" xfId="20909"/>
    <cellStyle name="Input 3 2 17 3 2" xfId="57172"/>
    <cellStyle name="Input 3 2 17 3 3" xfId="57173"/>
    <cellStyle name="Input 3 2 17 4" xfId="20910"/>
    <cellStyle name="Input 3 2 17 4 2" xfId="57174"/>
    <cellStyle name="Input 3 2 17 4 3" xfId="57175"/>
    <cellStyle name="Input 3 2 17 5" xfId="20911"/>
    <cellStyle name="Input 3 2 17 5 2" xfId="57176"/>
    <cellStyle name="Input 3 2 17 5 3" xfId="57177"/>
    <cellStyle name="Input 3 2 17 6" xfId="20912"/>
    <cellStyle name="Input 3 2 17 6 2" xfId="57178"/>
    <cellStyle name="Input 3 2 17 6 3" xfId="57179"/>
    <cellStyle name="Input 3 2 17 7" xfId="20913"/>
    <cellStyle name="Input 3 2 17 8" xfId="57180"/>
    <cellStyle name="Input 3 2 18" xfId="20914"/>
    <cellStyle name="Input 3 2 18 2" xfId="20915"/>
    <cellStyle name="Input 3 2 18 2 2" xfId="20916"/>
    <cellStyle name="Input 3 2 18 2 3" xfId="20917"/>
    <cellStyle name="Input 3 2 18 2 4" xfId="20918"/>
    <cellStyle name="Input 3 2 18 2 5" xfId="20919"/>
    <cellStyle name="Input 3 2 18 2 6" xfId="20920"/>
    <cellStyle name="Input 3 2 18 3" xfId="20921"/>
    <cellStyle name="Input 3 2 18 3 2" xfId="57181"/>
    <cellStyle name="Input 3 2 18 3 3" xfId="57182"/>
    <cellStyle name="Input 3 2 18 4" xfId="20922"/>
    <cellStyle name="Input 3 2 18 4 2" xfId="57183"/>
    <cellStyle name="Input 3 2 18 4 3" xfId="57184"/>
    <cellStyle name="Input 3 2 18 5" xfId="20923"/>
    <cellStyle name="Input 3 2 18 5 2" xfId="57185"/>
    <cellStyle name="Input 3 2 18 5 3" xfId="57186"/>
    <cellStyle name="Input 3 2 18 6" xfId="20924"/>
    <cellStyle name="Input 3 2 18 6 2" xfId="57187"/>
    <cellStyle name="Input 3 2 18 6 3" xfId="57188"/>
    <cellStyle name="Input 3 2 18 7" xfId="20925"/>
    <cellStyle name="Input 3 2 18 8" xfId="57189"/>
    <cellStyle name="Input 3 2 19" xfId="20926"/>
    <cellStyle name="Input 3 2 19 2" xfId="20927"/>
    <cellStyle name="Input 3 2 19 2 2" xfId="20928"/>
    <cellStyle name="Input 3 2 19 2 3" xfId="20929"/>
    <cellStyle name="Input 3 2 19 2 4" xfId="20930"/>
    <cellStyle name="Input 3 2 19 2 5" xfId="20931"/>
    <cellStyle name="Input 3 2 19 2 6" xfId="20932"/>
    <cellStyle name="Input 3 2 19 3" xfId="20933"/>
    <cellStyle name="Input 3 2 19 3 2" xfId="57190"/>
    <cellStyle name="Input 3 2 19 3 3" xfId="57191"/>
    <cellStyle name="Input 3 2 19 4" xfId="20934"/>
    <cellStyle name="Input 3 2 19 4 2" xfId="57192"/>
    <cellStyle name="Input 3 2 19 4 3" xfId="57193"/>
    <cellStyle name="Input 3 2 19 5" xfId="20935"/>
    <cellStyle name="Input 3 2 19 5 2" xfId="57194"/>
    <cellStyle name="Input 3 2 19 5 3" xfId="57195"/>
    <cellStyle name="Input 3 2 19 6" xfId="20936"/>
    <cellStyle name="Input 3 2 19 6 2" xfId="57196"/>
    <cellStyle name="Input 3 2 19 6 3" xfId="57197"/>
    <cellStyle name="Input 3 2 19 7" xfId="20937"/>
    <cellStyle name="Input 3 2 19 8" xfId="57198"/>
    <cellStyle name="Input 3 2 2" xfId="20938"/>
    <cellStyle name="Input 3 2 2 10" xfId="20939"/>
    <cellStyle name="Input 3 2 2 10 2" xfId="20940"/>
    <cellStyle name="Input 3 2 2 10 2 2" xfId="20941"/>
    <cellStyle name="Input 3 2 2 10 2 3" xfId="20942"/>
    <cellStyle name="Input 3 2 2 10 2 4" xfId="20943"/>
    <cellStyle name="Input 3 2 2 10 2 5" xfId="20944"/>
    <cellStyle name="Input 3 2 2 10 2 6" xfId="20945"/>
    <cellStyle name="Input 3 2 2 10 3" xfId="20946"/>
    <cellStyle name="Input 3 2 2 10 3 2" xfId="57199"/>
    <cellStyle name="Input 3 2 2 10 3 3" xfId="57200"/>
    <cellStyle name="Input 3 2 2 10 4" xfId="20947"/>
    <cellStyle name="Input 3 2 2 10 4 2" xfId="57201"/>
    <cellStyle name="Input 3 2 2 10 4 3" xfId="57202"/>
    <cellStyle name="Input 3 2 2 10 5" xfId="20948"/>
    <cellStyle name="Input 3 2 2 10 5 2" xfId="57203"/>
    <cellStyle name="Input 3 2 2 10 5 3" xfId="57204"/>
    <cellStyle name="Input 3 2 2 10 6" xfId="20949"/>
    <cellStyle name="Input 3 2 2 10 6 2" xfId="57205"/>
    <cellStyle name="Input 3 2 2 10 6 3" xfId="57206"/>
    <cellStyle name="Input 3 2 2 10 7" xfId="20950"/>
    <cellStyle name="Input 3 2 2 10 8" xfId="57207"/>
    <cellStyle name="Input 3 2 2 11" xfId="20951"/>
    <cellStyle name="Input 3 2 2 11 2" xfId="20952"/>
    <cellStyle name="Input 3 2 2 11 2 2" xfId="20953"/>
    <cellStyle name="Input 3 2 2 11 2 3" xfId="20954"/>
    <cellStyle name="Input 3 2 2 11 2 4" xfId="20955"/>
    <cellStyle name="Input 3 2 2 11 2 5" xfId="20956"/>
    <cellStyle name="Input 3 2 2 11 2 6" xfId="20957"/>
    <cellStyle name="Input 3 2 2 11 3" xfId="20958"/>
    <cellStyle name="Input 3 2 2 11 3 2" xfId="57208"/>
    <cellStyle name="Input 3 2 2 11 3 3" xfId="57209"/>
    <cellStyle name="Input 3 2 2 11 4" xfId="20959"/>
    <cellStyle name="Input 3 2 2 11 4 2" xfId="57210"/>
    <cellStyle name="Input 3 2 2 11 4 3" xfId="57211"/>
    <cellStyle name="Input 3 2 2 11 5" xfId="20960"/>
    <cellStyle name="Input 3 2 2 11 5 2" xfId="57212"/>
    <cellStyle name="Input 3 2 2 11 5 3" xfId="57213"/>
    <cellStyle name="Input 3 2 2 11 6" xfId="20961"/>
    <cellStyle name="Input 3 2 2 11 6 2" xfId="57214"/>
    <cellStyle name="Input 3 2 2 11 6 3" xfId="57215"/>
    <cellStyle name="Input 3 2 2 11 7" xfId="20962"/>
    <cellStyle name="Input 3 2 2 11 8" xfId="57216"/>
    <cellStyle name="Input 3 2 2 12" xfId="20963"/>
    <cellStyle name="Input 3 2 2 12 2" xfId="20964"/>
    <cellStyle name="Input 3 2 2 12 2 2" xfId="20965"/>
    <cellStyle name="Input 3 2 2 12 2 3" xfId="20966"/>
    <cellStyle name="Input 3 2 2 12 2 4" xfId="20967"/>
    <cellStyle name="Input 3 2 2 12 2 5" xfId="20968"/>
    <cellStyle name="Input 3 2 2 12 2 6" xfId="20969"/>
    <cellStyle name="Input 3 2 2 12 3" xfId="20970"/>
    <cellStyle name="Input 3 2 2 12 3 2" xfId="57217"/>
    <cellStyle name="Input 3 2 2 12 3 3" xfId="57218"/>
    <cellStyle name="Input 3 2 2 12 4" xfId="20971"/>
    <cellStyle name="Input 3 2 2 12 4 2" xfId="57219"/>
    <cellStyle name="Input 3 2 2 12 4 3" xfId="57220"/>
    <cellStyle name="Input 3 2 2 12 5" xfId="20972"/>
    <cellStyle name="Input 3 2 2 12 5 2" xfId="57221"/>
    <cellStyle name="Input 3 2 2 12 5 3" xfId="57222"/>
    <cellStyle name="Input 3 2 2 12 6" xfId="20973"/>
    <cellStyle name="Input 3 2 2 12 6 2" xfId="57223"/>
    <cellStyle name="Input 3 2 2 12 6 3" xfId="57224"/>
    <cellStyle name="Input 3 2 2 12 7" xfId="20974"/>
    <cellStyle name="Input 3 2 2 12 8" xfId="57225"/>
    <cellStyle name="Input 3 2 2 13" xfId="20975"/>
    <cellStyle name="Input 3 2 2 13 2" xfId="20976"/>
    <cellStyle name="Input 3 2 2 13 2 2" xfId="20977"/>
    <cellStyle name="Input 3 2 2 13 2 3" xfId="20978"/>
    <cellStyle name="Input 3 2 2 13 2 4" xfId="20979"/>
    <cellStyle name="Input 3 2 2 13 2 5" xfId="20980"/>
    <cellStyle name="Input 3 2 2 13 2 6" xfId="20981"/>
    <cellStyle name="Input 3 2 2 13 3" xfId="20982"/>
    <cellStyle name="Input 3 2 2 13 3 2" xfId="57226"/>
    <cellStyle name="Input 3 2 2 13 3 3" xfId="57227"/>
    <cellStyle name="Input 3 2 2 13 4" xfId="20983"/>
    <cellStyle name="Input 3 2 2 13 4 2" xfId="57228"/>
    <cellStyle name="Input 3 2 2 13 4 3" xfId="57229"/>
    <cellStyle name="Input 3 2 2 13 5" xfId="20984"/>
    <cellStyle name="Input 3 2 2 13 5 2" xfId="57230"/>
    <cellStyle name="Input 3 2 2 13 5 3" xfId="57231"/>
    <cellStyle name="Input 3 2 2 13 6" xfId="20985"/>
    <cellStyle name="Input 3 2 2 13 6 2" xfId="57232"/>
    <cellStyle name="Input 3 2 2 13 6 3" xfId="57233"/>
    <cellStyle name="Input 3 2 2 13 7" xfId="20986"/>
    <cellStyle name="Input 3 2 2 13 8" xfId="57234"/>
    <cellStyle name="Input 3 2 2 14" xfId="20987"/>
    <cellStyle name="Input 3 2 2 14 2" xfId="20988"/>
    <cellStyle name="Input 3 2 2 14 2 2" xfId="20989"/>
    <cellStyle name="Input 3 2 2 14 2 3" xfId="20990"/>
    <cellStyle name="Input 3 2 2 14 2 4" xfId="20991"/>
    <cellStyle name="Input 3 2 2 14 2 5" xfId="20992"/>
    <cellStyle name="Input 3 2 2 14 2 6" xfId="20993"/>
    <cellStyle name="Input 3 2 2 14 3" xfId="20994"/>
    <cellStyle name="Input 3 2 2 14 3 2" xfId="57235"/>
    <cellStyle name="Input 3 2 2 14 3 3" xfId="57236"/>
    <cellStyle name="Input 3 2 2 14 4" xfId="20995"/>
    <cellStyle name="Input 3 2 2 14 4 2" xfId="57237"/>
    <cellStyle name="Input 3 2 2 14 4 3" xfId="57238"/>
    <cellStyle name="Input 3 2 2 14 5" xfId="20996"/>
    <cellStyle name="Input 3 2 2 14 5 2" xfId="57239"/>
    <cellStyle name="Input 3 2 2 14 5 3" xfId="57240"/>
    <cellStyle name="Input 3 2 2 14 6" xfId="20997"/>
    <cellStyle name="Input 3 2 2 14 6 2" xfId="57241"/>
    <cellStyle name="Input 3 2 2 14 6 3" xfId="57242"/>
    <cellStyle name="Input 3 2 2 14 7" xfId="20998"/>
    <cellStyle name="Input 3 2 2 14 8" xfId="57243"/>
    <cellStyle name="Input 3 2 2 15" xfId="20999"/>
    <cellStyle name="Input 3 2 2 15 2" xfId="21000"/>
    <cellStyle name="Input 3 2 2 15 2 2" xfId="21001"/>
    <cellStyle name="Input 3 2 2 15 2 3" xfId="21002"/>
    <cellStyle name="Input 3 2 2 15 2 4" xfId="21003"/>
    <cellStyle name="Input 3 2 2 15 2 5" xfId="21004"/>
    <cellStyle name="Input 3 2 2 15 2 6" xfId="21005"/>
    <cellStyle name="Input 3 2 2 15 3" xfId="21006"/>
    <cellStyle name="Input 3 2 2 15 3 2" xfId="57244"/>
    <cellStyle name="Input 3 2 2 15 3 3" xfId="57245"/>
    <cellStyle name="Input 3 2 2 15 4" xfId="21007"/>
    <cellStyle name="Input 3 2 2 15 4 2" xfId="57246"/>
    <cellStyle name="Input 3 2 2 15 4 3" xfId="57247"/>
    <cellStyle name="Input 3 2 2 15 5" xfId="21008"/>
    <cellStyle name="Input 3 2 2 15 5 2" xfId="57248"/>
    <cellStyle name="Input 3 2 2 15 5 3" xfId="57249"/>
    <cellStyle name="Input 3 2 2 15 6" xfId="21009"/>
    <cellStyle name="Input 3 2 2 15 6 2" xfId="57250"/>
    <cellStyle name="Input 3 2 2 15 6 3" xfId="57251"/>
    <cellStyle name="Input 3 2 2 15 7" xfId="21010"/>
    <cellStyle name="Input 3 2 2 15 8" xfId="57252"/>
    <cellStyle name="Input 3 2 2 16" xfId="21011"/>
    <cellStyle name="Input 3 2 2 16 2" xfId="21012"/>
    <cellStyle name="Input 3 2 2 16 2 2" xfId="21013"/>
    <cellStyle name="Input 3 2 2 16 2 3" xfId="21014"/>
    <cellStyle name="Input 3 2 2 16 2 4" xfId="21015"/>
    <cellStyle name="Input 3 2 2 16 2 5" xfId="21016"/>
    <cellStyle name="Input 3 2 2 16 2 6" xfId="21017"/>
    <cellStyle name="Input 3 2 2 16 3" xfId="21018"/>
    <cellStyle name="Input 3 2 2 16 3 2" xfId="57253"/>
    <cellStyle name="Input 3 2 2 16 3 3" xfId="57254"/>
    <cellStyle name="Input 3 2 2 16 4" xfId="21019"/>
    <cellStyle name="Input 3 2 2 16 4 2" xfId="57255"/>
    <cellStyle name="Input 3 2 2 16 4 3" xfId="57256"/>
    <cellStyle name="Input 3 2 2 16 5" xfId="21020"/>
    <cellStyle name="Input 3 2 2 16 5 2" xfId="57257"/>
    <cellStyle name="Input 3 2 2 16 5 3" xfId="57258"/>
    <cellStyle name="Input 3 2 2 16 6" xfId="21021"/>
    <cellStyle name="Input 3 2 2 16 6 2" xfId="57259"/>
    <cellStyle name="Input 3 2 2 16 6 3" xfId="57260"/>
    <cellStyle name="Input 3 2 2 16 7" xfId="21022"/>
    <cellStyle name="Input 3 2 2 16 8" xfId="57261"/>
    <cellStyle name="Input 3 2 2 17" xfId="21023"/>
    <cellStyle name="Input 3 2 2 17 2" xfId="21024"/>
    <cellStyle name="Input 3 2 2 17 2 2" xfId="21025"/>
    <cellStyle name="Input 3 2 2 17 2 3" xfId="21026"/>
    <cellStyle name="Input 3 2 2 17 2 4" xfId="21027"/>
    <cellStyle name="Input 3 2 2 17 2 5" xfId="21028"/>
    <cellStyle name="Input 3 2 2 17 2 6" xfId="21029"/>
    <cellStyle name="Input 3 2 2 17 3" xfId="21030"/>
    <cellStyle name="Input 3 2 2 17 3 2" xfId="57262"/>
    <cellStyle name="Input 3 2 2 17 3 3" xfId="57263"/>
    <cellStyle name="Input 3 2 2 17 4" xfId="21031"/>
    <cellStyle name="Input 3 2 2 17 4 2" xfId="57264"/>
    <cellStyle name="Input 3 2 2 17 4 3" xfId="57265"/>
    <cellStyle name="Input 3 2 2 17 5" xfId="21032"/>
    <cellStyle name="Input 3 2 2 17 5 2" xfId="57266"/>
    <cellStyle name="Input 3 2 2 17 5 3" xfId="57267"/>
    <cellStyle name="Input 3 2 2 17 6" xfId="21033"/>
    <cellStyle name="Input 3 2 2 17 6 2" xfId="57268"/>
    <cellStyle name="Input 3 2 2 17 6 3" xfId="57269"/>
    <cellStyle name="Input 3 2 2 17 7" xfId="21034"/>
    <cellStyle name="Input 3 2 2 17 8" xfId="57270"/>
    <cellStyle name="Input 3 2 2 18" xfId="21035"/>
    <cellStyle name="Input 3 2 2 18 2" xfId="21036"/>
    <cellStyle name="Input 3 2 2 18 2 2" xfId="21037"/>
    <cellStyle name="Input 3 2 2 18 2 3" xfId="21038"/>
    <cellStyle name="Input 3 2 2 18 2 4" xfId="21039"/>
    <cellStyle name="Input 3 2 2 18 2 5" xfId="21040"/>
    <cellStyle name="Input 3 2 2 18 2 6" xfId="21041"/>
    <cellStyle name="Input 3 2 2 18 3" xfId="21042"/>
    <cellStyle name="Input 3 2 2 18 3 2" xfId="57271"/>
    <cellStyle name="Input 3 2 2 18 3 3" xfId="57272"/>
    <cellStyle name="Input 3 2 2 18 4" xfId="21043"/>
    <cellStyle name="Input 3 2 2 18 4 2" xfId="57273"/>
    <cellStyle name="Input 3 2 2 18 4 3" xfId="57274"/>
    <cellStyle name="Input 3 2 2 18 5" xfId="21044"/>
    <cellStyle name="Input 3 2 2 18 5 2" xfId="57275"/>
    <cellStyle name="Input 3 2 2 18 5 3" xfId="57276"/>
    <cellStyle name="Input 3 2 2 18 6" xfId="21045"/>
    <cellStyle name="Input 3 2 2 18 6 2" xfId="57277"/>
    <cellStyle name="Input 3 2 2 18 6 3" xfId="57278"/>
    <cellStyle name="Input 3 2 2 18 7" xfId="21046"/>
    <cellStyle name="Input 3 2 2 18 8" xfId="57279"/>
    <cellStyle name="Input 3 2 2 19" xfId="21047"/>
    <cellStyle name="Input 3 2 2 19 2" xfId="21048"/>
    <cellStyle name="Input 3 2 2 19 2 2" xfId="21049"/>
    <cellStyle name="Input 3 2 2 19 2 3" xfId="21050"/>
    <cellStyle name="Input 3 2 2 19 2 4" xfId="21051"/>
    <cellStyle name="Input 3 2 2 19 2 5" xfId="21052"/>
    <cellStyle name="Input 3 2 2 19 2 6" xfId="21053"/>
    <cellStyle name="Input 3 2 2 19 3" xfId="21054"/>
    <cellStyle name="Input 3 2 2 19 3 2" xfId="57280"/>
    <cellStyle name="Input 3 2 2 19 3 3" xfId="57281"/>
    <cellStyle name="Input 3 2 2 19 4" xfId="21055"/>
    <cellStyle name="Input 3 2 2 19 4 2" xfId="57282"/>
    <cellStyle name="Input 3 2 2 19 4 3" xfId="57283"/>
    <cellStyle name="Input 3 2 2 19 5" xfId="21056"/>
    <cellStyle name="Input 3 2 2 19 5 2" xfId="57284"/>
    <cellStyle name="Input 3 2 2 19 5 3" xfId="57285"/>
    <cellStyle name="Input 3 2 2 19 6" xfId="21057"/>
    <cellStyle name="Input 3 2 2 19 6 2" xfId="57286"/>
    <cellStyle name="Input 3 2 2 19 6 3" xfId="57287"/>
    <cellStyle name="Input 3 2 2 19 7" xfId="21058"/>
    <cellStyle name="Input 3 2 2 19 8" xfId="57288"/>
    <cellStyle name="Input 3 2 2 2" xfId="21059"/>
    <cellStyle name="Input 3 2 2 2 2" xfId="21060"/>
    <cellStyle name="Input 3 2 2 2 2 2" xfId="21061"/>
    <cellStyle name="Input 3 2 2 2 2 3" xfId="21062"/>
    <cellStyle name="Input 3 2 2 2 2 4" xfId="21063"/>
    <cellStyle name="Input 3 2 2 2 2 5" xfId="21064"/>
    <cellStyle name="Input 3 2 2 2 2 6" xfId="21065"/>
    <cellStyle name="Input 3 2 2 2 3" xfId="21066"/>
    <cellStyle name="Input 3 2 2 2 3 2" xfId="57289"/>
    <cellStyle name="Input 3 2 2 2 3 3" xfId="57290"/>
    <cellStyle name="Input 3 2 2 2 4" xfId="21067"/>
    <cellStyle name="Input 3 2 2 2 4 2" xfId="57291"/>
    <cellStyle name="Input 3 2 2 2 4 3" xfId="57292"/>
    <cellStyle name="Input 3 2 2 2 5" xfId="21068"/>
    <cellStyle name="Input 3 2 2 2 5 2" xfId="57293"/>
    <cellStyle name="Input 3 2 2 2 5 3" xfId="57294"/>
    <cellStyle name="Input 3 2 2 2 6" xfId="21069"/>
    <cellStyle name="Input 3 2 2 2 6 2" xfId="57295"/>
    <cellStyle name="Input 3 2 2 2 6 3" xfId="57296"/>
    <cellStyle name="Input 3 2 2 2 7" xfId="21070"/>
    <cellStyle name="Input 3 2 2 2 8" xfId="57297"/>
    <cellStyle name="Input 3 2 2 20" xfId="21071"/>
    <cellStyle name="Input 3 2 2 20 2" xfId="21072"/>
    <cellStyle name="Input 3 2 2 20 2 2" xfId="21073"/>
    <cellStyle name="Input 3 2 2 20 2 3" xfId="21074"/>
    <cellStyle name="Input 3 2 2 20 2 4" xfId="21075"/>
    <cellStyle name="Input 3 2 2 20 2 5" xfId="21076"/>
    <cellStyle name="Input 3 2 2 20 2 6" xfId="21077"/>
    <cellStyle name="Input 3 2 2 20 3" xfId="21078"/>
    <cellStyle name="Input 3 2 2 20 3 2" xfId="57298"/>
    <cellStyle name="Input 3 2 2 20 3 3" xfId="57299"/>
    <cellStyle name="Input 3 2 2 20 4" xfId="21079"/>
    <cellStyle name="Input 3 2 2 20 4 2" xfId="57300"/>
    <cellStyle name="Input 3 2 2 20 4 3" xfId="57301"/>
    <cellStyle name="Input 3 2 2 20 5" xfId="21080"/>
    <cellStyle name="Input 3 2 2 20 5 2" xfId="57302"/>
    <cellStyle name="Input 3 2 2 20 5 3" xfId="57303"/>
    <cellStyle name="Input 3 2 2 20 6" xfId="21081"/>
    <cellStyle name="Input 3 2 2 20 6 2" xfId="57304"/>
    <cellStyle name="Input 3 2 2 20 6 3" xfId="57305"/>
    <cellStyle name="Input 3 2 2 20 7" xfId="21082"/>
    <cellStyle name="Input 3 2 2 20 8" xfId="57306"/>
    <cellStyle name="Input 3 2 2 21" xfId="21083"/>
    <cellStyle name="Input 3 2 2 21 2" xfId="21084"/>
    <cellStyle name="Input 3 2 2 21 2 2" xfId="21085"/>
    <cellStyle name="Input 3 2 2 21 2 3" xfId="21086"/>
    <cellStyle name="Input 3 2 2 21 2 4" xfId="21087"/>
    <cellStyle name="Input 3 2 2 21 2 5" xfId="21088"/>
    <cellStyle name="Input 3 2 2 21 2 6" xfId="21089"/>
    <cellStyle name="Input 3 2 2 21 3" xfId="21090"/>
    <cellStyle name="Input 3 2 2 21 3 2" xfId="57307"/>
    <cellStyle name="Input 3 2 2 21 3 3" xfId="57308"/>
    <cellStyle name="Input 3 2 2 21 4" xfId="21091"/>
    <cellStyle name="Input 3 2 2 21 4 2" xfId="57309"/>
    <cellStyle name="Input 3 2 2 21 4 3" xfId="57310"/>
    <cellStyle name="Input 3 2 2 21 5" xfId="21092"/>
    <cellStyle name="Input 3 2 2 21 5 2" xfId="57311"/>
    <cellStyle name="Input 3 2 2 21 5 3" xfId="57312"/>
    <cellStyle name="Input 3 2 2 21 6" xfId="21093"/>
    <cellStyle name="Input 3 2 2 21 6 2" xfId="57313"/>
    <cellStyle name="Input 3 2 2 21 6 3" xfId="57314"/>
    <cellStyle name="Input 3 2 2 21 7" xfId="21094"/>
    <cellStyle name="Input 3 2 2 21 8" xfId="57315"/>
    <cellStyle name="Input 3 2 2 22" xfId="21095"/>
    <cellStyle name="Input 3 2 2 22 2" xfId="21096"/>
    <cellStyle name="Input 3 2 2 22 2 2" xfId="21097"/>
    <cellStyle name="Input 3 2 2 22 2 3" xfId="21098"/>
    <cellStyle name="Input 3 2 2 22 2 4" xfId="21099"/>
    <cellStyle name="Input 3 2 2 22 2 5" xfId="21100"/>
    <cellStyle name="Input 3 2 2 22 2 6" xfId="21101"/>
    <cellStyle name="Input 3 2 2 22 3" xfId="21102"/>
    <cellStyle name="Input 3 2 2 22 3 2" xfId="57316"/>
    <cellStyle name="Input 3 2 2 22 3 3" xfId="57317"/>
    <cellStyle name="Input 3 2 2 22 4" xfId="21103"/>
    <cellStyle name="Input 3 2 2 22 4 2" xfId="57318"/>
    <cellStyle name="Input 3 2 2 22 4 3" xfId="57319"/>
    <cellStyle name="Input 3 2 2 22 5" xfId="21104"/>
    <cellStyle name="Input 3 2 2 22 5 2" xfId="57320"/>
    <cellStyle name="Input 3 2 2 22 5 3" xfId="57321"/>
    <cellStyle name="Input 3 2 2 22 6" xfId="21105"/>
    <cellStyle name="Input 3 2 2 22 6 2" xfId="57322"/>
    <cellStyle name="Input 3 2 2 22 6 3" xfId="57323"/>
    <cellStyle name="Input 3 2 2 22 7" xfId="21106"/>
    <cellStyle name="Input 3 2 2 22 8" xfId="57324"/>
    <cellStyle name="Input 3 2 2 23" xfId="21107"/>
    <cellStyle name="Input 3 2 2 23 2" xfId="21108"/>
    <cellStyle name="Input 3 2 2 23 2 2" xfId="21109"/>
    <cellStyle name="Input 3 2 2 23 2 3" xfId="21110"/>
    <cellStyle name="Input 3 2 2 23 2 4" xfId="21111"/>
    <cellStyle name="Input 3 2 2 23 2 5" xfId="21112"/>
    <cellStyle name="Input 3 2 2 23 2 6" xfId="21113"/>
    <cellStyle name="Input 3 2 2 23 3" xfId="21114"/>
    <cellStyle name="Input 3 2 2 23 3 2" xfId="57325"/>
    <cellStyle name="Input 3 2 2 23 3 3" xfId="57326"/>
    <cellStyle name="Input 3 2 2 23 4" xfId="21115"/>
    <cellStyle name="Input 3 2 2 23 4 2" xfId="57327"/>
    <cellStyle name="Input 3 2 2 23 4 3" xfId="57328"/>
    <cellStyle name="Input 3 2 2 23 5" xfId="21116"/>
    <cellStyle name="Input 3 2 2 23 5 2" xfId="57329"/>
    <cellStyle name="Input 3 2 2 23 5 3" xfId="57330"/>
    <cellStyle name="Input 3 2 2 23 6" xfId="21117"/>
    <cellStyle name="Input 3 2 2 23 6 2" xfId="57331"/>
    <cellStyle name="Input 3 2 2 23 6 3" xfId="57332"/>
    <cellStyle name="Input 3 2 2 23 7" xfId="21118"/>
    <cellStyle name="Input 3 2 2 23 8" xfId="57333"/>
    <cellStyle name="Input 3 2 2 24" xfId="21119"/>
    <cellStyle name="Input 3 2 2 24 2" xfId="21120"/>
    <cellStyle name="Input 3 2 2 24 2 2" xfId="21121"/>
    <cellStyle name="Input 3 2 2 24 2 3" xfId="21122"/>
    <cellStyle name="Input 3 2 2 24 2 4" xfId="21123"/>
    <cellStyle name="Input 3 2 2 24 2 5" xfId="21124"/>
    <cellStyle name="Input 3 2 2 24 2 6" xfId="21125"/>
    <cellStyle name="Input 3 2 2 24 3" xfId="21126"/>
    <cellStyle name="Input 3 2 2 24 3 2" xfId="57334"/>
    <cellStyle name="Input 3 2 2 24 3 3" xfId="57335"/>
    <cellStyle name="Input 3 2 2 24 4" xfId="21127"/>
    <cellStyle name="Input 3 2 2 24 4 2" xfId="57336"/>
    <cellStyle name="Input 3 2 2 24 4 3" xfId="57337"/>
    <cellStyle name="Input 3 2 2 24 5" xfId="21128"/>
    <cellStyle name="Input 3 2 2 24 5 2" xfId="57338"/>
    <cellStyle name="Input 3 2 2 24 5 3" xfId="57339"/>
    <cellStyle name="Input 3 2 2 24 6" xfId="21129"/>
    <cellStyle name="Input 3 2 2 24 6 2" xfId="57340"/>
    <cellStyle name="Input 3 2 2 24 6 3" xfId="57341"/>
    <cellStyle name="Input 3 2 2 24 7" xfId="21130"/>
    <cellStyle name="Input 3 2 2 24 8" xfId="57342"/>
    <cellStyle name="Input 3 2 2 25" xfId="21131"/>
    <cellStyle name="Input 3 2 2 25 2" xfId="21132"/>
    <cellStyle name="Input 3 2 2 25 2 2" xfId="21133"/>
    <cellStyle name="Input 3 2 2 25 2 3" xfId="21134"/>
    <cellStyle name="Input 3 2 2 25 2 4" xfId="21135"/>
    <cellStyle name="Input 3 2 2 25 2 5" xfId="21136"/>
    <cellStyle name="Input 3 2 2 25 2 6" xfId="21137"/>
    <cellStyle name="Input 3 2 2 25 3" xfId="21138"/>
    <cellStyle name="Input 3 2 2 25 3 2" xfId="57343"/>
    <cellStyle name="Input 3 2 2 25 3 3" xfId="57344"/>
    <cellStyle name="Input 3 2 2 25 4" xfId="21139"/>
    <cellStyle name="Input 3 2 2 25 4 2" xfId="57345"/>
    <cellStyle name="Input 3 2 2 25 4 3" xfId="57346"/>
    <cellStyle name="Input 3 2 2 25 5" xfId="21140"/>
    <cellStyle name="Input 3 2 2 25 5 2" xfId="57347"/>
    <cellStyle name="Input 3 2 2 25 5 3" xfId="57348"/>
    <cellStyle name="Input 3 2 2 25 6" xfId="21141"/>
    <cellStyle name="Input 3 2 2 25 6 2" xfId="57349"/>
    <cellStyle name="Input 3 2 2 25 6 3" xfId="57350"/>
    <cellStyle name="Input 3 2 2 25 7" xfId="21142"/>
    <cellStyle name="Input 3 2 2 25 8" xfId="57351"/>
    <cellStyle name="Input 3 2 2 26" xfId="21143"/>
    <cellStyle name="Input 3 2 2 26 2" xfId="21144"/>
    <cellStyle name="Input 3 2 2 26 2 2" xfId="21145"/>
    <cellStyle name="Input 3 2 2 26 2 3" xfId="21146"/>
    <cellStyle name="Input 3 2 2 26 2 4" xfId="21147"/>
    <cellStyle name="Input 3 2 2 26 2 5" xfId="21148"/>
    <cellStyle name="Input 3 2 2 26 2 6" xfId="21149"/>
    <cellStyle name="Input 3 2 2 26 3" xfId="21150"/>
    <cellStyle name="Input 3 2 2 26 3 2" xfId="57352"/>
    <cellStyle name="Input 3 2 2 26 3 3" xfId="57353"/>
    <cellStyle name="Input 3 2 2 26 4" xfId="21151"/>
    <cellStyle name="Input 3 2 2 26 4 2" xfId="57354"/>
    <cellStyle name="Input 3 2 2 26 4 3" xfId="57355"/>
    <cellStyle name="Input 3 2 2 26 5" xfId="21152"/>
    <cellStyle name="Input 3 2 2 26 5 2" xfId="57356"/>
    <cellStyle name="Input 3 2 2 26 5 3" xfId="57357"/>
    <cellStyle name="Input 3 2 2 26 6" xfId="21153"/>
    <cellStyle name="Input 3 2 2 26 6 2" xfId="57358"/>
    <cellStyle name="Input 3 2 2 26 6 3" xfId="57359"/>
    <cellStyle name="Input 3 2 2 26 7" xfId="21154"/>
    <cellStyle name="Input 3 2 2 26 8" xfId="57360"/>
    <cellStyle name="Input 3 2 2 27" xfId="21155"/>
    <cellStyle name="Input 3 2 2 27 2" xfId="21156"/>
    <cellStyle name="Input 3 2 2 27 2 2" xfId="21157"/>
    <cellStyle name="Input 3 2 2 27 2 3" xfId="21158"/>
    <cellStyle name="Input 3 2 2 27 2 4" xfId="21159"/>
    <cellStyle name="Input 3 2 2 27 2 5" xfId="21160"/>
    <cellStyle name="Input 3 2 2 27 2 6" xfId="21161"/>
    <cellStyle name="Input 3 2 2 27 3" xfId="21162"/>
    <cellStyle name="Input 3 2 2 27 3 2" xfId="57361"/>
    <cellStyle name="Input 3 2 2 27 3 3" xfId="57362"/>
    <cellStyle name="Input 3 2 2 27 4" xfId="21163"/>
    <cellStyle name="Input 3 2 2 27 4 2" xfId="57363"/>
    <cellStyle name="Input 3 2 2 27 4 3" xfId="57364"/>
    <cellStyle name="Input 3 2 2 27 5" xfId="21164"/>
    <cellStyle name="Input 3 2 2 27 5 2" xfId="57365"/>
    <cellStyle name="Input 3 2 2 27 5 3" xfId="57366"/>
    <cellStyle name="Input 3 2 2 27 6" xfId="21165"/>
    <cellStyle name="Input 3 2 2 27 6 2" xfId="57367"/>
    <cellStyle name="Input 3 2 2 27 6 3" xfId="57368"/>
    <cellStyle name="Input 3 2 2 27 7" xfId="21166"/>
    <cellStyle name="Input 3 2 2 27 8" xfId="57369"/>
    <cellStyle name="Input 3 2 2 28" xfId="21167"/>
    <cellStyle name="Input 3 2 2 28 2" xfId="21168"/>
    <cellStyle name="Input 3 2 2 28 2 2" xfId="21169"/>
    <cellStyle name="Input 3 2 2 28 2 3" xfId="21170"/>
    <cellStyle name="Input 3 2 2 28 2 4" xfId="21171"/>
    <cellStyle name="Input 3 2 2 28 2 5" xfId="21172"/>
    <cellStyle name="Input 3 2 2 28 2 6" xfId="21173"/>
    <cellStyle name="Input 3 2 2 28 3" xfId="21174"/>
    <cellStyle name="Input 3 2 2 28 3 2" xfId="57370"/>
    <cellStyle name="Input 3 2 2 28 3 3" xfId="57371"/>
    <cellStyle name="Input 3 2 2 28 4" xfId="21175"/>
    <cellStyle name="Input 3 2 2 28 4 2" xfId="57372"/>
    <cellStyle name="Input 3 2 2 28 4 3" xfId="57373"/>
    <cellStyle name="Input 3 2 2 28 5" xfId="21176"/>
    <cellStyle name="Input 3 2 2 28 5 2" xfId="57374"/>
    <cellStyle name="Input 3 2 2 28 5 3" xfId="57375"/>
    <cellStyle name="Input 3 2 2 28 6" xfId="21177"/>
    <cellStyle name="Input 3 2 2 28 6 2" xfId="57376"/>
    <cellStyle name="Input 3 2 2 28 6 3" xfId="57377"/>
    <cellStyle name="Input 3 2 2 28 7" xfId="21178"/>
    <cellStyle name="Input 3 2 2 28 8" xfId="57378"/>
    <cellStyle name="Input 3 2 2 29" xfId="21179"/>
    <cellStyle name="Input 3 2 2 29 2" xfId="21180"/>
    <cellStyle name="Input 3 2 2 29 2 2" xfId="21181"/>
    <cellStyle name="Input 3 2 2 29 2 3" xfId="21182"/>
    <cellStyle name="Input 3 2 2 29 2 4" xfId="21183"/>
    <cellStyle name="Input 3 2 2 29 2 5" xfId="21184"/>
    <cellStyle name="Input 3 2 2 29 2 6" xfId="21185"/>
    <cellStyle name="Input 3 2 2 29 3" xfId="21186"/>
    <cellStyle name="Input 3 2 2 29 3 2" xfId="57379"/>
    <cellStyle name="Input 3 2 2 29 3 3" xfId="57380"/>
    <cellStyle name="Input 3 2 2 29 4" xfId="21187"/>
    <cellStyle name="Input 3 2 2 29 4 2" xfId="57381"/>
    <cellStyle name="Input 3 2 2 29 4 3" xfId="57382"/>
    <cellStyle name="Input 3 2 2 29 5" xfId="21188"/>
    <cellStyle name="Input 3 2 2 29 5 2" xfId="57383"/>
    <cellStyle name="Input 3 2 2 29 5 3" xfId="57384"/>
    <cellStyle name="Input 3 2 2 29 6" xfId="21189"/>
    <cellStyle name="Input 3 2 2 29 6 2" xfId="57385"/>
    <cellStyle name="Input 3 2 2 29 6 3" xfId="57386"/>
    <cellStyle name="Input 3 2 2 29 7" xfId="21190"/>
    <cellStyle name="Input 3 2 2 29 8" xfId="57387"/>
    <cellStyle name="Input 3 2 2 3" xfId="21191"/>
    <cellStyle name="Input 3 2 2 3 2" xfId="21192"/>
    <cellStyle name="Input 3 2 2 3 2 2" xfId="21193"/>
    <cellStyle name="Input 3 2 2 3 2 3" xfId="21194"/>
    <cellStyle name="Input 3 2 2 3 2 4" xfId="21195"/>
    <cellStyle name="Input 3 2 2 3 2 5" xfId="21196"/>
    <cellStyle name="Input 3 2 2 3 2 6" xfId="21197"/>
    <cellStyle name="Input 3 2 2 3 3" xfId="21198"/>
    <cellStyle name="Input 3 2 2 3 3 2" xfId="57388"/>
    <cellStyle name="Input 3 2 2 3 3 3" xfId="57389"/>
    <cellStyle name="Input 3 2 2 3 4" xfId="21199"/>
    <cellStyle name="Input 3 2 2 3 4 2" xfId="57390"/>
    <cellStyle name="Input 3 2 2 3 4 3" xfId="57391"/>
    <cellStyle name="Input 3 2 2 3 5" xfId="21200"/>
    <cellStyle name="Input 3 2 2 3 5 2" xfId="57392"/>
    <cellStyle name="Input 3 2 2 3 5 3" xfId="57393"/>
    <cellStyle name="Input 3 2 2 3 6" xfId="21201"/>
    <cellStyle name="Input 3 2 2 3 6 2" xfId="57394"/>
    <cellStyle name="Input 3 2 2 3 6 3" xfId="57395"/>
    <cellStyle name="Input 3 2 2 3 7" xfId="21202"/>
    <cellStyle name="Input 3 2 2 3 8" xfId="57396"/>
    <cellStyle name="Input 3 2 2 30" xfId="21203"/>
    <cellStyle name="Input 3 2 2 30 2" xfId="21204"/>
    <cellStyle name="Input 3 2 2 30 2 2" xfId="21205"/>
    <cellStyle name="Input 3 2 2 30 2 3" xfId="21206"/>
    <cellStyle name="Input 3 2 2 30 2 4" xfId="21207"/>
    <cellStyle name="Input 3 2 2 30 2 5" xfId="21208"/>
    <cellStyle name="Input 3 2 2 30 2 6" xfId="21209"/>
    <cellStyle name="Input 3 2 2 30 3" xfId="21210"/>
    <cellStyle name="Input 3 2 2 30 3 2" xfId="57397"/>
    <cellStyle name="Input 3 2 2 30 3 3" xfId="57398"/>
    <cellStyle name="Input 3 2 2 30 4" xfId="21211"/>
    <cellStyle name="Input 3 2 2 30 4 2" xfId="57399"/>
    <cellStyle name="Input 3 2 2 30 4 3" xfId="57400"/>
    <cellStyle name="Input 3 2 2 30 5" xfId="21212"/>
    <cellStyle name="Input 3 2 2 30 5 2" xfId="57401"/>
    <cellStyle name="Input 3 2 2 30 5 3" xfId="57402"/>
    <cellStyle name="Input 3 2 2 30 6" xfId="21213"/>
    <cellStyle name="Input 3 2 2 30 6 2" xfId="57403"/>
    <cellStyle name="Input 3 2 2 30 6 3" xfId="57404"/>
    <cellStyle name="Input 3 2 2 30 7" xfId="21214"/>
    <cellStyle name="Input 3 2 2 30 8" xfId="57405"/>
    <cellStyle name="Input 3 2 2 31" xfId="21215"/>
    <cellStyle name="Input 3 2 2 31 2" xfId="21216"/>
    <cellStyle name="Input 3 2 2 31 2 2" xfId="21217"/>
    <cellStyle name="Input 3 2 2 31 2 3" xfId="21218"/>
    <cellStyle name="Input 3 2 2 31 2 4" xfId="21219"/>
    <cellStyle name="Input 3 2 2 31 2 5" xfId="21220"/>
    <cellStyle name="Input 3 2 2 31 2 6" xfId="21221"/>
    <cellStyle name="Input 3 2 2 31 3" xfId="21222"/>
    <cellStyle name="Input 3 2 2 31 3 2" xfId="57406"/>
    <cellStyle name="Input 3 2 2 31 3 3" xfId="57407"/>
    <cellStyle name="Input 3 2 2 31 4" xfId="21223"/>
    <cellStyle name="Input 3 2 2 31 4 2" xfId="57408"/>
    <cellStyle name="Input 3 2 2 31 4 3" xfId="57409"/>
    <cellStyle name="Input 3 2 2 31 5" xfId="21224"/>
    <cellStyle name="Input 3 2 2 31 5 2" xfId="57410"/>
    <cellStyle name="Input 3 2 2 31 5 3" xfId="57411"/>
    <cellStyle name="Input 3 2 2 31 6" xfId="21225"/>
    <cellStyle name="Input 3 2 2 31 6 2" xfId="57412"/>
    <cellStyle name="Input 3 2 2 31 6 3" xfId="57413"/>
    <cellStyle name="Input 3 2 2 31 7" xfId="21226"/>
    <cellStyle name="Input 3 2 2 31 8" xfId="57414"/>
    <cellStyle name="Input 3 2 2 32" xfId="21227"/>
    <cellStyle name="Input 3 2 2 32 2" xfId="21228"/>
    <cellStyle name="Input 3 2 2 32 2 2" xfId="21229"/>
    <cellStyle name="Input 3 2 2 32 2 3" xfId="21230"/>
    <cellStyle name="Input 3 2 2 32 2 4" xfId="21231"/>
    <cellStyle name="Input 3 2 2 32 2 5" xfId="21232"/>
    <cellStyle name="Input 3 2 2 32 2 6" xfId="21233"/>
    <cellStyle name="Input 3 2 2 32 3" xfId="21234"/>
    <cellStyle name="Input 3 2 2 32 3 2" xfId="57415"/>
    <cellStyle name="Input 3 2 2 32 3 3" xfId="57416"/>
    <cellStyle name="Input 3 2 2 32 4" xfId="21235"/>
    <cellStyle name="Input 3 2 2 32 4 2" xfId="57417"/>
    <cellStyle name="Input 3 2 2 32 4 3" xfId="57418"/>
    <cellStyle name="Input 3 2 2 32 5" xfId="21236"/>
    <cellStyle name="Input 3 2 2 32 5 2" xfId="57419"/>
    <cellStyle name="Input 3 2 2 32 5 3" xfId="57420"/>
    <cellStyle name="Input 3 2 2 32 6" xfId="21237"/>
    <cellStyle name="Input 3 2 2 32 6 2" xfId="57421"/>
    <cellStyle name="Input 3 2 2 32 6 3" xfId="57422"/>
    <cellStyle name="Input 3 2 2 32 7" xfId="21238"/>
    <cellStyle name="Input 3 2 2 32 8" xfId="57423"/>
    <cellStyle name="Input 3 2 2 33" xfId="21239"/>
    <cellStyle name="Input 3 2 2 33 2" xfId="21240"/>
    <cellStyle name="Input 3 2 2 33 2 2" xfId="21241"/>
    <cellStyle name="Input 3 2 2 33 2 3" xfId="21242"/>
    <cellStyle name="Input 3 2 2 33 2 4" xfId="21243"/>
    <cellStyle name="Input 3 2 2 33 2 5" xfId="21244"/>
    <cellStyle name="Input 3 2 2 33 2 6" xfId="21245"/>
    <cellStyle name="Input 3 2 2 33 3" xfId="21246"/>
    <cellStyle name="Input 3 2 2 33 3 2" xfId="57424"/>
    <cellStyle name="Input 3 2 2 33 3 3" xfId="57425"/>
    <cellStyle name="Input 3 2 2 33 4" xfId="21247"/>
    <cellStyle name="Input 3 2 2 33 4 2" xfId="57426"/>
    <cellStyle name="Input 3 2 2 33 4 3" xfId="57427"/>
    <cellStyle name="Input 3 2 2 33 5" xfId="21248"/>
    <cellStyle name="Input 3 2 2 33 5 2" xfId="57428"/>
    <cellStyle name="Input 3 2 2 33 5 3" xfId="57429"/>
    <cellStyle name="Input 3 2 2 33 6" xfId="21249"/>
    <cellStyle name="Input 3 2 2 33 6 2" xfId="57430"/>
    <cellStyle name="Input 3 2 2 33 6 3" xfId="57431"/>
    <cellStyle name="Input 3 2 2 33 7" xfId="21250"/>
    <cellStyle name="Input 3 2 2 33 8" xfId="57432"/>
    <cellStyle name="Input 3 2 2 34" xfId="21251"/>
    <cellStyle name="Input 3 2 2 34 2" xfId="21252"/>
    <cellStyle name="Input 3 2 2 34 2 2" xfId="21253"/>
    <cellStyle name="Input 3 2 2 34 2 3" xfId="21254"/>
    <cellStyle name="Input 3 2 2 34 2 4" xfId="21255"/>
    <cellStyle name="Input 3 2 2 34 2 5" xfId="21256"/>
    <cellStyle name="Input 3 2 2 34 2 6" xfId="21257"/>
    <cellStyle name="Input 3 2 2 34 3" xfId="21258"/>
    <cellStyle name="Input 3 2 2 34 3 2" xfId="57433"/>
    <cellStyle name="Input 3 2 2 34 3 3" xfId="57434"/>
    <cellStyle name="Input 3 2 2 34 4" xfId="21259"/>
    <cellStyle name="Input 3 2 2 34 4 2" xfId="57435"/>
    <cellStyle name="Input 3 2 2 34 4 3" xfId="57436"/>
    <cellStyle name="Input 3 2 2 34 5" xfId="21260"/>
    <cellStyle name="Input 3 2 2 34 5 2" xfId="57437"/>
    <cellStyle name="Input 3 2 2 34 5 3" xfId="57438"/>
    <cellStyle name="Input 3 2 2 34 6" xfId="21261"/>
    <cellStyle name="Input 3 2 2 34 6 2" xfId="57439"/>
    <cellStyle name="Input 3 2 2 34 6 3" xfId="57440"/>
    <cellStyle name="Input 3 2 2 34 7" xfId="21262"/>
    <cellStyle name="Input 3 2 2 34 8" xfId="57441"/>
    <cellStyle name="Input 3 2 2 35" xfId="21263"/>
    <cellStyle name="Input 3 2 2 35 2" xfId="21264"/>
    <cellStyle name="Input 3 2 2 35 3" xfId="21265"/>
    <cellStyle name="Input 3 2 2 35 4" xfId="21266"/>
    <cellStyle name="Input 3 2 2 35 5" xfId="21267"/>
    <cellStyle name="Input 3 2 2 35 6" xfId="21268"/>
    <cellStyle name="Input 3 2 2 36" xfId="21269"/>
    <cellStyle name="Input 3 2 2 36 2" xfId="57442"/>
    <cellStyle name="Input 3 2 2 36 3" xfId="57443"/>
    <cellStyle name="Input 3 2 2 37" xfId="21270"/>
    <cellStyle name="Input 3 2 2 37 2" xfId="57444"/>
    <cellStyle name="Input 3 2 2 37 3" xfId="57445"/>
    <cellStyle name="Input 3 2 2 38" xfId="21271"/>
    <cellStyle name="Input 3 2 2 38 2" xfId="57446"/>
    <cellStyle name="Input 3 2 2 38 3" xfId="57447"/>
    <cellStyle name="Input 3 2 2 39" xfId="21272"/>
    <cellStyle name="Input 3 2 2 39 2" xfId="57448"/>
    <cellStyle name="Input 3 2 2 39 3" xfId="57449"/>
    <cellStyle name="Input 3 2 2 4" xfId="21273"/>
    <cellStyle name="Input 3 2 2 4 2" xfId="21274"/>
    <cellStyle name="Input 3 2 2 4 2 2" xfId="21275"/>
    <cellStyle name="Input 3 2 2 4 2 3" xfId="21276"/>
    <cellStyle name="Input 3 2 2 4 2 4" xfId="21277"/>
    <cellStyle name="Input 3 2 2 4 2 5" xfId="21278"/>
    <cellStyle name="Input 3 2 2 4 2 6" xfId="21279"/>
    <cellStyle name="Input 3 2 2 4 3" xfId="21280"/>
    <cellStyle name="Input 3 2 2 4 3 2" xfId="57450"/>
    <cellStyle name="Input 3 2 2 4 3 3" xfId="57451"/>
    <cellStyle name="Input 3 2 2 4 4" xfId="21281"/>
    <cellStyle name="Input 3 2 2 4 4 2" xfId="57452"/>
    <cellStyle name="Input 3 2 2 4 4 3" xfId="57453"/>
    <cellStyle name="Input 3 2 2 4 5" xfId="21282"/>
    <cellStyle name="Input 3 2 2 4 5 2" xfId="57454"/>
    <cellStyle name="Input 3 2 2 4 5 3" xfId="57455"/>
    <cellStyle name="Input 3 2 2 4 6" xfId="21283"/>
    <cellStyle name="Input 3 2 2 4 6 2" xfId="57456"/>
    <cellStyle name="Input 3 2 2 4 6 3" xfId="57457"/>
    <cellStyle name="Input 3 2 2 4 7" xfId="21284"/>
    <cellStyle name="Input 3 2 2 4 8" xfId="57458"/>
    <cellStyle name="Input 3 2 2 40" xfId="21285"/>
    <cellStyle name="Input 3 2 2 41" xfId="57459"/>
    <cellStyle name="Input 3 2 2 5" xfId="21286"/>
    <cellStyle name="Input 3 2 2 5 2" xfId="21287"/>
    <cellStyle name="Input 3 2 2 5 2 2" xfId="21288"/>
    <cellStyle name="Input 3 2 2 5 2 3" xfId="21289"/>
    <cellStyle name="Input 3 2 2 5 2 4" xfId="21290"/>
    <cellStyle name="Input 3 2 2 5 2 5" xfId="21291"/>
    <cellStyle name="Input 3 2 2 5 2 6" xfId="21292"/>
    <cellStyle name="Input 3 2 2 5 3" xfId="21293"/>
    <cellStyle name="Input 3 2 2 5 3 2" xfId="57460"/>
    <cellStyle name="Input 3 2 2 5 3 3" xfId="57461"/>
    <cellStyle name="Input 3 2 2 5 4" xfId="21294"/>
    <cellStyle name="Input 3 2 2 5 4 2" xfId="57462"/>
    <cellStyle name="Input 3 2 2 5 4 3" xfId="57463"/>
    <cellStyle name="Input 3 2 2 5 5" xfId="21295"/>
    <cellStyle name="Input 3 2 2 5 5 2" xfId="57464"/>
    <cellStyle name="Input 3 2 2 5 5 3" xfId="57465"/>
    <cellStyle name="Input 3 2 2 5 6" xfId="21296"/>
    <cellStyle name="Input 3 2 2 5 6 2" xfId="57466"/>
    <cellStyle name="Input 3 2 2 5 6 3" xfId="57467"/>
    <cellStyle name="Input 3 2 2 5 7" xfId="21297"/>
    <cellStyle name="Input 3 2 2 5 8" xfId="57468"/>
    <cellStyle name="Input 3 2 2 6" xfId="21298"/>
    <cellStyle name="Input 3 2 2 6 2" xfId="21299"/>
    <cellStyle name="Input 3 2 2 6 2 2" xfId="21300"/>
    <cellStyle name="Input 3 2 2 6 2 3" xfId="21301"/>
    <cellStyle name="Input 3 2 2 6 2 4" xfId="21302"/>
    <cellStyle name="Input 3 2 2 6 2 5" xfId="21303"/>
    <cellStyle name="Input 3 2 2 6 2 6" xfId="21304"/>
    <cellStyle name="Input 3 2 2 6 3" xfId="21305"/>
    <cellStyle name="Input 3 2 2 6 3 2" xfId="57469"/>
    <cellStyle name="Input 3 2 2 6 3 3" xfId="57470"/>
    <cellStyle name="Input 3 2 2 6 4" xfId="21306"/>
    <cellStyle name="Input 3 2 2 6 4 2" xfId="57471"/>
    <cellStyle name="Input 3 2 2 6 4 3" xfId="57472"/>
    <cellStyle name="Input 3 2 2 6 5" xfId="21307"/>
    <cellStyle name="Input 3 2 2 6 5 2" xfId="57473"/>
    <cellStyle name="Input 3 2 2 6 5 3" xfId="57474"/>
    <cellStyle name="Input 3 2 2 6 6" xfId="21308"/>
    <cellStyle name="Input 3 2 2 6 6 2" xfId="57475"/>
    <cellStyle name="Input 3 2 2 6 6 3" xfId="57476"/>
    <cellStyle name="Input 3 2 2 6 7" xfId="21309"/>
    <cellStyle name="Input 3 2 2 6 8" xfId="57477"/>
    <cellStyle name="Input 3 2 2 7" xfId="21310"/>
    <cellStyle name="Input 3 2 2 7 2" xfId="21311"/>
    <cellStyle name="Input 3 2 2 7 2 2" xfId="21312"/>
    <cellStyle name="Input 3 2 2 7 2 3" xfId="21313"/>
    <cellStyle name="Input 3 2 2 7 2 4" xfId="21314"/>
    <cellStyle name="Input 3 2 2 7 2 5" xfId="21315"/>
    <cellStyle name="Input 3 2 2 7 2 6" xfId="21316"/>
    <cellStyle name="Input 3 2 2 7 3" xfId="21317"/>
    <cellStyle name="Input 3 2 2 7 3 2" xfId="57478"/>
    <cellStyle name="Input 3 2 2 7 3 3" xfId="57479"/>
    <cellStyle name="Input 3 2 2 7 4" xfId="21318"/>
    <cellStyle name="Input 3 2 2 7 4 2" xfId="57480"/>
    <cellStyle name="Input 3 2 2 7 4 3" xfId="57481"/>
    <cellStyle name="Input 3 2 2 7 5" xfId="21319"/>
    <cellStyle name="Input 3 2 2 7 5 2" xfId="57482"/>
    <cellStyle name="Input 3 2 2 7 5 3" xfId="57483"/>
    <cellStyle name="Input 3 2 2 7 6" xfId="21320"/>
    <cellStyle name="Input 3 2 2 7 6 2" xfId="57484"/>
    <cellStyle name="Input 3 2 2 7 6 3" xfId="57485"/>
    <cellStyle name="Input 3 2 2 7 7" xfId="21321"/>
    <cellStyle name="Input 3 2 2 7 8" xfId="57486"/>
    <cellStyle name="Input 3 2 2 8" xfId="21322"/>
    <cellStyle name="Input 3 2 2 8 2" xfId="21323"/>
    <cellStyle name="Input 3 2 2 8 2 2" xfId="21324"/>
    <cellStyle name="Input 3 2 2 8 2 3" xfId="21325"/>
    <cellStyle name="Input 3 2 2 8 2 4" xfId="21326"/>
    <cellStyle name="Input 3 2 2 8 2 5" xfId="21327"/>
    <cellStyle name="Input 3 2 2 8 2 6" xfId="21328"/>
    <cellStyle name="Input 3 2 2 8 3" xfId="21329"/>
    <cellStyle name="Input 3 2 2 8 3 2" xfId="57487"/>
    <cellStyle name="Input 3 2 2 8 3 3" xfId="57488"/>
    <cellStyle name="Input 3 2 2 8 4" xfId="21330"/>
    <cellStyle name="Input 3 2 2 8 4 2" xfId="57489"/>
    <cellStyle name="Input 3 2 2 8 4 3" xfId="57490"/>
    <cellStyle name="Input 3 2 2 8 5" xfId="21331"/>
    <cellStyle name="Input 3 2 2 8 5 2" xfId="57491"/>
    <cellStyle name="Input 3 2 2 8 5 3" xfId="57492"/>
    <cellStyle name="Input 3 2 2 8 6" xfId="21332"/>
    <cellStyle name="Input 3 2 2 8 6 2" xfId="57493"/>
    <cellStyle name="Input 3 2 2 8 6 3" xfId="57494"/>
    <cellStyle name="Input 3 2 2 8 7" xfId="21333"/>
    <cellStyle name="Input 3 2 2 8 8" xfId="57495"/>
    <cellStyle name="Input 3 2 2 9" xfId="21334"/>
    <cellStyle name="Input 3 2 2 9 2" xfId="21335"/>
    <cellStyle name="Input 3 2 2 9 2 2" xfId="21336"/>
    <cellStyle name="Input 3 2 2 9 2 3" xfId="21337"/>
    <cellStyle name="Input 3 2 2 9 2 4" xfId="21338"/>
    <cellStyle name="Input 3 2 2 9 2 5" xfId="21339"/>
    <cellStyle name="Input 3 2 2 9 2 6" xfId="21340"/>
    <cellStyle name="Input 3 2 2 9 3" xfId="21341"/>
    <cellStyle name="Input 3 2 2 9 3 2" xfId="57496"/>
    <cellStyle name="Input 3 2 2 9 3 3" xfId="57497"/>
    <cellStyle name="Input 3 2 2 9 4" xfId="21342"/>
    <cellStyle name="Input 3 2 2 9 4 2" xfId="57498"/>
    <cellStyle name="Input 3 2 2 9 4 3" xfId="57499"/>
    <cellStyle name="Input 3 2 2 9 5" xfId="21343"/>
    <cellStyle name="Input 3 2 2 9 5 2" xfId="57500"/>
    <cellStyle name="Input 3 2 2 9 5 3" xfId="57501"/>
    <cellStyle name="Input 3 2 2 9 6" xfId="21344"/>
    <cellStyle name="Input 3 2 2 9 6 2" xfId="57502"/>
    <cellStyle name="Input 3 2 2 9 6 3" xfId="57503"/>
    <cellStyle name="Input 3 2 2 9 7" xfId="21345"/>
    <cellStyle name="Input 3 2 2 9 8" xfId="57504"/>
    <cellStyle name="Input 3 2 20" xfId="21346"/>
    <cellStyle name="Input 3 2 20 2" xfId="21347"/>
    <cellStyle name="Input 3 2 20 2 2" xfId="21348"/>
    <cellStyle name="Input 3 2 20 2 3" xfId="21349"/>
    <cellStyle name="Input 3 2 20 2 4" xfId="21350"/>
    <cellStyle name="Input 3 2 20 2 5" xfId="21351"/>
    <cellStyle name="Input 3 2 20 2 6" xfId="21352"/>
    <cellStyle name="Input 3 2 20 3" xfId="21353"/>
    <cellStyle name="Input 3 2 20 3 2" xfId="57505"/>
    <cellStyle name="Input 3 2 20 3 3" xfId="57506"/>
    <cellStyle name="Input 3 2 20 4" xfId="21354"/>
    <cellStyle name="Input 3 2 20 4 2" xfId="57507"/>
    <cellStyle name="Input 3 2 20 4 3" xfId="57508"/>
    <cellStyle name="Input 3 2 20 5" xfId="21355"/>
    <cellStyle name="Input 3 2 20 5 2" xfId="57509"/>
    <cellStyle name="Input 3 2 20 5 3" xfId="57510"/>
    <cellStyle name="Input 3 2 20 6" xfId="21356"/>
    <cellStyle name="Input 3 2 20 6 2" xfId="57511"/>
    <cellStyle name="Input 3 2 20 6 3" xfId="57512"/>
    <cellStyle name="Input 3 2 20 7" xfId="21357"/>
    <cellStyle name="Input 3 2 20 8" xfId="57513"/>
    <cellStyle name="Input 3 2 21" xfId="21358"/>
    <cellStyle name="Input 3 2 21 2" xfId="21359"/>
    <cellStyle name="Input 3 2 21 2 2" xfId="21360"/>
    <cellStyle name="Input 3 2 21 2 3" xfId="21361"/>
    <cellStyle name="Input 3 2 21 2 4" xfId="21362"/>
    <cellStyle name="Input 3 2 21 2 5" xfId="21363"/>
    <cellStyle name="Input 3 2 21 2 6" xfId="21364"/>
    <cellStyle name="Input 3 2 21 3" xfId="21365"/>
    <cellStyle name="Input 3 2 21 3 2" xfId="57514"/>
    <cellStyle name="Input 3 2 21 3 3" xfId="57515"/>
    <cellStyle name="Input 3 2 21 4" xfId="21366"/>
    <cellStyle name="Input 3 2 21 4 2" xfId="57516"/>
    <cellStyle name="Input 3 2 21 4 3" xfId="57517"/>
    <cellStyle name="Input 3 2 21 5" xfId="21367"/>
    <cellStyle name="Input 3 2 21 5 2" xfId="57518"/>
    <cellStyle name="Input 3 2 21 5 3" xfId="57519"/>
    <cellStyle name="Input 3 2 21 6" xfId="21368"/>
    <cellStyle name="Input 3 2 21 6 2" xfId="57520"/>
    <cellStyle name="Input 3 2 21 6 3" xfId="57521"/>
    <cellStyle name="Input 3 2 21 7" xfId="21369"/>
    <cellStyle name="Input 3 2 21 8" xfId="57522"/>
    <cellStyle name="Input 3 2 22" xfId="21370"/>
    <cellStyle name="Input 3 2 22 2" xfId="21371"/>
    <cellStyle name="Input 3 2 22 2 2" xfId="21372"/>
    <cellStyle name="Input 3 2 22 2 3" xfId="21373"/>
    <cellStyle name="Input 3 2 22 2 4" xfId="21374"/>
    <cellStyle name="Input 3 2 22 2 5" xfId="21375"/>
    <cellStyle name="Input 3 2 22 2 6" xfId="21376"/>
    <cellStyle name="Input 3 2 22 3" xfId="21377"/>
    <cellStyle name="Input 3 2 22 3 2" xfId="57523"/>
    <cellStyle name="Input 3 2 22 3 3" xfId="57524"/>
    <cellStyle name="Input 3 2 22 4" xfId="21378"/>
    <cellStyle name="Input 3 2 22 4 2" xfId="57525"/>
    <cellStyle name="Input 3 2 22 4 3" xfId="57526"/>
    <cellStyle name="Input 3 2 22 5" xfId="21379"/>
    <cellStyle name="Input 3 2 22 5 2" xfId="57527"/>
    <cellStyle name="Input 3 2 22 5 3" xfId="57528"/>
    <cellStyle name="Input 3 2 22 6" xfId="21380"/>
    <cellStyle name="Input 3 2 22 6 2" xfId="57529"/>
    <cellStyle name="Input 3 2 22 6 3" xfId="57530"/>
    <cellStyle name="Input 3 2 22 7" xfId="21381"/>
    <cellStyle name="Input 3 2 22 8" xfId="57531"/>
    <cellStyle name="Input 3 2 23" xfId="21382"/>
    <cellStyle name="Input 3 2 23 2" xfId="21383"/>
    <cellStyle name="Input 3 2 23 2 2" xfId="21384"/>
    <cellStyle name="Input 3 2 23 2 3" xfId="21385"/>
    <cellStyle name="Input 3 2 23 2 4" xfId="21386"/>
    <cellStyle name="Input 3 2 23 2 5" xfId="21387"/>
    <cellStyle name="Input 3 2 23 2 6" xfId="21388"/>
    <cellStyle name="Input 3 2 23 3" xfId="21389"/>
    <cellStyle name="Input 3 2 23 3 2" xfId="57532"/>
    <cellStyle name="Input 3 2 23 3 3" xfId="57533"/>
    <cellStyle name="Input 3 2 23 4" xfId="21390"/>
    <cellStyle name="Input 3 2 23 4 2" xfId="57534"/>
    <cellStyle name="Input 3 2 23 4 3" xfId="57535"/>
    <cellStyle name="Input 3 2 23 5" xfId="21391"/>
    <cellStyle name="Input 3 2 23 5 2" xfId="57536"/>
    <cellStyle name="Input 3 2 23 5 3" xfId="57537"/>
    <cellStyle name="Input 3 2 23 6" xfId="21392"/>
    <cellStyle name="Input 3 2 23 6 2" xfId="57538"/>
    <cellStyle name="Input 3 2 23 6 3" xfId="57539"/>
    <cellStyle name="Input 3 2 23 7" xfId="21393"/>
    <cellStyle name="Input 3 2 23 8" xfId="57540"/>
    <cellStyle name="Input 3 2 24" xfId="21394"/>
    <cellStyle name="Input 3 2 24 2" xfId="21395"/>
    <cellStyle name="Input 3 2 24 2 2" xfId="21396"/>
    <cellStyle name="Input 3 2 24 2 3" xfId="21397"/>
    <cellStyle name="Input 3 2 24 2 4" xfId="21398"/>
    <cellStyle name="Input 3 2 24 2 5" xfId="21399"/>
    <cellStyle name="Input 3 2 24 2 6" xfId="21400"/>
    <cellStyle name="Input 3 2 24 3" xfId="21401"/>
    <cellStyle name="Input 3 2 24 3 2" xfId="57541"/>
    <cellStyle name="Input 3 2 24 3 3" xfId="57542"/>
    <cellStyle name="Input 3 2 24 4" xfId="21402"/>
    <cellStyle name="Input 3 2 24 4 2" xfId="57543"/>
    <cellStyle name="Input 3 2 24 4 3" xfId="57544"/>
    <cellStyle name="Input 3 2 24 5" xfId="21403"/>
    <cellStyle name="Input 3 2 24 5 2" xfId="57545"/>
    <cellStyle name="Input 3 2 24 5 3" xfId="57546"/>
    <cellStyle name="Input 3 2 24 6" xfId="21404"/>
    <cellStyle name="Input 3 2 24 6 2" xfId="57547"/>
    <cellStyle name="Input 3 2 24 6 3" xfId="57548"/>
    <cellStyle name="Input 3 2 24 7" xfId="21405"/>
    <cellStyle name="Input 3 2 24 8" xfId="57549"/>
    <cellStyle name="Input 3 2 25" xfId="21406"/>
    <cellStyle name="Input 3 2 25 2" xfId="21407"/>
    <cellStyle name="Input 3 2 25 2 2" xfId="21408"/>
    <cellStyle name="Input 3 2 25 2 3" xfId="21409"/>
    <cellStyle name="Input 3 2 25 2 4" xfId="21410"/>
    <cellStyle name="Input 3 2 25 2 5" xfId="21411"/>
    <cellStyle name="Input 3 2 25 2 6" xfId="21412"/>
    <cellStyle name="Input 3 2 25 3" xfId="21413"/>
    <cellStyle name="Input 3 2 25 3 2" xfId="57550"/>
    <cellStyle name="Input 3 2 25 3 3" xfId="57551"/>
    <cellStyle name="Input 3 2 25 4" xfId="21414"/>
    <cellStyle name="Input 3 2 25 4 2" xfId="57552"/>
    <cellStyle name="Input 3 2 25 4 3" xfId="57553"/>
    <cellStyle name="Input 3 2 25 5" xfId="21415"/>
    <cellStyle name="Input 3 2 25 5 2" xfId="57554"/>
    <cellStyle name="Input 3 2 25 5 3" xfId="57555"/>
    <cellStyle name="Input 3 2 25 6" xfId="21416"/>
    <cellStyle name="Input 3 2 25 6 2" xfId="57556"/>
    <cellStyle name="Input 3 2 25 6 3" xfId="57557"/>
    <cellStyle name="Input 3 2 25 7" xfId="21417"/>
    <cellStyle name="Input 3 2 25 8" xfId="57558"/>
    <cellStyle name="Input 3 2 26" xfId="21418"/>
    <cellStyle name="Input 3 2 26 2" xfId="21419"/>
    <cellStyle name="Input 3 2 26 2 2" xfId="21420"/>
    <cellStyle name="Input 3 2 26 2 3" xfId="21421"/>
    <cellStyle name="Input 3 2 26 2 4" xfId="21422"/>
    <cellStyle name="Input 3 2 26 2 5" xfId="21423"/>
    <cellStyle name="Input 3 2 26 2 6" xfId="21424"/>
    <cellStyle name="Input 3 2 26 3" xfId="21425"/>
    <cellStyle name="Input 3 2 26 3 2" xfId="57559"/>
    <cellStyle name="Input 3 2 26 3 3" xfId="57560"/>
    <cellStyle name="Input 3 2 26 4" xfId="21426"/>
    <cellStyle name="Input 3 2 26 4 2" xfId="57561"/>
    <cellStyle name="Input 3 2 26 4 3" xfId="57562"/>
    <cellStyle name="Input 3 2 26 5" xfId="21427"/>
    <cellStyle name="Input 3 2 26 5 2" xfId="57563"/>
    <cellStyle name="Input 3 2 26 5 3" xfId="57564"/>
    <cellStyle name="Input 3 2 26 6" xfId="21428"/>
    <cellStyle name="Input 3 2 26 6 2" xfId="57565"/>
    <cellStyle name="Input 3 2 26 6 3" xfId="57566"/>
    <cellStyle name="Input 3 2 26 7" xfId="21429"/>
    <cellStyle name="Input 3 2 26 8" xfId="57567"/>
    <cellStyle name="Input 3 2 27" xfId="21430"/>
    <cellStyle name="Input 3 2 27 2" xfId="21431"/>
    <cellStyle name="Input 3 2 27 2 2" xfId="21432"/>
    <cellStyle name="Input 3 2 27 2 3" xfId="21433"/>
    <cellStyle name="Input 3 2 27 2 4" xfId="21434"/>
    <cellStyle name="Input 3 2 27 2 5" xfId="21435"/>
    <cellStyle name="Input 3 2 27 2 6" xfId="21436"/>
    <cellStyle name="Input 3 2 27 3" xfId="21437"/>
    <cellStyle name="Input 3 2 27 3 2" xfId="57568"/>
    <cellStyle name="Input 3 2 27 3 3" xfId="57569"/>
    <cellStyle name="Input 3 2 27 4" xfId="21438"/>
    <cellStyle name="Input 3 2 27 4 2" xfId="57570"/>
    <cellStyle name="Input 3 2 27 4 3" xfId="57571"/>
    <cellStyle name="Input 3 2 27 5" xfId="21439"/>
    <cellStyle name="Input 3 2 27 5 2" xfId="57572"/>
    <cellStyle name="Input 3 2 27 5 3" xfId="57573"/>
    <cellStyle name="Input 3 2 27 6" xfId="21440"/>
    <cellStyle name="Input 3 2 27 6 2" xfId="57574"/>
    <cellStyle name="Input 3 2 27 6 3" xfId="57575"/>
    <cellStyle name="Input 3 2 27 7" xfId="21441"/>
    <cellStyle name="Input 3 2 27 8" xfId="57576"/>
    <cellStyle name="Input 3 2 28" xfId="21442"/>
    <cellStyle name="Input 3 2 28 2" xfId="21443"/>
    <cellStyle name="Input 3 2 28 2 2" xfId="21444"/>
    <cellStyle name="Input 3 2 28 2 3" xfId="21445"/>
    <cellStyle name="Input 3 2 28 2 4" xfId="21446"/>
    <cellStyle name="Input 3 2 28 2 5" xfId="21447"/>
    <cellStyle name="Input 3 2 28 2 6" xfId="21448"/>
    <cellStyle name="Input 3 2 28 3" xfId="21449"/>
    <cellStyle name="Input 3 2 28 3 2" xfId="57577"/>
    <cellStyle name="Input 3 2 28 3 3" xfId="57578"/>
    <cellStyle name="Input 3 2 28 4" xfId="21450"/>
    <cellStyle name="Input 3 2 28 4 2" xfId="57579"/>
    <cellStyle name="Input 3 2 28 4 3" xfId="57580"/>
    <cellStyle name="Input 3 2 28 5" xfId="21451"/>
    <cellStyle name="Input 3 2 28 5 2" xfId="57581"/>
    <cellStyle name="Input 3 2 28 5 3" xfId="57582"/>
    <cellStyle name="Input 3 2 28 6" xfId="21452"/>
    <cellStyle name="Input 3 2 28 6 2" xfId="57583"/>
    <cellStyle name="Input 3 2 28 6 3" xfId="57584"/>
    <cellStyle name="Input 3 2 28 7" xfId="21453"/>
    <cellStyle name="Input 3 2 28 8" xfId="57585"/>
    <cellStyle name="Input 3 2 29" xfId="21454"/>
    <cellStyle name="Input 3 2 29 2" xfId="21455"/>
    <cellStyle name="Input 3 2 29 2 2" xfId="21456"/>
    <cellStyle name="Input 3 2 29 2 3" xfId="21457"/>
    <cellStyle name="Input 3 2 29 2 4" xfId="21458"/>
    <cellStyle name="Input 3 2 29 2 5" xfId="21459"/>
    <cellStyle name="Input 3 2 29 2 6" xfId="21460"/>
    <cellStyle name="Input 3 2 29 3" xfId="21461"/>
    <cellStyle name="Input 3 2 29 3 2" xfId="57586"/>
    <cellStyle name="Input 3 2 29 3 3" xfId="57587"/>
    <cellStyle name="Input 3 2 29 4" xfId="21462"/>
    <cellStyle name="Input 3 2 29 4 2" xfId="57588"/>
    <cellStyle name="Input 3 2 29 4 3" xfId="57589"/>
    <cellStyle name="Input 3 2 29 5" xfId="21463"/>
    <cellStyle name="Input 3 2 29 5 2" xfId="57590"/>
    <cellStyle name="Input 3 2 29 5 3" xfId="57591"/>
    <cellStyle name="Input 3 2 29 6" xfId="21464"/>
    <cellStyle name="Input 3 2 29 6 2" xfId="57592"/>
    <cellStyle name="Input 3 2 29 6 3" xfId="57593"/>
    <cellStyle name="Input 3 2 29 7" xfId="21465"/>
    <cellStyle name="Input 3 2 29 8" xfId="57594"/>
    <cellStyle name="Input 3 2 3" xfId="21466"/>
    <cellStyle name="Input 3 2 3 2" xfId="21467"/>
    <cellStyle name="Input 3 2 3 2 2" xfId="21468"/>
    <cellStyle name="Input 3 2 3 2 3" xfId="21469"/>
    <cellStyle name="Input 3 2 3 2 4" xfId="21470"/>
    <cellStyle name="Input 3 2 3 2 5" xfId="21471"/>
    <cellStyle name="Input 3 2 3 2 6" xfId="21472"/>
    <cellStyle name="Input 3 2 3 3" xfId="21473"/>
    <cellStyle name="Input 3 2 3 3 2" xfId="57595"/>
    <cellStyle name="Input 3 2 3 3 3" xfId="57596"/>
    <cellStyle name="Input 3 2 3 4" xfId="21474"/>
    <cellStyle name="Input 3 2 3 4 2" xfId="57597"/>
    <cellStyle name="Input 3 2 3 4 3" xfId="57598"/>
    <cellStyle name="Input 3 2 3 5" xfId="21475"/>
    <cellStyle name="Input 3 2 3 5 2" xfId="57599"/>
    <cellStyle name="Input 3 2 3 5 3" xfId="57600"/>
    <cellStyle name="Input 3 2 3 6" xfId="21476"/>
    <cellStyle name="Input 3 2 3 6 2" xfId="57601"/>
    <cellStyle name="Input 3 2 3 6 3" xfId="57602"/>
    <cellStyle name="Input 3 2 3 7" xfId="21477"/>
    <cellStyle name="Input 3 2 3 8" xfId="57603"/>
    <cellStyle name="Input 3 2 30" xfId="21478"/>
    <cellStyle name="Input 3 2 30 2" xfId="21479"/>
    <cellStyle name="Input 3 2 30 2 2" xfId="21480"/>
    <cellStyle name="Input 3 2 30 2 3" xfId="21481"/>
    <cellStyle name="Input 3 2 30 2 4" xfId="21482"/>
    <cellStyle name="Input 3 2 30 2 5" xfId="21483"/>
    <cellStyle name="Input 3 2 30 2 6" xfId="21484"/>
    <cellStyle name="Input 3 2 30 3" xfId="21485"/>
    <cellStyle name="Input 3 2 30 3 2" xfId="57604"/>
    <cellStyle name="Input 3 2 30 3 3" xfId="57605"/>
    <cellStyle name="Input 3 2 30 4" xfId="21486"/>
    <cellStyle name="Input 3 2 30 4 2" xfId="57606"/>
    <cellStyle name="Input 3 2 30 4 3" xfId="57607"/>
    <cellStyle name="Input 3 2 30 5" xfId="21487"/>
    <cellStyle name="Input 3 2 30 5 2" xfId="57608"/>
    <cellStyle name="Input 3 2 30 5 3" xfId="57609"/>
    <cellStyle name="Input 3 2 30 6" xfId="21488"/>
    <cellStyle name="Input 3 2 30 6 2" xfId="57610"/>
    <cellStyle name="Input 3 2 30 6 3" xfId="57611"/>
    <cellStyle name="Input 3 2 30 7" xfId="21489"/>
    <cellStyle name="Input 3 2 30 8" xfId="57612"/>
    <cellStyle name="Input 3 2 31" xfId="21490"/>
    <cellStyle name="Input 3 2 31 2" xfId="21491"/>
    <cellStyle name="Input 3 2 31 2 2" xfId="21492"/>
    <cellStyle name="Input 3 2 31 2 3" xfId="21493"/>
    <cellStyle name="Input 3 2 31 2 4" xfId="21494"/>
    <cellStyle name="Input 3 2 31 2 5" xfId="21495"/>
    <cellStyle name="Input 3 2 31 2 6" xfId="21496"/>
    <cellStyle name="Input 3 2 31 3" xfId="21497"/>
    <cellStyle name="Input 3 2 31 3 2" xfId="57613"/>
    <cellStyle name="Input 3 2 31 3 3" xfId="57614"/>
    <cellStyle name="Input 3 2 31 4" xfId="21498"/>
    <cellStyle name="Input 3 2 31 4 2" xfId="57615"/>
    <cellStyle name="Input 3 2 31 4 3" xfId="57616"/>
    <cellStyle name="Input 3 2 31 5" xfId="21499"/>
    <cellStyle name="Input 3 2 31 5 2" xfId="57617"/>
    <cellStyle name="Input 3 2 31 5 3" xfId="57618"/>
    <cellStyle name="Input 3 2 31 6" xfId="21500"/>
    <cellStyle name="Input 3 2 31 6 2" xfId="57619"/>
    <cellStyle name="Input 3 2 31 6 3" xfId="57620"/>
    <cellStyle name="Input 3 2 31 7" xfId="21501"/>
    <cellStyle name="Input 3 2 31 8" xfId="57621"/>
    <cellStyle name="Input 3 2 32" xfId="21502"/>
    <cellStyle name="Input 3 2 32 2" xfId="21503"/>
    <cellStyle name="Input 3 2 32 2 2" xfId="21504"/>
    <cellStyle name="Input 3 2 32 2 3" xfId="21505"/>
    <cellStyle name="Input 3 2 32 2 4" xfId="21506"/>
    <cellStyle name="Input 3 2 32 2 5" xfId="21507"/>
    <cellStyle name="Input 3 2 32 2 6" xfId="21508"/>
    <cellStyle name="Input 3 2 32 3" xfId="21509"/>
    <cellStyle name="Input 3 2 32 3 2" xfId="57622"/>
    <cellStyle name="Input 3 2 32 3 3" xfId="57623"/>
    <cellStyle name="Input 3 2 32 4" xfId="21510"/>
    <cellStyle name="Input 3 2 32 4 2" xfId="57624"/>
    <cellStyle name="Input 3 2 32 4 3" xfId="57625"/>
    <cellStyle name="Input 3 2 32 5" xfId="21511"/>
    <cellStyle name="Input 3 2 32 5 2" xfId="57626"/>
    <cellStyle name="Input 3 2 32 5 3" xfId="57627"/>
    <cellStyle name="Input 3 2 32 6" xfId="21512"/>
    <cellStyle name="Input 3 2 32 6 2" xfId="57628"/>
    <cellStyle name="Input 3 2 32 6 3" xfId="57629"/>
    <cellStyle name="Input 3 2 32 7" xfId="21513"/>
    <cellStyle name="Input 3 2 32 8" xfId="57630"/>
    <cellStyle name="Input 3 2 33" xfId="21514"/>
    <cellStyle name="Input 3 2 33 2" xfId="21515"/>
    <cellStyle name="Input 3 2 33 2 2" xfId="21516"/>
    <cellStyle name="Input 3 2 33 2 3" xfId="21517"/>
    <cellStyle name="Input 3 2 33 2 4" xfId="21518"/>
    <cellStyle name="Input 3 2 33 2 5" xfId="21519"/>
    <cellStyle name="Input 3 2 33 2 6" xfId="21520"/>
    <cellStyle name="Input 3 2 33 3" xfId="21521"/>
    <cellStyle name="Input 3 2 33 3 2" xfId="57631"/>
    <cellStyle name="Input 3 2 33 3 3" xfId="57632"/>
    <cellStyle name="Input 3 2 33 4" xfId="21522"/>
    <cellStyle name="Input 3 2 33 4 2" xfId="57633"/>
    <cellStyle name="Input 3 2 33 4 3" xfId="57634"/>
    <cellStyle name="Input 3 2 33 5" xfId="21523"/>
    <cellStyle name="Input 3 2 33 5 2" xfId="57635"/>
    <cellStyle name="Input 3 2 33 5 3" xfId="57636"/>
    <cellStyle name="Input 3 2 33 6" xfId="21524"/>
    <cellStyle name="Input 3 2 33 6 2" xfId="57637"/>
    <cellStyle name="Input 3 2 33 6 3" xfId="57638"/>
    <cellStyle name="Input 3 2 33 7" xfId="21525"/>
    <cellStyle name="Input 3 2 33 8" xfId="57639"/>
    <cellStyle name="Input 3 2 34" xfId="21526"/>
    <cellStyle name="Input 3 2 34 2" xfId="21527"/>
    <cellStyle name="Input 3 2 34 2 2" xfId="21528"/>
    <cellStyle name="Input 3 2 34 2 3" xfId="21529"/>
    <cellStyle name="Input 3 2 34 2 4" xfId="21530"/>
    <cellStyle name="Input 3 2 34 2 5" xfId="21531"/>
    <cellStyle name="Input 3 2 34 2 6" xfId="21532"/>
    <cellStyle name="Input 3 2 34 3" xfId="21533"/>
    <cellStyle name="Input 3 2 34 3 2" xfId="57640"/>
    <cellStyle name="Input 3 2 34 3 3" xfId="57641"/>
    <cellStyle name="Input 3 2 34 4" xfId="21534"/>
    <cellStyle name="Input 3 2 34 4 2" xfId="57642"/>
    <cellStyle name="Input 3 2 34 4 3" xfId="57643"/>
    <cellStyle name="Input 3 2 34 5" xfId="21535"/>
    <cellStyle name="Input 3 2 34 5 2" xfId="57644"/>
    <cellStyle name="Input 3 2 34 5 3" xfId="57645"/>
    <cellStyle name="Input 3 2 34 6" xfId="21536"/>
    <cellStyle name="Input 3 2 34 6 2" xfId="57646"/>
    <cellStyle name="Input 3 2 34 6 3" xfId="57647"/>
    <cellStyle name="Input 3 2 34 7" xfId="21537"/>
    <cellStyle name="Input 3 2 34 8" xfId="57648"/>
    <cellStyle name="Input 3 2 35" xfId="21538"/>
    <cellStyle name="Input 3 2 35 2" xfId="21539"/>
    <cellStyle name="Input 3 2 35 2 2" xfId="21540"/>
    <cellStyle name="Input 3 2 35 2 3" xfId="21541"/>
    <cellStyle name="Input 3 2 35 2 4" xfId="21542"/>
    <cellStyle name="Input 3 2 35 2 5" xfId="21543"/>
    <cellStyle name="Input 3 2 35 2 6" xfId="21544"/>
    <cellStyle name="Input 3 2 35 3" xfId="21545"/>
    <cellStyle name="Input 3 2 35 3 2" xfId="57649"/>
    <cellStyle name="Input 3 2 35 3 3" xfId="57650"/>
    <cellStyle name="Input 3 2 35 4" xfId="21546"/>
    <cellStyle name="Input 3 2 35 4 2" xfId="57651"/>
    <cellStyle name="Input 3 2 35 4 3" xfId="57652"/>
    <cellStyle name="Input 3 2 35 5" xfId="21547"/>
    <cellStyle name="Input 3 2 35 5 2" xfId="57653"/>
    <cellStyle name="Input 3 2 35 5 3" xfId="57654"/>
    <cellStyle name="Input 3 2 35 6" xfId="21548"/>
    <cellStyle name="Input 3 2 35 6 2" xfId="57655"/>
    <cellStyle name="Input 3 2 35 6 3" xfId="57656"/>
    <cellStyle name="Input 3 2 35 7" xfId="21549"/>
    <cellStyle name="Input 3 2 35 8" xfId="57657"/>
    <cellStyle name="Input 3 2 36" xfId="21550"/>
    <cellStyle name="Input 3 2 36 2" xfId="57658"/>
    <cellStyle name="Input 3 2 36 3" xfId="57659"/>
    <cellStyle name="Input 3 2 37" xfId="21551"/>
    <cellStyle name="Input 3 2 37 2" xfId="21552"/>
    <cellStyle name="Input 3 2 37 3" xfId="21553"/>
    <cellStyle name="Input 3 2 37 4" xfId="21554"/>
    <cellStyle name="Input 3 2 37 5" xfId="21555"/>
    <cellStyle name="Input 3 2 37 6" xfId="21556"/>
    <cellStyle name="Input 3 2 38" xfId="21557"/>
    <cellStyle name="Input 3 2 38 2" xfId="57660"/>
    <cellStyle name="Input 3 2 38 3" xfId="57661"/>
    <cellStyle name="Input 3 2 39" xfId="21558"/>
    <cellStyle name="Input 3 2 39 2" xfId="57662"/>
    <cellStyle name="Input 3 2 39 3" xfId="57663"/>
    <cellStyle name="Input 3 2 4" xfId="21559"/>
    <cellStyle name="Input 3 2 4 2" xfId="21560"/>
    <cellStyle name="Input 3 2 4 2 2" xfId="21561"/>
    <cellStyle name="Input 3 2 4 2 3" xfId="21562"/>
    <cellStyle name="Input 3 2 4 2 4" xfId="21563"/>
    <cellStyle name="Input 3 2 4 2 5" xfId="21564"/>
    <cellStyle name="Input 3 2 4 2 6" xfId="21565"/>
    <cellStyle name="Input 3 2 4 3" xfId="21566"/>
    <cellStyle name="Input 3 2 4 3 2" xfId="57664"/>
    <cellStyle name="Input 3 2 4 3 3" xfId="57665"/>
    <cellStyle name="Input 3 2 4 4" xfId="21567"/>
    <cellStyle name="Input 3 2 4 4 2" xfId="57666"/>
    <cellStyle name="Input 3 2 4 4 3" xfId="57667"/>
    <cellStyle name="Input 3 2 4 5" xfId="21568"/>
    <cellStyle name="Input 3 2 4 5 2" xfId="57668"/>
    <cellStyle name="Input 3 2 4 5 3" xfId="57669"/>
    <cellStyle name="Input 3 2 4 6" xfId="21569"/>
    <cellStyle name="Input 3 2 4 6 2" xfId="57670"/>
    <cellStyle name="Input 3 2 4 6 3" xfId="57671"/>
    <cellStyle name="Input 3 2 4 7" xfId="21570"/>
    <cellStyle name="Input 3 2 4 8" xfId="57672"/>
    <cellStyle name="Input 3 2 40" xfId="21571"/>
    <cellStyle name="Input 3 2 40 2" xfId="57673"/>
    <cellStyle name="Input 3 2 40 3" xfId="57674"/>
    <cellStyle name="Input 3 2 41" xfId="21572"/>
    <cellStyle name="Input 3 2 42" xfId="21573"/>
    <cellStyle name="Input 3 2 5" xfId="21574"/>
    <cellStyle name="Input 3 2 5 2" xfId="21575"/>
    <cellStyle name="Input 3 2 5 2 2" xfId="21576"/>
    <cellStyle name="Input 3 2 5 2 3" xfId="21577"/>
    <cellStyle name="Input 3 2 5 2 4" xfId="21578"/>
    <cellStyle name="Input 3 2 5 2 5" xfId="21579"/>
    <cellStyle name="Input 3 2 5 2 6" xfId="21580"/>
    <cellStyle name="Input 3 2 5 3" xfId="21581"/>
    <cellStyle name="Input 3 2 5 3 2" xfId="57675"/>
    <cellStyle name="Input 3 2 5 3 3" xfId="57676"/>
    <cellStyle name="Input 3 2 5 4" xfId="21582"/>
    <cellStyle name="Input 3 2 5 4 2" xfId="57677"/>
    <cellStyle name="Input 3 2 5 4 3" xfId="57678"/>
    <cellStyle name="Input 3 2 5 5" xfId="21583"/>
    <cellStyle name="Input 3 2 5 5 2" xfId="57679"/>
    <cellStyle name="Input 3 2 5 5 3" xfId="57680"/>
    <cellStyle name="Input 3 2 5 6" xfId="21584"/>
    <cellStyle name="Input 3 2 5 6 2" xfId="57681"/>
    <cellStyle name="Input 3 2 5 6 3" xfId="57682"/>
    <cellStyle name="Input 3 2 5 7" xfId="21585"/>
    <cellStyle name="Input 3 2 5 8" xfId="57683"/>
    <cellStyle name="Input 3 2 6" xfId="21586"/>
    <cellStyle name="Input 3 2 6 2" xfId="21587"/>
    <cellStyle name="Input 3 2 6 2 2" xfId="21588"/>
    <cellStyle name="Input 3 2 6 2 3" xfId="21589"/>
    <cellStyle name="Input 3 2 6 2 4" xfId="21590"/>
    <cellStyle name="Input 3 2 6 2 5" xfId="21591"/>
    <cellStyle name="Input 3 2 6 2 6" xfId="21592"/>
    <cellStyle name="Input 3 2 6 3" xfId="21593"/>
    <cellStyle name="Input 3 2 6 3 2" xfId="57684"/>
    <cellStyle name="Input 3 2 6 3 3" xfId="57685"/>
    <cellStyle name="Input 3 2 6 4" xfId="21594"/>
    <cellStyle name="Input 3 2 6 4 2" xfId="57686"/>
    <cellStyle name="Input 3 2 6 4 3" xfId="57687"/>
    <cellStyle name="Input 3 2 6 5" xfId="21595"/>
    <cellStyle name="Input 3 2 6 5 2" xfId="57688"/>
    <cellStyle name="Input 3 2 6 5 3" xfId="57689"/>
    <cellStyle name="Input 3 2 6 6" xfId="21596"/>
    <cellStyle name="Input 3 2 6 6 2" xfId="57690"/>
    <cellStyle name="Input 3 2 6 6 3" xfId="57691"/>
    <cellStyle name="Input 3 2 6 7" xfId="21597"/>
    <cellStyle name="Input 3 2 6 8" xfId="57692"/>
    <cellStyle name="Input 3 2 7" xfId="21598"/>
    <cellStyle name="Input 3 2 7 2" xfId="21599"/>
    <cellStyle name="Input 3 2 7 2 2" xfId="21600"/>
    <cellStyle name="Input 3 2 7 2 3" xfId="21601"/>
    <cellStyle name="Input 3 2 7 2 4" xfId="21602"/>
    <cellStyle name="Input 3 2 7 2 5" xfId="21603"/>
    <cellStyle name="Input 3 2 7 2 6" xfId="21604"/>
    <cellStyle name="Input 3 2 7 3" xfId="21605"/>
    <cellStyle name="Input 3 2 7 3 2" xfId="57693"/>
    <cellStyle name="Input 3 2 7 3 3" xfId="57694"/>
    <cellStyle name="Input 3 2 7 4" xfId="21606"/>
    <cellStyle name="Input 3 2 7 4 2" xfId="57695"/>
    <cellStyle name="Input 3 2 7 4 3" xfId="57696"/>
    <cellStyle name="Input 3 2 7 5" xfId="21607"/>
    <cellStyle name="Input 3 2 7 5 2" xfId="57697"/>
    <cellStyle name="Input 3 2 7 5 3" xfId="57698"/>
    <cellStyle name="Input 3 2 7 6" xfId="21608"/>
    <cellStyle name="Input 3 2 7 6 2" xfId="57699"/>
    <cellStyle name="Input 3 2 7 6 3" xfId="57700"/>
    <cellStyle name="Input 3 2 7 7" xfId="21609"/>
    <cellStyle name="Input 3 2 7 8" xfId="57701"/>
    <cellStyle name="Input 3 2 8" xfId="21610"/>
    <cellStyle name="Input 3 2 8 2" xfId="21611"/>
    <cellStyle name="Input 3 2 8 2 2" xfId="21612"/>
    <cellStyle name="Input 3 2 8 2 3" xfId="21613"/>
    <cellStyle name="Input 3 2 8 2 4" xfId="21614"/>
    <cellStyle name="Input 3 2 8 2 5" xfId="21615"/>
    <cellStyle name="Input 3 2 8 2 6" xfId="21616"/>
    <cellStyle name="Input 3 2 8 3" xfId="21617"/>
    <cellStyle name="Input 3 2 8 3 2" xfId="57702"/>
    <cellStyle name="Input 3 2 8 3 3" xfId="57703"/>
    <cellStyle name="Input 3 2 8 4" xfId="21618"/>
    <cellStyle name="Input 3 2 8 4 2" xfId="57704"/>
    <cellStyle name="Input 3 2 8 4 3" xfId="57705"/>
    <cellStyle name="Input 3 2 8 5" xfId="21619"/>
    <cellStyle name="Input 3 2 8 5 2" xfId="57706"/>
    <cellStyle name="Input 3 2 8 5 3" xfId="57707"/>
    <cellStyle name="Input 3 2 8 6" xfId="21620"/>
    <cellStyle name="Input 3 2 8 6 2" xfId="57708"/>
    <cellStyle name="Input 3 2 8 6 3" xfId="57709"/>
    <cellStyle name="Input 3 2 8 7" xfId="21621"/>
    <cellStyle name="Input 3 2 8 8" xfId="57710"/>
    <cellStyle name="Input 3 2 9" xfId="21622"/>
    <cellStyle name="Input 3 2 9 2" xfId="21623"/>
    <cellStyle name="Input 3 2 9 2 2" xfId="21624"/>
    <cellStyle name="Input 3 2 9 2 3" xfId="21625"/>
    <cellStyle name="Input 3 2 9 2 4" xfId="21626"/>
    <cellStyle name="Input 3 2 9 2 5" xfId="21627"/>
    <cellStyle name="Input 3 2 9 2 6" xfId="21628"/>
    <cellStyle name="Input 3 2 9 3" xfId="21629"/>
    <cellStyle name="Input 3 2 9 3 2" xfId="57711"/>
    <cellStyle name="Input 3 2 9 3 3" xfId="57712"/>
    <cellStyle name="Input 3 2 9 4" xfId="21630"/>
    <cellStyle name="Input 3 2 9 4 2" xfId="57713"/>
    <cellStyle name="Input 3 2 9 4 3" xfId="57714"/>
    <cellStyle name="Input 3 2 9 5" xfId="21631"/>
    <cellStyle name="Input 3 2 9 5 2" xfId="57715"/>
    <cellStyle name="Input 3 2 9 5 3" xfId="57716"/>
    <cellStyle name="Input 3 2 9 6" xfId="21632"/>
    <cellStyle name="Input 3 2 9 6 2" xfId="57717"/>
    <cellStyle name="Input 3 2 9 6 3" xfId="57718"/>
    <cellStyle name="Input 3 2 9 7" xfId="21633"/>
    <cellStyle name="Input 3 2 9 8" xfId="57719"/>
    <cellStyle name="Input 3 20" xfId="21634"/>
    <cellStyle name="Input 3 20 2" xfId="21635"/>
    <cellStyle name="Input 3 20 2 2" xfId="21636"/>
    <cellStyle name="Input 3 20 2 3" xfId="21637"/>
    <cellStyle name="Input 3 20 2 4" xfId="21638"/>
    <cellStyle name="Input 3 20 2 5" xfId="21639"/>
    <cellStyle name="Input 3 20 2 6" xfId="21640"/>
    <cellStyle name="Input 3 20 3" xfId="21641"/>
    <cellStyle name="Input 3 20 3 2" xfId="57720"/>
    <cellStyle name="Input 3 20 3 3" xfId="57721"/>
    <cellStyle name="Input 3 20 4" xfId="21642"/>
    <cellStyle name="Input 3 20 4 2" xfId="57722"/>
    <cellStyle name="Input 3 20 4 3" xfId="57723"/>
    <cellStyle name="Input 3 20 5" xfId="21643"/>
    <cellStyle name="Input 3 20 5 2" xfId="57724"/>
    <cellStyle name="Input 3 20 5 3" xfId="57725"/>
    <cellStyle name="Input 3 20 6" xfId="21644"/>
    <cellStyle name="Input 3 20 6 2" xfId="57726"/>
    <cellStyle name="Input 3 20 6 3" xfId="57727"/>
    <cellStyle name="Input 3 20 7" xfId="21645"/>
    <cellStyle name="Input 3 20 8" xfId="57728"/>
    <cellStyle name="Input 3 21" xfId="21646"/>
    <cellStyle name="Input 3 21 2" xfId="21647"/>
    <cellStyle name="Input 3 21 2 2" xfId="21648"/>
    <cellStyle name="Input 3 21 2 3" xfId="21649"/>
    <cellStyle name="Input 3 21 2 4" xfId="21650"/>
    <cellStyle name="Input 3 21 2 5" xfId="21651"/>
    <cellStyle name="Input 3 21 2 6" xfId="21652"/>
    <cellStyle name="Input 3 21 3" xfId="21653"/>
    <cellStyle name="Input 3 21 3 2" xfId="57729"/>
    <cellStyle name="Input 3 21 3 3" xfId="57730"/>
    <cellStyle name="Input 3 21 4" xfId="21654"/>
    <cellStyle name="Input 3 21 4 2" xfId="57731"/>
    <cellStyle name="Input 3 21 4 3" xfId="57732"/>
    <cellStyle name="Input 3 21 5" xfId="21655"/>
    <cellStyle name="Input 3 21 5 2" xfId="57733"/>
    <cellStyle name="Input 3 21 5 3" xfId="57734"/>
    <cellStyle name="Input 3 21 6" xfId="21656"/>
    <cellStyle name="Input 3 21 6 2" xfId="57735"/>
    <cellStyle name="Input 3 21 6 3" xfId="57736"/>
    <cellStyle name="Input 3 21 7" xfId="21657"/>
    <cellStyle name="Input 3 21 8" xfId="57737"/>
    <cellStyle name="Input 3 22" xfId="21658"/>
    <cellStyle name="Input 3 22 2" xfId="21659"/>
    <cellStyle name="Input 3 22 2 2" xfId="21660"/>
    <cellStyle name="Input 3 22 2 3" xfId="21661"/>
    <cellStyle name="Input 3 22 2 4" xfId="21662"/>
    <cellStyle name="Input 3 22 2 5" xfId="21663"/>
    <cellStyle name="Input 3 22 2 6" xfId="21664"/>
    <cellStyle name="Input 3 22 3" xfId="21665"/>
    <cellStyle name="Input 3 22 3 2" xfId="57738"/>
    <cellStyle name="Input 3 22 3 3" xfId="57739"/>
    <cellStyle name="Input 3 22 4" xfId="21666"/>
    <cellStyle name="Input 3 22 4 2" xfId="57740"/>
    <cellStyle name="Input 3 22 4 3" xfId="57741"/>
    <cellStyle name="Input 3 22 5" xfId="21667"/>
    <cellStyle name="Input 3 22 5 2" xfId="57742"/>
    <cellStyle name="Input 3 22 5 3" xfId="57743"/>
    <cellStyle name="Input 3 22 6" xfId="21668"/>
    <cellStyle name="Input 3 22 6 2" xfId="57744"/>
    <cellStyle name="Input 3 22 6 3" xfId="57745"/>
    <cellStyle name="Input 3 22 7" xfId="21669"/>
    <cellStyle name="Input 3 22 8" xfId="57746"/>
    <cellStyle name="Input 3 23" xfId="21670"/>
    <cellStyle name="Input 3 23 2" xfId="21671"/>
    <cellStyle name="Input 3 23 2 2" xfId="21672"/>
    <cellStyle name="Input 3 23 2 3" xfId="21673"/>
    <cellStyle name="Input 3 23 2 4" xfId="21674"/>
    <cellStyle name="Input 3 23 2 5" xfId="21675"/>
    <cellStyle name="Input 3 23 2 6" xfId="21676"/>
    <cellStyle name="Input 3 23 3" xfId="21677"/>
    <cellStyle name="Input 3 23 3 2" xfId="57747"/>
    <cellStyle name="Input 3 23 3 3" xfId="57748"/>
    <cellStyle name="Input 3 23 4" xfId="21678"/>
    <cellStyle name="Input 3 23 4 2" xfId="57749"/>
    <cellStyle name="Input 3 23 4 3" xfId="57750"/>
    <cellStyle name="Input 3 23 5" xfId="21679"/>
    <cellStyle name="Input 3 23 5 2" xfId="57751"/>
    <cellStyle name="Input 3 23 5 3" xfId="57752"/>
    <cellStyle name="Input 3 23 6" xfId="21680"/>
    <cellStyle name="Input 3 23 6 2" xfId="57753"/>
    <cellStyle name="Input 3 23 6 3" xfId="57754"/>
    <cellStyle name="Input 3 23 7" xfId="21681"/>
    <cellStyle name="Input 3 23 8" xfId="57755"/>
    <cellStyle name="Input 3 24" xfId="21682"/>
    <cellStyle name="Input 3 24 2" xfId="21683"/>
    <cellStyle name="Input 3 24 2 2" xfId="21684"/>
    <cellStyle name="Input 3 24 2 3" xfId="21685"/>
    <cellStyle name="Input 3 24 2 4" xfId="21686"/>
    <cellStyle name="Input 3 24 2 5" xfId="21687"/>
    <cellStyle name="Input 3 24 2 6" xfId="21688"/>
    <cellStyle name="Input 3 24 3" xfId="21689"/>
    <cellStyle name="Input 3 24 3 2" xfId="57756"/>
    <cellStyle name="Input 3 24 3 3" xfId="57757"/>
    <cellStyle name="Input 3 24 4" xfId="21690"/>
    <cellStyle name="Input 3 24 4 2" xfId="57758"/>
    <cellStyle name="Input 3 24 4 3" xfId="57759"/>
    <cellStyle name="Input 3 24 5" xfId="21691"/>
    <cellStyle name="Input 3 24 5 2" xfId="57760"/>
    <cellStyle name="Input 3 24 5 3" xfId="57761"/>
    <cellStyle name="Input 3 24 6" xfId="21692"/>
    <cellStyle name="Input 3 24 6 2" xfId="57762"/>
    <cellStyle name="Input 3 24 6 3" xfId="57763"/>
    <cellStyle name="Input 3 24 7" xfId="21693"/>
    <cellStyle name="Input 3 24 8" xfId="57764"/>
    <cellStyle name="Input 3 25" xfId="21694"/>
    <cellStyle name="Input 3 25 2" xfId="21695"/>
    <cellStyle name="Input 3 25 2 2" xfId="21696"/>
    <cellStyle name="Input 3 25 2 3" xfId="21697"/>
    <cellStyle name="Input 3 25 2 4" xfId="21698"/>
    <cellStyle name="Input 3 25 2 5" xfId="21699"/>
    <cellStyle name="Input 3 25 2 6" xfId="21700"/>
    <cellStyle name="Input 3 25 3" xfId="21701"/>
    <cellStyle name="Input 3 25 3 2" xfId="57765"/>
    <cellStyle name="Input 3 25 3 3" xfId="57766"/>
    <cellStyle name="Input 3 25 4" xfId="21702"/>
    <cellStyle name="Input 3 25 4 2" xfId="57767"/>
    <cellStyle name="Input 3 25 4 3" xfId="57768"/>
    <cellStyle name="Input 3 25 5" xfId="21703"/>
    <cellStyle name="Input 3 25 5 2" xfId="57769"/>
    <cellStyle name="Input 3 25 5 3" xfId="57770"/>
    <cellStyle name="Input 3 25 6" xfId="21704"/>
    <cellStyle name="Input 3 25 6 2" xfId="57771"/>
    <cellStyle name="Input 3 25 6 3" xfId="57772"/>
    <cellStyle name="Input 3 25 7" xfId="21705"/>
    <cellStyle name="Input 3 25 8" xfId="57773"/>
    <cellStyle name="Input 3 26" xfId="21706"/>
    <cellStyle name="Input 3 26 2" xfId="21707"/>
    <cellStyle name="Input 3 26 2 2" xfId="21708"/>
    <cellStyle name="Input 3 26 2 3" xfId="21709"/>
    <cellStyle name="Input 3 26 2 4" xfId="21710"/>
    <cellStyle name="Input 3 26 2 5" xfId="21711"/>
    <cellStyle name="Input 3 26 2 6" xfId="21712"/>
    <cellStyle name="Input 3 26 3" xfId="21713"/>
    <cellStyle name="Input 3 26 3 2" xfId="57774"/>
    <cellStyle name="Input 3 26 3 3" xfId="57775"/>
    <cellStyle name="Input 3 26 4" xfId="21714"/>
    <cellStyle name="Input 3 26 4 2" xfId="57776"/>
    <cellStyle name="Input 3 26 4 3" xfId="57777"/>
    <cellStyle name="Input 3 26 5" xfId="21715"/>
    <cellStyle name="Input 3 26 5 2" xfId="57778"/>
    <cellStyle name="Input 3 26 5 3" xfId="57779"/>
    <cellStyle name="Input 3 26 6" xfId="21716"/>
    <cellStyle name="Input 3 26 6 2" xfId="57780"/>
    <cellStyle name="Input 3 26 6 3" xfId="57781"/>
    <cellStyle name="Input 3 26 7" xfId="21717"/>
    <cellStyle name="Input 3 26 8" xfId="57782"/>
    <cellStyle name="Input 3 27" xfId="21718"/>
    <cellStyle name="Input 3 27 2" xfId="21719"/>
    <cellStyle name="Input 3 27 2 2" xfId="21720"/>
    <cellStyle name="Input 3 27 2 3" xfId="21721"/>
    <cellStyle name="Input 3 27 2 4" xfId="21722"/>
    <cellStyle name="Input 3 27 2 5" xfId="21723"/>
    <cellStyle name="Input 3 27 2 6" xfId="21724"/>
    <cellStyle name="Input 3 27 3" xfId="21725"/>
    <cellStyle name="Input 3 27 3 2" xfId="57783"/>
    <cellStyle name="Input 3 27 3 3" xfId="57784"/>
    <cellStyle name="Input 3 27 4" xfId="21726"/>
    <cellStyle name="Input 3 27 4 2" xfId="57785"/>
    <cellStyle name="Input 3 27 4 3" xfId="57786"/>
    <cellStyle name="Input 3 27 5" xfId="21727"/>
    <cellStyle name="Input 3 27 5 2" xfId="57787"/>
    <cellStyle name="Input 3 27 5 3" xfId="57788"/>
    <cellStyle name="Input 3 27 6" xfId="21728"/>
    <cellStyle name="Input 3 27 6 2" xfId="57789"/>
    <cellStyle name="Input 3 27 6 3" xfId="57790"/>
    <cellStyle name="Input 3 27 7" xfId="21729"/>
    <cellStyle name="Input 3 27 8" xfId="57791"/>
    <cellStyle name="Input 3 28" xfId="21730"/>
    <cellStyle name="Input 3 28 2" xfId="21731"/>
    <cellStyle name="Input 3 28 2 2" xfId="21732"/>
    <cellStyle name="Input 3 28 2 3" xfId="21733"/>
    <cellStyle name="Input 3 28 2 4" xfId="21734"/>
    <cellStyle name="Input 3 28 2 5" xfId="21735"/>
    <cellStyle name="Input 3 28 2 6" xfId="21736"/>
    <cellStyle name="Input 3 28 3" xfId="21737"/>
    <cellStyle name="Input 3 28 3 2" xfId="57792"/>
    <cellStyle name="Input 3 28 3 3" xfId="57793"/>
    <cellStyle name="Input 3 28 4" xfId="21738"/>
    <cellStyle name="Input 3 28 4 2" xfId="57794"/>
    <cellStyle name="Input 3 28 4 3" xfId="57795"/>
    <cellStyle name="Input 3 28 5" xfId="21739"/>
    <cellStyle name="Input 3 28 5 2" xfId="57796"/>
    <cellStyle name="Input 3 28 5 3" xfId="57797"/>
    <cellStyle name="Input 3 28 6" xfId="21740"/>
    <cellStyle name="Input 3 28 6 2" xfId="57798"/>
    <cellStyle name="Input 3 28 6 3" xfId="57799"/>
    <cellStyle name="Input 3 28 7" xfId="21741"/>
    <cellStyle name="Input 3 28 8" xfId="57800"/>
    <cellStyle name="Input 3 29" xfId="21742"/>
    <cellStyle name="Input 3 29 2" xfId="21743"/>
    <cellStyle name="Input 3 29 2 2" xfId="21744"/>
    <cellStyle name="Input 3 29 2 3" xfId="21745"/>
    <cellStyle name="Input 3 29 2 4" xfId="21746"/>
    <cellStyle name="Input 3 29 2 5" xfId="21747"/>
    <cellStyle name="Input 3 29 2 6" xfId="21748"/>
    <cellStyle name="Input 3 29 3" xfId="21749"/>
    <cellStyle name="Input 3 29 3 2" xfId="57801"/>
    <cellStyle name="Input 3 29 3 3" xfId="57802"/>
    <cellStyle name="Input 3 29 4" xfId="21750"/>
    <cellStyle name="Input 3 29 4 2" xfId="57803"/>
    <cellStyle name="Input 3 29 4 3" xfId="57804"/>
    <cellStyle name="Input 3 29 5" xfId="21751"/>
    <cellStyle name="Input 3 29 5 2" xfId="57805"/>
    <cellStyle name="Input 3 29 5 3" xfId="57806"/>
    <cellStyle name="Input 3 29 6" xfId="21752"/>
    <cellStyle name="Input 3 29 6 2" xfId="57807"/>
    <cellStyle name="Input 3 29 6 3" xfId="57808"/>
    <cellStyle name="Input 3 29 7" xfId="21753"/>
    <cellStyle name="Input 3 29 8" xfId="57809"/>
    <cellStyle name="Input 3 3" xfId="21754"/>
    <cellStyle name="Input 3 3 10" xfId="21755"/>
    <cellStyle name="Input 3 3 10 2" xfId="21756"/>
    <cellStyle name="Input 3 3 10 2 2" xfId="21757"/>
    <cellStyle name="Input 3 3 10 2 3" xfId="21758"/>
    <cellStyle name="Input 3 3 10 2 4" xfId="21759"/>
    <cellStyle name="Input 3 3 10 2 5" xfId="21760"/>
    <cellStyle name="Input 3 3 10 2 6" xfId="21761"/>
    <cellStyle name="Input 3 3 10 3" xfId="21762"/>
    <cellStyle name="Input 3 3 10 3 2" xfId="57810"/>
    <cellStyle name="Input 3 3 10 3 3" xfId="57811"/>
    <cellStyle name="Input 3 3 10 4" xfId="21763"/>
    <cellStyle name="Input 3 3 10 4 2" xfId="57812"/>
    <cellStyle name="Input 3 3 10 4 3" xfId="57813"/>
    <cellStyle name="Input 3 3 10 5" xfId="21764"/>
    <cellStyle name="Input 3 3 10 5 2" xfId="57814"/>
    <cellStyle name="Input 3 3 10 5 3" xfId="57815"/>
    <cellStyle name="Input 3 3 10 6" xfId="21765"/>
    <cellStyle name="Input 3 3 10 6 2" xfId="57816"/>
    <cellStyle name="Input 3 3 10 6 3" xfId="57817"/>
    <cellStyle name="Input 3 3 10 7" xfId="21766"/>
    <cellStyle name="Input 3 3 10 8" xfId="57818"/>
    <cellStyle name="Input 3 3 11" xfId="21767"/>
    <cellStyle name="Input 3 3 11 2" xfId="21768"/>
    <cellStyle name="Input 3 3 11 2 2" xfId="21769"/>
    <cellStyle name="Input 3 3 11 2 3" xfId="21770"/>
    <cellStyle name="Input 3 3 11 2 4" xfId="21771"/>
    <cellStyle name="Input 3 3 11 2 5" xfId="21772"/>
    <cellStyle name="Input 3 3 11 2 6" xfId="21773"/>
    <cellStyle name="Input 3 3 11 3" xfId="21774"/>
    <cellStyle name="Input 3 3 11 3 2" xfId="57819"/>
    <cellStyle name="Input 3 3 11 3 3" xfId="57820"/>
    <cellStyle name="Input 3 3 11 4" xfId="21775"/>
    <cellStyle name="Input 3 3 11 4 2" xfId="57821"/>
    <cellStyle name="Input 3 3 11 4 3" xfId="57822"/>
    <cellStyle name="Input 3 3 11 5" xfId="21776"/>
    <cellStyle name="Input 3 3 11 5 2" xfId="57823"/>
    <cellStyle name="Input 3 3 11 5 3" xfId="57824"/>
    <cellStyle name="Input 3 3 11 6" xfId="21777"/>
    <cellStyle name="Input 3 3 11 6 2" xfId="57825"/>
    <cellStyle name="Input 3 3 11 6 3" xfId="57826"/>
    <cellStyle name="Input 3 3 11 7" xfId="21778"/>
    <cellStyle name="Input 3 3 11 8" xfId="57827"/>
    <cellStyle name="Input 3 3 12" xfId="21779"/>
    <cellStyle name="Input 3 3 12 2" xfId="21780"/>
    <cellStyle name="Input 3 3 12 2 2" xfId="21781"/>
    <cellStyle name="Input 3 3 12 2 3" xfId="21782"/>
    <cellStyle name="Input 3 3 12 2 4" xfId="21783"/>
    <cellStyle name="Input 3 3 12 2 5" xfId="21784"/>
    <cellStyle name="Input 3 3 12 2 6" xfId="21785"/>
    <cellStyle name="Input 3 3 12 3" xfId="21786"/>
    <cellStyle name="Input 3 3 12 3 2" xfId="57828"/>
    <cellStyle name="Input 3 3 12 3 3" xfId="57829"/>
    <cellStyle name="Input 3 3 12 4" xfId="21787"/>
    <cellStyle name="Input 3 3 12 4 2" xfId="57830"/>
    <cellStyle name="Input 3 3 12 4 3" xfId="57831"/>
    <cellStyle name="Input 3 3 12 5" xfId="21788"/>
    <cellStyle name="Input 3 3 12 5 2" xfId="57832"/>
    <cellStyle name="Input 3 3 12 5 3" xfId="57833"/>
    <cellStyle name="Input 3 3 12 6" xfId="21789"/>
    <cellStyle name="Input 3 3 12 6 2" xfId="57834"/>
    <cellStyle name="Input 3 3 12 6 3" xfId="57835"/>
    <cellStyle name="Input 3 3 12 7" xfId="21790"/>
    <cellStyle name="Input 3 3 12 8" xfId="57836"/>
    <cellStyle name="Input 3 3 13" xfId="21791"/>
    <cellStyle name="Input 3 3 13 2" xfId="21792"/>
    <cellStyle name="Input 3 3 13 2 2" xfId="21793"/>
    <cellStyle name="Input 3 3 13 2 3" xfId="21794"/>
    <cellStyle name="Input 3 3 13 2 4" xfId="21795"/>
    <cellStyle name="Input 3 3 13 2 5" xfId="21796"/>
    <cellStyle name="Input 3 3 13 2 6" xfId="21797"/>
    <cellStyle name="Input 3 3 13 3" xfId="21798"/>
    <cellStyle name="Input 3 3 13 3 2" xfId="57837"/>
    <cellStyle name="Input 3 3 13 3 3" xfId="57838"/>
    <cellStyle name="Input 3 3 13 4" xfId="21799"/>
    <cellStyle name="Input 3 3 13 4 2" xfId="57839"/>
    <cellStyle name="Input 3 3 13 4 3" xfId="57840"/>
    <cellStyle name="Input 3 3 13 5" xfId="21800"/>
    <cellStyle name="Input 3 3 13 5 2" xfId="57841"/>
    <cellStyle name="Input 3 3 13 5 3" xfId="57842"/>
    <cellStyle name="Input 3 3 13 6" xfId="21801"/>
    <cellStyle name="Input 3 3 13 6 2" xfId="57843"/>
    <cellStyle name="Input 3 3 13 6 3" xfId="57844"/>
    <cellStyle name="Input 3 3 13 7" xfId="21802"/>
    <cellStyle name="Input 3 3 13 8" xfId="57845"/>
    <cellStyle name="Input 3 3 14" xfId="21803"/>
    <cellStyle name="Input 3 3 14 2" xfId="21804"/>
    <cellStyle name="Input 3 3 14 2 2" xfId="21805"/>
    <cellStyle name="Input 3 3 14 2 3" xfId="21806"/>
    <cellStyle name="Input 3 3 14 2 4" xfId="21807"/>
    <cellStyle name="Input 3 3 14 2 5" xfId="21808"/>
    <cellStyle name="Input 3 3 14 2 6" xfId="21809"/>
    <cellStyle name="Input 3 3 14 3" xfId="21810"/>
    <cellStyle name="Input 3 3 14 3 2" xfId="57846"/>
    <cellStyle name="Input 3 3 14 3 3" xfId="57847"/>
    <cellStyle name="Input 3 3 14 4" xfId="21811"/>
    <cellStyle name="Input 3 3 14 4 2" xfId="57848"/>
    <cellStyle name="Input 3 3 14 4 3" xfId="57849"/>
    <cellStyle name="Input 3 3 14 5" xfId="21812"/>
    <cellStyle name="Input 3 3 14 5 2" xfId="57850"/>
    <cellStyle name="Input 3 3 14 5 3" xfId="57851"/>
    <cellStyle name="Input 3 3 14 6" xfId="21813"/>
    <cellStyle name="Input 3 3 14 6 2" xfId="57852"/>
    <cellStyle name="Input 3 3 14 6 3" xfId="57853"/>
    <cellStyle name="Input 3 3 14 7" xfId="21814"/>
    <cellStyle name="Input 3 3 14 8" xfId="57854"/>
    <cellStyle name="Input 3 3 15" xfId="21815"/>
    <cellStyle name="Input 3 3 15 2" xfId="21816"/>
    <cellStyle name="Input 3 3 15 2 2" xfId="21817"/>
    <cellStyle name="Input 3 3 15 2 3" xfId="21818"/>
    <cellStyle name="Input 3 3 15 2 4" xfId="21819"/>
    <cellStyle name="Input 3 3 15 2 5" xfId="21820"/>
    <cellStyle name="Input 3 3 15 2 6" xfId="21821"/>
    <cellStyle name="Input 3 3 15 3" xfId="21822"/>
    <cellStyle name="Input 3 3 15 3 2" xfId="57855"/>
    <cellStyle name="Input 3 3 15 3 3" xfId="57856"/>
    <cellStyle name="Input 3 3 15 4" xfId="21823"/>
    <cellStyle name="Input 3 3 15 4 2" xfId="57857"/>
    <cellStyle name="Input 3 3 15 4 3" xfId="57858"/>
    <cellStyle name="Input 3 3 15 5" xfId="21824"/>
    <cellStyle name="Input 3 3 15 5 2" xfId="57859"/>
    <cellStyle name="Input 3 3 15 5 3" xfId="57860"/>
    <cellStyle name="Input 3 3 15 6" xfId="21825"/>
    <cellStyle name="Input 3 3 15 6 2" xfId="57861"/>
    <cellStyle name="Input 3 3 15 6 3" xfId="57862"/>
    <cellStyle name="Input 3 3 15 7" xfId="21826"/>
    <cellStyle name="Input 3 3 15 8" xfId="57863"/>
    <cellStyle name="Input 3 3 16" xfId="21827"/>
    <cellStyle name="Input 3 3 16 2" xfId="21828"/>
    <cellStyle name="Input 3 3 16 2 2" xfId="21829"/>
    <cellStyle name="Input 3 3 16 2 3" xfId="21830"/>
    <cellStyle name="Input 3 3 16 2 4" xfId="21831"/>
    <cellStyle name="Input 3 3 16 2 5" xfId="21832"/>
    <cellStyle name="Input 3 3 16 2 6" xfId="21833"/>
    <cellStyle name="Input 3 3 16 3" xfId="21834"/>
    <cellStyle name="Input 3 3 16 3 2" xfId="57864"/>
    <cellStyle name="Input 3 3 16 3 3" xfId="57865"/>
    <cellStyle name="Input 3 3 16 4" xfId="21835"/>
    <cellStyle name="Input 3 3 16 4 2" xfId="57866"/>
    <cellStyle name="Input 3 3 16 4 3" xfId="57867"/>
    <cellStyle name="Input 3 3 16 5" xfId="21836"/>
    <cellStyle name="Input 3 3 16 5 2" xfId="57868"/>
    <cellStyle name="Input 3 3 16 5 3" xfId="57869"/>
    <cellStyle name="Input 3 3 16 6" xfId="21837"/>
    <cellStyle name="Input 3 3 16 6 2" xfId="57870"/>
    <cellStyle name="Input 3 3 16 6 3" xfId="57871"/>
    <cellStyle name="Input 3 3 16 7" xfId="21838"/>
    <cellStyle name="Input 3 3 16 8" xfId="57872"/>
    <cellStyle name="Input 3 3 17" xfId="21839"/>
    <cellStyle name="Input 3 3 17 2" xfId="21840"/>
    <cellStyle name="Input 3 3 17 2 2" xfId="21841"/>
    <cellStyle name="Input 3 3 17 2 3" xfId="21842"/>
    <cellStyle name="Input 3 3 17 2 4" xfId="21843"/>
    <cellStyle name="Input 3 3 17 2 5" xfId="21844"/>
    <cellStyle name="Input 3 3 17 2 6" xfId="21845"/>
    <cellStyle name="Input 3 3 17 3" xfId="21846"/>
    <cellStyle name="Input 3 3 17 3 2" xfId="57873"/>
    <cellStyle name="Input 3 3 17 3 3" xfId="57874"/>
    <cellStyle name="Input 3 3 17 4" xfId="21847"/>
    <cellStyle name="Input 3 3 17 4 2" xfId="57875"/>
    <cellStyle name="Input 3 3 17 4 3" xfId="57876"/>
    <cellStyle name="Input 3 3 17 5" xfId="21848"/>
    <cellStyle name="Input 3 3 17 5 2" xfId="57877"/>
    <cellStyle name="Input 3 3 17 5 3" xfId="57878"/>
    <cellStyle name="Input 3 3 17 6" xfId="21849"/>
    <cellStyle name="Input 3 3 17 6 2" xfId="57879"/>
    <cellStyle name="Input 3 3 17 6 3" xfId="57880"/>
    <cellStyle name="Input 3 3 17 7" xfId="21850"/>
    <cellStyle name="Input 3 3 17 8" xfId="57881"/>
    <cellStyle name="Input 3 3 18" xfId="21851"/>
    <cellStyle name="Input 3 3 18 2" xfId="21852"/>
    <cellStyle name="Input 3 3 18 2 2" xfId="21853"/>
    <cellStyle name="Input 3 3 18 2 3" xfId="21854"/>
    <cellStyle name="Input 3 3 18 2 4" xfId="21855"/>
    <cellStyle name="Input 3 3 18 2 5" xfId="21856"/>
    <cellStyle name="Input 3 3 18 2 6" xfId="21857"/>
    <cellStyle name="Input 3 3 18 3" xfId="21858"/>
    <cellStyle name="Input 3 3 18 3 2" xfId="57882"/>
    <cellStyle name="Input 3 3 18 3 3" xfId="57883"/>
    <cellStyle name="Input 3 3 18 4" xfId="21859"/>
    <cellStyle name="Input 3 3 18 4 2" xfId="57884"/>
    <cellStyle name="Input 3 3 18 4 3" xfId="57885"/>
    <cellStyle name="Input 3 3 18 5" xfId="21860"/>
    <cellStyle name="Input 3 3 18 5 2" xfId="57886"/>
    <cellStyle name="Input 3 3 18 5 3" xfId="57887"/>
    <cellStyle name="Input 3 3 18 6" xfId="21861"/>
    <cellStyle name="Input 3 3 18 6 2" xfId="57888"/>
    <cellStyle name="Input 3 3 18 6 3" xfId="57889"/>
    <cellStyle name="Input 3 3 18 7" xfId="21862"/>
    <cellStyle name="Input 3 3 18 8" xfId="57890"/>
    <cellStyle name="Input 3 3 19" xfId="21863"/>
    <cellStyle name="Input 3 3 19 2" xfId="21864"/>
    <cellStyle name="Input 3 3 19 2 2" xfId="21865"/>
    <cellStyle name="Input 3 3 19 2 3" xfId="21866"/>
    <cellStyle name="Input 3 3 19 2 4" xfId="21867"/>
    <cellStyle name="Input 3 3 19 2 5" xfId="21868"/>
    <cellStyle name="Input 3 3 19 2 6" xfId="21869"/>
    <cellStyle name="Input 3 3 19 3" xfId="21870"/>
    <cellStyle name="Input 3 3 19 3 2" xfId="57891"/>
    <cellStyle name="Input 3 3 19 3 3" xfId="57892"/>
    <cellStyle name="Input 3 3 19 4" xfId="21871"/>
    <cellStyle name="Input 3 3 19 4 2" xfId="57893"/>
    <cellStyle name="Input 3 3 19 4 3" xfId="57894"/>
    <cellStyle name="Input 3 3 19 5" xfId="21872"/>
    <cellStyle name="Input 3 3 19 5 2" xfId="57895"/>
    <cellStyle name="Input 3 3 19 5 3" xfId="57896"/>
    <cellStyle name="Input 3 3 19 6" xfId="21873"/>
    <cellStyle name="Input 3 3 19 6 2" xfId="57897"/>
    <cellStyle name="Input 3 3 19 6 3" xfId="57898"/>
    <cellStyle name="Input 3 3 19 7" xfId="21874"/>
    <cellStyle name="Input 3 3 19 8" xfId="57899"/>
    <cellStyle name="Input 3 3 2" xfId="21875"/>
    <cellStyle name="Input 3 3 2 10" xfId="21876"/>
    <cellStyle name="Input 3 3 2 10 2" xfId="21877"/>
    <cellStyle name="Input 3 3 2 10 2 2" xfId="21878"/>
    <cellStyle name="Input 3 3 2 10 2 3" xfId="21879"/>
    <cellStyle name="Input 3 3 2 10 2 4" xfId="21880"/>
    <cellStyle name="Input 3 3 2 10 2 5" xfId="21881"/>
    <cellStyle name="Input 3 3 2 10 2 6" xfId="21882"/>
    <cellStyle name="Input 3 3 2 10 3" xfId="21883"/>
    <cellStyle name="Input 3 3 2 10 3 2" xfId="57900"/>
    <cellStyle name="Input 3 3 2 10 3 3" xfId="57901"/>
    <cellStyle name="Input 3 3 2 10 4" xfId="21884"/>
    <cellStyle name="Input 3 3 2 10 4 2" xfId="57902"/>
    <cellStyle name="Input 3 3 2 10 4 3" xfId="57903"/>
    <cellStyle name="Input 3 3 2 10 5" xfId="21885"/>
    <cellStyle name="Input 3 3 2 10 5 2" xfId="57904"/>
    <cellStyle name="Input 3 3 2 10 5 3" xfId="57905"/>
    <cellStyle name="Input 3 3 2 10 6" xfId="21886"/>
    <cellStyle name="Input 3 3 2 10 6 2" xfId="57906"/>
    <cellStyle name="Input 3 3 2 10 6 3" xfId="57907"/>
    <cellStyle name="Input 3 3 2 10 7" xfId="21887"/>
    <cellStyle name="Input 3 3 2 10 8" xfId="57908"/>
    <cellStyle name="Input 3 3 2 11" xfId="21888"/>
    <cellStyle name="Input 3 3 2 11 2" xfId="21889"/>
    <cellStyle name="Input 3 3 2 11 2 2" xfId="21890"/>
    <cellStyle name="Input 3 3 2 11 2 3" xfId="21891"/>
    <cellStyle name="Input 3 3 2 11 2 4" xfId="21892"/>
    <cellStyle name="Input 3 3 2 11 2 5" xfId="21893"/>
    <cellStyle name="Input 3 3 2 11 2 6" xfId="21894"/>
    <cellStyle name="Input 3 3 2 11 3" xfId="21895"/>
    <cellStyle name="Input 3 3 2 11 3 2" xfId="57909"/>
    <cellStyle name="Input 3 3 2 11 3 3" xfId="57910"/>
    <cellStyle name="Input 3 3 2 11 4" xfId="21896"/>
    <cellStyle name="Input 3 3 2 11 4 2" xfId="57911"/>
    <cellStyle name="Input 3 3 2 11 4 3" xfId="57912"/>
    <cellStyle name="Input 3 3 2 11 5" xfId="21897"/>
    <cellStyle name="Input 3 3 2 11 5 2" xfId="57913"/>
    <cellStyle name="Input 3 3 2 11 5 3" xfId="57914"/>
    <cellStyle name="Input 3 3 2 11 6" xfId="21898"/>
    <cellStyle name="Input 3 3 2 11 6 2" xfId="57915"/>
    <cellStyle name="Input 3 3 2 11 6 3" xfId="57916"/>
    <cellStyle name="Input 3 3 2 11 7" xfId="21899"/>
    <cellStyle name="Input 3 3 2 11 8" xfId="57917"/>
    <cellStyle name="Input 3 3 2 12" xfId="21900"/>
    <cellStyle name="Input 3 3 2 12 2" xfId="21901"/>
    <cellStyle name="Input 3 3 2 12 2 2" xfId="21902"/>
    <cellStyle name="Input 3 3 2 12 2 3" xfId="21903"/>
    <cellStyle name="Input 3 3 2 12 2 4" xfId="21904"/>
    <cellStyle name="Input 3 3 2 12 2 5" xfId="21905"/>
    <cellStyle name="Input 3 3 2 12 2 6" xfId="21906"/>
    <cellStyle name="Input 3 3 2 12 3" xfId="21907"/>
    <cellStyle name="Input 3 3 2 12 3 2" xfId="57918"/>
    <cellStyle name="Input 3 3 2 12 3 3" xfId="57919"/>
    <cellStyle name="Input 3 3 2 12 4" xfId="21908"/>
    <cellStyle name="Input 3 3 2 12 4 2" xfId="57920"/>
    <cellStyle name="Input 3 3 2 12 4 3" xfId="57921"/>
    <cellStyle name="Input 3 3 2 12 5" xfId="21909"/>
    <cellStyle name="Input 3 3 2 12 5 2" xfId="57922"/>
    <cellStyle name="Input 3 3 2 12 5 3" xfId="57923"/>
    <cellStyle name="Input 3 3 2 12 6" xfId="21910"/>
    <cellStyle name="Input 3 3 2 12 6 2" xfId="57924"/>
    <cellStyle name="Input 3 3 2 12 6 3" xfId="57925"/>
    <cellStyle name="Input 3 3 2 12 7" xfId="21911"/>
    <cellStyle name="Input 3 3 2 12 8" xfId="57926"/>
    <cellStyle name="Input 3 3 2 13" xfId="21912"/>
    <cellStyle name="Input 3 3 2 13 2" xfId="21913"/>
    <cellStyle name="Input 3 3 2 13 2 2" xfId="21914"/>
    <cellStyle name="Input 3 3 2 13 2 3" xfId="21915"/>
    <cellStyle name="Input 3 3 2 13 2 4" xfId="21916"/>
    <cellStyle name="Input 3 3 2 13 2 5" xfId="21917"/>
    <cellStyle name="Input 3 3 2 13 2 6" xfId="21918"/>
    <cellStyle name="Input 3 3 2 13 3" xfId="21919"/>
    <cellStyle name="Input 3 3 2 13 3 2" xfId="57927"/>
    <cellStyle name="Input 3 3 2 13 3 3" xfId="57928"/>
    <cellStyle name="Input 3 3 2 13 4" xfId="21920"/>
    <cellStyle name="Input 3 3 2 13 4 2" xfId="57929"/>
    <cellStyle name="Input 3 3 2 13 4 3" xfId="57930"/>
    <cellStyle name="Input 3 3 2 13 5" xfId="21921"/>
    <cellStyle name="Input 3 3 2 13 5 2" xfId="57931"/>
    <cellStyle name="Input 3 3 2 13 5 3" xfId="57932"/>
    <cellStyle name="Input 3 3 2 13 6" xfId="21922"/>
    <cellStyle name="Input 3 3 2 13 6 2" xfId="57933"/>
    <cellStyle name="Input 3 3 2 13 6 3" xfId="57934"/>
    <cellStyle name="Input 3 3 2 13 7" xfId="21923"/>
    <cellStyle name="Input 3 3 2 13 8" xfId="57935"/>
    <cellStyle name="Input 3 3 2 14" xfId="21924"/>
    <cellStyle name="Input 3 3 2 14 2" xfId="21925"/>
    <cellStyle name="Input 3 3 2 14 2 2" xfId="21926"/>
    <cellStyle name="Input 3 3 2 14 2 3" xfId="21927"/>
    <cellStyle name="Input 3 3 2 14 2 4" xfId="21928"/>
    <cellStyle name="Input 3 3 2 14 2 5" xfId="21929"/>
    <cellStyle name="Input 3 3 2 14 2 6" xfId="21930"/>
    <cellStyle name="Input 3 3 2 14 3" xfId="21931"/>
    <cellStyle name="Input 3 3 2 14 3 2" xfId="57936"/>
    <cellStyle name="Input 3 3 2 14 3 3" xfId="57937"/>
    <cellStyle name="Input 3 3 2 14 4" xfId="21932"/>
    <cellStyle name="Input 3 3 2 14 4 2" xfId="57938"/>
    <cellStyle name="Input 3 3 2 14 4 3" xfId="57939"/>
    <cellStyle name="Input 3 3 2 14 5" xfId="21933"/>
    <cellStyle name="Input 3 3 2 14 5 2" xfId="57940"/>
    <cellStyle name="Input 3 3 2 14 5 3" xfId="57941"/>
    <cellStyle name="Input 3 3 2 14 6" xfId="21934"/>
    <cellStyle name="Input 3 3 2 14 6 2" xfId="57942"/>
    <cellStyle name="Input 3 3 2 14 6 3" xfId="57943"/>
    <cellStyle name="Input 3 3 2 14 7" xfId="21935"/>
    <cellStyle name="Input 3 3 2 14 8" xfId="57944"/>
    <cellStyle name="Input 3 3 2 15" xfId="21936"/>
    <cellStyle name="Input 3 3 2 15 2" xfId="21937"/>
    <cellStyle name="Input 3 3 2 15 2 2" xfId="21938"/>
    <cellStyle name="Input 3 3 2 15 2 3" xfId="21939"/>
    <cellStyle name="Input 3 3 2 15 2 4" xfId="21940"/>
    <cellStyle name="Input 3 3 2 15 2 5" xfId="21941"/>
    <cellStyle name="Input 3 3 2 15 2 6" xfId="21942"/>
    <cellStyle name="Input 3 3 2 15 3" xfId="21943"/>
    <cellStyle name="Input 3 3 2 15 3 2" xfId="57945"/>
    <cellStyle name="Input 3 3 2 15 3 3" xfId="57946"/>
    <cellStyle name="Input 3 3 2 15 4" xfId="21944"/>
    <cellStyle name="Input 3 3 2 15 4 2" xfId="57947"/>
    <cellStyle name="Input 3 3 2 15 4 3" xfId="57948"/>
    <cellStyle name="Input 3 3 2 15 5" xfId="21945"/>
    <cellStyle name="Input 3 3 2 15 5 2" xfId="57949"/>
    <cellStyle name="Input 3 3 2 15 5 3" xfId="57950"/>
    <cellStyle name="Input 3 3 2 15 6" xfId="21946"/>
    <cellStyle name="Input 3 3 2 15 6 2" xfId="57951"/>
    <cellStyle name="Input 3 3 2 15 6 3" xfId="57952"/>
    <cellStyle name="Input 3 3 2 15 7" xfId="21947"/>
    <cellStyle name="Input 3 3 2 15 8" xfId="57953"/>
    <cellStyle name="Input 3 3 2 16" xfId="21948"/>
    <cellStyle name="Input 3 3 2 16 2" xfId="21949"/>
    <cellStyle name="Input 3 3 2 16 2 2" xfId="21950"/>
    <cellStyle name="Input 3 3 2 16 2 3" xfId="21951"/>
    <cellStyle name="Input 3 3 2 16 2 4" xfId="21952"/>
    <cellStyle name="Input 3 3 2 16 2 5" xfId="21953"/>
    <cellStyle name="Input 3 3 2 16 2 6" xfId="21954"/>
    <cellStyle name="Input 3 3 2 16 3" xfId="21955"/>
    <cellStyle name="Input 3 3 2 16 3 2" xfId="57954"/>
    <cellStyle name="Input 3 3 2 16 3 3" xfId="57955"/>
    <cellStyle name="Input 3 3 2 16 4" xfId="21956"/>
    <cellStyle name="Input 3 3 2 16 4 2" xfId="57956"/>
    <cellStyle name="Input 3 3 2 16 4 3" xfId="57957"/>
    <cellStyle name="Input 3 3 2 16 5" xfId="21957"/>
    <cellStyle name="Input 3 3 2 16 5 2" xfId="57958"/>
    <cellStyle name="Input 3 3 2 16 5 3" xfId="57959"/>
    <cellStyle name="Input 3 3 2 16 6" xfId="21958"/>
    <cellStyle name="Input 3 3 2 16 6 2" xfId="57960"/>
    <cellStyle name="Input 3 3 2 16 6 3" xfId="57961"/>
    <cellStyle name="Input 3 3 2 16 7" xfId="21959"/>
    <cellStyle name="Input 3 3 2 16 8" xfId="57962"/>
    <cellStyle name="Input 3 3 2 17" xfId="21960"/>
    <cellStyle name="Input 3 3 2 17 2" xfId="21961"/>
    <cellStyle name="Input 3 3 2 17 2 2" xfId="21962"/>
    <cellStyle name="Input 3 3 2 17 2 3" xfId="21963"/>
    <cellStyle name="Input 3 3 2 17 2 4" xfId="21964"/>
    <cellStyle name="Input 3 3 2 17 2 5" xfId="21965"/>
    <cellStyle name="Input 3 3 2 17 2 6" xfId="21966"/>
    <cellStyle name="Input 3 3 2 17 3" xfId="21967"/>
    <cellStyle name="Input 3 3 2 17 3 2" xfId="57963"/>
    <cellStyle name="Input 3 3 2 17 3 3" xfId="57964"/>
    <cellStyle name="Input 3 3 2 17 4" xfId="21968"/>
    <cellStyle name="Input 3 3 2 17 4 2" xfId="57965"/>
    <cellStyle name="Input 3 3 2 17 4 3" xfId="57966"/>
    <cellStyle name="Input 3 3 2 17 5" xfId="21969"/>
    <cellStyle name="Input 3 3 2 17 5 2" xfId="57967"/>
    <cellStyle name="Input 3 3 2 17 5 3" xfId="57968"/>
    <cellStyle name="Input 3 3 2 17 6" xfId="21970"/>
    <cellStyle name="Input 3 3 2 17 6 2" xfId="57969"/>
    <cellStyle name="Input 3 3 2 17 6 3" xfId="57970"/>
    <cellStyle name="Input 3 3 2 17 7" xfId="21971"/>
    <cellStyle name="Input 3 3 2 17 8" xfId="57971"/>
    <cellStyle name="Input 3 3 2 18" xfId="21972"/>
    <cellStyle name="Input 3 3 2 18 2" xfId="21973"/>
    <cellStyle name="Input 3 3 2 18 2 2" xfId="21974"/>
    <cellStyle name="Input 3 3 2 18 2 3" xfId="21975"/>
    <cellStyle name="Input 3 3 2 18 2 4" xfId="21976"/>
    <cellStyle name="Input 3 3 2 18 2 5" xfId="21977"/>
    <cellStyle name="Input 3 3 2 18 2 6" xfId="21978"/>
    <cellStyle name="Input 3 3 2 18 3" xfId="21979"/>
    <cellStyle name="Input 3 3 2 18 3 2" xfId="57972"/>
    <cellStyle name="Input 3 3 2 18 3 3" xfId="57973"/>
    <cellStyle name="Input 3 3 2 18 4" xfId="21980"/>
    <cellStyle name="Input 3 3 2 18 4 2" xfId="57974"/>
    <cellStyle name="Input 3 3 2 18 4 3" xfId="57975"/>
    <cellStyle name="Input 3 3 2 18 5" xfId="21981"/>
    <cellStyle name="Input 3 3 2 18 5 2" xfId="57976"/>
    <cellStyle name="Input 3 3 2 18 5 3" xfId="57977"/>
    <cellStyle name="Input 3 3 2 18 6" xfId="21982"/>
    <cellStyle name="Input 3 3 2 18 6 2" xfId="57978"/>
    <cellStyle name="Input 3 3 2 18 6 3" xfId="57979"/>
    <cellStyle name="Input 3 3 2 18 7" xfId="21983"/>
    <cellStyle name="Input 3 3 2 18 8" xfId="57980"/>
    <cellStyle name="Input 3 3 2 19" xfId="21984"/>
    <cellStyle name="Input 3 3 2 19 2" xfId="21985"/>
    <cellStyle name="Input 3 3 2 19 2 2" xfId="21986"/>
    <cellStyle name="Input 3 3 2 19 2 3" xfId="21987"/>
    <cellStyle name="Input 3 3 2 19 2 4" xfId="21988"/>
    <cellStyle name="Input 3 3 2 19 2 5" xfId="21989"/>
    <cellStyle name="Input 3 3 2 19 2 6" xfId="21990"/>
    <cellStyle name="Input 3 3 2 19 3" xfId="21991"/>
    <cellStyle name="Input 3 3 2 19 3 2" xfId="57981"/>
    <cellStyle name="Input 3 3 2 19 3 3" xfId="57982"/>
    <cellStyle name="Input 3 3 2 19 4" xfId="21992"/>
    <cellStyle name="Input 3 3 2 19 4 2" xfId="57983"/>
    <cellStyle name="Input 3 3 2 19 4 3" xfId="57984"/>
    <cellStyle name="Input 3 3 2 19 5" xfId="21993"/>
    <cellStyle name="Input 3 3 2 19 5 2" xfId="57985"/>
    <cellStyle name="Input 3 3 2 19 5 3" xfId="57986"/>
    <cellStyle name="Input 3 3 2 19 6" xfId="21994"/>
    <cellStyle name="Input 3 3 2 19 6 2" xfId="57987"/>
    <cellStyle name="Input 3 3 2 19 6 3" xfId="57988"/>
    <cellStyle name="Input 3 3 2 19 7" xfId="21995"/>
    <cellStyle name="Input 3 3 2 19 8" xfId="57989"/>
    <cellStyle name="Input 3 3 2 2" xfId="21996"/>
    <cellStyle name="Input 3 3 2 2 2" xfId="21997"/>
    <cellStyle name="Input 3 3 2 2 2 2" xfId="21998"/>
    <cellStyle name="Input 3 3 2 2 2 3" xfId="21999"/>
    <cellStyle name="Input 3 3 2 2 2 4" xfId="22000"/>
    <cellStyle name="Input 3 3 2 2 2 5" xfId="22001"/>
    <cellStyle name="Input 3 3 2 2 2 6" xfId="22002"/>
    <cellStyle name="Input 3 3 2 2 3" xfId="22003"/>
    <cellStyle name="Input 3 3 2 2 3 2" xfId="57990"/>
    <cellStyle name="Input 3 3 2 2 3 3" xfId="57991"/>
    <cellStyle name="Input 3 3 2 2 4" xfId="22004"/>
    <cellStyle name="Input 3 3 2 2 4 2" xfId="57992"/>
    <cellStyle name="Input 3 3 2 2 4 3" xfId="57993"/>
    <cellStyle name="Input 3 3 2 2 5" xfId="22005"/>
    <cellStyle name="Input 3 3 2 2 5 2" xfId="57994"/>
    <cellStyle name="Input 3 3 2 2 5 3" xfId="57995"/>
    <cellStyle name="Input 3 3 2 2 6" xfId="22006"/>
    <cellStyle name="Input 3 3 2 2 6 2" xfId="57996"/>
    <cellStyle name="Input 3 3 2 2 6 3" xfId="57997"/>
    <cellStyle name="Input 3 3 2 2 7" xfId="22007"/>
    <cellStyle name="Input 3 3 2 2 8" xfId="57998"/>
    <cellStyle name="Input 3 3 2 20" xfId="22008"/>
    <cellStyle name="Input 3 3 2 20 2" xfId="22009"/>
    <cellStyle name="Input 3 3 2 20 2 2" xfId="22010"/>
    <cellStyle name="Input 3 3 2 20 2 3" xfId="22011"/>
    <cellStyle name="Input 3 3 2 20 2 4" xfId="22012"/>
    <cellStyle name="Input 3 3 2 20 2 5" xfId="22013"/>
    <cellStyle name="Input 3 3 2 20 2 6" xfId="22014"/>
    <cellStyle name="Input 3 3 2 20 3" xfId="22015"/>
    <cellStyle name="Input 3 3 2 20 3 2" xfId="57999"/>
    <cellStyle name="Input 3 3 2 20 3 3" xfId="58000"/>
    <cellStyle name="Input 3 3 2 20 4" xfId="22016"/>
    <cellStyle name="Input 3 3 2 20 4 2" xfId="58001"/>
    <cellStyle name="Input 3 3 2 20 4 3" xfId="58002"/>
    <cellStyle name="Input 3 3 2 20 5" xfId="22017"/>
    <cellStyle name="Input 3 3 2 20 5 2" xfId="58003"/>
    <cellStyle name="Input 3 3 2 20 5 3" xfId="58004"/>
    <cellStyle name="Input 3 3 2 20 6" xfId="22018"/>
    <cellStyle name="Input 3 3 2 20 6 2" xfId="58005"/>
    <cellStyle name="Input 3 3 2 20 6 3" xfId="58006"/>
    <cellStyle name="Input 3 3 2 20 7" xfId="22019"/>
    <cellStyle name="Input 3 3 2 20 8" xfId="58007"/>
    <cellStyle name="Input 3 3 2 21" xfId="22020"/>
    <cellStyle name="Input 3 3 2 21 2" xfId="22021"/>
    <cellStyle name="Input 3 3 2 21 2 2" xfId="22022"/>
    <cellStyle name="Input 3 3 2 21 2 3" xfId="22023"/>
    <cellStyle name="Input 3 3 2 21 2 4" xfId="22024"/>
    <cellStyle name="Input 3 3 2 21 2 5" xfId="22025"/>
    <cellStyle name="Input 3 3 2 21 2 6" xfId="22026"/>
    <cellStyle name="Input 3 3 2 21 3" xfId="22027"/>
    <cellStyle name="Input 3 3 2 21 3 2" xfId="58008"/>
    <cellStyle name="Input 3 3 2 21 3 3" xfId="58009"/>
    <cellStyle name="Input 3 3 2 21 4" xfId="22028"/>
    <cellStyle name="Input 3 3 2 21 4 2" xfId="58010"/>
    <cellStyle name="Input 3 3 2 21 4 3" xfId="58011"/>
    <cellStyle name="Input 3 3 2 21 5" xfId="22029"/>
    <cellStyle name="Input 3 3 2 21 5 2" xfId="58012"/>
    <cellStyle name="Input 3 3 2 21 5 3" xfId="58013"/>
    <cellStyle name="Input 3 3 2 21 6" xfId="22030"/>
    <cellStyle name="Input 3 3 2 21 6 2" xfId="58014"/>
    <cellStyle name="Input 3 3 2 21 6 3" xfId="58015"/>
    <cellStyle name="Input 3 3 2 21 7" xfId="22031"/>
    <cellStyle name="Input 3 3 2 21 8" xfId="58016"/>
    <cellStyle name="Input 3 3 2 22" xfId="22032"/>
    <cellStyle name="Input 3 3 2 22 2" xfId="22033"/>
    <cellStyle name="Input 3 3 2 22 2 2" xfId="22034"/>
    <cellStyle name="Input 3 3 2 22 2 3" xfId="22035"/>
    <cellStyle name="Input 3 3 2 22 2 4" xfId="22036"/>
    <cellStyle name="Input 3 3 2 22 2 5" xfId="22037"/>
    <cellStyle name="Input 3 3 2 22 2 6" xfId="22038"/>
    <cellStyle name="Input 3 3 2 22 3" xfId="22039"/>
    <cellStyle name="Input 3 3 2 22 3 2" xfId="58017"/>
    <cellStyle name="Input 3 3 2 22 3 3" xfId="58018"/>
    <cellStyle name="Input 3 3 2 22 4" xfId="22040"/>
    <cellStyle name="Input 3 3 2 22 4 2" xfId="58019"/>
    <cellStyle name="Input 3 3 2 22 4 3" xfId="58020"/>
    <cellStyle name="Input 3 3 2 22 5" xfId="22041"/>
    <cellStyle name="Input 3 3 2 22 5 2" xfId="58021"/>
    <cellStyle name="Input 3 3 2 22 5 3" xfId="58022"/>
    <cellStyle name="Input 3 3 2 22 6" xfId="22042"/>
    <cellStyle name="Input 3 3 2 22 6 2" xfId="58023"/>
    <cellStyle name="Input 3 3 2 22 6 3" xfId="58024"/>
    <cellStyle name="Input 3 3 2 22 7" xfId="22043"/>
    <cellStyle name="Input 3 3 2 22 8" xfId="58025"/>
    <cellStyle name="Input 3 3 2 23" xfId="22044"/>
    <cellStyle name="Input 3 3 2 23 2" xfId="22045"/>
    <cellStyle name="Input 3 3 2 23 2 2" xfId="22046"/>
    <cellStyle name="Input 3 3 2 23 2 3" xfId="22047"/>
    <cellStyle name="Input 3 3 2 23 2 4" xfId="22048"/>
    <cellStyle name="Input 3 3 2 23 2 5" xfId="22049"/>
    <cellStyle name="Input 3 3 2 23 2 6" xfId="22050"/>
    <cellStyle name="Input 3 3 2 23 3" xfId="22051"/>
    <cellStyle name="Input 3 3 2 23 3 2" xfId="58026"/>
    <cellStyle name="Input 3 3 2 23 3 3" xfId="58027"/>
    <cellStyle name="Input 3 3 2 23 4" xfId="22052"/>
    <cellStyle name="Input 3 3 2 23 4 2" xfId="58028"/>
    <cellStyle name="Input 3 3 2 23 4 3" xfId="58029"/>
    <cellStyle name="Input 3 3 2 23 5" xfId="22053"/>
    <cellStyle name="Input 3 3 2 23 5 2" xfId="58030"/>
    <cellStyle name="Input 3 3 2 23 5 3" xfId="58031"/>
    <cellStyle name="Input 3 3 2 23 6" xfId="22054"/>
    <cellStyle name="Input 3 3 2 23 6 2" xfId="58032"/>
    <cellStyle name="Input 3 3 2 23 6 3" xfId="58033"/>
    <cellStyle name="Input 3 3 2 23 7" xfId="22055"/>
    <cellStyle name="Input 3 3 2 23 8" xfId="58034"/>
    <cellStyle name="Input 3 3 2 24" xfId="22056"/>
    <cellStyle name="Input 3 3 2 24 2" xfId="22057"/>
    <cellStyle name="Input 3 3 2 24 2 2" xfId="22058"/>
    <cellStyle name="Input 3 3 2 24 2 3" xfId="22059"/>
    <cellStyle name="Input 3 3 2 24 2 4" xfId="22060"/>
    <cellStyle name="Input 3 3 2 24 2 5" xfId="22061"/>
    <cellStyle name="Input 3 3 2 24 2 6" xfId="22062"/>
    <cellStyle name="Input 3 3 2 24 3" xfId="22063"/>
    <cellStyle name="Input 3 3 2 24 3 2" xfId="58035"/>
    <cellStyle name="Input 3 3 2 24 3 3" xfId="58036"/>
    <cellStyle name="Input 3 3 2 24 4" xfId="22064"/>
    <cellStyle name="Input 3 3 2 24 4 2" xfId="58037"/>
    <cellStyle name="Input 3 3 2 24 4 3" xfId="58038"/>
    <cellStyle name="Input 3 3 2 24 5" xfId="22065"/>
    <cellStyle name="Input 3 3 2 24 5 2" xfId="58039"/>
    <cellStyle name="Input 3 3 2 24 5 3" xfId="58040"/>
    <cellStyle name="Input 3 3 2 24 6" xfId="22066"/>
    <cellStyle name="Input 3 3 2 24 6 2" xfId="58041"/>
    <cellStyle name="Input 3 3 2 24 6 3" xfId="58042"/>
    <cellStyle name="Input 3 3 2 24 7" xfId="22067"/>
    <cellStyle name="Input 3 3 2 24 8" xfId="58043"/>
    <cellStyle name="Input 3 3 2 25" xfId="22068"/>
    <cellStyle name="Input 3 3 2 25 2" xfId="22069"/>
    <cellStyle name="Input 3 3 2 25 2 2" xfId="22070"/>
    <cellStyle name="Input 3 3 2 25 2 3" xfId="22071"/>
    <cellStyle name="Input 3 3 2 25 2 4" xfId="22072"/>
    <cellStyle name="Input 3 3 2 25 2 5" xfId="22073"/>
    <cellStyle name="Input 3 3 2 25 2 6" xfId="22074"/>
    <cellStyle name="Input 3 3 2 25 3" xfId="22075"/>
    <cellStyle name="Input 3 3 2 25 3 2" xfId="58044"/>
    <cellStyle name="Input 3 3 2 25 3 3" xfId="58045"/>
    <cellStyle name="Input 3 3 2 25 4" xfId="22076"/>
    <cellStyle name="Input 3 3 2 25 4 2" xfId="58046"/>
    <cellStyle name="Input 3 3 2 25 4 3" xfId="58047"/>
    <cellStyle name="Input 3 3 2 25 5" xfId="22077"/>
    <cellStyle name="Input 3 3 2 25 5 2" xfId="58048"/>
    <cellStyle name="Input 3 3 2 25 5 3" xfId="58049"/>
    <cellStyle name="Input 3 3 2 25 6" xfId="22078"/>
    <cellStyle name="Input 3 3 2 25 6 2" xfId="58050"/>
    <cellStyle name="Input 3 3 2 25 6 3" xfId="58051"/>
    <cellStyle name="Input 3 3 2 25 7" xfId="22079"/>
    <cellStyle name="Input 3 3 2 25 8" xfId="58052"/>
    <cellStyle name="Input 3 3 2 26" xfId="22080"/>
    <cellStyle name="Input 3 3 2 26 2" xfId="22081"/>
    <cellStyle name="Input 3 3 2 26 2 2" xfId="22082"/>
    <cellStyle name="Input 3 3 2 26 2 3" xfId="22083"/>
    <cellStyle name="Input 3 3 2 26 2 4" xfId="22084"/>
    <cellStyle name="Input 3 3 2 26 2 5" xfId="22085"/>
    <cellStyle name="Input 3 3 2 26 2 6" xfId="22086"/>
    <cellStyle name="Input 3 3 2 26 3" xfId="22087"/>
    <cellStyle name="Input 3 3 2 26 3 2" xfId="58053"/>
    <cellStyle name="Input 3 3 2 26 3 3" xfId="58054"/>
    <cellStyle name="Input 3 3 2 26 4" xfId="22088"/>
    <cellStyle name="Input 3 3 2 26 4 2" xfId="58055"/>
    <cellStyle name="Input 3 3 2 26 4 3" xfId="58056"/>
    <cellStyle name="Input 3 3 2 26 5" xfId="22089"/>
    <cellStyle name="Input 3 3 2 26 5 2" xfId="58057"/>
    <cellStyle name="Input 3 3 2 26 5 3" xfId="58058"/>
    <cellStyle name="Input 3 3 2 26 6" xfId="22090"/>
    <cellStyle name="Input 3 3 2 26 6 2" xfId="58059"/>
    <cellStyle name="Input 3 3 2 26 6 3" xfId="58060"/>
    <cellStyle name="Input 3 3 2 26 7" xfId="22091"/>
    <cellStyle name="Input 3 3 2 26 8" xfId="58061"/>
    <cellStyle name="Input 3 3 2 27" xfId="22092"/>
    <cellStyle name="Input 3 3 2 27 2" xfId="22093"/>
    <cellStyle name="Input 3 3 2 27 2 2" xfId="22094"/>
    <cellStyle name="Input 3 3 2 27 2 3" xfId="22095"/>
    <cellStyle name="Input 3 3 2 27 2 4" xfId="22096"/>
    <cellStyle name="Input 3 3 2 27 2 5" xfId="22097"/>
    <cellStyle name="Input 3 3 2 27 2 6" xfId="22098"/>
    <cellStyle name="Input 3 3 2 27 3" xfId="22099"/>
    <cellStyle name="Input 3 3 2 27 3 2" xfId="58062"/>
    <cellStyle name="Input 3 3 2 27 3 3" xfId="58063"/>
    <cellStyle name="Input 3 3 2 27 4" xfId="22100"/>
    <cellStyle name="Input 3 3 2 27 4 2" xfId="58064"/>
    <cellStyle name="Input 3 3 2 27 4 3" xfId="58065"/>
    <cellStyle name="Input 3 3 2 27 5" xfId="22101"/>
    <cellStyle name="Input 3 3 2 27 5 2" xfId="58066"/>
    <cellStyle name="Input 3 3 2 27 5 3" xfId="58067"/>
    <cellStyle name="Input 3 3 2 27 6" xfId="22102"/>
    <cellStyle name="Input 3 3 2 27 6 2" xfId="58068"/>
    <cellStyle name="Input 3 3 2 27 6 3" xfId="58069"/>
    <cellStyle name="Input 3 3 2 27 7" xfId="22103"/>
    <cellStyle name="Input 3 3 2 27 8" xfId="58070"/>
    <cellStyle name="Input 3 3 2 28" xfId="22104"/>
    <cellStyle name="Input 3 3 2 28 2" xfId="22105"/>
    <cellStyle name="Input 3 3 2 28 2 2" xfId="22106"/>
    <cellStyle name="Input 3 3 2 28 2 3" xfId="22107"/>
    <cellStyle name="Input 3 3 2 28 2 4" xfId="22108"/>
    <cellStyle name="Input 3 3 2 28 2 5" xfId="22109"/>
    <cellStyle name="Input 3 3 2 28 2 6" xfId="22110"/>
    <cellStyle name="Input 3 3 2 28 3" xfId="22111"/>
    <cellStyle name="Input 3 3 2 28 3 2" xfId="58071"/>
    <cellStyle name="Input 3 3 2 28 3 3" xfId="58072"/>
    <cellStyle name="Input 3 3 2 28 4" xfId="22112"/>
    <cellStyle name="Input 3 3 2 28 4 2" xfId="58073"/>
    <cellStyle name="Input 3 3 2 28 4 3" xfId="58074"/>
    <cellStyle name="Input 3 3 2 28 5" xfId="22113"/>
    <cellStyle name="Input 3 3 2 28 5 2" xfId="58075"/>
    <cellStyle name="Input 3 3 2 28 5 3" xfId="58076"/>
    <cellStyle name="Input 3 3 2 28 6" xfId="22114"/>
    <cellStyle name="Input 3 3 2 28 6 2" xfId="58077"/>
    <cellStyle name="Input 3 3 2 28 6 3" xfId="58078"/>
    <cellStyle name="Input 3 3 2 28 7" xfId="22115"/>
    <cellStyle name="Input 3 3 2 28 8" xfId="58079"/>
    <cellStyle name="Input 3 3 2 29" xfId="22116"/>
    <cellStyle name="Input 3 3 2 29 2" xfId="22117"/>
    <cellStyle name="Input 3 3 2 29 2 2" xfId="22118"/>
    <cellStyle name="Input 3 3 2 29 2 3" xfId="22119"/>
    <cellStyle name="Input 3 3 2 29 2 4" xfId="22120"/>
    <cellStyle name="Input 3 3 2 29 2 5" xfId="22121"/>
    <cellStyle name="Input 3 3 2 29 2 6" xfId="22122"/>
    <cellStyle name="Input 3 3 2 29 3" xfId="22123"/>
    <cellStyle name="Input 3 3 2 29 3 2" xfId="58080"/>
    <cellStyle name="Input 3 3 2 29 3 3" xfId="58081"/>
    <cellStyle name="Input 3 3 2 29 4" xfId="22124"/>
    <cellStyle name="Input 3 3 2 29 4 2" xfId="58082"/>
    <cellStyle name="Input 3 3 2 29 4 3" xfId="58083"/>
    <cellStyle name="Input 3 3 2 29 5" xfId="22125"/>
    <cellStyle name="Input 3 3 2 29 5 2" xfId="58084"/>
    <cellStyle name="Input 3 3 2 29 5 3" xfId="58085"/>
    <cellStyle name="Input 3 3 2 29 6" xfId="22126"/>
    <cellStyle name="Input 3 3 2 29 6 2" xfId="58086"/>
    <cellStyle name="Input 3 3 2 29 6 3" xfId="58087"/>
    <cellStyle name="Input 3 3 2 29 7" xfId="22127"/>
    <cellStyle name="Input 3 3 2 29 8" xfId="58088"/>
    <cellStyle name="Input 3 3 2 3" xfId="22128"/>
    <cellStyle name="Input 3 3 2 3 2" xfId="22129"/>
    <cellStyle name="Input 3 3 2 3 2 2" xfId="22130"/>
    <cellStyle name="Input 3 3 2 3 2 3" xfId="22131"/>
    <cellStyle name="Input 3 3 2 3 2 4" xfId="22132"/>
    <cellStyle name="Input 3 3 2 3 2 5" xfId="22133"/>
    <cellStyle name="Input 3 3 2 3 2 6" xfId="22134"/>
    <cellStyle name="Input 3 3 2 3 3" xfId="22135"/>
    <cellStyle name="Input 3 3 2 3 3 2" xfId="58089"/>
    <cellStyle name="Input 3 3 2 3 3 3" xfId="58090"/>
    <cellStyle name="Input 3 3 2 3 4" xfId="22136"/>
    <cellStyle name="Input 3 3 2 3 4 2" xfId="58091"/>
    <cellStyle name="Input 3 3 2 3 4 3" xfId="58092"/>
    <cellStyle name="Input 3 3 2 3 5" xfId="22137"/>
    <cellStyle name="Input 3 3 2 3 5 2" xfId="58093"/>
    <cellStyle name="Input 3 3 2 3 5 3" xfId="58094"/>
    <cellStyle name="Input 3 3 2 3 6" xfId="22138"/>
    <cellStyle name="Input 3 3 2 3 6 2" xfId="58095"/>
    <cellStyle name="Input 3 3 2 3 6 3" xfId="58096"/>
    <cellStyle name="Input 3 3 2 3 7" xfId="22139"/>
    <cellStyle name="Input 3 3 2 3 8" xfId="58097"/>
    <cellStyle name="Input 3 3 2 30" xfId="22140"/>
    <cellStyle name="Input 3 3 2 30 2" xfId="22141"/>
    <cellStyle name="Input 3 3 2 30 2 2" xfId="22142"/>
    <cellStyle name="Input 3 3 2 30 2 3" xfId="22143"/>
    <cellStyle name="Input 3 3 2 30 2 4" xfId="22144"/>
    <cellStyle name="Input 3 3 2 30 2 5" xfId="22145"/>
    <cellStyle name="Input 3 3 2 30 2 6" xfId="22146"/>
    <cellStyle name="Input 3 3 2 30 3" xfId="22147"/>
    <cellStyle name="Input 3 3 2 30 3 2" xfId="58098"/>
    <cellStyle name="Input 3 3 2 30 3 3" xfId="58099"/>
    <cellStyle name="Input 3 3 2 30 4" xfId="22148"/>
    <cellStyle name="Input 3 3 2 30 4 2" xfId="58100"/>
    <cellStyle name="Input 3 3 2 30 4 3" xfId="58101"/>
    <cellStyle name="Input 3 3 2 30 5" xfId="22149"/>
    <cellStyle name="Input 3 3 2 30 5 2" xfId="58102"/>
    <cellStyle name="Input 3 3 2 30 5 3" xfId="58103"/>
    <cellStyle name="Input 3 3 2 30 6" xfId="22150"/>
    <cellStyle name="Input 3 3 2 30 6 2" xfId="58104"/>
    <cellStyle name="Input 3 3 2 30 6 3" xfId="58105"/>
    <cellStyle name="Input 3 3 2 30 7" xfId="22151"/>
    <cellStyle name="Input 3 3 2 30 8" xfId="58106"/>
    <cellStyle name="Input 3 3 2 31" xfId="22152"/>
    <cellStyle name="Input 3 3 2 31 2" xfId="22153"/>
    <cellStyle name="Input 3 3 2 31 2 2" xfId="22154"/>
    <cellStyle name="Input 3 3 2 31 2 3" xfId="22155"/>
    <cellStyle name="Input 3 3 2 31 2 4" xfId="22156"/>
    <cellStyle name="Input 3 3 2 31 2 5" xfId="22157"/>
    <cellStyle name="Input 3 3 2 31 2 6" xfId="22158"/>
    <cellStyle name="Input 3 3 2 31 3" xfId="22159"/>
    <cellStyle name="Input 3 3 2 31 3 2" xfId="58107"/>
    <cellStyle name="Input 3 3 2 31 3 3" xfId="58108"/>
    <cellStyle name="Input 3 3 2 31 4" xfId="22160"/>
    <cellStyle name="Input 3 3 2 31 4 2" xfId="58109"/>
    <cellStyle name="Input 3 3 2 31 4 3" xfId="58110"/>
    <cellStyle name="Input 3 3 2 31 5" xfId="22161"/>
    <cellStyle name="Input 3 3 2 31 5 2" xfId="58111"/>
    <cellStyle name="Input 3 3 2 31 5 3" xfId="58112"/>
    <cellStyle name="Input 3 3 2 31 6" xfId="22162"/>
    <cellStyle name="Input 3 3 2 31 6 2" xfId="58113"/>
    <cellStyle name="Input 3 3 2 31 6 3" xfId="58114"/>
    <cellStyle name="Input 3 3 2 31 7" xfId="22163"/>
    <cellStyle name="Input 3 3 2 31 8" xfId="58115"/>
    <cellStyle name="Input 3 3 2 32" xfId="22164"/>
    <cellStyle name="Input 3 3 2 32 2" xfId="22165"/>
    <cellStyle name="Input 3 3 2 32 2 2" xfId="22166"/>
    <cellStyle name="Input 3 3 2 32 2 3" xfId="22167"/>
    <cellStyle name="Input 3 3 2 32 2 4" xfId="22168"/>
    <cellStyle name="Input 3 3 2 32 2 5" xfId="22169"/>
    <cellStyle name="Input 3 3 2 32 2 6" xfId="22170"/>
    <cellStyle name="Input 3 3 2 32 3" xfId="22171"/>
    <cellStyle name="Input 3 3 2 32 3 2" xfId="58116"/>
    <cellStyle name="Input 3 3 2 32 3 3" xfId="58117"/>
    <cellStyle name="Input 3 3 2 32 4" xfId="22172"/>
    <cellStyle name="Input 3 3 2 32 4 2" xfId="58118"/>
    <cellStyle name="Input 3 3 2 32 4 3" xfId="58119"/>
    <cellStyle name="Input 3 3 2 32 5" xfId="22173"/>
    <cellStyle name="Input 3 3 2 32 5 2" xfId="58120"/>
    <cellStyle name="Input 3 3 2 32 5 3" xfId="58121"/>
    <cellStyle name="Input 3 3 2 32 6" xfId="22174"/>
    <cellStyle name="Input 3 3 2 32 6 2" xfId="58122"/>
    <cellStyle name="Input 3 3 2 32 6 3" xfId="58123"/>
    <cellStyle name="Input 3 3 2 32 7" xfId="22175"/>
    <cellStyle name="Input 3 3 2 32 8" xfId="58124"/>
    <cellStyle name="Input 3 3 2 33" xfId="22176"/>
    <cellStyle name="Input 3 3 2 33 2" xfId="22177"/>
    <cellStyle name="Input 3 3 2 33 2 2" xfId="22178"/>
    <cellStyle name="Input 3 3 2 33 2 3" xfId="22179"/>
    <cellStyle name="Input 3 3 2 33 2 4" xfId="22180"/>
    <cellStyle name="Input 3 3 2 33 2 5" xfId="22181"/>
    <cellStyle name="Input 3 3 2 33 2 6" xfId="22182"/>
    <cellStyle name="Input 3 3 2 33 3" xfId="22183"/>
    <cellStyle name="Input 3 3 2 33 3 2" xfId="58125"/>
    <cellStyle name="Input 3 3 2 33 3 3" xfId="58126"/>
    <cellStyle name="Input 3 3 2 33 4" xfId="22184"/>
    <cellStyle name="Input 3 3 2 33 4 2" xfId="58127"/>
    <cellStyle name="Input 3 3 2 33 4 3" xfId="58128"/>
    <cellStyle name="Input 3 3 2 33 5" xfId="22185"/>
    <cellStyle name="Input 3 3 2 33 5 2" xfId="58129"/>
    <cellStyle name="Input 3 3 2 33 5 3" xfId="58130"/>
    <cellStyle name="Input 3 3 2 33 6" xfId="22186"/>
    <cellStyle name="Input 3 3 2 33 6 2" xfId="58131"/>
    <cellStyle name="Input 3 3 2 33 6 3" xfId="58132"/>
    <cellStyle name="Input 3 3 2 33 7" xfId="22187"/>
    <cellStyle name="Input 3 3 2 33 8" xfId="58133"/>
    <cellStyle name="Input 3 3 2 34" xfId="22188"/>
    <cellStyle name="Input 3 3 2 34 2" xfId="22189"/>
    <cellStyle name="Input 3 3 2 34 2 2" xfId="22190"/>
    <cellStyle name="Input 3 3 2 34 2 3" xfId="22191"/>
    <cellStyle name="Input 3 3 2 34 2 4" xfId="22192"/>
    <cellStyle name="Input 3 3 2 34 2 5" xfId="22193"/>
    <cellStyle name="Input 3 3 2 34 2 6" xfId="22194"/>
    <cellStyle name="Input 3 3 2 34 3" xfId="22195"/>
    <cellStyle name="Input 3 3 2 34 3 2" xfId="58134"/>
    <cellStyle name="Input 3 3 2 34 3 3" xfId="58135"/>
    <cellStyle name="Input 3 3 2 34 4" xfId="22196"/>
    <cellStyle name="Input 3 3 2 34 4 2" xfId="58136"/>
    <cellStyle name="Input 3 3 2 34 4 3" xfId="58137"/>
    <cellStyle name="Input 3 3 2 34 5" xfId="22197"/>
    <cellStyle name="Input 3 3 2 34 5 2" xfId="58138"/>
    <cellStyle name="Input 3 3 2 34 5 3" xfId="58139"/>
    <cellStyle name="Input 3 3 2 34 6" xfId="58140"/>
    <cellStyle name="Input 3 3 2 34 6 2" xfId="58141"/>
    <cellStyle name="Input 3 3 2 34 6 3" xfId="58142"/>
    <cellStyle name="Input 3 3 2 34 7" xfId="58143"/>
    <cellStyle name="Input 3 3 2 34 8" xfId="58144"/>
    <cellStyle name="Input 3 3 2 35" xfId="22198"/>
    <cellStyle name="Input 3 3 2 35 2" xfId="22199"/>
    <cellStyle name="Input 3 3 2 35 3" xfId="22200"/>
    <cellStyle name="Input 3 3 2 35 4" xfId="22201"/>
    <cellStyle name="Input 3 3 2 35 5" xfId="22202"/>
    <cellStyle name="Input 3 3 2 35 6" xfId="22203"/>
    <cellStyle name="Input 3 3 2 36" xfId="22204"/>
    <cellStyle name="Input 3 3 2 36 2" xfId="58145"/>
    <cellStyle name="Input 3 3 2 36 3" xfId="58146"/>
    <cellStyle name="Input 3 3 2 37" xfId="22205"/>
    <cellStyle name="Input 3 3 2 37 2" xfId="58147"/>
    <cellStyle name="Input 3 3 2 37 3" xfId="58148"/>
    <cellStyle name="Input 3 3 2 38" xfId="22206"/>
    <cellStyle name="Input 3 3 2 38 2" xfId="58149"/>
    <cellStyle name="Input 3 3 2 38 3" xfId="58150"/>
    <cellStyle name="Input 3 3 2 39" xfId="58151"/>
    <cellStyle name="Input 3 3 2 39 2" xfId="58152"/>
    <cellStyle name="Input 3 3 2 39 3" xfId="58153"/>
    <cellStyle name="Input 3 3 2 4" xfId="22207"/>
    <cellStyle name="Input 3 3 2 4 2" xfId="22208"/>
    <cellStyle name="Input 3 3 2 4 2 2" xfId="22209"/>
    <cellStyle name="Input 3 3 2 4 2 3" xfId="22210"/>
    <cellStyle name="Input 3 3 2 4 2 4" xfId="22211"/>
    <cellStyle name="Input 3 3 2 4 2 5" xfId="22212"/>
    <cellStyle name="Input 3 3 2 4 2 6" xfId="22213"/>
    <cellStyle name="Input 3 3 2 4 3" xfId="22214"/>
    <cellStyle name="Input 3 3 2 4 3 2" xfId="58154"/>
    <cellStyle name="Input 3 3 2 4 3 3" xfId="58155"/>
    <cellStyle name="Input 3 3 2 4 4" xfId="22215"/>
    <cellStyle name="Input 3 3 2 4 4 2" xfId="58156"/>
    <cellStyle name="Input 3 3 2 4 4 3" xfId="58157"/>
    <cellStyle name="Input 3 3 2 4 5" xfId="22216"/>
    <cellStyle name="Input 3 3 2 4 5 2" xfId="58158"/>
    <cellStyle name="Input 3 3 2 4 5 3" xfId="58159"/>
    <cellStyle name="Input 3 3 2 4 6" xfId="22217"/>
    <cellStyle name="Input 3 3 2 4 6 2" xfId="58160"/>
    <cellStyle name="Input 3 3 2 4 6 3" xfId="58161"/>
    <cellStyle name="Input 3 3 2 4 7" xfId="22218"/>
    <cellStyle name="Input 3 3 2 4 8" xfId="58162"/>
    <cellStyle name="Input 3 3 2 40" xfId="58163"/>
    <cellStyle name="Input 3 3 2 41" xfId="58164"/>
    <cellStyle name="Input 3 3 2 5" xfId="22219"/>
    <cellStyle name="Input 3 3 2 5 2" xfId="22220"/>
    <cellStyle name="Input 3 3 2 5 2 2" xfId="22221"/>
    <cellStyle name="Input 3 3 2 5 2 3" xfId="22222"/>
    <cellStyle name="Input 3 3 2 5 2 4" xfId="22223"/>
    <cellStyle name="Input 3 3 2 5 2 5" xfId="22224"/>
    <cellStyle name="Input 3 3 2 5 2 6" xfId="22225"/>
    <cellStyle name="Input 3 3 2 5 3" xfId="22226"/>
    <cellStyle name="Input 3 3 2 5 3 2" xfId="58165"/>
    <cellStyle name="Input 3 3 2 5 3 3" xfId="58166"/>
    <cellStyle name="Input 3 3 2 5 4" xfId="22227"/>
    <cellStyle name="Input 3 3 2 5 4 2" xfId="58167"/>
    <cellStyle name="Input 3 3 2 5 4 3" xfId="58168"/>
    <cellStyle name="Input 3 3 2 5 5" xfId="22228"/>
    <cellStyle name="Input 3 3 2 5 5 2" xfId="58169"/>
    <cellStyle name="Input 3 3 2 5 5 3" xfId="58170"/>
    <cellStyle name="Input 3 3 2 5 6" xfId="22229"/>
    <cellStyle name="Input 3 3 2 5 6 2" xfId="58171"/>
    <cellStyle name="Input 3 3 2 5 6 3" xfId="58172"/>
    <cellStyle name="Input 3 3 2 5 7" xfId="22230"/>
    <cellStyle name="Input 3 3 2 5 8" xfId="58173"/>
    <cellStyle name="Input 3 3 2 6" xfId="22231"/>
    <cellStyle name="Input 3 3 2 6 2" xfId="22232"/>
    <cellStyle name="Input 3 3 2 6 2 2" xfId="22233"/>
    <cellStyle name="Input 3 3 2 6 2 3" xfId="22234"/>
    <cellStyle name="Input 3 3 2 6 2 4" xfId="22235"/>
    <cellStyle name="Input 3 3 2 6 2 5" xfId="22236"/>
    <cellStyle name="Input 3 3 2 6 2 6" xfId="22237"/>
    <cellStyle name="Input 3 3 2 6 3" xfId="22238"/>
    <cellStyle name="Input 3 3 2 6 3 2" xfId="58174"/>
    <cellStyle name="Input 3 3 2 6 3 3" xfId="58175"/>
    <cellStyle name="Input 3 3 2 6 4" xfId="22239"/>
    <cellStyle name="Input 3 3 2 6 4 2" xfId="58176"/>
    <cellStyle name="Input 3 3 2 6 4 3" xfId="58177"/>
    <cellStyle name="Input 3 3 2 6 5" xfId="22240"/>
    <cellStyle name="Input 3 3 2 6 5 2" xfId="58178"/>
    <cellStyle name="Input 3 3 2 6 5 3" xfId="58179"/>
    <cellStyle name="Input 3 3 2 6 6" xfId="22241"/>
    <cellStyle name="Input 3 3 2 6 6 2" xfId="58180"/>
    <cellStyle name="Input 3 3 2 6 6 3" xfId="58181"/>
    <cellStyle name="Input 3 3 2 6 7" xfId="22242"/>
    <cellStyle name="Input 3 3 2 6 8" xfId="58182"/>
    <cellStyle name="Input 3 3 2 7" xfId="22243"/>
    <cellStyle name="Input 3 3 2 7 2" xfId="22244"/>
    <cellStyle name="Input 3 3 2 7 2 2" xfId="22245"/>
    <cellStyle name="Input 3 3 2 7 2 3" xfId="22246"/>
    <cellStyle name="Input 3 3 2 7 2 4" xfId="22247"/>
    <cellStyle name="Input 3 3 2 7 2 5" xfId="22248"/>
    <cellStyle name="Input 3 3 2 7 2 6" xfId="22249"/>
    <cellStyle name="Input 3 3 2 7 3" xfId="22250"/>
    <cellStyle name="Input 3 3 2 7 3 2" xfId="58183"/>
    <cellStyle name="Input 3 3 2 7 3 3" xfId="58184"/>
    <cellStyle name="Input 3 3 2 7 4" xfId="22251"/>
    <cellStyle name="Input 3 3 2 7 4 2" xfId="58185"/>
    <cellStyle name="Input 3 3 2 7 4 3" xfId="58186"/>
    <cellStyle name="Input 3 3 2 7 5" xfId="22252"/>
    <cellStyle name="Input 3 3 2 7 5 2" xfId="58187"/>
    <cellStyle name="Input 3 3 2 7 5 3" xfId="58188"/>
    <cellStyle name="Input 3 3 2 7 6" xfId="22253"/>
    <cellStyle name="Input 3 3 2 7 6 2" xfId="58189"/>
    <cellStyle name="Input 3 3 2 7 6 3" xfId="58190"/>
    <cellStyle name="Input 3 3 2 7 7" xfId="22254"/>
    <cellStyle name="Input 3 3 2 7 8" xfId="58191"/>
    <cellStyle name="Input 3 3 2 8" xfId="22255"/>
    <cellStyle name="Input 3 3 2 8 2" xfId="22256"/>
    <cellStyle name="Input 3 3 2 8 2 2" xfId="22257"/>
    <cellStyle name="Input 3 3 2 8 2 3" xfId="22258"/>
    <cellStyle name="Input 3 3 2 8 2 4" xfId="22259"/>
    <cellStyle name="Input 3 3 2 8 2 5" xfId="22260"/>
    <cellStyle name="Input 3 3 2 8 2 6" xfId="22261"/>
    <cellStyle name="Input 3 3 2 8 3" xfId="22262"/>
    <cellStyle name="Input 3 3 2 8 3 2" xfId="58192"/>
    <cellStyle name="Input 3 3 2 8 3 3" xfId="58193"/>
    <cellStyle name="Input 3 3 2 8 4" xfId="22263"/>
    <cellStyle name="Input 3 3 2 8 4 2" xfId="58194"/>
    <cellStyle name="Input 3 3 2 8 4 3" xfId="58195"/>
    <cellStyle name="Input 3 3 2 8 5" xfId="22264"/>
    <cellStyle name="Input 3 3 2 8 5 2" xfId="58196"/>
    <cellStyle name="Input 3 3 2 8 5 3" xfId="58197"/>
    <cellStyle name="Input 3 3 2 8 6" xfId="22265"/>
    <cellStyle name="Input 3 3 2 8 6 2" xfId="58198"/>
    <cellStyle name="Input 3 3 2 8 6 3" xfId="58199"/>
    <cellStyle name="Input 3 3 2 8 7" xfId="22266"/>
    <cellStyle name="Input 3 3 2 8 8" xfId="58200"/>
    <cellStyle name="Input 3 3 2 9" xfId="22267"/>
    <cellStyle name="Input 3 3 2 9 2" xfId="22268"/>
    <cellStyle name="Input 3 3 2 9 2 2" xfId="22269"/>
    <cellStyle name="Input 3 3 2 9 2 3" xfId="22270"/>
    <cellStyle name="Input 3 3 2 9 2 4" xfId="22271"/>
    <cellStyle name="Input 3 3 2 9 2 5" xfId="22272"/>
    <cellStyle name="Input 3 3 2 9 2 6" xfId="22273"/>
    <cellStyle name="Input 3 3 2 9 3" xfId="22274"/>
    <cellStyle name="Input 3 3 2 9 3 2" xfId="58201"/>
    <cellStyle name="Input 3 3 2 9 3 3" xfId="58202"/>
    <cellStyle name="Input 3 3 2 9 4" xfId="22275"/>
    <cellStyle name="Input 3 3 2 9 4 2" xfId="58203"/>
    <cellStyle name="Input 3 3 2 9 4 3" xfId="58204"/>
    <cellStyle name="Input 3 3 2 9 5" xfId="22276"/>
    <cellStyle name="Input 3 3 2 9 5 2" xfId="58205"/>
    <cellStyle name="Input 3 3 2 9 5 3" xfId="58206"/>
    <cellStyle name="Input 3 3 2 9 6" xfId="22277"/>
    <cellStyle name="Input 3 3 2 9 6 2" xfId="58207"/>
    <cellStyle name="Input 3 3 2 9 6 3" xfId="58208"/>
    <cellStyle name="Input 3 3 2 9 7" xfId="22278"/>
    <cellStyle name="Input 3 3 2 9 8" xfId="58209"/>
    <cellStyle name="Input 3 3 20" xfId="22279"/>
    <cellStyle name="Input 3 3 20 2" xfId="22280"/>
    <cellStyle name="Input 3 3 20 2 2" xfId="22281"/>
    <cellStyle name="Input 3 3 20 2 3" xfId="22282"/>
    <cellStyle name="Input 3 3 20 2 4" xfId="22283"/>
    <cellStyle name="Input 3 3 20 2 5" xfId="22284"/>
    <cellStyle name="Input 3 3 20 2 6" xfId="22285"/>
    <cellStyle name="Input 3 3 20 3" xfId="22286"/>
    <cellStyle name="Input 3 3 20 3 2" xfId="58210"/>
    <cellStyle name="Input 3 3 20 3 3" xfId="58211"/>
    <cellStyle name="Input 3 3 20 4" xfId="22287"/>
    <cellStyle name="Input 3 3 20 4 2" xfId="58212"/>
    <cellStyle name="Input 3 3 20 4 3" xfId="58213"/>
    <cellStyle name="Input 3 3 20 5" xfId="22288"/>
    <cellStyle name="Input 3 3 20 5 2" xfId="58214"/>
    <cellStyle name="Input 3 3 20 5 3" xfId="58215"/>
    <cellStyle name="Input 3 3 20 6" xfId="22289"/>
    <cellStyle name="Input 3 3 20 6 2" xfId="58216"/>
    <cellStyle name="Input 3 3 20 6 3" xfId="58217"/>
    <cellStyle name="Input 3 3 20 7" xfId="22290"/>
    <cellStyle name="Input 3 3 20 8" xfId="58218"/>
    <cellStyle name="Input 3 3 21" xfId="22291"/>
    <cellStyle name="Input 3 3 21 2" xfId="22292"/>
    <cellStyle name="Input 3 3 21 2 2" xfId="22293"/>
    <cellStyle name="Input 3 3 21 2 3" xfId="22294"/>
    <cellStyle name="Input 3 3 21 2 4" xfId="22295"/>
    <cellStyle name="Input 3 3 21 2 5" xfId="22296"/>
    <cellStyle name="Input 3 3 21 2 6" xfId="22297"/>
    <cellStyle name="Input 3 3 21 3" xfId="22298"/>
    <cellStyle name="Input 3 3 21 3 2" xfId="58219"/>
    <cellStyle name="Input 3 3 21 3 3" xfId="58220"/>
    <cellStyle name="Input 3 3 21 4" xfId="22299"/>
    <cellStyle name="Input 3 3 21 4 2" xfId="58221"/>
    <cellStyle name="Input 3 3 21 4 3" xfId="58222"/>
    <cellStyle name="Input 3 3 21 5" xfId="22300"/>
    <cellStyle name="Input 3 3 21 5 2" xfId="58223"/>
    <cellStyle name="Input 3 3 21 5 3" xfId="58224"/>
    <cellStyle name="Input 3 3 21 6" xfId="22301"/>
    <cellStyle name="Input 3 3 21 6 2" xfId="58225"/>
    <cellStyle name="Input 3 3 21 6 3" xfId="58226"/>
    <cellStyle name="Input 3 3 21 7" xfId="22302"/>
    <cellStyle name="Input 3 3 21 8" xfId="58227"/>
    <cellStyle name="Input 3 3 22" xfId="22303"/>
    <cellStyle name="Input 3 3 22 2" xfId="22304"/>
    <cellStyle name="Input 3 3 22 2 2" xfId="22305"/>
    <cellStyle name="Input 3 3 22 2 3" xfId="22306"/>
    <cellStyle name="Input 3 3 22 2 4" xfId="22307"/>
    <cellStyle name="Input 3 3 22 2 5" xfId="22308"/>
    <cellStyle name="Input 3 3 22 2 6" xfId="22309"/>
    <cellStyle name="Input 3 3 22 3" xfId="22310"/>
    <cellStyle name="Input 3 3 22 3 2" xfId="58228"/>
    <cellStyle name="Input 3 3 22 3 3" xfId="58229"/>
    <cellStyle name="Input 3 3 22 4" xfId="22311"/>
    <cellStyle name="Input 3 3 22 4 2" xfId="58230"/>
    <cellStyle name="Input 3 3 22 4 3" xfId="58231"/>
    <cellStyle name="Input 3 3 22 5" xfId="22312"/>
    <cellStyle name="Input 3 3 22 5 2" xfId="58232"/>
    <cellStyle name="Input 3 3 22 5 3" xfId="58233"/>
    <cellStyle name="Input 3 3 22 6" xfId="22313"/>
    <cellStyle name="Input 3 3 22 6 2" xfId="58234"/>
    <cellStyle name="Input 3 3 22 6 3" xfId="58235"/>
    <cellStyle name="Input 3 3 22 7" xfId="22314"/>
    <cellStyle name="Input 3 3 22 8" xfId="58236"/>
    <cellStyle name="Input 3 3 23" xfId="22315"/>
    <cellStyle name="Input 3 3 23 2" xfId="22316"/>
    <cellStyle name="Input 3 3 23 2 2" xfId="22317"/>
    <cellStyle name="Input 3 3 23 2 3" xfId="22318"/>
    <cellStyle name="Input 3 3 23 2 4" xfId="22319"/>
    <cellStyle name="Input 3 3 23 2 5" xfId="22320"/>
    <cellStyle name="Input 3 3 23 2 6" xfId="22321"/>
    <cellStyle name="Input 3 3 23 3" xfId="22322"/>
    <cellStyle name="Input 3 3 23 3 2" xfId="58237"/>
    <cellStyle name="Input 3 3 23 3 3" xfId="58238"/>
    <cellStyle name="Input 3 3 23 4" xfId="22323"/>
    <cellStyle name="Input 3 3 23 4 2" xfId="58239"/>
    <cellStyle name="Input 3 3 23 4 3" xfId="58240"/>
    <cellStyle name="Input 3 3 23 5" xfId="22324"/>
    <cellStyle name="Input 3 3 23 5 2" xfId="58241"/>
    <cellStyle name="Input 3 3 23 5 3" xfId="58242"/>
    <cellStyle name="Input 3 3 23 6" xfId="22325"/>
    <cellStyle name="Input 3 3 23 6 2" xfId="58243"/>
    <cellStyle name="Input 3 3 23 6 3" xfId="58244"/>
    <cellStyle name="Input 3 3 23 7" xfId="22326"/>
    <cellStyle name="Input 3 3 23 8" xfId="58245"/>
    <cellStyle name="Input 3 3 24" xfId="22327"/>
    <cellStyle name="Input 3 3 24 2" xfId="22328"/>
    <cellStyle name="Input 3 3 24 2 2" xfId="22329"/>
    <cellStyle name="Input 3 3 24 2 3" xfId="22330"/>
    <cellStyle name="Input 3 3 24 2 4" xfId="22331"/>
    <cellStyle name="Input 3 3 24 2 5" xfId="22332"/>
    <cellStyle name="Input 3 3 24 2 6" xfId="22333"/>
    <cellStyle name="Input 3 3 24 3" xfId="22334"/>
    <cellStyle name="Input 3 3 24 3 2" xfId="58246"/>
    <cellStyle name="Input 3 3 24 3 3" xfId="58247"/>
    <cellStyle name="Input 3 3 24 4" xfId="22335"/>
    <cellStyle name="Input 3 3 24 4 2" xfId="58248"/>
    <cellStyle name="Input 3 3 24 4 3" xfId="58249"/>
    <cellStyle name="Input 3 3 24 5" xfId="22336"/>
    <cellStyle name="Input 3 3 24 5 2" xfId="58250"/>
    <cellStyle name="Input 3 3 24 5 3" xfId="58251"/>
    <cellStyle name="Input 3 3 24 6" xfId="22337"/>
    <cellStyle name="Input 3 3 24 6 2" xfId="58252"/>
    <cellStyle name="Input 3 3 24 6 3" xfId="58253"/>
    <cellStyle name="Input 3 3 24 7" xfId="22338"/>
    <cellStyle name="Input 3 3 24 8" xfId="58254"/>
    <cellStyle name="Input 3 3 25" xfId="22339"/>
    <cellStyle name="Input 3 3 25 2" xfId="22340"/>
    <cellStyle name="Input 3 3 25 2 2" xfId="22341"/>
    <cellStyle name="Input 3 3 25 2 3" xfId="22342"/>
    <cellStyle name="Input 3 3 25 2 4" xfId="22343"/>
    <cellStyle name="Input 3 3 25 2 5" xfId="22344"/>
    <cellStyle name="Input 3 3 25 2 6" xfId="22345"/>
    <cellStyle name="Input 3 3 25 3" xfId="22346"/>
    <cellStyle name="Input 3 3 25 3 2" xfId="58255"/>
    <cellStyle name="Input 3 3 25 3 3" xfId="58256"/>
    <cellStyle name="Input 3 3 25 4" xfId="22347"/>
    <cellStyle name="Input 3 3 25 4 2" xfId="58257"/>
    <cellStyle name="Input 3 3 25 4 3" xfId="58258"/>
    <cellStyle name="Input 3 3 25 5" xfId="22348"/>
    <cellStyle name="Input 3 3 25 5 2" xfId="58259"/>
    <cellStyle name="Input 3 3 25 5 3" xfId="58260"/>
    <cellStyle name="Input 3 3 25 6" xfId="22349"/>
    <cellStyle name="Input 3 3 25 6 2" xfId="58261"/>
    <cellStyle name="Input 3 3 25 6 3" xfId="58262"/>
    <cellStyle name="Input 3 3 25 7" xfId="22350"/>
    <cellStyle name="Input 3 3 25 8" xfId="58263"/>
    <cellStyle name="Input 3 3 26" xfId="22351"/>
    <cellStyle name="Input 3 3 26 2" xfId="22352"/>
    <cellStyle name="Input 3 3 26 2 2" xfId="22353"/>
    <cellStyle name="Input 3 3 26 2 3" xfId="22354"/>
    <cellStyle name="Input 3 3 26 2 4" xfId="22355"/>
    <cellStyle name="Input 3 3 26 2 5" xfId="22356"/>
    <cellStyle name="Input 3 3 26 2 6" xfId="22357"/>
    <cellStyle name="Input 3 3 26 3" xfId="22358"/>
    <cellStyle name="Input 3 3 26 3 2" xfId="58264"/>
    <cellStyle name="Input 3 3 26 3 3" xfId="58265"/>
    <cellStyle name="Input 3 3 26 4" xfId="22359"/>
    <cellStyle name="Input 3 3 26 4 2" xfId="58266"/>
    <cellStyle name="Input 3 3 26 4 3" xfId="58267"/>
    <cellStyle name="Input 3 3 26 5" xfId="22360"/>
    <cellStyle name="Input 3 3 26 5 2" xfId="58268"/>
    <cellStyle name="Input 3 3 26 5 3" xfId="58269"/>
    <cellStyle name="Input 3 3 26 6" xfId="22361"/>
    <cellStyle name="Input 3 3 26 6 2" xfId="58270"/>
    <cellStyle name="Input 3 3 26 6 3" xfId="58271"/>
    <cellStyle name="Input 3 3 26 7" xfId="22362"/>
    <cellStyle name="Input 3 3 26 8" xfId="58272"/>
    <cellStyle name="Input 3 3 27" xfId="22363"/>
    <cellStyle name="Input 3 3 27 2" xfId="22364"/>
    <cellStyle name="Input 3 3 27 2 2" xfId="22365"/>
    <cellStyle name="Input 3 3 27 2 3" xfId="22366"/>
    <cellStyle name="Input 3 3 27 2 4" xfId="22367"/>
    <cellStyle name="Input 3 3 27 2 5" xfId="22368"/>
    <cellStyle name="Input 3 3 27 2 6" xfId="22369"/>
    <cellStyle name="Input 3 3 27 3" xfId="22370"/>
    <cellStyle name="Input 3 3 27 3 2" xfId="58273"/>
    <cellStyle name="Input 3 3 27 3 3" xfId="58274"/>
    <cellStyle name="Input 3 3 27 4" xfId="22371"/>
    <cellStyle name="Input 3 3 27 4 2" xfId="58275"/>
    <cellStyle name="Input 3 3 27 4 3" xfId="58276"/>
    <cellStyle name="Input 3 3 27 5" xfId="22372"/>
    <cellStyle name="Input 3 3 27 5 2" xfId="58277"/>
    <cellStyle name="Input 3 3 27 5 3" xfId="58278"/>
    <cellStyle name="Input 3 3 27 6" xfId="22373"/>
    <cellStyle name="Input 3 3 27 6 2" xfId="58279"/>
    <cellStyle name="Input 3 3 27 6 3" xfId="58280"/>
    <cellStyle name="Input 3 3 27 7" xfId="22374"/>
    <cellStyle name="Input 3 3 27 8" xfId="58281"/>
    <cellStyle name="Input 3 3 28" xfId="22375"/>
    <cellStyle name="Input 3 3 28 2" xfId="22376"/>
    <cellStyle name="Input 3 3 28 2 2" xfId="22377"/>
    <cellStyle name="Input 3 3 28 2 3" xfId="22378"/>
    <cellStyle name="Input 3 3 28 2 4" xfId="22379"/>
    <cellStyle name="Input 3 3 28 2 5" xfId="22380"/>
    <cellStyle name="Input 3 3 28 2 6" xfId="22381"/>
    <cellStyle name="Input 3 3 28 3" xfId="22382"/>
    <cellStyle name="Input 3 3 28 3 2" xfId="58282"/>
    <cellStyle name="Input 3 3 28 3 3" xfId="58283"/>
    <cellStyle name="Input 3 3 28 4" xfId="22383"/>
    <cellStyle name="Input 3 3 28 4 2" xfId="58284"/>
    <cellStyle name="Input 3 3 28 4 3" xfId="58285"/>
    <cellStyle name="Input 3 3 28 5" xfId="22384"/>
    <cellStyle name="Input 3 3 28 5 2" xfId="58286"/>
    <cellStyle name="Input 3 3 28 5 3" xfId="58287"/>
    <cellStyle name="Input 3 3 28 6" xfId="22385"/>
    <cellStyle name="Input 3 3 28 6 2" xfId="58288"/>
    <cellStyle name="Input 3 3 28 6 3" xfId="58289"/>
    <cellStyle name="Input 3 3 28 7" xfId="22386"/>
    <cellStyle name="Input 3 3 28 8" xfId="58290"/>
    <cellStyle name="Input 3 3 29" xfId="22387"/>
    <cellStyle name="Input 3 3 29 2" xfId="22388"/>
    <cellStyle name="Input 3 3 29 2 2" xfId="22389"/>
    <cellStyle name="Input 3 3 29 2 3" xfId="22390"/>
    <cellStyle name="Input 3 3 29 2 4" xfId="22391"/>
    <cellStyle name="Input 3 3 29 2 5" xfId="22392"/>
    <cellStyle name="Input 3 3 29 2 6" xfId="22393"/>
    <cellStyle name="Input 3 3 29 3" xfId="22394"/>
    <cellStyle name="Input 3 3 29 3 2" xfId="58291"/>
    <cellStyle name="Input 3 3 29 3 3" xfId="58292"/>
    <cellStyle name="Input 3 3 29 4" xfId="22395"/>
    <cellStyle name="Input 3 3 29 4 2" xfId="58293"/>
    <cellStyle name="Input 3 3 29 4 3" xfId="58294"/>
    <cellStyle name="Input 3 3 29 5" xfId="22396"/>
    <cellStyle name="Input 3 3 29 5 2" xfId="58295"/>
    <cellStyle name="Input 3 3 29 5 3" xfId="58296"/>
    <cellStyle name="Input 3 3 29 6" xfId="22397"/>
    <cellStyle name="Input 3 3 29 6 2" xfId="58297"/>
    <cellStyle name="Input 3 3 29 6 3" xfId="58298"/>
    <cellStyle name="Input 3 3 29 7" xfId="22398"/>
    <cellStyle name="Input 3 3 29 8" xfId="58299"/>
    <cellStyle name="Input 3 3 3" xfId="22399"/>
    <cellStyle name="Input 3 3 3 2" xfId="22400"/>
    <cellStyle name="Input 3 3 3 2 2" xfId="22401"/>
    <cellStyle name="Input 3 3 3 2 3" xfId="22402"/>
    <cellStyle name="Input 3 3 3 2 4" xfId="22403"/>
    <cellStyle name="Input 3 3 3 2 5" xfId="22404"/>
    <cellStyle name="Input 3 3 3 2 6" xfId="22405"/>
    <cellStyle name="Input 3 3 3 3" xfId="22406"/>
    <cellStyle name="Input 3 3 3 3 2" xfId="58300"/>
    <cellStyle name="Input 3 3 3 3 3" xfId="58301"/>
    <cellStyle name="Input 3 3 3 4" xfId="22407"/>
    <cellStyle name="Input 3 3 3 4 2" xfId="58302"/>
    <cellStyle name="Input 3 3 3 4 3" xfId="58303"/>
    <cellStyle name="Input 3 3 3 5" xfId="22408"/>
    <cellStyle name="Input 3 3 3 5 2" xfId="58304"/>
    <cellStyle name="Input 3 3 3 5 3" xfId="58305"/>
    <cellStyle name="Input 3 3 3 6" xfId="22409"/>
    <cellStyle name="Input 3 3 3 6 2" xfId="58306"/>
    <cellStyle name="Input 3 3 3 6 3" xfId="58307"/>
    <cellStyle name="Input 3 3 3 7" xfId="22410"/>
    <cellStyle name="Input 3 3 3 8" xfId="58308"/>
    <cellStyle name="Input 3 3 30" xfId="22411"/>
    <cellStyle name="Input 3 3 30 2" xfId="22412"/>
    <cellStyle name="Input 3 3 30 2 2" xfId="22413"/>
    <cellStyle name="Input 3 3 30 2 3" xfId="22414"/>
    <cellStyle name="Input 3 3 30 2 4" xfId="22415"/>
    <cellStyle name="Input 3 3 30 2 5" xfId="22416"/>
    <cellStyle name="Input 3 3 30 2 6" xfId="22417"/>
    <cellStyle name="Input 3 3 30 3" xfId="22418"/>
    <cellStyle name="Input 3 3 30 3 2" xfId="58309"/>
    <cellStyle name="Input 3 3 30 3 3" xfId="58310"/>
    <cellStyle name="Input 3 3 30 4" xfId="22419"/>
    <cellStyle name="Input 3 3 30 4 2" xfId="58311"/>
    <cellStyle name="Input 3 3 30 4 3" xfId="58312"/>
    <cellStyle name="Input 3 3 30 5" xfId="22420"/>
    <cellStyle name="Input 3 3 30 5 2" xfId="58313"/>
    <cellStyle name="Input 3 3 30 5 3" xfId="58314"/>
    <cellStyle name="Input 3 3 30 6" xfId="22421"/>
    <cellStyle name="Input 3 3 30 6 2" xfId="58315"/>
    <cellStyle name="Input 3 3 30 6 3" xfId="58316"/>
    <cellStyle name="Input 3 3 30 7" xfId="22422"/>
    <cellStyle name="Input 3 3 30 8" xfId="58317"/>
    <cellStyle name="Input 3 3 31" xfId="22423"/>
    <cellStyle name="Input 3 3 31 2" xfId="22424"/>
    <cellStyle name="Input 3 3 31 2 2" xfId="22425"/>
    <cellStyle name="Input 3 3 31 2 3" xfId="22426"/>
    <cellStyle name="Input 3 3 31 2 4" xfId="22427"/>
    <cellStyle name="Input 3 3 31 2 5" xfId="22428"/>
    <cellStyle name="Input 3 3 31 2 6" xfId="22429"/>
    <cellStyle name="Input 3 3 31 3" xfId="22430"/>
    <cellStyle name="Input 3 3 31 3 2" xfId="58318"/>
    <cellStyle name="Input 3 3 31 3 3" xfId="58319"/>
    <cellStyle name="Input 3 3 31 4" xfId="22431"/>
    <cellStyle name="Input 3 3 31 4 2" xfId="58320"/>
    <cellStyle name="Input 3 3 31 4 3" xfId="58321"/>
    <cellStyle name="Input 3 3 31 5" xfId="22432"/>
    <cellStyle name="Input 3 3 31 5 2" xfId="58322"/>
    <cellStyle name="Input 3 3 31 5 3" xfId="58323"/>
    <cellStyle name="Input 3 3 31 6" xfId="22433"/>
    <cellStyle name="Input 3 3 31 6 2" xfId="58324"/>
    <cellStyle name="Input 3 3 31 6 3" xfId="58325"/>
    <cellStyle name="Input 3 3 31 7" xfId="22434"/>
    <cellStyle name="Input 3 3 31 8" xfId="58326"/>
    <cellStyle name="Input 3 3 32" xfId="22435"/>
    <cellStyle name="Input 3 3 32 2" xfId="22436"/>
    <cellStyle name="Input 3 3 32 2 2" xfId="22437"/>
    <cellStyle name="Input 3 3 32 2 3" xfId="22438"/>
    <cellStyle name="Input 3 3 32 2 4" xfId="22439"/>
    <cellStyle name="Input 3 3 32 2 5" xfId="22440"/>
    <cellStyle name="Input 3 3 32 2 6" xfId="22441"/>
    <cellStyle name="Input 3 3 32 3" xfId="22442"/>
    <cellStyle name="Input 3 3 32 3 2" xfId="58327"/>
    <cellStyle name="Input 3 3 32 3 3" xfId="58328"/>
    <cellStyle name="Input 3 3 32 4" xfId="22443"/>
    <cellStyle name="Input 3 3 32 4 2" xfId="58329"/>
    <cellStyle name="Input 3 3 32 4 3" xfId="58330"/>
    <cellStyle name="Input 3 3 32 5" xfId="22444"/>
    <cellStyle name="Input 3 3 32 5 2" xfId="58331"/>
    <cellStyle name="Input 3 3 32 5 3" xfId="58332"/>
    <cellStyle name="Input 3 3 32 6" xfId="22445"/>
    <cellStyle name="Input 3 3 32 6 2" xfId="58333"/>
    <cellStyle name="Input 3 3 32 6 3" xfId="58334"/>
    <cellStyle name="Input 3 3 32 7" xfId="22446"/>
    <cellStyle name="Input 3 3 32 8" xfId="58335"/>
    <cellStyle name="Input 3 3 33" xfId="22447"/>
    <cellStyle name="Input 3 3 33 2" xfId="22448"/>
    <cellStyle name="Input 3 3 33 2 2" xfId="22449"/>
    <cellStyle name="Input 3 3 33 2 3" xfId="22450"/>
    <cellStyle name="Input 3 3 33 2 4" xfId="22451"/>
    <cellStyle name="Input 3 3 33 2 5" xfId="22452"/>
    <cellStyle name="Input 3 3 33 2 6" xfId="22453"/>
    <cellStyle name="Input 3 3 33 3" xfId="22454"/>
    <cellStyle name="Input 3 3 33 3 2" xfId="58336"/>
    <cellStyle name="Input 3 3 33 3 3" xfId="58337"/>
    <cellStyle name="Input 3 3 33 4" xfId="22455"/>
    <cellStyle name="Input 3 3 33 4 2" xfId="58338"/>
    <cellStyle name="Input 3 3 33 4 3" xfId="58339"/>
    <cellStyle name="Input 3 3 33 5" xfId="22456"/>
    <cellStyle name="Input 3 3 33 5 2" xfId="58340"/>
    <cellStyle name="Input 3 3 33 5 3" xfId="58341"/>
    <cellStyle name="Input 3 3 33 6" xfId="22457"/>
    <cellStyle name="Input 3 3 33 6 2" xfId="58342"/>
    <cellStyle name="Input 3 3 33 6 3" xfId="58343"/>
    <cellStyle name="Input 3 3 33 7" xfId="22458"/>
    <cellStyle name="Input 3 3 33 8" xfId="58344"/>
    <cellStyle name="Input 3 3 34" xfId="22459"/>
    <cellStyle name="Input 3 3 34 2" xfId="22460"/>
    <cellStyle name="Input 3 3 34 2 2" xfId="22461"/>
    <cellStyle name="Input 3 3 34 2 3" xfId="22462"/>
    <cellStyle name="Input 3 3 34 2 4" xfId="22463"/>
    <cellStyle name="Input 3 3 34 2 5" xfId="22464"/>
    <cellStyle name="Input 3 3 34 2 6" xfId="22465"/>
    <cellStyle name="Input 3 3 34 3" xfId="22466"/>
    <cellStyle name="Input 3 3 34 3 2" xfId="58345"/>
    <cellStyle name="Input 3 3 34 3 3" xfId="58346"/>
    <cellStyle name="Input 3 3 34 4" xfId="22467"/>
    <cellStyle name="Input 3 3 34 4 2" xfId="58347"/>
    <cellStyle name="Input 3 3 34 4 3" xfId="58348"/>
    <cellStyle name="Input 3 3 34 5" xfId="22468"/>
    <cellStyle name="Input 3 3 34 5 2" xfId="58349"/>
    <cellStyle name="Input 3 3 34 5 3" xfId="58350"/>
    <cellStyle name="Input 3 3 34 6" xfId="22469"/>
    <cellStyle name="Input 3 3 34 6 2" xfId="58351"/>
    <cellStyle name="Input 3 3 34 6 3" xfId="58352"/>
    <cellStyle name="Input 3 3 34 7" xfId="22470"/>
    <cellStyle name="Input 3 3 34 8" xfId="58353"/>
    <cellStyle name="Input 3 3 35" xfId="22471"/>
    <cellStyle name="Input 3 3 35 2" xfId="22472"/>
    <cellStyle name="Input 3 3 35 2 2" xfId="22473"/>
    <cellStyle name="Input 3 3 35 2 3" xfId="22474"/>
    <cellStyle name="Input 3 3 35 2 4" xfId="22475"/>
    <cellStyle name="Input 3 3 35 2 5" xfId="22476"/>
    <cellStyle name="Input 3 3 35 2 6" xfId="22477"/>
    <cellStyle name="Input 3 3 35 3" xfId="22478"/>
    <cellStyle name="Input 3 3 35 3 2" xfId="58354"/>
    <cellStyle name="Input 3 3 35 3 3" xfId="58355"/>
    <cellStyle name="Input 3 3 35 4" xfId="22479"/>
    <cellStyle name="Input 3 3 35 4 2" xfId="58356"/>
    <cellStyle name="Input 3 3 35 4 3" xfId="58357"/>
    <cellStyle name="Input 3 3 35 5" xfId="22480"/>
    <cellStyle name="Input 3 3 35 5 2" xfId="58358"/>
    <cellStyle name="Input 3 3 35 5 3" xfId="58359"/>
    <cellStyle name="Input 3 3 35 6" xfId="22481"/>
    <cellStyle name="Input 3 3 35 6 2" xfId="58360"/>
    <cellStyle name="Input 3 3 35 6 3" xfId="58361"/>
    <cellStyle name="Input 3 3 35 7" xfId="58362"/>
    <cellStyle name="Input 3 3 35 8" xfId="58363"/>
    <cellStyle name="Input 3 3 36" xfId="22482"/>
    <cellStyle name="Input 3 3 36 2" xfId="22483"/>
    <cellStyle name="Input 3 3 36 3" xfId="22484"/>
    <cellStyle name="Input 3 3 36 4" xfId="22485"/>
    <cellStyle name="Input 3 3 36 5" xfId="22486"/>
    <cellStyle name="Input 3 3 36 6" xfId="22487"/>
    <cellStyle name="Input 3 3 37" xfId="22488"/>
    <cellStyle name="Input 3 3 37 2" xfId="22489"/>
    <cellStyle name="Input 3 3 37 3" xfId="22490"/>
    <cellStyle name="Input 3 3 37 4" xfId="22491"/>
    <cellStyle name="Input 3 3 37 5" xfId="22492"/>
    <cellStyle name="Input 3 3 37 6" xfId="22493"/>
    <cellStyle name="Input 3 3 38" xfId="22494"/>
    <cellStyle name="Input 3 3 38 2" xfId="58364"/>
    <cellStyle name="Input 3 3 38 3" xfId="58365"/>
    <cellStyle name="Input 3 3 39" xfId="22495"/>
    <cellStyle name="Input 3 3 39 2" xfId="58366"/>
    <cellStyle name="Input 3 3 39 3" xfId="58367"/>
    <cellStyle name="Input 3 3 4" xfId="22496"/>
    <cellStyle name="Input 3 3 4 2" xfId="22497"/>
    <cellStyle name="Input 3 3 4 2 2" xfId="22498"/>
    <cellStyle name="Input 3 3 4 2 3" xfId="22499"/>
    <cellStyle name="Input 3 3 4 2 4" xfId="22500"/>
    <cellStyle name="Input 3 3 4 2 5" xfId="22501"/>
    <cellStyle name="Input 3 3 4 2 6" xfId="22502"/>
    <cellStyle name="Input 3 3 4 3" xfId="22503"/>
    <cellStyle name="Input 3 3 4 3 2" xfId="58368"/>
    <cellStyle name="Input 3 3 4 3 3" xfId="58369"/>
    <cellStyle name="Input 3 3 4 4" xfId="22504"/>
    <cellStyle name="Input 3 3 4 4 2" xfId="58370"/>
    <cellStyle name="Input 3 3 4 4 3" xfId="58371"/>
    <cellStyle name="Input 3 3 4 5" xfId="22505"/>
    <cellStyle name="Input 3 3 4 5 2" xfId="58372"/>
    <cellStyle name="Input 3 3 4 5 3" xfId="58373"/>
    <cellStyle name="Input 3 3 4 6" xfId="22506"/>
    <cellStyle name="Input 3 3 4 6 2" xfId="58374"/>
    <cellStyle name="Input 3 3 4 6 3" xfId="58375"/>
    <cellStyle name="Input 3 3 4 7" xfId="22507"/>
    <cellStyle name="Input 3 3 4 8" xfId="58376"/>
    <cellStyle name="Input 3 3 40" xfId="58377"/>
    <cellStyle name="Input 3 3 40 2" xfId="58378"/>
    <cellStyle name="Input 3 3 40 3" xfId="58379"/>
    <cellStyle name="Input 3 3 41" xfId="58380"/>
    <cellStyle name="Input 3 3 42" xfId="58381"/>
    <cellStyle name="Input 3 3 5" xfId="22508"/>
    <cellStyle name="Input 3 3 5 2" xfId="22509"/>
    <cellStyle name="Input 3 3 5 2 2" xfId="22510"/>
    <cellStyle name="Input 3 3 5 2 3" xfId="22511"/>
    <cellStyle name="Input 3 3 5 2 4" xfId="22512"/>
    <cellStyle name="Input 3 3 5 2 5" xfId="22513"/>
    <cellStyle name="Input 3 3 5 2 6" xfId="22514"/>
    <cellStyle name="Input 3 3 5 3" xfId="22515"/>
    <cellStyle name="Input 3 3 5 3 2" xfId="58382"/>
    <cellStyle name="Input 3 3 5 3 3" xfId="58383"/>
    <cellStyle name="Input 3 3 5 4" xfId="22516"/>
    <cellStyle name="Input 3 3 5 4 2" xfId="58384"/>
    <cellStyle name="Input 3 3 5 4 3" xfId="58385"/>
    <cellStyle name="Input 3 3 5 5" xfId="22517"/>
    <cellStyle name="Input 3 3 5 5 2" xfId="58386"/>
    <cellStyle name="Input 3 3 5 5 3" xfId="58387"/>
    <cellStyle name="Input 3 3 5 6" xfId="22518"/>
    <cellStyle name="Input 3 3 5 6 2" xfId="58388"/>
    <cellStyle name="Input 3 3 5 6 3" xfId="58389"/>
    <cellStyle name="Input 3 3 5 7" xfId="22519"/>
    <cellStyle name="Input 3 3 5 8" xfId="58390"/>
    <cellStyle name="Input 3 3 6" xfId="22520"/>
    <cellStyle name="Input 3 3 6 2" xfId="22521"/>
    <cellStyle name="Input 3 3 6 2 2" xfId="22522"/>
    <cellStyle name="Input 3 3 6 2 3" xfId="22523"/>
    <cellStyle name="Input 3 3 6 2 4" xfId="22524"/>
    <cellStyle name="Input 3 3 6 2 5" xfId="22525"/>
    <cellStyle name="Input 3 3 6 2 6" xfId="22526"/>
    <cellStyle name="Input 3 3 6 3" xfId="22527"/>
    <cellStyle name="Input 3 3 6 3 2" xfId="58391"/>
    <cellStyle name="Input 3 3 6 3 3" xfId="58392"/>
    <cellStyle name="Input 3 3 6 4" xfId="22528"/>
    <cellStyle name="Input 3 3 6 4 2" xfId="58393"/>
    <cellStyle name="Input 3 3 6 4 3" xfId="58394"/>
    <cellStyle name="Input 3 3 6 5" xfId="22529"/>
    <cellStyle name="Input 3 3 6 5 2" xfId="58395"/>
    <cellStyle name="Input 3 3 6 5 3" xfId="58396"/>
    <cellStyle name="Input 3 3 6 6" xfId="22530"/>
    <cellStyle name="Input 3 3 6 6 2" xfId="58397"/>
    <cellStyle name="Input 3 3 6 6 3" xfId="58398"/>
    <cellStyle name="Input 3 3 6 7" xfId="22531"/>
    <cellStyle name="Input 3 3 6 8" xfId="58399"/>
    <cellStyle name="Input 3 3 7" xfId="22532"/>
    <cellStyle name="Input 3 3 7 2" xfId="22533"/>
    <cellStyle name="Input 3 3 7 2 2" xfId="22534"/>
    <cellStyle name="Input 3 3 7 2 3" xfId="22535"/>
    <cellStyle name="Input 3 3 7 2 4" xfId="22536"/>
    <cellStyle name="Input 3 3 7 2 5" xfId="22537"/>
    <cellStyle name="Input 3 3 7 2 6" xfId="22538"/>
    <cellStyle name="Input 3 3 7 3" xfId="22539"/>
    <cellStyle name="Input 3 3 7 3 2" xfId="58400"/>
    <cellStyle name="Input 3 3 7 3 3" xfId="58401"/>
    <cellStyle name="Input 3 3 7 4" xfId="22540"/>
    <cellStyle name="Input 3 3 7 4 2" xfId="58402"/>
    <cellStyle name="Input 3 3 7 4 3" xfId="58403"/>
    <cellStyle name="Input 3 3 7 5" xfId="22541"/>
    <cellStyle name="Input 3 3 7 5 2" xfId="58404"/>
    <cellStyle name="Input 3 3 7 5 3" xfId="58405"/>
    <cellStyle name="Input 3 3 7 6" xfId="22542"/>
    <cellStyle name="Input 3 3 7 6 2" xfId="58406"/>
    <cellStyle name="Input 3 3 7 6 3" xfId="58407"/>
    <cellStyle name="Input 3 3 7 7" xfId="22543"/>
    <cellStyle name="Input 3 3 7 8" xfId="58408"/>
    <cellStyle name="Input 3 3 8" xfId="22544"/>
    <cellStyle name="Input 3 3 8 2" xfId="22545"/>
    <cellStyle name="Input 3 3 8 2 2" xfId="22546"/>
    <cellStyle name="Input 3 3 8 2 3" xfId="22547"/>
    <cellStyle name="Input 3 3 8 2 4" xfId="22548"/>
    <cellStyle name="Input 3 3 8 2 5" xfId="22549"/>
    <cellStyle name="Input 3 3 8 2 6" xfId="22550"/>
    <cellStyle name="Input 3 3 8 3" xfId="22551"/>
    <cellStyle name="Input 3 3 8 3 2" xfId="58409"/>
    <cellStyle name="Input 3 3 8 3 3" xfId="58410"/>
    <cellStyle name="Input 3 3 8 4" xfId="22552"/>
    <cellStyle name="Input 3 3 8 4 2" xfId="58411"/>
    <cellStyle name="Input 3 3 8 4 3" xfId="58412"/>
    <cellStyle name="Input 3 3 8 5" xfId="22553"/>
    <cellStyle name="Input 3 3 8 5 2" xfId="58413"/>
    <cellStyle name="Input 3 3 8 5 3" xfId="58414"/>
    <cellStyle name="Input 3 3 8 6" xfId="22554"/>
    <cellStyle name="Input 3 3 8 6 2" xfId="58415"/>
    <cellStyle name="Input 3 3 8 6 3" xfId="58416"/>
    <cellStyle name="Input 3 3 8 7" xfId="22555"/>
    <cellStyle name="Input 3 3 8 8" xfId="58417"/>
    <cellStyle name="Input 3 3 9" xfId="22556"/>
    <cellStyle name="Input 3 3 9 2" xfId="22557"/>
    <cellStyle name="Input 3 3 9 2 2" xfId="22558"/>
    <cellStyle name="Input 3 3 9 2 3" xfId="22559"/>
    <cellStyle name="Input 3 3 9 2 4" xfId="22560"/>
    <cellStyle name="Input 3 3 9 2 5" xfId="22561"/>
    <cellStyle name="Input 3 3 9 2 6" xfId="22562"/>
    <cellStyle name="Input 3 3 9 3" xfId="22563"/>
    <cellStyle name="Input 3 3 9 3 2" xfId="58418"/>
    <cellStyle name="Input 3 3 9 3 3" xfId="58419"/>
    <cellStyle name="Input 3 3 9 4" xfId="22564"/>
    <cellStyle name="Input 3 3 9 4 2" xfId="58420"/>
    <cellStyle name="Input 3 3 9 4 3" xfId="58421"/>
    <cellStyle name="Input 3 3 9 5" xfId="22565"/>
    <cellStyle name="Input 3 3 9 5 2" xfId="58422"/>
    <cellStyle name="Input 3 3 9 5 3" xfId="58423"/>
    <cellStyle name="Input 3 3 9 6" xfId="22566"/>
    <cellStyle name="Input 3 3 9 6 2" xfId="58424"/>
    <cellStyle name="Input 3 3 9 6 3" xfId="58425"/>
    <cellStyle name="Input 3 3 9 7" xfId="22567"/>
    <cellStyle name="Input 3 3 9 8" xfId="58426"/>
    <cellStyle name="Input 3 30" xfId="22568"/>
    <cellStyle name="Input 3 30 2" xfId="22569"/>
    <cellStyle name="Input 3 30 2 2" xfId="22570"/>
    <cellStyle name="Input 3 30 2 3" xfId="22571"/>
    <cellStyle name="Input 3 30 2 4" xfId="22572"/>
    <cellStyle name="Input 3 30 2 5" xfId="22573"/>
    <cellStyle name="Input 3 30 2 6" xfId="22574"/>
    <cellStyle name="Input 3 30 3" xfId="22575"/>
    <cellStyle name="Input 3 30 3 2" xfId="58427"/>
    <cellStyle name="Input 3 30 3 3" xfId="58428"/>
    <cellStyle name="Input 3 30 4" xfId="22576"/>
    <cellStyle name="Input 3 30 4 2" xfId="58429"/>
    <cellStyle name="Input 3 30 4 3" xfId="58430"/>
    <cellStyle name="Input 3 30 5" xfId="22577"/>
    <cellStyle name="Input 3 30 5 2" xfId="58431"/>
    <cellStyle name="Input 3 30 5 3" xfId="58432"/>
    <cellStyle name="Input 3 30 6" xfId="22578"/>
    <cellStyle name="Input 3 30 6 2" xfId="58433"/>
    <cellStyle name="Input 3 30 6 3" xfId="58434"/>
    <cellStyle name="Input 3 30 7" xfId="22579"/>
    <cellStyle name="Input 3 30 8" xfId="58435"/>
    <cellStyle name="Input 3 31" xfId="22580"/>
    <cellStyle name="Input 3 31 2" xfId="22581"/>
    <cellStyle name="Input 3 31 2 2" xfId="22582"/>
    <cellStyle name="Input 3 31 2 3" xfId="22583"/>
    <cellStyle name="Input 3 31 2 4" xfId="22584"/>
    <cellStyle name="Input 3 31 2 5" xfId="22585"/>
    <cellStyle name="Input 3 31 2 6" xfId="22586"/>
    <cellStyle name="Input 3 31 3" xfId="22587"/>
    <cellStyle name="Input 3 31 3 2" xfId="58436"/>
    <cellStyle name="Input 3 31 3 3" xfId="58437"/>
    <cellStyle name="Input 3 31 4" xfId="22588"/>
    <cellStyle name="Input 3 31 4 2" xfId="58438"/>
    <cellStyle name="Input 3 31 4 3" xfId="58439"/>
    <cellStyle name="Input 3 31 5" xfId="22589"/>
    <cellStyle name="Input 3 31 5 2" xfId="58440"/>
    <cellStyle name="Input 3 31 5 3" xfId="58441"/>
    <cellStyle name="Input 3 31 6" xfId="22590"/>
    <cellStyle name="Input 3 31 6 2" xfId="58442"/>
    <cellStyle name="Input 3 31 6 3" xfId="58443"/>
    <cellStyle name="Input 3 31 7" xfId="22591"/>
    <cellStyle name="Input 3 31 8" xfId="58444"/>
    <cellStyle name="Input 3 32" xfId="22592"/>
    <cellStyle name="Input 3 32 2" xfId="22593"/>
    <cellStyle name="Input 3 32 2 2" xfId="22594"/>
    <cellStyle name="Input 3 32 2 3" xfId="22595"/>
    <cellStyle name="Input 3 32 2 4" xfId="22596"/>
    <cellStyle name="Input 3 32 2 5" xfId="22597"/>
    <cellStyle name="Input 3 32 2 6" xfId="22598"/>
    <cellStyle name="Input 3 32 3" xfId="22599"/>
    <cellStyle name="Input 3 32 3 2" xfId="58445"/>
    <cellStyle name="Input 3 32 3 3" xfId="58446"/>
    <cellStyle name="Input 3 32 4" xfId="22600"/>
    <cellStyle name="Input 3 32 4 2" xfId="58447"/>
    <cellStyle name="Input 3 32 4 3" xfId="58448"/>
    <cellStyle name="Input 3 32 5" xfId="22601"/>
    <cellStyle name="Input 3 32 5 2" xfId="58449"/>
    <cellStyle name="Input 3 32 5 3" xfId="58450"/>
    <cellStyle name="Input 3 32 6" xfId="22602"/>
    <cellStyle name="Input 3 32 6 2" xfId="58451"/>
    <cellStyle name="Input 3 32 6 3" xfId="58452"/>
    <cellStyle name="Input 3 32 7" xfId="22603"/>
    <cellStyle name="Input 3 32 8" xfId="58453"/>
    <cellStyle name="Input 3 33" xfId="22604"/>
    <cellStyle name="Input 3 33 2" xfId="22605"/>
    <cellStyle name="Input 3 33 2 2" xfId="22606"/>
    <cellStyle name="Input 3 33 2 3" xfId="22607"/>
    <cellStyle name="Input 3 33 2 4" xfId="22608"/>
    <cellStyle name="Input 3 33 2 5" xfId="22609"/>
    <cellStyle name="Input 3 33 2 6" xfId="22610"/>
    <cellStyle name="Input 3 33 3" xfId="22611"/>
    <cellStyle name="Input 3 33 3 2" xfId="58454"/>
    <cellStyle name="Input 3 33 3 3" xfId="58455"/>
    <cellStyle name="Input 3 33 4" xfId="22612"/>
    <cellStyle name="Input 3 33 4 2" xfId="58456"/>
    <cellStyle name="Input 3 33 4 3" xfId="58457"/>
    <cellStyle name="Input 3 33 5" xfId="22613"/>
    <cellStyle name="Input 3 33 5 2" xfId="58458"/>
    <cellStyle name="Input 3 33 5 3" xfId="58459"/>
    <cellStyle name="Input 3 33 6" xfId="22614"/>
    <cellStyle name="Input 3 33 6 2" xfId="58460"/>
    <cellStyle name="Input 3 33 6 3" xfId="58461"/>
    <cellStyle name="Input 3 33 7" xfId="22615"/>
    <cellStyle name="Input 3 33 8" xfId="58462"/>
    <cellStyle name="Input 3 34" xfId="22616"/>
    <cellStyle name="Input 3 34 2" xfId="22617"/>
    <cellStyle name="Input 3 34 2 2" xfId="22618"/>
    <cellStyle name="Input 3 34 2 3" xfId="22619"/>
    <cellStyle name="Input 3 34 2 4" xfId="22620"/>
    <cellStyle name="Input 3 34 2 5" xfId="22621"/>
    <cellStyle name="Input 3 34 2 6" xfId="22622"/>
    <cellStyle name="Input 3 34 3" xfId="22623"/>
    <cellStyle name="Input 3 34 3 2" xfId="58463"/>
    <cellStyle name="Input 3 34 3 3" xfId="58464"/>
    <cellStyle name="Input 3 34 4" xfId="22624"/>
    <cellStyle name="Input 3 34 4 2" xfId="58465"/>
    <cellStyle name="Input 3 34 4 3" xfId="58466"/>
    <cellStyle name="Input 3 34 5" xfId="22625"/>
    <cellStyle name="Input 3 34 5 2" xfId="58467"/>
    <cellStyle name="Input 3 34 5 3" xfId="58468"/>
    <cellStyle name="Input 3 34 6" xfId="22626"/>
    <cellStyle name="Input 3 34 6 2" xfId="58469"/>
    <cellStyle name="Input 3 34 6 3" xfId="58470"/>
    <cellStyle name="Input 3 34 7" xfId="22627"/>
    <cellStyle name="Input 3 34 8" xfId="58471"/>
    <cellStyle name="Input 3 35" xfId="22628"/>
    <cellStyle name="Input 3 35 2" xfId="22629"/>
    <cellStyle name="Input 3 35 2 2" xfId="22630"/>
    <cellStyle name="Input 3 35 2 3" xfId="22631"/>
    <cellStyle name="Input 3 35 2 4" xfId="22632"/>
    <cellStyle name="Input 3 35 2 5" xfId="22633"/>
    <cellStyle name="Input 3 35 2 6" xfId="22634"/>
    <cellStyle name="Input 3 35 3" xfId="22635"/>
    <cellStyle name="Input 3 35 3 2" xfId="58472"/>
    <cellStyle name="Input 3 35 3 3" xfId="58473"/>
    <cellStyle name="Input 3 35 4" xfId="22636"/>
    <cellStyle name="Input 3 35 4 2" xfId="58474"/>
    <cellStyle name="Input 3 35 4 3" xfId="58475"/>
    <cellStyle name="Input 3 35 5" xfId="22637"/>
    <cellStyle name="Input 3 35 5 2" xfId="58476"/>
    <cellStyle name="Input 3 35 5 3" xfId="58477"/>
    <cellStyle name="Input 3 35 6" xfId="22638"/>
    <cellStyle name="Input 3 35 6 2" xfId="58478"/>
    <cellStyle name="Input 3 35 6 3" xfId="58479"/>
    <cellStyle name="Input 3 35 7" xfId="22639"/>
    <cellStyle name="Input 3 35 8" xfId="58480"/>
    <cellStyle name="Input 3 36" xfId="22640"/>
    <cellStyle name="Input 3 36 2" xfId="22641"/>
    <cellStyle name="Input 3 36 2 2" xfId="22642"/>
    <cellStyle name="Input 3 36 2 3" xfId="22643"/>
    <cellStyle name="Input 3 36 2 4" xfId="22644"/>
    <cellStyle name="Input 3 36 2 5" xfId="22645"/>
    <cellStyle name="Input 3 36 2 6" xfId="22646"/>
    <cellStyle name="Input 3 36 3" xfId="22647"/>
    <cellStyle name="Input 3 36 3 2" xfId="58481"/>
    <cellStyle name="Input 3 36 3 3" xfId="58482"/>
    <cellStyle name="Input 3 36 4" xfId="22648"/>
    <cellStyle name="Input 3 36 4 2" xfId="58483"/>
    <cellStyle name="Input 3 36 4 3" xfId="58484"/>
    <cellStyle name="Input 3 36 5" xfId="22649"/>
    <cellStyle name="Input 3 36 5 2" xfId="58485"/>
    <cellStyle name="Input 3 36 5 3" xfId="58486"/>
    <cellStyle name="Input 3 36 6" xfId="22650"/>
    <cellStyle name="Input 3 36 6 2" xfId="58487"/>
    <cellStyle name="Input 3 36 6 3" xfId="58488"/>
    <cellStyle name="Input 3 36 7" xfId="22651"/>
    <cellStyle name="Input 3 36 8" xfId="58489"/>
    <cellStyle name="Input 3 37" xfId="22652"/>
    <cellStyle name="Input 3 37 2" xfId="22653"/>
    <cellStyle name="Input 3 37 2 2" xfId="22654"/>
    <cellStyle name="Input 3 37 2 3" xfId="22655"/>
    <cellStyle name="Input 3 37 2 4" xfId="22656"/>
    <cellStyle name="Input 3 37 2 5" xfId="22657"/>
    <cellStyle name="Input 3 37 2 6" xfId="22658"/>
    <cellStyle name="Input 3 37 3" xfId="22659"/>
    <cellStyle name="Input 3 37 3 2" xfId="58490"/>
    <cellStyle name="Input 3 37 3 3" xfId="58491"/>
    <cellStyle name="Input 3 37 4" xfId="22660"/>
    <cellStyle name="Input 3 37 4 2" xfId="58492"/>
    <cellStyle name="Input 3 37 4 3" xfId="58493"/>
    <cellStyle name="Input 3 37 5" xfId="22661"/>
    <cellStyle name="Input 3 37 5 2" xfId="58494"/>
    <cellStyle name="Input 3 37 5 3" xfId="58495"/>
    <cellStyle name="Input 3 37 6" xfId="22662"/>
    <cellStyle name="Input 3 37 6 2" xfId="58496"/>
    <cellStyle name="Input 3 37 6 3" xfId="58497"/>
    <cellStyle name="Input 3 37 7" xfId="22663"/>
    <cellStyle name="Input 3 37 8" xfId="58498"/>
    <cellStyle name="Input 3 38" xfId="22664"/>
    <cellStyle name="Input 3 38 2" xfId="22665"/>
    <cellStyle name="Input 3 38 2 2" xfId="22666"/>
    <cellStyle name="Input 3 38 2 3" xfId="22667"/>
    <cellStyle name="Input 3 38 2 4" xfId="22668"/>
    <cellStyle name="Input 3 38 2 5" xfId="22669"/>
    <cellStyle name="Input 3 38 2 6" xfId="22670"/>
    <cellStyle name="Input 3 38 3" xfId="22671"/>
    <cellStyle name="Input 3 38 3 2" xfId="58499"/>
    <cellStyle name="Input 3 38 3 3" xfId="58500"/>
    <cellStyle name="Input 3 38 4" xfId="22672"/>
    <cellStyle name="Input 3 38 4 2" xfId="58501"/>
    <cellStyle name="Input 3 38 4 3" xfId="58502"/>
    <cellStyle name="Input 3 38 5" xfId="22673"/>
    <cellStyle name="Input 3 38 5 2" xfId="58503"/>
    <cellStyle name="Input 3 38 5 3" xfId="58504"/>
    <cellStyle name="Input 3 38 6" xfId="22674"/>
    <cellStyle name="Input 3 38 6 2" xfId="58505"/>
    <cellStyle name="Input 3 38 6 3" xfId="58506"/>
    <cellStyle name="Input 3 38 7" xfId="58507"/>
    <cellStyle name="Input 3 38 8" xfId="58508"/>
    <cellStyle name="Input 3 39" xfId="22675"/>
    <cellStyle name="Input 3 39 2" xfId="58509"/>
    <cellStyle name="Input 3 39 3" xfId="58510"/>
    <cellStyle name="Input 3 4" xfId="22676"/>
    <cellStyle name="Input 3 4 10" xfId="22677"/>
    <cellStyle name="Input 3 4 10 2" xfId="22678"/>
    <cellStyle name="Input 3 4 10 2 2" xfId="22679"/>
    <cellStyle name="Input 3 4 10 2 3" xfId="22680"/>
    <cellStyle name="Input 3 4 10 2 4" xfId="22681"/>
    <cellStyle name="Input 3 4 10 2 5" xfId="22682"/>
    <cellStyle name="Input 3 4 10 2 6" xfId="22683"/>
    <cellStyle name="Input 3 4 10 3" xfId="22684"/>
    <cellStyle name="Input 3 4 10 3 2" xfId="58511"/>
    <cellStyle name="Input 3 4 10 3 3" xfId="58512"/>
    <cellStyle name="Input 3 4 10 4" xfId="22685"/>
    <cellStyle name="Input 3 4 10 4 2" xfId="58513"/>
    <cellStyle name="Input 3 4 10 4 3" xfId="58514"/>
    <cellStyle name="Input 3 4 10 5" xfId="22686"/>
    <cellStyle name="Input 3 4 10 5 2" xfId="58515"/>
    <cellStyle name="Input 3 4 10 5 3" xfId="58516"/>
    <cellStyle name="Input 3 4 10 6" xfId="22687"/>
    <cellStyle name="Input 3 4 10 6 2" xfId="58517"/>
    <cellStyle name="Input 3 4 10 6 3" xfId="58518"/>
    <cellStyle name="Input 3 4 10 7" xfId="22688"/>
    <cellStyle name="Input 3 4 10 8" xfId="58519"/>
    <cellStyle name="Input 3 4 11" xfId="22689"/>
    <cellStyle name="Input 3 4 11 2" xfId="22690"/>
    <cellStyle name="Input 3 4 11 2 2" xfId="22691"/>
    <cellStyle name="Input 3 4 11 2 3" xfId="22692"/>
    <cellStyle name="Input 3 4 11 2 4" xfId="22693"/>
    <cellStyle name="Input 3 4 11 2 5" xfId="22694"/>
    <cellStyle name="Input 3 4 11 2 6" xfId="22695"/>
    <cellStyle name="Input 3 4 11 3" xfId="22696"/>
    <cellStyle name="Input 3 4 11 3 2" xfId="58520"/>
    <cellStyle name="Input 3 4 11 3 3" xfId="58521"/>
    <cellStyle name="Input 3 4 11 4" xfId="22697"/>
    <cellStyle name="Input 3 4 11 4 2" xfId="58522"/>
    <cellStyle name="Input 3 4 11 4 3" xfId="58523"/>
    <cellStyle name="Input 3 4 11 5" xfId="22698"/>
    <cellStyle name="Input 3 4 11 5 2" xfId="58524"/>
    <cellStyle name="Input 3 4 11 5 3" xfId="58525"/>
    <cellStyle name="Input 3 4 11 6" xfId="22699"/>
    <cellStyle name="Input 3 4 11 6 2" xfId="58526"/>
    <cellStyle name="Input 3 4 11 6 3" xfId="58527"/>
    <cellStyle name="Input 3 4 11 7" xfId="22700"/>
    <cellStyle name="Input 3 4 11 8" xfId="58528"/>
    <cellStyle name="Input 3 4 12" xfId="22701"/>
    <cellStyle name="Input 3 4 12 2" xfId="22702"/>
    <cellStyle name="Input 3 4 12 2 2" xfId="22703"/>
    <cellStyle name="Input 3 4 12 2 3" xfId="22704"/>
    <cellStyle name="Input 3 4 12 2 4" xfId="22705"/>
    <cellStyle name="Input 3 4 12 2 5" xfId="22706"/>
    <cellStyle name="Input 3 4 12 2 6" xfId="22707"/>
    <cellStyle name="Input 3 4 12 3" xfId="22708"/>
    <cellStyle name="Input 3 4 12 3 2" xfId="58529"/>
    <cellStyle name="Input 3 4 12 3 3" xfId="58530"/>
    <cellStyle name="Input 3 4 12 4" xfId="22709"/>
    <cellStyle name="Input 3 4 12 4 2" xfId="58531"/>
    <cellStyle name="Input 3 4 12 4 3" xfId="58532"/>
    <cellStyle name="Input 3 4 12 5" xfId="22710"/>
    <cellStyle name="Input 3 4 12 5 2" xfId="58533"/>
    <cellStyle name="Input 3 4 12 5 3" xfId="58534"/>
    <cellStyle name="Input 3 4 12 6" xfId="22711"/>
    <cellStyle name="Input 3 4 12 6 2" xfId="58535"/>
    <cellStyle name="Input 3 4 12 6 3" xfId="58536"/>
    <cellStyle name="Input 3 4 12 7" xfId="22712"/>
    <cellStyle name="Input 3 4 12 8" xfId="58537"/>
    <cellStyle name="Input 3 4 13" xfId="22713"/>
    <cellStyle name="Input 3 4 13 2" xfId="22714"/>
    <cellStyle name="Input 3 4 13 2 2" xfId="22715"/>
    <cellStyle name="Input 3 4 13 2 3" xfId="22716"/>
    <cellStyle name="Input 3 4 13 2 4" xfId="22717"/>
    <cellStyle name="Input 3 4 13 2 5" xfId="22718"/>
    <cellStyle name="Input 3 4 13 2 6" xfId="22719"/>
    <cellStyle name="Input 3 4 13 3" xfId="22720"/>
    <cellStyle name="Input 3 4 13 3 2" xfId="58538"/>
    <cellStyle name="Input 3 4 13 3 3" xfId="58539"/>
    <cellStyle name="Input 3 4 13 4" xfId="22721"/>
    <cellStyle name="Input 3 4 13 4 2" xfId="58540"/>
    <cellStyle name="Input 3 4 13 4 3" xfId="58541"/>
    <cellStyle name="Input 3 4 13 5" xfId="22722"/>
    <cellStyle name="Input 3 4 13 5 2" xfId="58542"/>
    <cellStyle name="Input 3 4 13 5 3" xfId="58543"/>
    <cellStyle name="Input 3 4 13 6" xfId="22723"/>
    <cellStyle name="Input 3 4 13 6 2" xfId="58544"/>
    <cellStyle name="Input 3 4 13 6 3" xfId="58545"/>
    <cellStyle name="Input 3 4 13 7" xfId="22724"/>
    <cellStyle name="Input 3 4 13 8" xfId="58546"/>
    <cellStyle name="Input 3 4 14" xfId="22725"/>
    <cellStyle name="Input 3 4 14 2" xfId="22726"/>
    <cellStyle name="Input 3 4 14 2 2" xfId="22727"/>
    <cellStyle name="Input 3 4 14 2 3" xfId="22728"/>
    <cellStyle name="Input 3 4 14 2 4" xfId="22729"/>
    <cellStyle name="Input 3 4 14 2 5" xfId="22730"/>
    <cellStyle name="Input 3 4 14 2 6" xfId="22731"/>
    <cellStyle name="Input 3 4 14 3" xfId="22732"/>
    <cellStyle name="Input 3 4 14 3 2" xfId="58547"/>
    <cellStyle name="Input 3 4 14 3 3" xfId="58548"/>
    <cellStyle name="Input 3 4 14 4" xfId="22733"/>
    <cellStyle name="Input 3 4 14 4 2" xfId="58549"/>
    <cellStyle name="Input 3 4 14 4 3" xfId="58550"/>
    <cellStyle name="Input 3 4 14 5" xfId="22734"/>
    <cellStyle name="Input 3 4 14 5 2" xfId="58551"/>
    <cellStyle name="Input 3 4 14 5 3" xfId="58552"/>
    <cellStyle name="Input 3 4 14 6" xfId="22735"/>
    <cellStyle name="Input 3 4 14 6 2" xfId="58553"/>
    <cellStyle name="Input 3 4 14 6 3" xfId="58554"/>
    <cellStyle name="Input 3 4 14 7" xfId="22736"/>
    <cellStyle name="Input 3 4 14 8" xfId="58555"/>
    <cellStyle name="Input 3 4 15" xfId="22737"/>
    <cellStyle name="Input 3 4 15 2" xfId="22738"/>
    <cellStyle name="Input 3 4 15 2 2" xfId="22739"/>
    <cellStyle name="Input 3 4 15 2 3" xfId="22740"/>
    <cellStyle name="Input 3 4 15 2 4" xfId="22741"/>
    <cellStyle name="Input 3 4 15 2 5" xfId="22742"/>
    <cellStyle name="Input 3 4 15 2 6" xfId="22743"/>
    <cellStyle name="Input 3 4 15 3" xfId="22744"/>
    <cellStyle name="Input 3 4 15 3 2" xfId="58556"/>
    <cellStyle name="Input 3 4 15 3 3" xfId="58557"/>
    <cellStyle name="Input 3 4 15 4" xfId="22745"/>
    <cellStyle name="Input 3 4 15 4 2" xfId="58558"/>
    <cellStyle name="Input 3 4 15 4 3" xfId="58559"/>
    <cellStyle name="Input 3 4 15 5" xfId="22746"/>
    <cellStyle name="Input 3 4 15 5 2" xfId="58560"/>
    <cellStyle name="Input 3 4 15 5 3" xfId="58561"/>
    <cellStyle name="Input 3 4 15 6" xfId="22747"/>
    <cellStyle name="Input 3 4 15 6 2" xfId="58562"/>
    <cellStyle name="Input 3 4 15 6 3" xfId="58563"/>
    <cellStyle name="Input 3 4 15 7" xfId="22748"/>
    <cellStyle name="Input 3 4 15 8" xfId="58564"/>
    <cellStyle name="Input 3 4 16" xfId="22749"/>
    <cellStyle name="Input 3 4 16 2" xfId="22750"/>
    <cellStyle name="Input 3 4 16 2 2" xfId="22751"/>
    <cellStyle name="Input 3 4 16 2 3" xfId="22752"/>
    <cellStyle name="Input 3 4 16 2 4" xfId="22753"/>
    <cellStyle name="Input 3 4 16 2 5" xfId="22754"/>
    <cellStyle name="Input 3 4 16 2 6" xfId="22755"/>
    <cellStyle name="Input 3 4 16 3" xfId="22756"/>
    <cellStyle name="Input 3 4 16 3 2" xfId="58565"/>
    <cellStyle name="Input 3 4 16 3 3" xfId="58566"/>
    <cellStyle name="Input 3 4 16 4" xfId="22757"/>
    <cellStyle name="Input 3 4 16 4 2" xfId="58567"/>
    <cellStyle name="Input 3 4 16 4 3" xfId="58568"/>
    <cellStyle name="Input 3 4 16 5" xfId="22758"/>
    <cellStyle name="Input 3 4 16 5 2" xfId="58569"/>
    <cellStyle name="Input 3 4 16 5 3" xfId="58570"/>
    <cellStyle name="Input 3 4 16 6" xfId="22759"/>
    <cellStyle name="Input 3 4 16 6 2" xfId="58571"/>
    <cellStyle name="Input 3 4 16 6 3" xfId="58572"/>
    <cellStyle name="Input 3 4 16 7" xfId="22760"/>
    <cellStyle name="Input 3 4 16 8" xfId="58573"/>
    <cellStyle name="Input 3 4 17" xfId="22761"/>
    <cellStyle name="Input 3 4 17 2" xfId="22762"/>
    <cellStyle name="Input 3 4 17 2 2" xfId="22763"/>
    <cellStyle name="Input 3 4 17 2 3" xfId="22764"/>
    <cellStyle name="Input 3 4 17 2 4" xfId="22765"/>
    <cellStyle name="Input 3 4 17 2 5" xfId="22766"/>
    <cellStyle name="Input 3 4 17 2 6" xfId="22767"/>
    <cellStyle name="Input 3 4 17 3" xfId="22768"/>
    <cellStyle name="Input 3 4 17 3 2" xfId="58574"/>
    <cellStyle name="Input 3 4 17 3 3" xfId="58575"/>
    <cellStyle name="Input 3 4 17 4" xfId="22769"/>
    <cellStyle name="Input 3 4 17 4 2" xfId="58576"/>
    <cellStyle name="Input 3 4 17 4 3" xfId="58577"/>
    <cellStyle name="Input 3 4 17 5" xfId="22770"/>
    <cellStyle name="Input 3 4 17 5 2" xfId="58578"/>
    <cellStyle name="Input 3 4 17 5 3" xfId="58579"/>
    <cellStyle name="Input 3 4 17 6" xfId="22771"/>
    <cellStyle name="Input 3 4 17 6 2" xfId="58580"/>
    <cellStyle name="Input 3 4 17 6 3" xfId="58581"/>
    <cellStyle name="Input 3 4 17 7" xfId="22772"/>
    <cellStyle name="Input 3 4 17 8" xfId="58582"/>
    <cellStyle name="Input 3 4 18" xfId="22773"/>
    <cellStyle name="Input 3 4 18 2" xfId="22774"/>
    <cellStyle name="Input 3 4 18 2 2" xfId="22775"/>
    <cellStyle name="Input 3 4 18 2 3" xfId="22776"/>
    <cellStyle name="Input 3 4 18 2 4" xfId="22777"/>
    <cellStyle name="Input 3 4 18 2 5" xfId="22778"/>
    <cellStyle name="Input 3 4 18 2 6" xfId="22779"/>
    <cellStyle name="Input 3 4 18 3" xfId="22780"/>
    <cellStyle name="Input 3 4 18 3 2" xfId="58583"/>
    <cellStyle name="Input 3 4 18 3 3" xfId="58584"/>
    <cellStyle name="Input 3 4 18 4" xfId="22781"/>
    <cellStyle name="Input 3 4 18 4 2" xfId="58585"/>
    <cellStyle name="Input 3 4 18 4 3" xfId="58586"/>
    <cellStyle name="Input 3 4 18 5" xfId="22782"/>
    <cellStyle name="Input 3 4 18 5 2" xfId="58587"/>
    <cellStyle name="Input 3 4 18 5 3" xfId="58588"/>
    <cellStyle name="Input 3 4 18 6" xfId="22783"/>
    <cellStyle name="Input 3 4 18 6 2" xfId="58589"/>
    <cellStyle name="Input 3 4 18 6 3" xfId="58590"/>
    <cellStyle name="Input 3 4 18 7" xfId="22784"/>
    <cellStyle name="Input 3 4 18 8" xfId="58591"/>
    <cellStyle name="Input 3 4 19" xfId="22785"/>
    <cellStyle name="Input 3 4 19 2" xfId="22786"/>
    <cellStyle name="Input 3 4 19 2 2" xfId="22787"/>
    <cellStyle name="Input 3 4 19 2 3" xfId="22788"/>
    <cellStyle name="Input 3 4 19 2 4" xfId="22789"/>
    <cellStyle name="Input 3 4 19 2 5" xfId="22790"/>
    <cellStyle name="Input 3 4 19 2 6" xfId="22791"/>
    <cellStyle name="Input 3 4 19 3" xfId="22792"/>
    <cellStyle name="Input 3 4 19 3 2" xfId="58592"/>
    <cellStyle name="Input 3 4 19 3 3" xfId="58593"/>
    <cellStyle name="Input 3 4 19 4" xfId="22793"/>
    <cellStyle name="Input 3 4 19 4 2" xfId="58594"/>
    <cellStyle name="Input 3 4 19 4 3" xfId="58595"/>
    <cellStyle name="Input 3 4 19 5" xfId="22794"/>
    <cellStyle name="Input 3 4 19 5 2" xfId="58596"/>
    <cellStyle name="Input 3 4 19 5 3" xfId="58597"/>
    <cellStyle name="Input 3 4 19 6" xfId="22795"/>
    <cellStyle name="Input 3 4 19 6 2" xfId="58598"/>
    <cellStyle name="Input 3 4 19 6 3" xfId="58599"/>
    <cellStyle name="Input 3 4 19 7" xfId="22796"/>
    <cellStyle name="Input 3 4 19 8" xfId="58600"/>
    <cellStyle name="Input 3 4 2" xfId="22797"/>
    <cellStyle name="Input 3 4 2 2" xfId="22798"/>
    <cellStyle name="Input 3 4 2 2 2" xfId="22799"/>
    <cellStyle name="Input 3 4 2 2 3" xfId="22800"/>
    <cellStyle name="Input 3 4 2 2 4" xfId="22801"/>
    <cellStyle name="Input 3 4 2 2 5" xfId="22802"/>
    <cellStyle name="Input 3 4 2 2 6" xfId="22803"/>
    <cellStyle name="Input 3 4 2 3" xfId="22804"/>
    <cellStyle name="Input 3 4 2 3 2" xfId="58601"/>
    <cellStyle name="Input 3 4 2 3 3" xfId="58602"/>
    <cellStyle name="Input 3 4 2 4" xfId="22805"/>
    <cellStyle name="Input 3 4 2 4 2" xfId="58603"/>
    <cellStyle name="Input 3 4 2 4 3" xfId="58604"/>
    <cellStyle name="Input 3 4 2 5" xfId="22806"/>
    <cellStyle name="Input 3 4 2 5 2" xfId="58605"/>
    <cellStyle name="Input 3 4 2 5 3" xfId="58606"/>
    <cellStyle name="Input 3 4 2 6" xfId="22807"/>
    <cellStyle name="Input 3 4 2 6 2" xfId="58607"/>
    <cellStyle name="Input 3 4 2 6 3" xfId="58608"/>
    <cellStyle name="Input 3 4 2 7" xfId="22808"/>
    <cellStyle name="Input 3 4 2 8" xfId="58609"/>
    <cellStyle name="Input 3 4 20" xfId="22809"/>
    <cellStyle name="Input 3 4 20 2" xfId="22810"/>
    <cellStyle name="Input 3 4 20 2 2" xfId="22811"/>
    <cellStyle name="Input 3 4 20 2 3" xfId="22812"/>
    <cellStyle name="Input 3 4 20 2 4" xfId="22813"/>
    <cellStyle name="Input 3 4 20 2 5" xfId="22814"/>
    <cellStyle name="Input 3 4 20 2 6" xfId="22815"/>
    <cellStyle name="Input 3 4 20 3" xfId="22816"/>
    <cellStyle name="Input 3 4 20 3 2" xfId="58610"/>
    <cellStyle name="Input 3 4 20 3 3" xfId="58611"/>
    <cellStyle name="Input 3 4 20 4" xfId="22817"/>
    <cellStyle name="Input 3 4 20 4 2" xfId="58612"/>
    <cellStyle name="Input 3 4 20 4 3" xfId="58613"/>
    <cellStyle name="Input 3 4 20 5" xfId="22818"/>
    <cellStyle name="Input 3 4 20 5 2" xfId="58614"/>
    <cellStyle name="Input 3 4 20 5 3" xfId="58615"/>
    <cellStyle name="Input 3 4 20 6" xfId="22819"/>
    <cellStyle name="Input 3 4 20 6 2" xfId="58616"/>
    <cellStyle name="Input 3 4 20 6 3" xfId="58617"/>
    <cellStyle name="Input 3 4 20 7" xfId="22820"/>
    <cellStyle name="Input 3 4 20 8" xfId="58618"/>
    <cellStyle name="Input 3 4 21" xfId="22821"/>
    <cellStyle name="Input 3 4 21 2" xfId="22822"/>
    <cellStyle name="Input 3 4 21 2 2" xfId="22823"/>
    <cellStyle name="Input 3 4 21 2 3" xfId="22824"/>
    <cellStyle name="Input 3 4 21 2 4" xfId="22825"/>
    <cellStyle name="Input 3 4 21 2 5" xfId="22826"/>
    <cellStyle name="Input 3 4 21 2 6" xfId="22827"/>
    <cellStyle name="Input 3 4 21 3" xfId="22828"/>
    <cellStyle name="Input 3 4 21 3 2" xfId="58619"/>
    <cellStyle name="Input 3 4 21 3 3" xfId="58620"/>
    <cellStyle name="Input 3 4 21 4" xfId="22829"/>
    <cellStyle name="Input 3 4 21 4 2" xfId="58621"/>
    <cellStyle name="Input 3 4 21 4 3" xfId="58622"/>
    <cellStyle name="Input 3 4 21 5" xfId="22830"/>
    <cellStyle name="Input 3 4 21 5 2" xfId="58623"/>
    <cellStyle name="Input 3 4 21 5 3" xfId="58624"/>
    <cellStyle name="Input 3 4 21 6" xfId="22831"/>
    <cellStyle name="Input 3 4 21 6 2" xfId="58625"/>
    <cellStyle name="Input 3 4 21 6 3" xfId="58626"/>
    <cellStyle name="Input 3 4 21 7" xfId="22832"/>
    <cellStyle name="Input 3 4 21 8" xfId="58627"/>
    <cellStyle name="Input 3 4 22" xfId="22833"/>
    <cellStyle name="Input 3 4 22 2" xfId="22834"/>
    <cellStyle name="Input 3 4 22 2 2" xfId="22835"/>
    <cellStyle name="Input 3 4 22 2 3" xfId="22836"/>
    <cellStyle name="Input 3 4 22 2 4" xfId="22837"/>
    <cellStyle name="Input 3 4 22 2 5" xfId="22838"/>
    <cellStyle name="Input 3 4 22 2 6" xfId="22839"/>
    <cellStyle name="Input 3 4 22 3" xfId="22840"/>
    <cellStyle name="Input 3 4 22 3 2" xfId="58628"/>
    <cellStyle name="Input 3 4 22 3 3" xfId="58629"/>
    <cellStyle name="Input 3 4 22 4" xfId="22841"/>
    <cellStyle name="Input 3 4 22 4 2" xfId="58630"/>
    <cellStyle name="Input 3 4 22 4 3" xfId="58631"/>
    <cellStyle name="Input 3 4 22 5" xfId="22842"/>
    <cellStyle name="Input 3 4 22 5 2" xfId="58632"/>
    <cellStyle name="Input 3 4 22 5 3" xfId="58633"/>
    <cellStyle name="Input 3 4 22 6" xfId="22843"/>
    <cellStyle name="Input 3 4 22 6 2" xfId="58634"/>
    <cellStyle name="Input 3 4 22 6 3" xfId="58635"/>
    <cellStyle name="Input 3 4 22 7" xfId="22844"/>
    <cellStyle name="Input 3 4 22 8" xfId="58636"/>
    <cellStyle name="Input 3 4 23" xfId="22845"/>
    <cellStyle name="Input 3 4 23 2" xfId="22846"/>
    <cellStyle name="Input 3 4 23 2 2" xfId="22847"/>
    <cellStyle name="Input 3 4 23 2 3" xfId="22848"/>
    <cellStyle name="Input 3 4 23 2 4" xfId="22849"/>
    <cellStyle name="Input 3 4 23 2 5" xfId="22850"/>
    <cellStyle name="Input 3 4 23 2 6" xfId="22851"/>
    <cellStyle name="Input 3 4 23 3" xfId="22852"/>
    <cellStyle name="Input 3 4 23 3 2" xfId="58637"/>
    <cellStyle name="Input 3 4 23 3 3" xfId="58638"/>
    <cellStyle name="Input 3 4 23 4" xfId="22853"/>
    <cellStyle name="Input 3 4 23 4 2" xfId="58639"/>
    <cellStyle name="Input 3 4 23 4 3" xfId="58640"/>
    <cellStyle name="Input 3 4 23 5" xfId="22854"/>
    <cellStyle name="Input 3 4 23 5 2" xfId="58641"/>
    <cellStyle name="Input 3 4 23 5 3" xfId="58642"/>
    <cellStyle name="Input 3 4 23 6" xfId="22855"/>
    <cellStyle name="Input 3 4 23 6 2" xfId="58643"/>
    <cellStyle name="Input 3 4 23 6 3" xfId="58644"/>
    <cellStyle name="Input 3 4 23 7" xfId="22856"/>
    <cellStyle name="Input 3 4 23 8" xfId="58645"/>
    <cellStyle name="Input 3 4 24" xfId="22857"/>
    <cellStyle name="Input 3 4 24 2" xfId="22858"/>
    <cellStyle name="Input 3 4 24 2 2" xfId="22859"/>
    <cellStyle name="Input 3 4 24 2 3" xfId="22860"/>
    <cellStyle name="Input 3 4 24 2 4" xfId="22861"/>
    <cellStyle name="Input 3 4 24 2 5" xfId="22862"/>
    <cellStyle name="Input 3 4 24 2 6" xfId="22863"/>
    <cellStyle name="Input 3 4 24 3" xfId="22864"/>
    <cellStyle name="Input 3 4 24 3 2" xfId="58646"/>
    <cellStyle name="Input 3 4 24 3 3" xfId="58647"/>
    <cellStyle name="Input 3 4 24 4" xfId="22865"/>
    <cellStyle name="Input 3 4 24 4 2" xfId="58648"/>
    <cellStyle name="Input 3 4 24 4 3" xfId="58649"/>
    <cellStyle name="Input 3 4 24 5" xfId="22866"/>
    <cellStyle name="Input 3 4 24 5 2" xfId="58650"/>
    <cellStyle name="Input 3 4 24 5 3" xfId="58651"/>
    <cellStyle name="Input 3 4 24 6" xfId="22867"/>
    <cellStyle name="Input 3 4 24 6 2" xfId="58652"/>
    <cellStyle name="Input 3 4 24 6 3" xfId="58653"/>
    <cellStyle name="Input 3 4 24 7" xfId="22868"/>
    <cellStyle name="Input 3 4 24 8" xfId="58654"/>
    <cellStyle name="Input 3 4 25" xfId="22869"/>
    <cellStyle name="Input 3 4 25 2" xfId="22870"/>
    <cellStyle name="Input 3 4 25 2 2" xfId="22871"/>
    <cellStyle name="Input 3 4 25 2 3" xfId="22872"/>
    <cellStyle name="Input 3 4 25 2 4" xfId="22873"/>
    <cellStyle name="Input 3 4 25 2 5" xfId="22874"/>
    <cellStyle name="Input 3 4 25 2 6" xfId="22875"/>
    <cellStyle name="Input 3 4 25 3" xfId="22876"/>
    <cellStyle name="Input 3 4 25 3 2" xfId="58655"/>
    <cellStyle name="Input 3 4 25 3 3" xfId="58656"/>
    <cellStyle name="Input 3 4 25 4" xfId="22877"/>
    <cellStyle name="Input 3 4 25 4 2" xfId="58657"/>
    <cellStyle name="Input 3 4 25 4 3" xfId="58658"/>
    <cellStyle name="Input 3 4 25 5" xfId="22878"/>
    <cellStyle name="Input 3 4 25 5 2" xfId="58659"/>
    <cellStyle name="Input 3 4 25 5 3" xfId="58660"/>
    <cellStyle name="Input 3 4 25 6" xfId="22879"/>
    <cellStyle name="Input 3 4 25 6 2" xfId="58661"/>
    <cellStyle name="Input 3 4 25 6 3" xfId="58662"/>
    <cellStyle name="Input 3 4 25 7" xfId="22880"/>
    <cellStyle name="Input 3 4 25 8" xfId="58663"/>
    <cellStyle name="Input 3 4 26" xfId="22881"/>
    <cellStyle name="Input 3 4 26 2" xfId="22882"/>
    <cellStyle name="Input 3 4 26 2 2" xfId="22883"/>
    <cellStyle name="Input 3 4 26 2 3" xfId="22884"/>
    <cellStyle name="Input 3 4 26 2 4" xfId="22885"/>
    <cellStyle name="Input 3 4 26 2 5" xfId="22886"/>
    <cellStyle name="Input 3 4 26 2 6" xfId="22887"/>
    <cellStyle name="Input 3 4 26 3" xfId="22888"/>
    <cellStyle name="Input 3 4 26 3 2" xfId="58664"/>
    <cellStyle name="Input 3 4 26 3 3" xfId="58665"/>
    <cellStyle name="Input 3 4 26 4" xfId="22889"/>
    <cellStyle name="Input 3 4 26 4 2" xfId="58666"/>
    <cellStyle name="Input 3 4 26 4 3" xfId="58667"/>
    <cellStyle name="Input 3 4 26 5" xfId="22890"/>
    <cellStyle name="Input 3 4 26 5 2" xfId="58668"/>
    <cellStyle name="Input 3 4 26 5 3" xfId="58669"/>
    <cellStyle name="Input 3 4 26 6" xfId="22891"/>
    <cellStyle name="Input 3 4 26 6 2" xfId="58670"/>
    <cellStyle name="Input 3 4 26 6 3" xfId="58671"/>
    <cellStyle name="Input 3 4 26 7" xfId="22892"/>
    <cellStyle name="Input 3 4 26 8" xfId="58672"/>
    <cellStyle name="Input 3 4 27" xfId="22893"/>
    <cellStyle name="Input 3 4 27 2" xfId="22894"/>
    <cellStyle name="Input 3 4 27 2 2" xfId="22895"/>
    <cellStyle name="Input 3 4 27 2 3" xfId="22896"/>
    <cellStyle name="Input 3 4 27 2 4" xfId="22897"/>
    <cellStyle name="Input 3 4 27 2 5" xfId="22898"/>
    <cellStyle name="Input 3 4 27 2 6" xfId="22899"/>
    <cellStyle name="Input 3 4 27 3" xfId="22900"/>
    <cellStyle name="Input 3 4 27 3 2" xfId="58673"/>
    <cellStyle name="Input 3 4 27 3 3" xfId="58674"/>
    <cellStyle name="Input 3 4 27 4" xfId="22901"/>
    <cellStyle name="Input 3 4 27 4 2" xfId="58675"/>
    <cellStyle name="Input 3 4 27 4 3" xfId="58676"/>
    <cellStyle name="Input 3 4 27 5" xfId="22902"/>
    <cellStyle name="Input 3 4 27 5 2" xfId="58677"/>
    <cellStyle name="Input 3 4 27 5 3" xfId="58678"/>
    <cellStyle name="Input 3 4 27 6" xfId="22903"/>
    <cellStyle name="Input 3 4 27 6 2" xfId="58679"/>
    <cellStyle name="Input 3 4 27 6 3" xfId="58680"/>
    <cellStyle name="Input 3 4 27 7" xfId="22904"/>
    <cellStyle name="Input 3 4 27 8" xfId="58681"/>
    <cellStyle name="Input 3 4 28" xfId="22905"/>
    <cellStyle name="Input 3 4 28 2" xfId="22906"/>
    <cellStyle name="Input 3 4 28 2 2" xfId="22907"/>
    <cellStyle name="Input 3 4 28 2 3" xfId="22908"/>
    <cellStyle name="Input 3 4 28 2 4" xfId="22909"/>
    <cellStyle name="Input 3 4 28 2 5" xfId="22910"/>
    <cellStyle name="Input 3 4 28 2 6" xfId="22911"/>
    <cellStyle name="Input 3 4 28 3" xfId="22912"/>
    <cellStyle name="Input 3 4 28 3 2" xfId="58682"/>
    <cellStyle name="Input 3 4 28 3 3" xfId="58683"/>
    <cellStyle name="Input 3 4 28 4" xfId="22913"/>
    <cellStyle name="Input 3 4 28 4 2" xfId="58684"/>
    <cellStyle name="Input 3 4 28 4 3" xfId="58685"/>
    <cellStyle name="Input 3 4 28 5" xfId="22914"/>
    <cellStyle name="Input 3 4 28 5 2" xfId="58686"/>
    <cellStyle name="Input 3 4 28 5 3" xfId="58687"/>
    <cellStyle name="Input 3 4 28 6" xfId="22915"/>
    <cellStyle name="Input 3 4 28 6 2" xfId="58688"/>
    <cellStyle name="Input 3 4 28 6 3" xfId="58689"/>
    <cellStyle name="Input 3 4 28 7" xfId="22916"/>
    <cellStyle name="Input 3 4 28 8" xfId="58690"/>
    <cellStyle name="Input 3 4 29" xfId="22917"/>
    <cellStyle name="Input 3 4 29 2" xfId="22918"/>
    <cellStyle name="Input 3 4 29 2 2" xfId="22919"/>
    <cellStyle name="Input 3 4 29 2 3" xfId="22920"/>
    <cellStyle name="Input 3 4 29 2 4" xfId="22921"/>
    <cellStyle name="Input 3 4 29 2 5" xfId="22922"/>
    <cellStyle name="Input 3 4 29 2 6" xfId="22923"/>
    <cellStyle name="Input 3 4 29 3" xfId="22924"/>
    <cellStyle name="Input 3 4 29 3 2" xfId="58691"/>
    <cellStyle name="Input 3 4 29 3 3" xfId="58692"/>
    <cellStyle name="Input 3 4 29 4" xfId="22925"/>
    <cellStyle name="Input 3 4 29 4 2" xfId="58693"/>
    <cellStyle name="Input 3 4 29 4 3" xfId="58694"/>
    <cellStyle name="Input 3 4 29 5" xfId="22926"/>
    <cellStyle name="Input 3 4 29 5 2" xfId="58695"/>
    <cellStyle name="Input 3 4 29 5 3" xfId="58696"/>
    <cellStyle name="Input 3 4 29 6" xfId="22927"/>
    <cellStyle name="Input 3 4 29 6 2" xfId="58697"/>
    <cellStyle name="Input 3 4 29 6 3" xfId="58698"/>
    <cellStyle name="Input 3 4 29 7" xfId="22928"/>
    <cellStyle name="Input 3 4 29 8" xfId="58699"/>
    <cellStyle name="Input 3 4 3" xfId="22929"/>
    <cellStyle name="Input 3 4 3 2" xfId="22930"/>
    <cellStyle name="Input 3 4 3 2 2" xfId="22931"/>
    <cellStyle name="Input 3 4 3 2 3" xfId="22932"/>
    <cellStyle name="Input 3 4 3 2 4" xfId="22933"/>
    <cellStyle name="Input 3 4 3 2 5" xfId="22934"/>
    <cellStyle name="Input 3 4 3 2 6" xfId="22935"/>
    <cellStyle name="Input 3 4 3 3" xfId="22936"/>
    <cellStyle name="Input 3 4 3 3 2" xfId="58700"/>
    <cellStyle name="Input 3 4 3 3 3" xfId="58701"/>
    <cellStyle name="Input 3 4 3 4" xfId="22937"/>
    <cellStyle name="Input 3 4 3 4 2" xfId="58702"/>
    <cellStyle name="Input 3 4 3 4 3" xfId="58703"/>
    <cellStyle name="Input 3 4 3 5" xfId="22938"/>
    <cellStyle name="Input 3 4 3 5 2" xfId="58704"/>
    <cellStyle name="Input 3 4 3 5 3" xfId="58705"/>
    <cellStyle name="Input 3 4 3 6" xfId="22939"/>
    <cellStyle name="Input 3 4 3 6 2" xfId="58706"/>
    <cellStyle name="Input 3 4 3 6 3" xfId="58707"/>
    <cellStyle name="Input 3 4 3 7" xfId="22940"/>
    <cellStyle name="Input 3 4 3 8" xfId="58708"/>
    <cellStyle name="Input 3 4 30" xfId="22941"/>
    <cellStyle name="Input 3 4 30 2" xfId="22942"/>
    <cellStyle name="Input 3 4 30 2 2" xfId="22943"/>
    <cellStyle name="Input 3 4 30 2 3" xfId="22944"/>
    <cellStyle name="Input 3 4 30 2 4" xfId="22945"/>
    <cellStyle name="Input 3 4 30 2 5" xfId="22946"/>
    <cellStyle name="Input 3 4 30 2 6" xfId="22947"/>
    <cellStyle name="Input 3 4 30 3" xfId="22948"/>
    <cellStyle name="Input 3 4 30 3 2" xfId="58709"/>
    <cellStyle name="Input 3 4 30 3 3" xfId="58710"/>
    <cellStyle name="Input 3 4 30 4" xfId="22949"/>
    <cellStyle name="Input 3 4 30 4 2" xfId="58711"/>
    <cellStyle name="Input 3 4 30 4 3" xfId="58712"/>
    <cellStyle name="Input 3 4 30 5" xfId="22950"/>
    <cellStyle name="Input 3 4 30 5 2" xfId="58713"/>
    <cellStyle name="Input 3 4 30 5 3" xfId="58714"/>
    <cellStyle name="Input 3 4 30 6" xfId="22951"/>
    <cellStyle name="Input 3 4 30 6 2" xfId="58715"/>
    <cellStyle name="Input 3 4 30 6 3" xfId="58716"/>
    <cellStyle name="Input 3 4 30 7" xfId="22952"/>
    <cellStyle name="Input 3 4 30 8" xfId="58717"/>
    <cellStyle name="Input 3 4 31" xfId="22953"/>
    <cellStyle name="Input 3 4 31 2" xfId="22954"/>
    <cellStyle name="Input 3 4 31 2 2" xfId="22955"/>
    <cellStyle name="Input 3 4 31 2 3" xfId="22956"/>
    <cellStyle name="Input 3 4 31 2 4" xfId="22957"/>
    <cellStyle name="Input 3 4 31 2 5" xfId="22958"/>
    <cellStyle name="Input 3 4 31 2 6" xfId="22959"/>
    <cellStyle name="Input 3 4 31 3" xfId="22960"/>
    <cellStyle name="Input 3 4 31 3 2" xfId="58718"/>
    <cellStyle name="Input 3 4 31 3 3" xfId="58719"/>
    <cellStyle name="Input 3 4 31 4" xfId="22961"/>
    <cellStyle name="Input 3 4 31 4 2" xfId="58720"/>
    <cellStyle name="Input 3 4 31 4 3" xfId="58721"/>
    <cellStyle name="Input 3 4 31 5" xfId="22962"/>
    <cellStyle name="Input 3 4 31 5 2" xfId="58722"/>
    <cellStyle name="Input 3 4 31 5 3" xfId="58723"/>
    <cellStyle name="Input 3 4 31 6" xfId="22963"/>
    <cellStyle name="Input 3 4 31 6 2" xfId="58724"/>
    <cellStyle name="Input 3 4 31 6 3" xfId="58725"/>
    <cellStyle name="Input 3 4 31 7" xfId="22964"/>
    <cellStyle name="Input 3 4 31 8" xfId="58726"/>
    <cellStyle name="Input 3 4 32" xfId="22965"/>
    <cellStyle name="Input 3 4 32 2" xfId="22966"/>
    <cellStyle name="Input 3 4 32 2 2" xfId="22967"/>
    <cellStyle name="Input 3 4 32 2 3" xfId="22968"/>
    <cellStyle name="Input 3 4 32 2 4" xfId="22969"/>
    <cellStyle name="Input 3 4 32 2 5" xfId="22970"/>
    <cellStyle name="Input 3 4 32 2 6" xfId="22971"/>
    <cellStyle name="Input 3 4 32 3" xfId="22972"/>
    <cellStyle name="Input 3 4 32 3 2" xfId="58727"/>
    <cellStyle name="Input 3 4 32 3 3" xfId="58728"/>
    <cellStyle name="Input 3 4 32 4" xfId="22973"/>
    <cellStyle name="Input 3 4 32 4 2" xfId="58729"/>
    <cellStyle name="Input 3 4 32 4 3" xfId="58730"/>
    <cellStyle name="Input 3 4 32 5" xfId="22974"/>
    <cellStyle name="Input 3 4 32 5 2" xfId="58731"/>
    <cellStyle name="Input 3 4 32 5 3" xfId="58732"/>
    <cellStyle name="Input 3 4 32 6" xfId="22975"/>
    <cellStyle name="Input 3 4 32 6 2" xfId="58733"/>
    <cellStyle name="Input 3 4 32 6 3" xfId="58734"/>
    <cellStyle name="Input 3 4 32 7" xfId="22976"/>
    <cellStyle name="Input 3 4 32 8" xfId="58735"/>
    <cellStyle name="Input 3 4 33" xfId="22977"/>
    <cellStyle name="Input 3 4 33 2" xfId="22978"/>
    <cellStyle name="Input 3 4 33 2 2" xfId="22979"/>
    <cellStyle name="Input 3 4 33 2 3" xfId="22980"/>
    <cellStyle name="Input 3 4 33 2 4" xfId="22981"/>
    <cellStyle name="Input 3 4 33 2 5" xfId="22982"/>
    <cellStyle name="Input 3 4 33 2 6" xfId="22983"/>
    <cellStyle name="Input 3 4 33 3" xfId="22984"/>
    <cellStyle name="Input 3 4 33 3 2" xfId="58736"/>
    <cellStyle name="Input 3 4 33 3 3" xfId="58737"/>
    <cellStyle name="Input 3 4 33 4" xfId="22985"/>
    <cellStyle name="Input 3 4 33 4 2" xfId="58738"/>
    <cellStyle name="Input 3 4 33 4 3" xfId="58739"/>
    <cellStyle name="Input 3 4 33 5" xfId="22986"/>
    <cellStyle name="Input 3 4 33 5 2" xfId="58740"/>
    <cellStyle name="Input 3 4 33 5 3" xfId="58741"/>
    <cellStyle name="Input 3 4 33 6" xfId="22987"/>
    <cellStyle name="Input 3 4 33 6 2" xfId="58742"/>
    <cellStyle name="Input 3 4 33 6 3" xfId="58743"/>
    <cellStyle name="Input 3 4 33 7" xfId="22988"/>
    <cellStyle name="Input 3 4 33 8" xfId="58744"/>
    <cellStyle name="Input 3 4 34" xfId="22989"/>
    <cellStyle name="Input 3 4 34 2" xfId="22990"/>
    <cellStyle name="Input 3 4 34 2 2" xfId="22991"/>
    <cellStyle name="Input 3 4 34 2 3" xfId="22992"/>
    <cellStyle name="Input 3 4 34 2 4" xfId="22993"/>
    <cellStyle name="Input 3 4 34 2 5" xfId="22994"/>
    <cellStyle name="Input 3 4 34 2 6" xfId="22995"/>
    <cellStyle name="Input 3 4 34 3" xfId="22996"/>
    <cellStyle name="Input 3 4 34 3 2" xfId="58745"/>
    <cellStyle name="Input 3 4 34 3 3" xfId="58746"/>
    <cellStyle name="Input 3 4 34 4" xfId="22997"/>
    <cellStyle name="Input 3 4 34 4 2" xfId="58747"/>
    <cellStyle name="Input 3 4 34 4 3" xfId="58748"/>
    <cellStyle name="Input 3 4 34 5" xfId="22998"/>
    <cellStyle name="Input 3 4 34 5 2" xfId="58749"/>
    <cellStyle name="Input 3 4 34 5 3" xfId="58750"/>
    <cellStyle name="Input 3 4 34 6" xfId="22999"/>
    <cellStyle name="Input 3 4 34 6 2" xfId="58751"/>
    <cellStyle name="Input 3 4 34 6 3" xfId="58752"/>
    <cellStyle name="Input 3 4 34 7" xfId="58753"/>
    <cellStyle name="Input 3 4 34 8" xfId="58754"/>
    <cellStyle name="Input 3 4 35" xfId="23000"/>
    <cellStyle name="Input 3 4 35 2" xfId="23001"/>
    <cellStyle name="Input 3 4 35 3" xfId="23002"/>
    <cellStyle name="Input 3 4 35 4" xfId="23003"/>
    <cellStyle name="Input 3 4 35 5" xfId="23004"/>
    <cellStyle name="Input 3 4 35 6" xfId="23005"/>
    <cellStyle name="Input 3 4 36" xfId="23006"/>
    <cellStyle name="Input 3 4 36 2" xfId="23007"/>
    <cellStyle name="Input 3 4 36 3" xfId="23008"/>
    <cellStyle name="Input 3 4 36 4" xfId="23009"/>
    <cellStyle name="Input 3 4 36 5" xfId="23010"/>
    <cellStyle name="Input 3 4 36 6" xfId="23011"/>
    <cellStyle name="Input 3 4 37" xfId="23012"/>
    <cellStyle name="Input 3 4 37 2" xfId="58755"/>
    <cellStyle name="Input 3 4 37 3" xfId="58756"/>
    <cellStyle name="Input 3 4 38" xfId="23013"/>
    <cellStyle name="Input 3 4 38 2" xfId="58757"/>
    <cellStyle name="Input 3 4 38 3" xfId="58758"/>
    <cellStyle name="Input 3 4 39" xfId="23014"/>
    <cellStyle name="Input 3 4 39 2" xfId="58759"/>
    <cellStyle name="Input 3 4 39 3" xfId="58760"/>
    <cellStyle name="Input 3 4 4" xfId="23015"/>
    <cellStyle name="Input 3 4 4 2" xfId="23016"/>
    <cellStyle name="Input 3 4 4 2 2" xfId="23017"/>
    <cellStyle name="Input 3 4 4 2 3" xfId="23018"/>
    <cellStyle name="Input 3 4 4 2 4" xfId="23019"/>
    <cellStyle name="Input 3 4 4 2 5" xfId="23020"/>
    <cellStyle name="Input 3 4 4 2 6" xfId="23021"/>
    <cellStyle name="Input 3 4 4 3" xfId="23022"/>
    <cellStyle name="Input 3 4 4 3 2" xfId="58761"/>
    <cellStyle name="Input 3 4 4 3 3" xfId="58762"/>
    <cellStyle name="Input 3 4 4 4" xfId="23023"/>
    <cellStyle name="Input 3 4 4 4 2" xfId="58763"/>
    <cellStyle name="Input 3 4 4 4 3" xfId="58764"/>
    <cellStyle name="Input 3 4 4 5" xfId="23024"/>
    <cellStyle name="Input 3 4 4 5 2" xfId="58765"/>
    <cellStyle name="Input 3 4 4 5 3" xfId="58766"/>
    <cellStyle name="Input 3 4 4 6" xfId="23025"/>
    <cellStyle name="Input 3 4 4 6 2" xfId="58767"/>
    <cellStyle name="Input 3 4 4 6 3" xfId="58768"/>
    <cellStyle name="Input 3 4 4 7" xfId="23026"/>
    <cellStyle name="Input 3 4 4 8" xfId="58769"/>
    <cellStyle name="Input 3 4 40" xfId="23027"/>
    <cellStyle name="Input 3 4 41" xfId="58770"/>
    <cellStyle name="Input 3 4 5" xfId="23028"/>
    <cellStyle name="Input 3 4 5 2" xfId="23029"/>
    <cellStyle name="Input 3 4 5 2 2" xfId="23030"/>
    <cellStyle name="Input 3 4 5 2 3" xfId="23031"/>
    <cellStyle name="Input 3 4 5 2 4" xfId="23032"/>
    <cellStyle name="Input 3 4 5 2 5" xfId="23033"/>
    <cellStyle name="Input 3 4 5 2 6" xfId="23034"/>
    <cellStyle name="Input 3 4 5 3" xfId="23035"/>
    <cellStyle name="Input 3 4 5 3 2" xfId="58771"/>
    <cellStyle name="Input 3 4 5 3 3" xfId="58772"/>
    <cellStyle name="Input 3 4 5 4" xfId="23036"/>
    <cellStyle name="Input 3 4 5 4 2" xfId="58773"/>
    <cellStyle name="Input 3 4 5 4 3" xfId="58774"/>
    <cellStyle name="Input 3 4 5 5" xfId="23037"/>
    <cellStyle name="Input 3 4 5 5 2" xfId="58775"/>
    <cellStyle name="Input 3 4 5 5 3" xfId="58776"/>
    <cellStyle name="Input 3 4 5 6" xfId="23038"/>
    <cellStyle name="Input 3 4 5 6 2" xfId="58777"/>
    <cellStyle name="Input 3 4 5 6 3" xfId="58778"/>
    <cellStyle name="Input 3 4 5 7" xfId="23039"/>
    <cellStyle name="Input 3 4 5 8" xfId="58779"/>
    <cellStyle name="Input 3 4 6" xfId="23040"/>
    <cellStyle name="Input 3 4 6 2" xfId="23041"/>
    <cellStyle name="Input 3 4 6 2 2" xfId="23042"/>
    <cellStyle name="Input 3 4 6 2 3" xfId="23043"/>
    <cellStyle name="Input 3 4 6 2 4" xfId="23044"/>
    <cellStyle name="Input 3 4 6 2 5" xfId="23045"/>
    <cellStyle name="Input 3 4 6 2 6" xfId="23046"/>
    <cellStyle name="Input 3 4 6 3" xfId="23047"/>
    <cellStyle name="Input 3 4 6 3 2" xfId="58780"/>
    <cellStyle name="Input 3 4 6 3 3" xfId="58781"/>
    <cellStyle name="Input 3 4 6 4" xfId="23048"/>
    <cellStyle name="Input 3 4 6 4 2" xfId="58782"/>
    <cellStyle name="Input 3 4 6 4 3" xfId="58783"/>
    <cellStyle name="Input 3 4 6 5" xfId="23049"/>
    <cellStyle name="Input 3 4 6 5 2" xfId="58784"/>
    <cellStyle name="Input 3 4 6 5 3" xfId="58785"/>
    <cellStyle name="Input 3 4 6 6" xfId="23050"/>
    <cellStyle name="Input 3 4 6 6 2" xfId="58786"/>
    <cellStyle name="Input 3 4 6 6 3" xfId="58787"/>
    <cellStyle name="Input 3 4 6 7" xfId="23051"/>
    <cellStyle name="Input 3 4 6 8" xfId="58788"/>
    <cellStyle name="Input 3 4 7" xfId="23052"/>
    <cellStyle name="Input 3 4 7 2" xfId="23053"/>
    <cellStyle name="Input 3 4 7 2 2" xfId="23054"/>
    <cellStyle name="Input 3 4 7 2 3" xfId="23055"/>
    <cellStyle name="Input 3 4 7 2 4" xfId="23056"/>
    <cellStyle name="Input 3 4 7 2 5" xfId="23057"/>
    <cellStyle name="Input 3 4 7 2 6" xfId="23058"/>
    <cellStyle name="Input 3 4 7 3" xfId="23059"/>
    <cellStyle name="Input 3 4 7 3 2" xfId="58789"/>
    <cellStyle name="Input 3 4 7 3 3" xfId="58790"/>
    <cellStyle name="Input 3 4 7 4" xfId="23060"/>
    <cellStyle name="Input 3 4 7 4 2" xfId="58791"/>
    <cellStyle name="Input 3 4 7 4 3" xfId="58792"/>
    <cellStyle name="Input 3 4 7 5" xfId="23061"/>
    <cellStyle name="Input 3 4 7 5 2" xfId="58793"/>
    <cellStyle name="Input 3 4 7 5 3" xfId="58794"/>
    <cellStyle name="Input 3 4 7 6" xfId="23062"/>
    <cellStyle name="Input 3 4 7 6 2" xfId="58795"/>
    <cellStyle name="Input 3 4 7 6 3" xfId="58796"/>
    <cellStyle name="Input 3 4 7 7" xfId="23063"/>
    <cellStyle name="Input 3 4 7 8" xfId="58797"/>
    <cellStyle name="Input 3 4 8" xfId="23064"/>
    <cellStyle name="Input 3 4 8 2" xfId="23065"/>
    <cellStyle name="Input 3 4 8 2 2" xfId="23066"/>
    <cellStyle name="Input 3 4 8 2 3" xfId="23067"/>
    <cellStyle name="Input 3 4 8 2 4" xfId="23068"/>
    <cellStyle name="Input 3 4 8 2 5" xfId="23069"/>
    <cellStyle name="Input 3 4 8 2 6" xfId="23070"/>
    <cellStyle name="Input 3 4 8 3" xfId="23071"/>
    <cellStyle name="Input 3 4 8 3 2" xfId="58798"/>
    <cellStyle name="Input 3 4 8 3 3" xfId="58799"/>
    <cellStyle name="Input 3 4 8 4" xfId="23072"/>
    <cellStyle name="Input 3 4 8 4 2" xfId="58800"/>
    <cellStyle name="Input 3 4 8 4 3" xfId="58801"/>
    <cellStyle name="Input 3 4 8 5" xfId="23073"/>
    <cellStyle name="Input 3 4 8 5 2" xfId="58802"/>
    <cellStyle name="Input 3 4 8 5 3" xfId="58803"/>
    <cellStyle name="Input 3 4 8 6" xfId="23074"/>
    <cellStyle name="Input 3 4 8 6 2" xfId="58804"/>
    <cellStyle name="Input 3 4 8 6 3" xfId="58805"/>
    <cellStyle name="Input 3 4 8 7" xfId="23075"/>
    <cellStyle name="Input 3 4 8 8" xfId="58806"/>
    <cellStyle name="Input 3 4 9" xfId="23076"/>
    <cellStyle name="Input 3 4 9 2" xfId="23077"/>
    <cellStyle name="Input 3 4 9 2 2" xfId="23078"/>
    <cellStyle name="Input 3 4 9 2 3" xfId="23079"/>
    <cellStyle name="Input 3 4 9 2 4" xfId="23080"/>
    <cellStyle name="Input 3 4 9 2 5" xfId="23081"/>
    <cellStyle name="Input 3 4 9 2 6" xfId="23082"/>
    <cellStyle name="Input 3 4 9 3" xfId="23083"/>
    <cellStyle name="Input 3 4 9 3 2" xfId="58807"/>
    <cellStyle name="Input 3 4 9 3 3" xfId="58808"/>
    <cellStyle name="Input 3 4 9 4" xfId="23084"/>
    <cellStyle name="Input 3 4 9 4 2" xfId="58809"/>
    <cellStyle name="Input 3 4 9 4 3" xfId="58810"/>
    <cellStyle name="Input 3 4 9 5" xfId="23085"/>
    <cellStyle name="Input 3 4 9 5 2" xfId="58811"/>
    <cellStyle name="Input 3 4 9 5 3" xfId="58812"/>
    <cellStyle name="Input 3 4 9 6" xfId="23086"/>
    <cellStyle name="Input 3 4 9 6 2" xfId="58813"/>
    <cellStyle name="Input 3 4 9 6 3" xfId="58814"/>
    <cellStyle name="Input 3 4 9 7" xfId="23087"/>
    <cellStyle name="Input 3 4 9 8" xfId="58815"/>
    <cellStyle name="Input 3 40" xfId="23088"/>
    <cellStyle name="Input 3 40 2" xfId="23089"/>
    <cellStyle name="Input 3 40 3" xfId="23090"/>
    <cellStyle name="Input 3 40 4" xfId="23091"/>
    <cellStyle name="Input 3 40 5" xfId="23092"/>
    <cellStyle name="Input 3 40 6" xfId="23093"/>
    <cellStyle name="Input 3 41" xfId="23094"/>
    <cellStyle name="Input 3 5" xfId="23095"/>
    <cellStyle name="Input 3 5 10" xfId="23096"/>
    <cellStyle name="Input 3 5 10 2" xfId="23097"/>
    <cellStyle name="Input 3 5 10 2 2" xfId="23098"/>
    <cellStyle name="Input 3 5 10 2 3" xfId="23099"/>
    <cellStyle name="Input 3 5 10 2 4" xfId="23100"/>
    <cellStyle name="Input 3 5 10 2 5" xfId="23101"/>
    <cellStyle name="Input 3 5 10 2 6" xfId="23102"/>
    <cellStyle name="Input 3 5 10 3" xfId="23103"/>
    <cellStyle name="Input 3 5 10 3 2" xfId="58816"/>
    <cellStyle name="Input 3 5 10 3 3" xfId="58817"/>
    <cellStyle name="Input 3 5 10 4" xfId="23104"/>
    <cellStyle name="Input 3 5 10 4 2" xfId="58818"/>
    <cellStyle name="Input 3 5 10 4 3" xfId="58819"/>
    <cellStyle name="Input 3 5 10 5" xfId="23105"/>
    <cellStyle name="Input 3 5 10 5 2" xfId="58820"/>
    <cellStyle name="Input 3 5 10 5 3" xfId="58821"/>
    <cellStyle name="Input 3 5 10 6" xfId="23106"/>
    <cellStyle name="Input 3 5 10 6 2" xfId="58822"/>
    <cellStyle name="Input 3 5 10 6 3" xfId="58823"/>
    <cellStyle name="Input 3 5 10 7" xfId="23107"/>
    <cellStyle name="Input 3 5 10 8" xfId="58824"/>
    <cellStyle name="Input 3 5 11" xfId="23108"/>
    <cellStyle name="Input 3 5 11 2" xfId="23109"/>
    <cellStyle name="Input 3 5 11 2 2" xfId="23110"/>
    <cellStyle name="Input 3 5 11 2 3" xfId="23111"/>
    <cellStyle name="Input 3 5 11 2 4" xfId="23112"/>
    <cellStyle name="Input 3 5 11 2 5" xfId="23113"/>
    <cellStyle name="Input 3 5 11 2 6" xfId="23114"/>
    <cellStyle name="Input 3 5 11 3" xfId="23115"/>
    <cellStyle name="Input 3 5 11 3 2" xfId="58825"/>
    <cellStyle name="Input 3 5 11 3 3" xfId="58826"/>
    <cellStyle name="Input 3 5 11 4" xfId="23116"/>
    <cellStyle name="Input 3 5 11 4 2" xfId="58827"/>
    <cellStyle name="Input 3 5 11 4 3" xfId="58828"/>
    <cellStyle name="Input 3 5 11 5" xfId="23117"/>
    <cellStyle name="Input 3 5 11 5 2" xfId="58829"/>
    <cellStyle name="Input 3 5 11 5 3" xfId="58830"/>
    <cellStyle name="Input 3 5 11 6" xfId="23118"/>
    <cellStyle name="Input 3 5 11 6 2" xfId="58831"/>
    <cellStyle name="Input 3 5 11 6 3" xfId="58832"/>
    <cellStyle name="Input 3 5 11 7" xfId="23119"/>
    <cellStyle name="Input 3 5 11 8" xfId="58833"/>
    <cellStyle name="Input 3 5 12" xfId="23120"/>
    <cellStyle name="Input 3 5 12 2" xfId="23121"/>
    <cellStyle name="Input 3 5 12 2 2" xfId="23122"/>
    <cellStyle name="Input 3 5 12 2 3" xfId="23123"/>
    <cellStyle name="Input 3 5 12 2 4" xfId="23124"/>
    <cellStyle name="Input 3 5 12 2 5" xfId="23125"/>
    <cellStyle name="Input 3 5 12 2 6" xfId="23126"/>
    <cellStyle name="Input 3 5 12 3" xfId="23127"/>
    <cellStyle name="Input 3 5 12 3 2" xfId="58834"/>
    <cellStyle name="Input 3 5 12 3 3" xfId="58835"/>
    <cellStyle name="Input 3 5 12 4" xfId="23128"/>
    <cellStyle name="Input 3 5 12 4 2" xfId="58836"/>
    <cellStyle name="Input 3 5 12 4 3" xfId="58837"/>
    <cellStyle name="Input 3 5 12 5" xfId="23129"/>
    <cellStyle name="Input 3 5 12 5 2" xfId="58838"/>
    <cellStyle name="Input 3 5 12 5 3" xfId="58839"/>
    <cellStyle name="Input 3 5 12 6" xfId="23130"/>
    <cellStyle name="Input 3 5 12 6 2" xfId="58840"/>
    <cellStyle name="Input 3 5 12 6 3" xfId="58841"/>
    <cellStyle name="Input 3 5 12 7" xfId="23131"/>
    <cellStyle name="Input 3 5 12 8" xfId="58842"/>
    <cellStyle name="Input 3 5 13" xfId="23132"/>
    <cellStyle name="Input 3 5 13 2" xfId="23133"/>
    <cellStyle name="Input 3 5 13 2 2" xfId="23134"/>
    <cellStyle name="Input 3 5 13 2 3" xfId="23135"/>
    <cellStyle name="Input 3 5 13 2 4" xfId="23136"/>
    <cellStyle name="Input 3 5 13 2 5" xfId="23137"/>
    <cellStyle name="Input 3 5 13 2 6" xfId="23138"/>
    <cellStyle name="Input 3 5 13 3" xfId="23139"/>
    <cellStyle name="Input 3 5 13 3 2" xfId="58843"/>
    <cellStyle name="Input 3 5 13 3 3" xfId="58844"/>
    <cellStyle name="Input 3 5 13 4" xfId="23140"/>
    <cellStyle name="Input 3 5 13 4 2" xfId="58845"/>
    <cellStyle name="Input 3 5 13 4 3" xfId="58846"/>
    <cellStyle name="Input 3 5 13 5" xfId="23141"/>
    <cellStyle name="Input 3 5 13 5 2" xfId="58847"/>
    <cellStyle name="Input 3 5 13 5 3" xfId="58848"/>
    <cellStyle name="Input 3 5 13 6" xfId="23142"/>
    <cellStyle name="Input 3 5 13 6 2" xfId="58849"/>
    <cellStyle name="Input 3 5 13 6 3" xfId="58850"/>
    <cellStyle name="Input 3 5 13 7" xfId="23143"/>
    <cellStyle name="Input 3 5 13 8" xfId="58851"/>
    <cellStyle name="Input 3 5 14" xfId="23144"/>
    <cellStyle name="Input 3 5 14 2" xfId="23145"/>
    <cellStyle name="Input 3 5 14 2 2" xfId="23146"/>
    <cellStyle name="Input 3 5 14 2 3" xfId="23147"/>
    <cellStyle name="Input 3 5 14 2 4" xfId="23148"/>
    <cellStyle name="Input 3 5 14 2 5" xfId="23149"/>
    <cellStyle name="Input 3 5 14 2 6" xfId="23150"/>
    <cellStyle name="Input 3 5 14 3" xfId="23151"/>
    <cellStyle name="Input 3 5 14 3 2" xfId="58852"/>
    <cellStyle name="Input 3 5 14 3 3" xfId="58853"/>
    <cellStyle name="Input 3 5 14 4" xfId="23152"/>
    <cellStyle name="Input 3 5 14 4 2" xfId="58854"/>
    <cellStyle name="Input 3 5 14 4 3" xfId="58855"/>
    <cellStyle name="Input 3 5 14 5" xfId="23153"/>
    <cellStyle name="Input 3 5 14 5 2" xfId="58856"/>
    <cellStyle name="Input 3 5 14 5 3" xfId="58857"/>
    <cellStyle name="Input 3 5 14 6" xfId="23154"/>
    <cellStyle name="Input 3 5 14 6 2" xfId="58858"/>
    <cellStyle name="Input 3 5 14 6 3" xfId="58859"/>
    <cellStyle name="Input 3 5 14 7" xfId="23155"/>
    <cellStyle name="Input 3 5 14 8" xfId="58860"/>
    <cellStyle name="Input 3 5 15" xfId="23156"/>
    <cellStyle name="Input 3 5 15 2" xfId="23157"/>
    <cellStyle name="Input 3 5 15 2 2" xfId="23158"/>
    <cellStyle name="Input 3 5 15 2 3" xfId="23159"/>
    <cellStyle name="Input 3 5 15 2 4" xfId="23160"/>
    <cellStyle name="Input 3 5 15 2 5" xfId="23161"/>
    <cellStyle name="Input 3 5 15 2 6" xfId="23162"/>
    <cellStyle name="Input 3 5 15 3" xfId="23163"/>
    <cellStyle name="Input 3 5 15 3 2" xfId="58861"/>
    <cellStyle name="Input 3 5 15 3 3" xfId="58862"/>
    <cellStyle name="Input 3 5 15 4" xfId="23164"/>
    <cellStyle name="Input 3 5 15 4 2" xfId="58863"/>
    <cellStyle name="Input 3 5 15 4 3" xfId="58864"/>
    <cellStyle name="Input 3 5 15 5" xfId="23165"/>
    <cellStyle name="Input 3 5 15 5 2" xfId="58865"/>
    <cellStyle name="Input 3 5 15 5 3" xfId="58866"/>
    <cellStyle name="Input 3 5 15 6" xfId="23166"/>
    <cellStyle name="Input 3 5 15 6 2" xfId="58867"/>
    <cellStyle name="Input 3 5 15 6 3" xfId="58868"/>
    <cellStyle name="Input 3 5 15 7" xfId="23167"/>
    <cellStyle name="Input 3 5 15 8" xfId="58869"/>
    <cellStyle name="Input 3 5 16" xfId="23168"/>
    <cellStyle name="Input 3 5 16 2" xfId="23169"/>
    <cellStyle name="Input 3 5 16 2 2" xfId="23170"/>
    <cellStyle name="Input 3 5 16 2 3" xfId="23171"/>
    <cellStyle name="Input 3 5 16 2 4" xfId="23172"/>
    <cellStyle name="Input 3 5 16 2 5" xfId="23173"/>
    <cellStyle name="Input 3 5 16 2 6" xfId="23174"/>
    <cellStyle name="Input 3 5 16 3" xfId="23175"/>
    <cellStyle name="Input 3 5 16 3 2" xfId="58870"/>
    <cellStyle name="Input 3 5 16 3 3" xfId="58871"/>
    <cellStyle name="Input 3 5 16 4" xfId="23176"/>
    <cellStyle name="Input 3 5 16 4 2" xfId="58872"/>
    <cellStyle name="Input 3 5 16 4 3" xfId="58873"/>
    <cellStyle name="Input 3 5 16 5" xfId="23177"/>
    <cellStyle name="Input 3 5 16 5 2" xfId="58874"/>
    <cellStyle name="Input 3 5 16 5 3" xfId="58875"/>
    <cellStyle name="Input 3 5 16 6" xfId="23178"/>
    <cellStyle name="Input 3 5 16 6 2" xfId="58876"/>
    <cellStyle name="Input 3 5 16 6 3" xfId="58877"/>
    <cellStyle name="Input 3 5 16 7" xfId="23179"/>
    <cellStyle name="Input 3 5 16 8" xfId="58878"/>
    <cellStyle name="Input 3 5 17" xfId="23180"/>
    <cellStyle name="Input 3 5 17 2" xfId="23181"/>
    <cellStyle name="Input 3 5 17 2 2" xfId="23182"/>
    <cellStyle name="Input 3 5 17 2 3" xfId="23183"/>
    <cellStyle name="Input 3 5 17 2 4" xfId="23184"/>
    <cellStyle name="Input 3 5 17 2 5" xfId="23185"/>
    <cellStyle name="Input 3 5 17 2 6" xfId="23186"/>
    <cellStyle name="Input 3 5 17 3" xfId="23187"/>
    <cellStyle name="Input 3 5 17 3 2" xfId="58879"/>
    <cellStyle name="Input 3 5 17 3 3" xfId="58880"/>
    <cellStyle name="Input 3 5 17 4" xfId="23188"/>
    <cellStyle name="Input 3 5 17 4 2" xfId="58881"/>
    <cellStyle name="Input 3 5 17 4 3" xfId="58882"/>
    <cellStyle name="Input 3 5 17 5" xfId="23189"/>
    <cellStyle name="Input 3 5 17 5 2" xfId="58883"/>
    <cellStyle name="Input 3 5 17 5 3" xfId="58884"/>
    <cellStyle name="Input 3 5 17 6" xfId="23190"/>
    <cellStyle name="Input 3 5 17 6 2" xfId="58885"/>
    <cellStyle name="Input 3 5 17 6 3" xfId="58886"/>
    <cellStyle name="Input 3 5 17 7" xfId="23191"/>
    <cellStyle name="Input 3 5 17 8" xfId="58887"/>
    <cellStyle name="Input 3 5 18" xfId="23192"/>
    <cellStyle name="Input 3 5 18 2" xfId="23193"/>
    <cellStyle name="Input 3 5 18 2 2" xfId="23194"/>
    <cellStyle name="Input 3 5 18 2 3" xfId="23195"/>
    <cellStyle name="Input 3 5 18 2 4" xfId="23196"/>
    <cellStyle name="Input 3 5 18 2 5" xfId="23197"/>
    <cellStyle name="Input 3 5 18 2 6" xfId="23198"/>
    <cellStyle name="Input 3 5 18 3" xfId="23199"/>
    <cellStyle name="Input 3 5 18 3 2" xfId="58888"/>
    <cellStyle name="Input 3 5 18 3 3" xfId="58889"/>
    <cellStyle name="Input 3 5 18 4" xfId="23200"/>
    <cellStyle name="Input 3 5 18 4 2" xfId="58890"/>
    <cellStyle name="Input 3 5 18 4 3" xfId="58891"/>
    <cellStyle name="Input 3 5 18 5" xfId="23201"/>
    <cellStyle name="Input 3 5 18 5 2" xfId="58892"/>
    <cellStyle name="Input 3 5 18 5 3" xfId="58893"/>
    <cellStyle name="Input 3 5 18 6" xfId="23202"/>
    <cellStyle name="Input 3 5 18 6 2" xfId="58894"/>
    <cellStyle name="Input 3 5 18 6 3" xfId="58895"/>
    <cellStyle name="Input 3 5 18 7" xfId="23203"/>
    <cellStyle name="Input 3 5 18 8" xfId="58896"/>
    <cellStyle name="Input 3 5 19" xfId="23204"/>
    <cellStyle name="Input 3 5 19 2" xfId="23205"/>
    <cellStyle name="Input 3 5 19 2 2" xfId="23206"/>
    <cellStyle name="Input 3 5 19 2 3" xfId="23207"/>
    <cellStyle name="Input 3 5 19 2 4" xfId="23208"/>
    <cellStyle name="Input 3 5 19 2 5" xfId="23209"/>
    <cellStyle name="Input 3 5 19 2 6" xfId="23210"/>
    <cellStyle name="Input 3 5 19 3" xfId="23211"/>
    <cellStyle name="Input 3 5 19 3 2" xfId="58897"/>
    <cellStyle name="Input 3 5 19 3 3" xfId="58898"/>
    <cellStyle name="Input 3 5 19 4" xfId="23212"/>
    <cellStyle name="Input 3 5 19 4 2" xfId="58899"/>
    <cellStyle name="Input 3 5 19 4 3" xfId="58900"/>
    <cellStyle name="Input 3 5 19 5" xfId="23213"/>
    <cellStyle name="Input 3 5 19 5 2" xfId="58901"/>
    <cellStyle name="Input 3 5 19 5 3" xfId="58902"/>
    <cellStyle name="Input 3 5 19 6" xfId="23214"/>
    <cellStyle name="Input 3 5 19 6 2" xfId="58903"/>
    <cellStyle name="Input 3 5 19 6 3" xfId="58904"/>
    <cellStyle name="Input 3 5 19 7" xfId="23215"/>
    <cellStyle name="Input 3 5 19 8" xfId="58905"/>
    <cellStyle name="Input 3 5 2" xfId="23216"/>
    <cellStyle name="Input 3 5 2 2" xfId="23217"/>
    <cellStyle name="Input 3 5 2 2 2" xfId="23218"/>
    <cellStyle name="Input 3 5 2 2 3" xfId="23219"/>
    <cellStyle name="Input 3 5 2 2 4" xfId="23220"/>
    <cellStyle name="Input 3 5 2 2 5" xfId="23221"/>
    <cellStyle name="Input 3 5 2 2 6" xfId="23222"/>
    <cellStyle name="Input 3 5 2 3" xfId="23223"/>
    <cellStyle name="Input 3 5 2 3 2" xfId="58906"/>
    <cellStyle name="Input 3 5 2 3 3" xfId="58907"/>
    <cellStyle name="Input 3 5 2 4" xfId="23224"/>
    <cellStyle name="Input 3 5 2 4 2" xfId="58908"/>
    <cellStyle name="Input 3 5 2 4 3" xfId="58909"/>
    <cellStyle name="Input 3 5 2 5" xfId="23225"/>
    <cellStyle name="Input 3 5 2 5 2" xfId="58910"/>
    <cellStyle name="Input 3 5 2 5 3" xfId="58911"/>
    <cellStyle name="Input 3 5 2 6" xfId="23226"/>
    <cellStyle name="Input 3 5 2 6 2" xfId="58912"/>
    <cellStyle name="Input 3 5 2 6 3" xfId="58913"/>
    <cellStyle name="Input 3 5 2 7" xfId="23227"/>
    <cellStyle name="Input 3 5 2 8" xfId="58914"/>
    <cellStyle name="Input 3 5 20" xfId="23228"/>
    <cellStyle name="Input 3 5 20 2" xfId="23229"/>
    <cellStyle name="Input 3 5 20 2 2" xfId="23230"/>
    <cellStyle name="Input 3 5 20 2 3" xfId="23231"/>
    <cellStyle name="Input 3 5 20 2 4" xfId="23232"/>
    <cellStyle name="Input 3 5 20 2 5" xfId="23233"/>
    <cellStyle name="Input 3 5 20 2 6" xfId="23234"/>
    <cellStyle name="Input 3 5 20 3" xfId="23235"/>
    <cellStyle name="Input 3 5 20 3 2" xfId="58915"/>
    <cellStyle name="Input 3 5 20 3 3" xfId="58916"/>
    <cellStyle name="Input 3 5 20 4" xfId="23236"/>
    <cellStyle name="Input 3 5 20 4 2" xfId="58917"/>
    <cellStyle name="Input 3 5 20 4 3" xfId="58918"/>
    <cellStyle name="Input 3 5 20 5" xfId="23237"/>
    <cellStyle name="Input 3 5 20 5 2" xfId="58919"/>
    <cellStyle name="Input 3 5 20 5 3" xfId="58920"/>
    <cellStyle name="Input 3 5 20 6" xfId="23238"/>
    <cellStyle name="Input 3 5 20 6 2" xfId="58921"/>
    <cellStyle name="Input 3 5 20 6 3" xfId="58922"/>
    <cellStyle name="Input 3 5 20 7" xfId="23239"/>
    <cellStyle name="Input 3 5 20 8" xfId="58923"/>
    <cellStyle name="Input 3 5 21" xfId="23240"/>
    <cellStyle name="Input 3 5 21 2" xfId="23241"/>
    <cellStyle name="Input 3 5 21 2 2" xfId="23242"/>
    <cellStyle name="Input 3 5 21 2 3" xfId="23243"/>
    <cellStyle name="Input 3 5 21 2 4" xfId="23244"/>
    <cellStyle name="Input 3 5 21 2 5" xfId="23245"/>
    <cellStyle name="Input 3 5 21 2 6" xfId="23246"/>
    <cellStyle name="Input 3 5 21 3" xfId="23247"/>
    <cellStyle name="Input 3 5 21 3 2" xfId="58924"/>
    <cellStyle name="Input 3 5 21 3 3" xfId="58925"/>
    <cellStyle name="Input 3 5 21 4" xfId="23248"/>
    <cellStyle name="Input 3 5 21 4 2" xfId="58926"/>
    <cellStyle name="Input 3 5 21 4 3" xfId="58927"/>
    <cellStyle name="Input 3 5 21 5" xfId="23249"/>
    <cellStyle name="Input 3 5 21 5 2" xfId="58928"/>
    <cellStyle name="Input 3 5 21 5 3" xfId="58929"/>
    <cellStyle name="Input 3 5 21 6" xfId="23250"/>
    <cellStyle name="Input 3 5 21 6 2" xfId="58930"/>
    <cellStyle name="Input 3 5 21 6 3" xfId="58931"/>
    <cellStyle name="Input 3 5 21 7" xfId="23251"/>
    <cellStyle name="Input 3 5 21 8" xfId="58932"/>
    <cellStyle name="Input 3 5 22" xfId="23252"/>
    <cellStyle name="Input 3 5 22 2" xfId="23253"/>
    <cellStyle name="Input 3 5 22 2 2" xfId="23254"/>
    <cellStyle name="Input 3 5 22 2 3" xfId="23255"/>
    <cellStyle name="Input 3 5 22 2 4" xfId="23256"/>
    <cellStyle name="Input 3 5 22 2 5" xfId="23257"/>
    <cellStyle name="Input 3 5 22 2 6" xfId="23258"/>
    <cellStyle name="Input 3 5 22 3" xfId="23259"/>
    <cellStyle name="Input 3 5 22 3 2" xfId="58933"/>
    <cellStyle name="Input 3 5 22 3 3" xfId="58934"/>
    <cellStyle name="Input 3 5 22 4" xfId="23260"/>
    <cellStyle name="Input 3 5 22 4 2" xfId="58935"/>
    <cellStyle name="Input 3 5 22 4 3" xfId="58936"/>
    <cellStyle name="Input 3 5 22 5" xfId="23261"/>
    <cellStyle name="Input 3 5 22 5 2" xfId="58937"/>
    <cellStyle name="Input 3 5 22 5 3" xfId="58938"/>
    <cellStyle name="Input 3 5 22 6" xfId="23262"/>
    <cellStyle name="Input 3 5 22 6 2" xfId="58939"/>
    <cellStyle name="Input 3 5 22 6 3" xfId="58940"/>
    <cellStyle name="Input 3 5 22 7" xfId="23263"/>
    <cellStyle name="Input 3 5 22 8" xfId="58941"/>
    <cellStyle name="Input 3 5 23" xfId="23264"/>
    <cellStyle name="Input 3 5 23 2" xfId="23265"/>
    <cellStyle name="Input 3 5 23 2 2" xfId="23266"/>
    <cellStyle name="Input 3 5 23 2 3" xfId="23267"/>
    <cellStyle name="Input 3 5 23 2 4" xfId="23268"/>
    <cellStyle name="Input 3 5 23 2 5" xfId="23269"/>
    <cellStyle name="Input 3 5 23 2 6" xfId="23270"/>
    <cellStyle name="Input 3 5 23 3" xfId="23271"/>
    <cellStyle name="Input 3 5 23 3 2" xfId="58942"/>
    <cellStyle name="Input 3 5 23 3 3" xfId="58943"/>
    <cellStyle name="Input 3 5 23 4" xfId="23272"/>
    <cellStyle name="Input 3 5 23 4 2" xfId="58944"/>
    <cellStyle name="Input 3 5 23 4 3" xfId="58945"/>
    <cellStyle name="Input 3 5 23 5" xfId="23273"/>
    <cellStyle name="Input 3 5 23 5 2" xfId="58946"/>
    <cellStyle name="Input 3 5 23 5 3" xfId="58947"/>
    <cellStyle name="Input 3 5 23 6" xfId="23274"/>
    <cellStyle name="Input 3 5 23 6 2" xfId="58948"/>
    <cellStyle name="Input 3 5 23 6 3" xfId="58949"/>
    <cellStyle name="Input 3 5 23 7" xfId="23275"/>
    <cellStyle name="Input 3 5 23 8" xfId="58950"/>
    <cellStyle name="Input 3 5 24" xfId="23276"/>
    <cellStyle name="Input 3 5 24 2" xfId="23277"/>
    <cellStyle name="Input 3 5 24 2 2" xfId="23278"/>
    <cellStyle name="Input 3 5 24 2 3" xfId="23279"/>
    <cellStyle name="Input 3 5 24 2 4" xfId="23280"/>
    <cellStyle name="Input 3 5 24 2 5" xfId="23281"/>
    <cellStyle name="Input 3 5 24 2 6" xfId="23282"/>
    <cellStyle name="Input 3 5 24 3" xfId="23283"/>
    <cellStyle name="Input 3 5 24 3 2" xfId="58951"/>
    <cellStyle name="Input 3 5 24 3 3" xfId="58952"/>
    <cellStyle name="Input 3 5 24 4" xfId="23284"/>
    <cellStyle name="Input 3 5 24 4 2" xfId="58953"/>
    <cellStyle name="Input 3 5 24 4 3" xfId="58954"/>
    <cellStyle name="Input 3 5 24 5" xfId="23285"/>
    <cellStyle name="Input 3 5 24 5 2" xfId="58955"/>
    <cellStyle name="Input 3 5 24 5 3" xfId="58956"/>
    <cellStyle name="Input 3 5 24 6" xfId="23286"/>
    <cellStyle name="Input 3 5 24 6 2" xfId="58957"/>
    <cellStyle name="Input 3 5 24 6 3" xfId="58958"/>
    <cellStyle name="Input 3 5 24 7" xfId="23287"/>
    <cellStyle name="Input 3 5 24 8" xfId="58959"/>
    <cellStyle name="Input 3 5 25" xfId="23288"/>
    <cellStyle name="Input 3 5 25 2" xfId="23289"/>
    <cellStyle name="Input 3 5 25 2 2" xfId="23290"/>
    <cellStyle name="Input 3 5 25 2 3" xfId="23291"/>
    <cellStyle name="Input 3 5 25 2 4" xfId="23292"/>
    <cellStyle name="Input 3 5 25 2 5" xfId="23293"/>
    <cellStyle name="Input 3 5 25 2 6" xfId="23294"/>
    <cellStyle name="Input 3 5 25 3" xfId="23295"/>
    <cellStyle name="Input 3 5 25 3 2" xfId="58960"/>
    <cellStyle name="Input 3 5 25 3 3" xfId="58961"/>
    <cellStyle name="Input 3 5 25 4" xfId="23296"/>
    <cellStyle name="Input 3 5 25 4 2" xfId="58962"/>
    <cellStyle name="Input 3 5 25 4 3" xfId="58963"/>
    <cellStyle name="Input 3 5 25 5" xfId="23297"/>
    <cellStyle name="Input 3 5 25 5 2" xfId="58964"/>
    <cellStyle name="Input 3 5 25 5 3" xfId="58965"/>
    <cellStyle name="Input 3 5 25 6" xfId="23298"/>
    <cellStyle name="Input 3 5 25 6 2" xfId="58966"/>
    <cellStyle name="Input 3 5 25 6 3" xfId="58967"/>
    <cellStyle name="Input 3 5 25 7" xfId="23299"/>
    <cellStyle name="Input 3 5 25 8" xfId="58968"/>
    <cellStyle name="Input 3 5 26" xfId="23300"/>
    <cellStyle name="Input 3 5 26 2" xfId="23301"/>
    <cellStyle name="Input 3 5 26 2 2" xfId="23302"/>
    <cellStyle name="Input 3 5 26 2 3" xfId="23303"/>
    <cellStyle name="Input 3 5 26 2 4" xfId="23304"/>
    <cellStyle name="Input 3 5 26 2 5" xfId="23305"/>
    <cellStyle name="Input 3 5 26 2 6" xfId="23306"/>
    <cellStyle name="Input 3 5 26 3" xfId="23307"/>
    <cellStyle name="Input 3 5 26 3 2" xfId="58969"/>
    <cellStyle name="Input 3 5 26 3 3" xfId="58970"/>
    <cellStyle name="Input 3 5 26 4" xfId="23308"/>
    <cellStyle name="Input 3 5 26 4 2" xfId="58971"/>
    <cellStyle name="Input 3 5 26 4 3" xfId="58972"/>
    <cellStyle name="Input 3 5 26 5" xfId="23309"/>
    <cellStyle name="Input 3 5 26 5 2" xfId="58973"/>
    <cellStyle name="Input 3 5 26 5 3" xfId="58974"/>
    <cellStyle name="Input 3 5 26 6" xfId="23310"/>
    <cellStyle name="Input 3 5 26 6 2" xfId="58975"/>
    <cellStyle name="Input 3 5 26 6 3" xfId="58976"/>
    <cellStyle name="Input 3 5 26 7" xfId="23311"/>
    <cellStyle name="Input 3 5 26 8" xfId="58977"/>
    <cellStyle name="Input 3 5 27" xfId="23312"/>
    <cellStyle name="Input 3 5 27 2" xfId="23313"/>
    <cellStyle name="Input 3 5 27 2 2" xfId="23314"/>
    <cellStyle name="Input 3 5 27 2 3" xfId="23315"/>
    <cellStyle name="Input 3 5 27 2 4" xfId="23316"/>
    <cellStyle name="Input 3 5 27 2 5" xfId="23317"/>
    <cellStyle name="Input 3 5 27 2 6" xfId="23318"/>
    <cellStyle name="Input 3 5 27 3" xfId="23319"/>
    <cellStyle name="Input 3 5 27 3 2" xfId="58978"/>
    <cellStyle name="Input 3 5 27 3 3" xfId="58979"/>
    <cellStyle name="Input 3 5 27 4" xfId="23320"/>
    <cellStyle name="Input 3 5 27 4 2" xfId="58980"/>
    <cellStyle name="Input 3 5 27 4 3" xfId="58981"/>
    <cellStyle name="Input 3 5 27 5" xfId="23321"/>
    <cellStyle name="Input 3 5 27 5 2" xfId="58982"/>
    <cellStyle name="Input 3 5 27 5 3" xfId="58983"/>
    <cellStyle name="Input 3 5 27 6" xfId="23322"/>
    <cellStyle name="Input 3 5 27 6 2" xfId="58984"/>
    <cellStyle name="Input 3 5 27 6 3" xfId="58985"/>
    <cellStyle name="Input 3 5 27 7" xfId="23323"/>
    <cellStyle name="Input 3 5 27 8" xfId="58986"/>
    <cellStyle name="Input 3 5 28" xfId="23324"/>
    <cellStyle name="Input 3 5 28 2" xfId="23325"/>
    <cellStyle name="Input 3 5 28 2 2" xfId="23326"/>
    <cellStyle name="Input 3 5 28 2 3" xfId="23327"/>
    <cellStyle name="Input 3 5 28 2 4" xfId="23328"/>
    <cellStyle name="Input 3 5 28 2 5" xfId="23329"/>
    <cellStyle name="Input 3 5 28 2 6" xfId="23330"/>
    <cellStyle name="Input 3 5 28 3" xfId="23331"/>
    <cellStyle name="Input 3 5 28 3 2" xfId="58987"/>
    <cellStyle name="Input 3 5 28 3 3" xfId="58988"/>
    <cellStyle name="Input 3 5 28 4" xfId="23332"/>
    <cellStyle name="Input 3 5 28 4 2" xfId="58989"/>
    <cellStyle name="Input 3 5 28 4 3" xfId="58990"/>
    <cellStyle name="Input 3 5 28 5" xfId="23333"/>
    <cellStyle name="Input 3 5 28 5 2" xfId="58991"/>
    <cellStyle name="Input 3 5 28 5 3" xfId="58992"/>
    <cellStyle name="Input 3 5 28 6" xfId="23334"/>
    <cellStyle name="Input 3 5 28 6 2" xfId="58993"/>
    <cellStyle name="Input 3 5 28 6 3" xfId="58994"/>
    <cellStyle name="Input 3 5 28 7" xfId="23335"/>
    <cellStyle name="Input 3 5 28 8" xfId="58995"/>
    <cellStyle name="Input 3 5 29" xfId="23336"/>
    <cellStyle name="Input 3 5 29 2" xfId="23337"/>
    <cellStyle name="Input 3 5 29 2 2" xfId="23338"/>
    <cellStyle name="Input 3 5 29 2 3" xfId="23339"/>
    <cellStyle name="Input 3 5 29 2 4" xfId="23340"/>
    <cellStyle name="Input 3 5 29 2 5" xfId="23341"/>
    <cellStyle name="Input 3 5 29 2 6" xfId="23342"/>
    <cellStyle name="Input 3 5 29 3" xfId="23343"/>
    <cellStyle name="Input 3 5 29 3 2" xfId="58996"/>
    <cellStyle name="Input 3 5 29 3 3" xfId="58997"/>
    <cellStyle name="Input 3 5 29 4" xfId="23344"/>
    <cellStyle name="Input 3 5 29 4 2" xfId="58998"/>
    <cellStyle name="Input 3 5 29 4 3" xfId="58999"/>
    <cellStyle name="Input 3 5 29 5" xfId="23345"/>
    <cellStyle name="Input 3 5 29 5 2" xfId="59000"/>
    <cellStyle name="Input 3 5 29 5 3" xfId="59001"/>
    <cellStyle name="Input 3 5 29 6" xfId="23346"/>
    <cellStyle name="Input 3 5 29 6 2" xfId="59002"/>
    <cellStyle name="Input 3 5 29 6 3" xfId="59003"/>
    <cellStyle name="Input 3 5 29 7" xfId="23347"/>
    <cellStyle name="Input 3 5 29 8" xfId="59004"/>
    <cellStyle name="Input 3 5 3" xfId="23348"/>
    <cellStyle name="Input 3 5 3 2" xfId="23349"/>
    <cellStyle name="Input 3 5 3 2 2" xfId="23350"/>
    <cellStyle name="Input 3 5 3 2 3" xfId="23351"/>
    <cellStyle name="Input 3 5 3 2 4" xfId="23352"/>
    <cellStyle name="Input 3 5 3 2 5" xfId="23353"/>
    <cellStyle name="Input 3 5 3 2 6" xfId="23354"/>
    <cellStyle name="Input 3 5 3 3" xfId="23355"/>
    <cellStyle name="Input 3 5 3 3 2" xfId="59005"/>
    <cellStyle name="Input 3 5 3 3 3" xfId="59006"/>
    <cellStyle name="Input 3 5 3 4" xfId="23356"/>
    <cellStyle name="Input 3 5 3 4 2" xfId="59007"/>
    <cellStyle name="Input 3 5 3 4 3" xfId="59008"/>
    <cellStyle name="Input 3 5 3 5" xfId="23357"/>
    <cellStyle name="Input 3 5 3 5 2" xfId="59009"/>
    <cellStyle name="Input 3 5 3 5 3" xfId="59010"/>
    <cellStyle name="Input 3 5 3 6" xfId="23358"/>
    <cellStyle name="Input 3 5 3 6 2" xfId="59011"/>
    <cellStyle name="Input 3 5 3 6 3" xfId="59012"/>
    <cellStyle name="Input 3 5 3 7" xfId="23359"/>
    <cellStyle name="Input 3 5 3 8" xfId="59013"/>
    <cellStyle name="Input 3 5 30" xfId="23360"/>
    <cellStyle name="Input 3 5 30 2" xfId="23361"/>
    <cellStyle name="Input 3 5 30 2 2" xfId="23362"/>
    <cellStyle name="Input 3 5 30 2 3" xfId="23363"/>
    <cellStyle name="Input 3 5 30 2 4" xfId="23364"/>
    <cellStyle name="Input 3 5 30 2 5" xfId="23365"/>
    <cellStyle name="Input 3 5 30 2 6" xfId="23366"/>
    <cellStyle name="Input 3 5 30 3" xfId="23367"/>
    <cellStyle name="Input 3 5 30 3 2" xfId="59014"/>
    <cellStyle name="Input 3 5 30 3 3" xfId="59015"/>
    <cellStyle name="Input 3 5 30 4" xfId="23368"/>
    <cellStyle name="Input 3 5 30 4 2" xfId="59016"/>
    <cellStyle name="Input 3 5 30 4 3" xfId="59017"/>
    <cellStyle name="Input 3 5 30 5" xfId="23369"/>
    <cellStyle name="Input 3 5 30 5 2" xfId="59018"/>
    <cellStyle name="Input 3 5 30 5 3" xfId="59019"/>
    <cellStyle name="Input 3 5 30 6" xfId="23370"/>
    <cellStyle name="Input 3 5 30 6 2" xfId="59020"/>
    <cellStyle name="Input 3 5 30 6 3" xfId="59021"/>
    <cellStyle name="Input 3 5 30 7" xfId="23371"/>
    <cellStyle name="Input 3 5 30 8" xfId="59022"/>
    <cellStyle name="Input 3 5 31" xfId="23372"/>
    <cellStyle name="Input 3 5 31 2" xfId="23373"/>
    <cellStyle name="Input 3 5 31 2 2" xfId="23374"/>
    <cellStyle name="Input 3 5 31 2 3" xfId="23375"/>
    <cellStyle name="Input 3 5 31 2 4" xfId="23376"/>
    <cellStyle name="Input 3 5 31 2 5" xfId="23377"/>
    <cellStyle name="Input 3 5 31 2 6" xfId="23378"/>
    <cellStyle name="Input 3 5 31 3" xfId="23379"/>
    <cellStyle name="Input 3 5 31 3 2" xfId="59023"/>
    <cellStyle name="Input 3 5 31 3 3" xfId="59024"/>
    <cellStyle name="Input 3 5 31 4" xfId="23380"/>
    <cellStyle name="Input 3 5 31 4 2" xfId="59025"/>
    <cellStyle name="Input 3 5 31 4 3" xfId="59026"/>
    <cellStyle name="Input 3 5 31 5" xfId="23381"/>
    <cellStyle name="Input 3 5 31 5 2" xfId="59027"/>
    <cellStyle name="Input 3 5 31 5 3" xfId="59028"/>
    <cellStyle name="Input 3 5 31 6" xfId="23382"/>
    <cellStyle name="Input 3 5 31 6 2" xfId="59029"/>
    <cellStyle name="Input 3 5 31 6 3" xfId="59030"/>
    <cellStyle name="Input 3 5 31 7" xfId="23383"/>
    <cellStyle name="Input 3 5 31 8" xfId="59031"/>
    <cellStyle name="Input 3 5 32" xfId="23384"/>
    <cellStyle name="Input 3 5 32 2" xfId="23385"/>
    <cellStyle name="Input 3 5 32 2 2" xfId="23386"/>
    <cellStyle name="Input 3 5 32 2 3" xfId="23387"/>
    <cellStyle name="Input 3 5 32 2 4" xfId="23388"/>
    <cellStyle name="Input 3 5 32 2 5" xfId="23389"/>
    <cellStyle name="Input 3 5 32 2 6" xfId="23390"/>
    <cellStyle name="Input 3 5 32 3" xfId="23391"/>
    <cellStyle name="Input 3 5 32 3 2" xfId="59032"/>
    <cellStyle name="Input 3 5 32 3 3" xfId="59033"/>
    <cellStyle name="Input 3 5 32 4" xfId="23392"/>
    <cellStyle name="Input 3 5 32 4 2" xfId="59034"/>
    <cellStyle name="Input 3 5 32 4 3" xfId="59035"/>
    <cellStyle name="Input 3 5 32 5" xfId="23393"/>
    <cellStyle name="Input 3 5 32 5 2" xfId="59036"/>
    <cellStyle name="Input 3 5 32 5 3" xfId="59037"/>
    <cellStyle name="Input 3 5 32 6" xfId="23394"/>
    <cellStyle name="Input 3 5 32 6 2" xfId="59038"/>
    <cellStyle name="Input 3 5 32 6 3" xfId="59039"/>
    <cellStyle name="Input 3 5 32 7" xfId="23395"/>
    <cellStyle name="Input 3 5 32 8" xfId="59040"/>
    <cellStyle name="Input 3 5 33" xfId="23396"/>
    <cellStyle name="Input 3 5 33 2" xfId="23397"/>
    <cellStyle name="Input 3 5 33 2 2" xfId="23398"/>
    <cellStyle name="Input 3 5 33 2 3" xfId="23399"/>
    <cellStyle name="Input 3 5 33 2 4" xfId="23400"/>
    <cellStyle name="Input 3 5 33 2 5" xfId="23401"/>
    <cellStyle name="Input 3 5 33 2 6" xfId="23402"/>
    <cellStyle name="Input 3 5 33 3" xfId="23403"/>
    <cellStyle name="Input 3 5 33 3 2" xfId="59041"/>
    <cellStyle name="Input 3 5 33 3 3" xfId="59042"/>
    <cellStyle name="Input 3 5 33 4" xfId="23404"/>
    <cellStyle name="Input 3 5 33 4 2" xfId="59043"/>
    <cellStyle name="Input 3 5 33 4 3" xfId="59044"/>
    <cellStyle name="Input 3 5 33 5" xfId="23405"/>
    <cellStyle name="Input 3 5 33 5 2" xfId="59045"/>
    <cellStyle name="Input 3 5 33 5 3" xfId="59046"/>
    <cellStyle name="Input 3 5 33 6" xfId="23406"/>
    <cellStyle name="Input 3 5 33 6 2" xfId="59047"/>
    <cellStyle name="Input 3 5 33 6 3" xfId="59048"/>
    <cellStyle name="Input 3 5 33 7" xfId="23407"/>
    <cellStyle name="Input 3 5 33 8" xfId="59049"/>
    <cellStyle name="Input 3 5 34" xfId="23408"/>
    <cellStyle name="Input 3 5 34 2" xfId="23409"/>
    <cellStyle name="Input 3 5 34 2 2" xfId="23410"/>
    <cellStyle name="Input 3 5 34 2 3" xfId="23411"/>
    <cellStyle name="Input 3 5 34 2 4" xfId="23412"/>
    <cellStyle name="Input 3 5 34 2 5" xfId="23413"/>
    <cellStyle name="Input 3 5 34 2 6" xfId="23414"/>
    <cellStyle name="Input 3 5 34 3" xfId="23415"/>
    <cellStyle name="Input 3 5 34 3 2" xfId="59050"/>
    <cellStyle name="Input 3 5 34 3 3" xfId="59051"/>
    <cellStyle name="Input 3 5 34 4" xfId="23416"/>
    <cellStyle name="Input 3 5 34 4 2" xfId="59052"/>
    <cellStyle name="Input 3 5 34 4 3" xfId="59053"/>
    <cellStyle name="Input 3 5 34 5" xfId="23417"/>
    <cellStyle name="Input 3 5 34 5 2" xfId="59054"/>
    <cellStyle name="Input 3 5 34 5 3" xfId="59055"/>
    <cellStyle name="Input 3 5 34 6" xfId="23418"/>
    <cellStyle name="Input 3 5 34 6 2" xfId="59056"/>
    <cellStyle name="Input 3 5 34 6 3" xfId="59057"/>
    <cellStyle name="Input 3 5 34 7" xfId="59058"/>
    <cellStyle name="Input 3 5 34 8" xfId="59059"/>
    <cellStyle name="Input 3 5 35" xfId="23419"/>
    <cellStyle name="Input 3 5 35 2" xfId="23420"/>
    <cellStyle name="Input 3 5 35 3" xfId="23421"/>
    <cellStyle name="Input 3 5 35 4" xfId="23422"/>
    <cellStyle name="Input 3 5 35 5" xfId="23423"/>
    <cellStyle name="Input 3 5 35 6" xfId="23424"/>
    <cellStyle name="Input 3 5 36" xfId="23425"/>
    <cellStyle name="Input 3 5 36 2" xfId="59060"/>
    <cellStyle name="Input 3 5 36 3" xfId="59061"/>
    <cellStyle name="Input 3 5 37" xfId="23426"/>
    <cellStyle name="Input 3 5 37 2" xfId="59062"/>
    <cellStyle name="Input 3 5 37 3" xfId="59063"/>
    <cellStyle name="Input 3 5 38" xfId="23427"/>
    <cellStyle name="Input 3 5 38 2" xfId="59064"/>
    <cellStyle name="Input 3 5 38 3" xfId="59065"/>
    <cellStyle name="Input 3 5 39" xfId="23428"/>
    <cellStyle name="Input 3 5 39 2" xfId="59066"/>
    <cellStyle name="Input 3 5 39 3" xfId="59067"/>
    <cellStyle name="Input 3 5 4" xfId="23429"/>
    <cellStyle name="Input 3 5 4 2" xfId="23430"/>
    <cellStyle name="Input 3 5 4 2 2" xfId="23431"/>
    <cellStyle name="Input 3 5 4 2 3" xfId="23432"/>
    <cellStyle name="Input 3 5 4 2 4" xfId="23433"/>
    <cellStyle name="Input 3 5 4 2 5" xfId="23434"/>
    <cellStyle name="Input 3 5 4 2 6" xfId="23435"/>
    <cellStyle name="Input 3 5 4 3" xfId="23436"/>
    <cellStyle name="Input 3 5 4 3 2" xfId="59068"/>
    <cellStyle name="Input 3 5 4 3 3" xfId="59069"/>
    <cellStyle name="Input 3 5 4 4" xfId="23437"/>
    <cellStyle name="Input 3 5 4 4 2" xfId="59070"/>
    <cellStyle name="Input 3 5 4 4 3" xfId="59071"/>
    <cellStyle name="Input 3 5 4 5" xfId="23438"/>
    <cellStyle name="Input 3 5 4 5 2" xfId="59072"/>
    <cellStyle name="Input 3 5 4 5 3" xfId="59073"/>
    <cellStyle name="Input 3 5 4 6" xfId="23439"/>
    <cellStyle name="Input 3 5 4 6 2" xfId="59074"/>
    <cellStyle name="Input 3 5 4 6 3" xfId="59075"/>
    <cellStyle name="Input 3 5 4 7" xfId="23440"/>
    <cellStyle name="Input 3 5 4 8" xfId="59076"/>
    <cellStyle name="Input 3 5 40" xfId="59077"/>
    <cellStyle name="Input 3 5 41" xfId="59078"/>
    <cellStyle name="Input 3 5 5" xfId="23441"/>
    <cellStyle name="Input 3 5 5 2" xfId="23442"/>
    <cellStyle name="Input 3 5 5 2 2" xfId="23443"/>
    <cellStyle name="Input 3 5 5 2 3" xfId="23444"/>
    <cellStyle name="Input 3 5 5 2 4" xfId="23445"/>
    <cellStyle name="Input 3 5 5 2 5" xfId="23446"/>
    <cellStyle name="Input 3 5 5 2 6" xfId="23447"/>
    <cellStyle name="Input 3 5 5 3" xfId="23448"/>
    <cellStyle name="Input 3 5 5 3 2" xfId="59079"/>
    <cellStyle name="Input 3 5 5 3 3" xfId="59080"/>
    <cellStyle name="Input 3 5 5 4" xfId="23449"/>
    <cellStyle name="Input 3 5 5 4 2" xfId="59081"/>
    <cellStyle name="Input 3 5 5 4 3" xfId="59082"/>
    <cellStyle name="Input 3 5 5 5" xfId="23450"/>
    <cellStyle name="Input 3 5 5 5 2" xfId="59083"/>
    <cellStyle name="Input 3 5 5 5 3" xfId="59084"/>
    <cellStyle name="Input 3 5 5 6" xfId="23451"/>
    <cellStyle name="Input 3 5 5 6 2" xfId="59085"/>
    <cellStyle name="Input 3 5 5 6 3" xfId="59086"/>
    <cellStyle name="Input 3 5 5 7" xfId="23452"/>
    <cellStyle name="Input 3 5 5 8" xfId="59087"/>
    <cellStyle name="Input 3 5 6" xfId="23453"/>
    <cellStyle name="Input 3 5 6 2" xfId="23454"/>
    <cellStyle name="Input 3 5 6 2 2" xfId="23455"/>
    <cellStyle name="Input 3 5 6 2 3" xfId="23456"/>
    <cellStyle name="Input 3 5 6 2 4" xfId="23457"/>
    <cellStyle name="Input 3 5 6 2 5" xfId="23458"/>
    <cellStyle name="Input 3 5 6 2 6" xfId="23459"/>
    <cellStyle name="Input 3 5 6 3" xfId="23460"/>
    <cellStyle name="Input 3 5 6 3 2" xfId="59088"/>
    <cellStyle name="Input 3 5 6 3 3" xfId="59089"/>
    <cellStyle name="Input 3 5 6 4" xfId="23461"/>
    <cellStyle name="Input 3 5 6 4 2" xfId="59090"/>
    <cellStyle name="Input 3 5 6 4 3" xfId="59091"/>
    <cellStyle name="Input 3 5 6 5" xfId="23462"/>
    <cellStyle name="Input 3 5 6 5 2" xfId="59092"/>
    <cellStyle name="Input 3 5 6 5 3" xfId="59093"/>
    <cellStyle name="Input 3 5 6 6" xfId="23463"/>
    <cellStyle name="Input 3 5 6 6 2" xfId="59094"/>
    <cellStyle name="Input 3 5 6 6 3" xfId="59095"/>
    <cellStyle name="Input 3 5 6 7" xfId="23464"/>
    <cellStyle name="Input 3 5 6 8" xfId="59096"/>
    <cellStyle name="Input 3 5 7" xfId="23465"/>
    <cellStyle name="Input 3 5 7 2" xfId="23466"/>
    <cellStyle name="Input 3 5 7 2 2" xfId="23467"/>
    <cellStyle name="Input 3 5 7 2 3" xfId="23468"/>
    <cellStyle name="Input 3 5 7 2 4" xfId="23469"/>
    <cellStyle name="Input 3 5 7 2 5" xfId="23470"/>
    <cellStyle name="Input 3 5 7 2 6" xfId="23471"/>
    <cellStyle name="Input 3 5 7 3" xfId="23472"/>
    <cellStyle name="Input 3 5 7 3 2" xfId="59097"/>
    <cellStyle name="Input 3 5 7 3 3" xfId="59098"/>
    <cellStyle name="Input 3 5 7 4" xfId="23473"/>
    <cellStyle name="Input 3 5 7 4 2" xfId="59099"/>
    <cellStyle name="Input 3 5 7 4 3" xfId="59100"/>
    <cellStyle name="Input 3 5 7 5" xfId="23474"/>
    <cellStyle name="Input 3 5 7 5 2" xfId="59101"/>
    <cellStyle name="Input 3 5 7 5 3" xfId="59102"/>
    <cellStyle name="Input 3 5 7 6" xfId="23475"/>
    <cellStyle name="Input 3 5 7 6 2" xfId="59103"/>
    <cellStyle name="Input 3 5 7 6 3" xfId="59104"/>
    <cellStyle name="Input 3 5 7 7" xfId="23476"/>
    <cellStyle name="Input 3 5 7 8" xfId="59105"/>
    <cellStyle name="Input 3 5 8" xfId="23477"/>
    <cellStyle name="Input 3 5 8 2" xfId="23478"/>
    <cellStyle name="Input 3 5 8 2 2" xfId="23479"/>
    <cellStyle name="Input 3 5 8 2 3" xfId="23480"/>
    <cellStyle name="Input 3 5 8 2 4" xfId="23481"/>
    <cellStyle name="Input 3 5 8 2 5" xfId="23482"/>
    <cellStyle name="Input 3 5 8 2 6" xfId="23483"/>
    <cellStyle name="Input 3 5 8 3" xfId="23484"/>
    <cellStyle name="Input 3 5 8 3 2" xfId="59106"/>
    <cellStyle name="Input 3 5 8 3 3" xfId="59107"/>
    <cellStyle name="Input 3 5 8 4" xfId="23485"/>
    <cellStyle name="Input 3 5 8 4 2" xfId="59108"/>
    <cellStyle name="Input 3 5 8 4 3" xfId="59109"/>
    <cellStyle name="Input 3 5 8 5" xfId="23486"/>
    <cellStyle name="Input 3 5 8 5 2" xfId="59110"/>
    <cellStyle name="Input 3 5 8 5 3" xfId="59111"/>
    <cellStyle name="Input 3 5 8 6" xfId="23487"/>
    <cellStyle name="Input 3 5 8 6 2" xfId="59112"/>
    <cellStyle name="Input 3 5 8 6 3" xfId="59113"/>
    <cellStyle name="Input 3 5 8 7" xfId="23488"/>
    <cellStyle name="Input 3 5 8 8" xfId="59114"/>
    <cellStyle name="Input 3 5 9" xfId="23489"/>
    <cellStyle name="Input 3 5 9 2" xfId="23490"/>
    <cellStyle name="Input 3 5 9 2 2" xfId="23491"/>
    <cellStyle name="Input 3 5 9 2 3" xfId="23492"/>
    <cellStyle name="Input 3 5 9 2 4" xfId="23493"/>
    <cellStyle name="Input 3 5 9 2 5" xfId="23494"/>
    <cellStyle name="Input 3 5 9 2 6" xfId="23495"/>
    <cellStyle name="Input 3 5 9 3" xfId="23496"/>
    <cellStyle name="Input 3 5 9 3 2" xfId="59115"/>
    <cellStyle name="Input 3 5 9 3 3" xfId="59116"/>
    <cellStyle name="Input 3 5 9 4" xfId="23497"/>
    <cellStyle name="Input 3 5 9 4 2" xfId="59117"/>
    <cellStyle name="Input 3 5 9 4 3" xfId="59118"/>
    <cellStyle name="Input 3 5 9 5" xfId="23498"/>
    <cellStyle name="Input 3 5 9 5 2" xfId="59119"/>
    <cellStyle name="Input 3 5 9 5 3" xfId="59120"/>
    <cellStyle name="Input 3 5 9 6" xfId="23499"/>
    <cellStyle name="Input 3 5 9 6 2" xfId="59121"/>
    <cellStyle name="Input 3 5 9 6 3" xfId="59122"/>
    <cellStyle name="Input 3 5 9 7" xfId="23500"/>
    <cellStyle name="Input 3 5 9 8" xfId="59123"/>
    <cellStyle name="Input 3 6" xfId="23501"/>
    <cellStyle name="Input 3 6 2" xfId="23502"/>
    <cellStyle name="Input 3 6 2 2" xfId="23503"/>
    <cellStyle name="Input 3 6 2 3" xfId="23504"/>
    <cellStyle name="Input 3 6 2 4" xfId="23505"/>
    <cellStyle name="Input 3 6 2 5" xfId="23506"/>
    <cellStyle name="Input 3 6 2 6" xfId="23507"/>
    <cellStyle name="Input 3 6 3" xfId="23508"/>
    <cellStyle name="Input 3 6 3 2" xfId="59124"/>
    <cellStyle name="Input 3 6 3 3" xfId="59125"/>
    <cellStyle name="Input 3 6 4" xfId="23509"/>
    <cellStyle name="Input 3 6 4 2" xfId="59126"/>
    <cellStyle name="Input 3 6 4 3" xfId="59127"/>
    <cellStyle name="Input 3 6 5" xfId="23510"/>
    <cellStyle name="Input 3 6 5 2" xfId="59128"/>
    <cellStyle name="Input 3 6 5 3" xfId="59129"/>
    <cellStyle name="Input 3 6 6" xfId="23511"/>
    <cellStyle name="Input 3 6 6 2" xfId="59130"/>
    <cellStyle name="Input 3 6 6 3" xfId="59131"/>
    <cellStyle name="Input 3 6 7" xfId="23512"/>
    <cellStyle name="Input 3 6 8" xfId="59132"/>
    <cellStyle name="Input 3 7" xfId="23513"/>
    <cellStyle name="Input 3 7 2" xfId="23514"/>
    <cellStyle name="Input 3 7 2 2" xfId="23515"/>
    <cellStyle name="Input 3 7 2 3" xfId="23516"/>
    <cellStyle name="Input 3 7 2 4" xfId="23517"/>
    <cellStyle name="Input 3 7 2 5" xfId="23518"/>
    <cellStyle name="Input 3 7 2 6" xfId="23519"/>
    <cellStyle name="Input 3 7 3" xfId="23520"/>
    <cellStyle name="Input 3 7 3 2" xfId="59133"/>
    <cellStyle name="Input 3 7 3 3" xfId="59134"/>
    <cellStyle name="Input 3 7 4" xfId="23521"/>
    <cellStyle name="Input 3 7 4 2" xfId="59135"/>
    <cellStyle name="Input 3 7 4 3" xfId="59136"/>
    <cellStyle name="Input 3 7 5" xfId="23522"/>
    <cellStyle name="Input 3 7 5 2" xfId="59137"/>
    <cellStyle name="Input 3 7 5 3" xfId="59138"/>
    <cellStyle name="Input 3 7 6" xfId="23523"/>
    <cellStyle name="Input 3 7 6 2" xfId="59139"/>
    <cellStyle name="Input 3 7 6 3" xfId="59140"/>
    <cellStyle name="Input 3 7 7" xfId="23524"/>
    <cellStyle name="Input 3 7 8" xfId="59141"/>
    <cellStyle name="Input 3 8" xfId="23525"/>
    <cellStyle name="Input 3 8 2" xfId="23526"/>
    <cellStyle name="Input 3 8 2 2" xfId="23527"/>
    <cellStyle name="Input 3 8 2 3" xfId="23528"/>
    <cellStyle name="Input 3 8 2 4" xfId="23529"/>
    <cellStyle name="Input 3 8 2 5" xfId="23530"/>
    <cellStyle name="Input 3 8 2 6" xfId="23531"/>
    <cellStyle name="Input 3 8 3" xfId="23532"/>
    <cellStyle name="Input 3 8 3 2" xfId="59142"/>
    <cellStyle name="Input 3 8 3 3" xfId="59143"/>
    <cellStyle name="Input 3 8 4" xfId="23533"/>
    <cellStyle name="Input 3 8 4 2" xfId="59144"/>
    <cellStyle name="Input 3 8 4 3" xfId="59145"/>
    <cellStyle name="Input 3 8 5" xfId="23534"/>
    <cellStyle name="Input 3 8 5 2" xfId="59146"/>
    <cellStyle name="Input 3 8 5 3" xfId="59147"/>
    <cellStyle name="Input 3 8 6" xfId="23535"/>
    <cellStyle name="Input 3 8 6 2" xfId="59148"/>
    <cellStyle name="Input 3 8 6 3" xfId="59149"/>
    <cellStyle name="Input 3 8 7" xfId="23536"/>
    <cellStyle name="Input 3 8 8" xfId="59150"/>
    <cellStyle name="Input 3 9" xfId="23537"/>
    <cellStyle name="Input 3 9 2" xfId="23538"/>
    <cellStyle name="Input 3 9 2 2" xfId="23539"/>
    <cellStyle name="Input 3 9 2 3" xfId="23540"/>
    <cellStyle name="Input 3 9 2 4" xfId="23541"/>
    <cellStyle name="Input 3 9 2 5" xfId="23542"/>
    <cellStyle name="Input 3 9 2 6" xfId="23543"/>
    <cellStyle name="Input 3 9 3" xfId="23544"/>
    <cellStyle name="Input 3 9 3 2" xfId="59151"/>
    <cellStyle name="Input 3 9 3 3" xfId="59152"/>
    <cellStyle name="Input 3 9 4" xfId="23545"/>
    <cellStyle name="Input 3 9 4 2" xfId="59153"/>
    <cellStyle name="Input 3 9 4 3" xfId="59154"/>
    <cellStyle name="Input 3 9 5" xfId="23546"/>
    <cellStyle name="Input 3 9 5 2" xfId="59155"/>
    <cellStyle name="Input 3 9 5 3" xfId="59156"/>
    <cellStyle name="Input 3 9 6" xfId="23547"/>
    <cellStyle name="Input 3 9 6 2" xfId="59157"/>
    <cellStyle name="Input 3 9 6 3" xfId="59158"/>
    <cellStyle name="Input 3 9 7" xfId="23548"/>
    <cellStyle name="Input 3 9 8" xfId="59159"/>
    <cellStyle name="Input 4" xfId="23549"/>
    <cellStyle name="Input 4 10" xfId="23550"/>
    <cellStyle name="Input 4 10 2" xfId="23551"/>
    <cellStyle name="Input 4 10 2 2" xfId="23552"/>
    <cellStyle name="Input 4 10 2 3" xfId="23553"/>
    <cellStyle name="Input 4 10 2 4" xfId="23554"/>
    <cellStyle name="Input 4 10 2 5" xfId="23555"/>
    <cellStyle name="Input 4 10 2 6" xfId="23556"/>
    <cellStyle name="Input 4 10 3" xfId="23557"/>
    <cellStyle name="Input 4 10 3 2" xfId="59160"/>
    <cellStyle name="Input 4 10 3 3" xfId="59161"/>
    <cellStyle name="Input 4 10 4" xfId="23558"/>
    <cellStyle name="Input 4 10 4 2" xfId="59162"/>
    <cellStyle name="Input 4 10 4 3" xfId="59163"/>
    <cellStyle name="Input 4 10 5" xfId="23559"/>
    <cellStyle name="Input 4 10 5 2" xfId="59164"/>
    <cellStyle name="Input 4 10 5 3" xfId="59165"/>
    <cellStyle name="Input 4 10 6" xfId="23560"/>
    <cellStyle name="Input 4 10 6 2" xfId="59166"/>
    <cellStyle name="Input 4 10 6 3" xfId="59167"/>
    <cellStyle name="Input 4 10 7" xfId="23561"/>
    <cellStyle name="Input 4 10 8" xfId="59168"/>
    <cellStyle name="Input 4 11" xfId="23562"/>
    <cellStyle name="Input 4 11 2" xfId="23563"/>
    <cellStyle name="Input 4 11 2 2" xfId="23564"/>
    <cellStyle name="Input 4 11 2 3" xfId="23565"/>
    <cellStyle name="Input 4 11 2 4" xfId="23566"/>
    <cellStyle name="Input 4 11 2 5" xfId="23567"/>
    <cellStyle name="Input 4 11 2 6" xfId="23568"/>
    <cellStyle name="Input 4 11 3" xfId="23569"/>
    <cellStyle name="Input 4 11 3 2" xfId="59169"/>
    <cellStyle name="Input 4 11 3 3" xfId="59170"/>
    <cellStyle name="Input 4 11 4" xfId="23570"/>
    <cellStyle name="Input 4 11 4 2" xfId="59171"/>
    <cellStyle name="Input 4 11 4 3" xfId="59172"/>
    <cellStyle name="Input 4 11 5" xfId="23571"/>
    <cellStyle name="Input 4 11 5 2" xfId="59173"/>
    <cellStyle name="Input 4 11 5 3" xfId="59174"/>
    <cellStyle name="Input 4 11 6" xfId="23572"/>
    <cellStyle name="Input 4 11 6 2" xfId="59175"/>
    <cellStyle name="Input 4 11 6 3" xfId="59176"/>
    <cellStyle name="Input 4 11 7" xfId="23573"/>
    <cellStyle name="Input 4 11 8" xfId="59177"/>
    <cellStyle name="Input 4 12" xfId="23574"/>
    <cellStyle name="Input 4 12 2" xfId="23575"/>
    <cellStyle name="Input 4 12 2 2" xfId="23576"/>
    <cellStyle name="Input 4 12 2 3" xfId="23577"/>
    <cellStyle name="Input 4 12 2 4" xfId="23578"/>
    <cellStyle name="Input 4 12 2 5" xfId="23579"/>
    <cellStyle name="Input 4 12 2 6" xfId="23580"/>
    <cellStyle name="Input 4 12 3" xfId="23581"/>
    <cellStyle name="Input 4 12 3 2" xfId="59178"/>
    <cellStyle name="Input 4 12 3 3" xfId="59179"/>
    <cellStyle name="Input 4 12 4" xfId="23582"/>
    <cellStyle name="Input 4 12 4 2" xfId="59180"/>
    <cellStyle name="Input 4 12 4 3" xfId="59181"/>
    <cellStyle name="Input 4 12 5" xfId="23583"/>
    <cellStyle name="Input 4 12 5 2" xfId="59182"/>
    <cellStyle name="Input 4 12 5 3" xfId="59183"/>
    <cellStyle name="Input 4 12 6" xfId="23584"/>
    <cellStyle name="Input 4 12 6 2" xfId="59184"/>
    <cellStyle name="Input 4 12 6 3" xfId="59185"/>
    <cellStyle name="Input 4 12 7" xfId="23585"/>
    <cellStyle name="Input 4 12 8" xfId="59186"/>
    <cellStyle name="Input 4 13" xfId="23586"/>
    <cellStyle name="Input 4 13 2" xfId="23587"/>
    <cellStyle name="Input 4 13 2 2" xfId="23588"/>
    <cellStyle name="Input 4 13 2 3" xfId="23589"/>
    <cellStyle name="Input 4 13 2 4" xfId="23590"/>
    <cellStyle name="Input 4 13 2 5" xfId="23591"/>
    <cellStyle name="Input 4 13 2 6" xfId="23592"/>
    <cellStyle name="Input 4 13 3" xfId="23593"/>
    <cellStyle name="Input 4 13 3 2" xfId="59187"/>
    <cellStyle name="Input 4 13 3 3" xfId="59188"/>
    <cellStyle name="Input 4 13 4" xfId="23594"/>
    <cellStyle name="Input 4 13 4 2" xfId="59189"/>
    <cellStyle name="Input 4 13 4 3" xfId="59190"/>
    <cellStyle name="Input 4 13 5" xfId="23595"/>
    <cellStyle name="Input 4 13 5 2" xfId="59191"/>
    <cellStyle name="Input 4 13 5 3" xfId="59192"/>
    <cellStyle name="Input 4 13 6" xfId="23596"/>
    <cellStyle name="Input 4 13 6 2" xfId="59193"/>
    <cellStyle name="Input 4 13 6 3" xfId="59194"/>
    <cellStyle name="Input 4 13 7" xfId="23597"/>
    <cellStyle name="Input 4 13 8" xfId="59195"/>
    <cellStyle name="Input 4 14" xfId="23598"/>
    <cellStyle name="Input 4 14 2" xfId="23599"/>
    <cellStyle name="Input 4 14 2 2" xfId="23600"/>
    <cellStyle name="Input 4 14 2 3" xfId="23601"/>
    <cellStyle name="Input 4 14 2 4" xfId="23602"/>
    <cellStyle name="Input 4 14 2 5" xfId="23603"/>
    <cellStyle name="Input 4 14 2 6" xfId="23604"/>
    <cellStyle name="Input 4 14 3" xfId="23605"/>
    <cellStyle name="Input 4 14 3 2" xfId="59196"/>
    <cellStyle name="Input 4 14 3 3" xfId="59197"/>
    <cellStyle name="Input 4 14 4" xfId="23606"/>
    <cellStyle name="Input 4 14 4 2" xfId="59198"/>
    <cellStyle name="Input 4 14 4 3" xfId="59199"/>
    <cellStyle name="Input 4 14 5" xfId="23607"/>
    <cellStyle name="Input 4 14 5 2" xfId="59200"/>
    <cellStyle name="Input 4 14 5 3" xfId="59201"/>
    <cellStyle name="Input 4 14 6" xfId="23608"/>
    <cellStyle name="Input 4 14 6 2" xfId="59202"/>
    <cellStyle name="Input 4 14 6 3" xfId="59203"/>
    <cellStyle name="Input 4 14 7" xfId="23609"/>
    <cellStyle name="Input 4 14 8" xfId="59204"/>
    <cellStyle name="Input 4 15" xfId="23610"/>
    <cellStyle name="Input 4 15 2" xfId="23611"/>
    <cellStyle name="Input 4 15 2 2" xfId="23612"/>
    <cellStyle name="Input 4 15 2 3" xfId="23613"/>
    <cellStyle name="Input 4 15 2 4" xfId="23614"/>
    <cellStyle name="Input 4 15 2 5" xfId="23615"/>
    <cellStyle name="Input 4 15 2 6" xfId="23616"/>
    <cellStyle name="Input 4 15 3" xfId="23617"/>
    <cellStyle name="Input 4 15 3 2" xfId="59205"/>
    <cellStyle name="Input 4 15 3 3" xfId="59206"/>
    <cellStyle name="Input 4 15 4" xfId="23618"/>
    <cellStyle name="Input 4 15 4 2" xfId="59207"/>
    <cellStyle name="Input 4 15 4 3" xfId="59208"/>
    <cellStyle name="Input 4 15 5" xfId="23619"/>
    <cellStyle name="Input 4 15 5 2" xfId="59209"/>
    <cellStyle name="Input 4 15 5 3" xfId="59210"/>
    <cellStyle name="Input 4 15 6" xfId="23620"/>
    <cellStyle name="Input 4 15 6 2" xfId="59211"/>
    <cellStyle name="Input 4 15 6 3" xfId="59212"/>
    <cellStyle name="Input 4 15 7" xfId="23621"/>
    <cellStyle name="Input 4 15 8" xfId="59213"/>
    <cellStyle name="Input 4 16" xfId="23622"/>
    <cellStyle name="Input 4 16 2" xfId="23623"/>
    <cellStyle name="Input 4 16 2 2" xfId="23624"/>
    <cellStyle name="Input 4 16 2 3" xfId="23625"/>
    <cellStyle name="Input 4 16 2 4" xfId="23626"/>
    <cellStyle name="Input 4 16 2 5" xfId="23627"/>
    <cellStyle name="Input 4 16 2 6" xfId="23628"/>
    <cellStyle name="Input 4 16 3" xfId="23629"/>
    <cellStyle name="Input 4 16 3 2" xfId="59214"/>
    <cellStyle name="Input 4 16 3 3" xfId="59215"/>
    <cellStyle name="Input 4 16 4" xfId="23630"/>
    <cellStyle name="Input 4 16 4 2" xfId="59216"/>
    <cellStyle name="Input 4 16 4 3" xfId="59217"/>
    <cellStyle name="Input 4 16 5" xfId="23631"/>
    <cellStyle name="Input 4 16 5 2" xfId="59218"/>
    <cellStyle name="Input 4 16 5 3" xfId="59219"/>
    <cellStyle name="Input 4 16 6" xfId="23632"/>
    <cellStyle name="Input 4 16 6 2" xfId="59220"/>
    <cellStyle name="Input 4 16 6 3" xfId="59221"/>
    <cellStyle name="Input 4 16 7" xfId="23633"/>
    <cellStyle name="Input 4 16 8" xfId="59222"/>
    <cellStyle name="Input 4 17" xfId="23634"/>
    <cellStyle name="Input 4 17 2" xfId="23635"/>
    <cellStyle name="Input 4 17 2 2" xfId="23636"/>
    <cellStyle name="Input 4 17 2 3" xfId="23637"/>
    <cellStyle name="Input 4 17 2 4" xfId="23638"/>
    <cellStyle name="Input 4 17 2 5" xfId="23639"/>
    <cellStyle name="Input 4 17 2 6" xfId="23640"/>
    <cellStyle name="Input 4 17 3" xfId="23641"/>
    <cellStyle name="Input 4 17 3 2" xfId="59223"/>
    <cellStyle name="Input 4 17 3 3" xfId="59224"/>
    <cellStyle name="Input 4 17 4" xfId="23642"/>
    <cellStyle name="Input 4 17 4 2" xfId="59225"/>
    <cellStyle name="Input 4 17 4 3" xfId="59226"/>
    <cellStyle name="Input 4 17 5" xfId="23643"/>
    <cellStyle name="Input 4 17 5 2" xfId="59227"/>
    <cellStyle name="Input 4 17 5 3" xfId="59228"/>
    <cellStyle name="Input 4 17 6" xfId="23644"/>
    <cellStyle name="Input 4 17 6 2" xfId="59229"/>
    <cellStyle name="Input 4 17 6 3" xfId="59230"/>
    <cellStyle name="Input 4 17 7" xfId="23645"/>
    <cellStyle name="Input 4 17 8" xfId="59231"/>
    <cellStyle name="Input 4 18" xfId="23646"/>
    <cellStyle name="Input 4 18 2" xfId="23647"/>
    <cellStyle name="Input 4 18 2 2" xfId="23648"/>
    <cellStyle name="Input 4 18 2 3" xfId="23649"/>
    <cellStyle name="Input 4 18 2 4" xfId="23650"/>
    <cellStyle name="Input 4 18 2 5" xfId="23651"/>
    <cellStyle name="Input 4 18 2 6" xfId="23652"/>
    <cellStyle name="Input 4 18 3" xfId="23653"/>
    <cellStyle name="Input 4 18 3 2" xfId="59232"/>
    <cellStyle name="Input 4 18 3 3" xfId="59233"/>
    <cellStyle name="Input 4 18 4" xfId="23654"/>
    <cellStyle name="Input 4 18 4 2" xfId="59234"/>
    <cellStyle name="Input 4 18 4 3" xfId="59235"/>
    <cellStyle name="Input 4 18 5" xfId="23655"/>
    <cellStyle name="Input 4 18 5 2" xfId="59236"/>
    <cellStyle name="Input 4 18 5 3" xfId="59237"/>
    <cellStyle name="Input 4 18 6" xfId="23656"/>
    <cellStyle name="Input 4 18 6 2" xfId="59238"/>
    <cellStyle name="Input 4 18 6 3" xfId="59239"/>
    <cellStyle name="Input 4 18 7" xfId="23657"/>
    <cellStyle name="Input 4 18 8" xfId="59240"/>
    <cellStyle name="Input 4 19" xfId="23658"/>
    <cellStyle name="Input 4 19 2" xfId="23659"/>
    <cellStyle name="Input 4 19 2 2" xfId="23660"/>
    <cellStyle name="Input 4 19 2 3" xfId="23661"/>
    <cellStyle name="Input 4 19 2 4" xfId="23662"/>
    <cellStyle name="Input 4 19 2 5" xfId="23663"/>
    <cellStyle name="Input 4 19 2 6" xfId="23664"/>
    <cellStyle name="Input 4 19 3" xfId="23665"/>
    <cellStyle name="Input 4 19 3 2" xfId="59241"/>
    <cellStyle name="Input 4 19 3 3" xfId="59242"/>
    <cellStyle name="Input 4 19 4" xfId="23666"/>
    <cellStyle name="Input 4 19 4 2" xfId="59243"/>
    <cellStyle name="Input 4 19 4 3" xfId="59244"/>
    <cellStyle name="Input 4 19 5" xfId="23667"/>
    <cellStyle name="Input 4 19 5 2" xfId="59245"/>
    <cellStyle name="Input 4 19 5 3" xfId="59246"/>
    <cellStyle name="Input 4 19 6" xfId="23668"/>
    <cellStyle name="Input 4 19 6 2" xfId="59247"/>
    <cellStyle name="Input 4 19 6 3" xfId="59248"/>
    <cellStyle name="Input 4 19 7" xfId="23669"/>
    <cellStyle name="Input 4 19 8" xfId="59249"/>
    <cellStyle name="Input 4 2" xfId="23670"/>
    <cellStyle name="Input 4 2 10" xfId="23671"/>
    <cellStyle name="Input 4 2 10 2" xfId="23672"/>
    <cellStyle name="Input 4 2 10 2 2" xfId="23673"/>
    <cellStyle name="Input 4 2 10 2 3" xfId="23674"/>
    <cellStyle name="Input 4 2 10 2 4" xfId="23675"/>
    <cellStyle name="Input 4 2 10 2 5" xfId="23676"/>
    <cellStyle name="Input 4 2 10 2 6" xfId="23677"/>
    <cellStyle name="Input 4 2 10 3" xfId="23678"/>
    <cellStyle name="Input 4 2 10 3 2" xfId="59250"/>
    <cellStyle name="Input 4 2 10 3 3" xfId="59251"/>
    <cellStyle name="Input 4 2 10 4" xfId="23679"/>
    <cellStyle name="Input 4 2 10 4 2" xfId="59252"/>
    <cellStyle name="Input 4 2 10 4 3" xfId="59253"/>
    <cellStyle name="Input 4 2 10 5" xfId="23680"/>
    <cellStyle name="Input 4 2 10 5 2" xfId="59254"/>
    <cellStyle name="Input 4 2 10 5 3" xfId="59255"/>
    <cellStyle name="Input 4 2 10 6" xfId="23681"/>
    <cellStyle name="Input 4 2 10 6 2" xfId="59256"/>
    <cellStyle name="Input 4 2 10 6 3" xfId="59257"/>
    <cellStyle name="Input 4 2 10 7" xfId="23682"/>
    <cellStyle name="Input 4 2 10 8" xfId="59258"/>
    <cellStyle name="Input 4 2 11" xfId="23683"/>
    <cellStyle name="Input 4 2 11 2" xfId="23684"/>
    <cellStyle name="Input 4 2 11 2 2" xfId="23685"/>
    <cellStyle name="Input 4 2 11 2 3" xfId="23686"/>
    <cellStyle name="Input 4 2 11 2 4" xfId="23687"/>
    <cellStyle name="Input 4 2 11 2 5" xfId="23688"/>
    <cellStyle name="Input 4 2 11 2 6" xfId="23689"/>
    <cellStyle name="Input 4 2 11 3" xfId="23690"/>
    <cellStyle name="Input 4 2 11 3 2" xfId="59259"/>
    <cellStyle name="Input 4 2 11 3 3" xfId="59260"/>
    <cellStyle name="Input 4 2 11 4" xfId="23691"/>
    <cellStyle name="Input 4 2 11 4 2" xfId="59261"/>
    <cellStyle name="Input 4 2 11 4 3" xfId="59262"/>
    <cellStyle name="Input 4 2 11 5" xfId="23692"/>
    <cellStyle name="Input 4 2 11 5 2" xfId="59263"/>
    <cellStyle name="Input 4 2 11 5 3" xfId="59264"/>
    <cellStyle name="Input 4 2 11 6" xfId="23693"/>
    <cellStyle name="Input 4 2 11 6 2" xfId="59265"/>
    <cellStyle name="Input 4 2 11 6 3" xfId="59266"/>
    <cellStyle name="Input 4 2 11 7" xfId="23694"/>
    <cellStyle name="Input 4 2 11 8" xfId="59267"/>
    <cellStyle name="Input 4 2 12" xfId="23695"/>
    <cellStyle name="Input 4 2 12 2" xfId="23696"/>
    <cellStyle name="Input 4 2 12 2 2" xfId="23697"/>
    <cellStyle name="Input 4 2 12 2 3" xfId="23698"/>
    <cellStyle name="Input 4 2 12 2 4" xfId="23699"/>
    <cellStyle name="Input 4 2 12 2 5" xfId="23700"/>
    <cellStyle name="Input 4 2 12 2 6" xfId="23701"/>
    <cellStyle name="Input 4 2 12 3" xfId="23702"/>
    <cellStyle name="Input 4 2 12 3 2" xfId="59268"/>
    <cellStyle name="Input 4 2 12 3 3" xfId="59269"/>
    <cellStyle name="Input 4 2 12 4" xfId="23703"/>
    <cellStyle name="Input 4 2 12 4 2" xfId="59270"/>
    <cellStyle name="Input 4 2 12 4 3" xfId="59271"/>
    <cellStyle name="Input 4 2 12 5" xfId="23704"/>
    <cellStyle name="Input 4 2 12 5 2" xfId="59272"/>
    <cellStyle name="Input 4 2 12 5 3" xfId="59273"/>
    <cellStyle name="Input 4 2 12 6" xfId="23705"/>
    <cellStyle name="Input 4 2 12 6 2" xfId="59274"/>
    <cellStyle name="Input 4 2 12 6 3" xfId="59275"/>
    <cellStyle name="Input 4 2 12 7" xfId="23706"/>
    <cellStyle name="Input 4 2 12 8" xfId="59276"/>
    <cellStyle name="Input 4 2 13" xfId="23707"/>
    <cellStyle name="Input 4 2 13 2" xfId="23708"/>
    <cellStyle name="Input 4 2 13 2 2" xfId="23709"/>
    <cellStyle name="Input 4 2 13 2 3" xfId="23710"/>
    <cellStyle name="Input 4 2 13 2 4" xfId="23711"/>
    <cellStyle name="Input 4 2 13 2 5" xfId="23712"/>
    <cellStyle name="Input 4 2 13 2 6" xfId="23713"/>
    <cellStyle name="Input 4 2 13 3" xfId="23714"/>
    <cellStyle name="Input 4 2 13 3 2" xfId="59277"/>
    <cellStyle name="Input 4 2 13 3 3" xfId="59278"/>
    <cellStyle name="Input 4 2 13 4" xfId="23715"/>
    <cellStyle name="Input 4 2 13 4 2" xfId="59279"/>
    <cellStyle name="Input 4 2 13 4 3" xfId="59280"/>
    <cellStyle name="Input 4 2 13 5" xfId="23716"/>
    <cellStyle name="Input 4 2 13 5 2" xfId="59281"/>
    <cellStyle name="Input 4 2 13 5 3" xfId="59282"/>
    <cellStyle name="Input 4 2 13 6" xfId="23717"/>
    <cellStyle name="Input 4 2 13 6 2" xfId="59283"/>
    <cellStyle name="Input 4 2 13 6 3" xfId="59284"/>
    <cellStyle name="Input 4 2 13 7" xfId="23718"/>
    <cellStyle name="Input 4 2 13 8" xfId="59285"/>
    <cellStyle name="Input 4 2 14" xfId="23719"/>
    <cellStyle name="Input 4 2 14 2" xfId="23720"/>
    <cellStyle name="Input 4 2 14 2 2" xfId="23721"/>
    <cellStyle name="Input 4 2 14 2 3" xfId="23722"/>
    <cellStyle name="Input 4 2 14 2 4" xfId="23723"/>
    <cellStyle name="Input 4 2 14 2 5" xfId="23724"/>
    <cellStyle name="Input 4 2 14 2 6" xfId="23725"/>
    <cellStyle name="Input 4 2 14 3" xfId="23726"/>
    <cellStyle name="Input 4 2 14 3 2" xfId="59286"/>
    <cellStyle name="Input 4 2 14 3 3" xfId="59287"/>
    <cellStyle name="Input 4 2 14 4" xfId="23727"/>
    <cellStyle name="Input 4 2 14 4 2" xfId="59288"/>
    <cellStyle name="Input 4 2 14 4 3" xfId="59289"/>
    <cellStyle name="Input 4 2 14 5" xfId="23728"/>
    <cellStyle name="Input 4 2 14 5 2" xfId="59290"/>
    <cellStyle name="Input 4 2 14 5 3" xfId="59291"/>
    <cellStyle name="Input 4 2 14 6" xfId="23729"/>
    <cellStyle name="Input 4 2 14 6 2" xfId="59292"/>
    <cellStyle name="Input 4 2 14 6 3" xfId="59293"/>
    <cellStyle name="Input 4 2 14 7" xfId="23730"/>
    <cellStyle name="Input 4 2 14 8" xfId="59294"/>
    <cellStyle name="Input 4 2 15" xfId="23731"/>
    <cellStyle name="Input 4 2 15 2" xfId="23732"/>
    <cellStyle name="Input 4 2 15 2 2" xfId="23733"/>
    <cellStyle name="Input 4 2 15 2 3" xfId="23734"/>
    <cellStyle name="Input 4 2 15 2 4" xfId="23735"/>
    <cellStyle name="Input 4 2 15 2 5" xfId="23736"/>
    <cellStyle name="Input 4 2 15 2 6" xfId="23737"/>
    <cellStyle name="Input 4 2 15 3" xfId="23738"/>
    <cellStyle name="Input 4 2 15 3 2" xfId="59295"/>
    <cellStyle name="Input 4 2 15 3 3" xfId="59296"/>
    <cellStyle name="Input 4 2 15 4" xfId="23739"/>
    <cellStyle name="Input 4 2 15 4 2" xfId="59297"/>
    <cellStyle name="Input 4 2 15 4 3" xfId="59298"/>
    <cellStyle name="Input 4 2 15 5" xfId="23740"/>
    <cellStyle name="Input 4 2 15 5 2" xfId="59299"/>
    <cellStyle name="Input 4 2 15 5 3" xfId="59300"/>
    <cellStyle name="Input 4 2 15 6" xfId="23741"/>
    <cellStyle name="Input 4 2 15 6 2" xfId="59301"/>
    <cellStyle name="Input 4 2 15 6 3" xfId="59302"/>
    <cellStyle name="Input 4 2 15 7" xfId="23742"/>
    <cellStyle name="Input 4 2 15 8" xfId="59303"/>
    <cellStyle name="Input 4 2 16" xfId="23743"/>
    <cellStyle name="Input 4 2 16 2" xfId="23744"/>
    <cellStyle name="Input 4 2 16 2 2" xfId="23745"/>
    <cellStyle name="Input 4 2 16 2 3" xfId="23746"/>
    <cellStyle name="Input 4 2 16 2 4" xfId="23747"/>
    <cellStyle name="Input 4 2 16 2 5" xfId="23748"/>
    <cellStyle name="Input 4 2 16 2 6" xfId="23749"/>
    <cellStyle name="Input 4 2 16 3" xfId="23750"/>
    <cellStyle name="Input 4 2 16 3 2" xfId="59304"/>
    <cellStyle name="Input 4 2 16 3 3" xfId="59305"/>
    <cellStyle name="Input 4 2 16 4" xfId="23751"/>
    <cellStyle name="Input 4 2 16 4 2" xfId="59306"/>
    <cellStyle name="Input 4 2 16 4 3" xfId="59307"/>
    <cellStyle name="Input 4 2 16 5" xfId="23752"/>
    <cellStyle name="Input 4 2 16 5 2" xfId="59308"/>
    <cellStyle name="Input 4 2 16 5 3" xfId="59309"/>
    <cellStyle name="Input 4 2 16 6" xfId="23753"/>
    <cellStyle name="Input 4 2 16 6 2" xfId="59310"/>
    <cellStyle name="Input 4 2 16 6 3" xfId="59311"/>
    <cellStyle name="Input 4 2 16 7" xfId="23754"/>
    <cellStyle name="Input 4 2 16 8" xfId="59312"/>
    <cellStyle name="Input 4 2 17" xfId="23755"/>
    <cellStyle name="Input 4 2 17 2" xfId="23756"/>
    <cellStyle name="Input 4 2 17 2 2" xfId="23757"/>
    <cellStyle name="Input 4 2 17 2 3" xfId="23758"/>
    <cellStyle name="Input 4 2 17 2 4" xfId="23759"/>
    <cellStyle name="Input 4 2 17 2 5" xfId="23760"/>
    <cellStyle name="Input 4 2 17 2 6" xfId="23761"/>
    <cellStyle name="Input 4 2 17 3" xfId="23762"/>
    <cellStyle name="Input 4 2 17 3 2" xfId="59313"/>
    <cellStyle name="Input 4 2 17 3 3" xfId="59314"/>
    <cellStyle name="Input 4 2 17 4" xfId="23763"/>
    <cellStyle name="Input 4 2 17 4 2" xfId="59315"/>
    <cellStyle name="Input 4 2 17 4 3" xfId="59316"/>
    <cellStyle name="Input 4 2 17 5" xfId="23764"/>
    <cellStyle name="Input 4 2 17 5 2" xfId="59317"/>
    <cellStyle name="Input 4 2 17 5 3" xfId="59318"/>
    <cellStyle name="Input 4 2 17 6" xfId="23765"/>
    <cellStyle name="Input 4 2 17 6 2" xfId="59319"/>
    <cellStyle name="Input 4 2 17 6 3" xfId="59320"/>
    <cellStyle name="Input 4 2 17 7" xfId="23766"/>
    <cellStyle name="Input 4 2 17 8" xfId="59321"/>
    <cellStyle name="Input 4 2 18" xfId="23767"/>
    <cellStyle name="Input 4 2 18 2" xfId="23768"/>
    <cellStyle name="Input 4 2 18 2 2" xfId="23769"/>
    <cellStyle name="Input 4 2 18 2 3" xfId="23770"/>
    <cellStyle name="Input 4 2 18 2 4" xfId="23771"/>
    <cellStyle name="Input 4 2 18 2 5" xfId="23772"/>
    <cellStyle name="Input 4 2 18 2 6" xfId="23773"/>
    <cellStyle name="Input 4 2 18 3" xfId="23774"/>
    <cellStyle name="Input 4 2 18 3 2" xfId="59322"/>
    <cellStyle name="Input 4 2 18 3 3" xfId="59323"/>
    <cellStyle name="Input 4 2 18 4" xfId="23775"/>
    <cellStyle name="Input 4 2 18 4 2" xfId="59324"/>
    <cellStyle name="Input 4 2 18 4 3" xfId="59325"/>
    <cellStyle name="Input 4 2 18 5" xfId="23776"/>
    <cellStyle name="Input 4 2 18 5 2" xfId="59326"/>
    <cellStyle name="Input 4 2 18 5 3" xfId="59327"/>
    <cellStyle name="Input 4 2 18 6" xfId="23777"/>
    <cellStyle name="Input 4 2 18 6 2" xfId="59328"/>
    <cellStyle name="Input 4 2 18 6 3" xfId="59329"/>
    <cellStyle name="Input 4 2 18 7" xfId="23778"/>
    <cellStyle name="Input 4 2 18 8" xfId="59330"/>
    <cellStyle name="Input 4 2 19" xfId="23779"/>
    <cellStyle name="Input 4 2 19 2" xfId="23780"/>
    <cellStyle name="Input 4 2 19 2 2" xfId="23781"/>
    <cellStyle name="Input 4 2 19 2 3" xfId="23782"/>
    <cellStyle name="Input 4 2 19 2 4" xfId="23783"/>
    <cellStyle name="Input 4 2 19 2 5" xfId="23784"/>
    <cellStyle name="Input 4 2 19 2 6" xfId="23785"/>
    <cellStyle name="Input 4 2 19 3" xfId="23786"/>
    <cellStyle name="Input 4 2 19 3 2" xfId="59331"/>
    <cellStyle name="Input 4 2 19 3 3" xfId="59332"/>
    <cellStyle name="Input 4 2 19 4" xfId="23787"/>
    <cellStyle name="Input 4 2 19 4 2" xfId="59333"/>
    <cellStyle name="Input 4 2 19 4 3" xfId="59334"/>
    <cellStyle name="Input 4 2 19 5" xfId="23788"/>
    <cellStyle name="Input 4 2 19 5 2" xfId="59335"/>
    <cellStyle name="Input 4 2 19 5 3" xfId="59336"/>
    <cellStyle name="Input 4 2 19 6" xfId="23789"/>
    <cellStyle name="Input 4 2 19 6 2" xfId="59337"/>
    <cellStyle name="Input 4 2 19 6 3" xfId="59338"/>
    <cellStyle name="Input 4 2 19 7" xfId="23790"/>
    <cellStyle name="Input 4 2 19 8" xfId="59339"/>
    <cellStyle name="Input 4 2 2" xfId="23791"/>
    <cellStyle name="Input 4 2 2 10" xfId="23792"/>
    <cellStyle name="Input 4 2 2 10 2" xfId="23793"/>
    <cellStyle name="Input 4 2 2 10 2 2" xfId="23794"/>
    <cellStyle name="Input 4 2 2 10 2 3" xfId="23795"/>
    <cellStyle name="Input 4 2 2 10 2 4" xfId="23796"/>
    <cellStyle name="Input 4 2 2 10 2 5" xfId="23797"/>
    <cellStyle name="Input 4 2 2 10 2 6" xfId="23798"/>
    <cellStyle name="Input 4 2 2 10 3" xfId="23799"/>
    <cellStyle name="Input 4 2 2 10 3 2" xfId="59340"/>
    <cellStyle name="Input 4 2 2 10 3 3" xfId="59341"/>
    <cellStyle name="Input 4 2 2 10 4" xfId="23800"/>
    <cellStyle name="Input 4 2 2 10 4 2" xfId="59342"/>
    <cellStyle name="Input 4 2 2 10 4 3" xfId="59343"/>
    <cellStyle name="Input 4 2 2 10 5" xfId="23801"/>
    <cellStyle name="Input 4 2 2 10 5 2" xfId="59344"/>
    <cellStyle name="Input 4 2 2 10 5 3" xfId="59345"/>
    <cellStyle name="Input 4 2 2 10 6" xfId="23802"/>
    <cellStyle name="Input 4 2 2 10 6 2" xfId="59346"/>
    <cellStyle name="Input 4 2 2 10 6 3" xfId="59347"/>
    <cellStyle name="Input 4 2 2 10 7" xfId="23803"/>
    <cellStyle name="Input 4 2 2 10 8" xfId="59348"/>
    <cellStyle name="Input 4 2 2 11" xfId="23804"/>
    <cellStyle name="Input 4 2 2 11 2" xfId="23805"/>
    <cellStyle name="Input 4 2 2 11 2 2" xfId="23806"/>
    <cellStyle name="Input 4 2 2 11 2 3" xfId="23807"/>
    <cellStyle name="Input 4 2 2 11 2 4" xfId="23808"/>
    <cellStyle name="Input 4 2 2 11 2 5" xfId="23809"/>
    <cellStyle name="Input 4 2 2 11 2 6" xfId="23810"/>
    <cellStyle name="Input 4 2 2 11 3" xfId="23811"/>
    <cellStyle name="Input 4 2 2 11 3 2" xfId="59349"/>
    <cellStyle name="Input 4 2 2 11 3 3" xfId="59350"/>
    <cellStyle name="Input 4 2 2 11 4" xfId="23812"/>
    <cellStyle name="Input 4 2 2 11 4 2" xfId="59351"/>
    <cellStyle name="Input 4 2 2 11 4 3" xfId="59352"/>
    <cellStyle name="Input 4 2 2 11 5" xfId="23813"/>
    <cellStyle name="Input 4 2 2 11 5 2" xfId="59353"/>
    <cellStyle name="Input 4 2 2 11 5 3" xfId="59354"/>
    <cellStyle name="Input 4 2 2 11 6" xfId="23814"/>
    <cellStyle name="Input 4 2 2 11 6 2" xfId="59355"/>
    <cellStyle name="Input 4 2 2 11 6 3" xfId="59356"/>
    <cellStyle name="Input 4 2 2 11 7" xfId="23815"/>
    <cellStyle name="Input 4 2 2 11 8" xfId="59357"/>
    <cellStyle name="Input 4 2 2 12" xfId="23816"/>
    <cellStyle name="Input 4 2 2 12 2" xfId="23817"/>
    <cellStyle name="Input 4 2 2 12 2 2" xfId="23818"/>
    <cellStyle name="Input 4 2 2 12 2 3" xfId="23819"/>
    <cellStyle name="Input 4 2 2 12 2 4" xfId="23820"/>
    <cellStyle name="Input 4 2 2 12 2 5" xfId="23821"/>
    <cellStyle name="Input 4 2 2 12 2 6" xfId="23822"/>
    <cellStyle name="Input 4 2 2 12 3" xfId="23823"/>
    <cellStyle name="Input 4 2 2 12 3 2" xfId="59358"/>
    <cellStyle name="Input 4 2 2 12 3 3" xfId="59359"/>
    <cellStyle name="Input 4 2 2 12 4" xfId="23824"/>
    <cellStyle name="Input 4 2 2 12 4 2" xfId="59360"/>
    <cellStyle name="Input 4 2 2 12 4 3" xfId="59361"/>
    <cellStyle name="Input 4 2 2 12 5" xfId="23825"/>
    <cellStyle name="Input 4 2 2 12 5 2" xfId="59362"/>
    <cellStyle name="Input 4 2 2 12 5 3" xfId="59363"/>
    <cellStyle name="Input 4 2 2 12 6" xfId="23826"/>
    <cellStyle name="Input 4 2 2 12 6 2" xfId="59364"/>
    <cellStyle name="Input 4 2 2 12 6 3" xfId="59365"/>
    <cellStyle name="Input 4 2 2 12 7" xfId="23827"/>
    <cellStyle name="Input 4 2 2 12 8" xfId="59366"/>
    <cellStyle name="Input 4 2 2 13" xfId="23828"/>
    <cellStyle name="Input 4 2 2 13 2" xfId="23829"/>
    <cellStyle name="Input 4 2 2 13 2 2" xfId="23830"/>
    <cellStyle name="Input 4 2 2 13 2 3" xfId="23831"/>
    <cellStyle name="Input 4 2 2 13 2 4" xfId="23832"/>
    <cellStyle name="Input 4 2 2 13 2 5" xfId="23833"/>
    <cellStyle name="Input 4 2 2 13 2 6" xfId="23834"/>
    <cellStyle name="Input 4 2 2 13 3" xfId="23835"/>
    <cellStyle name="Input 4 2 2 13 3 2" xfId="59367"/>
    <cellStyle name="Input 4 2 2 13 3 3" xfId="59368"/>
    <cellStyle name="Input 4 2 2 13 4" xfId="23836"/>
    <cellStyle name="Input 4 2 2 13 4 2" xfId="59369"/>
    <cellStyle name="Input 4 2 2 13 4 3" xfId="59370"/>
    <cellStyle name="Input 4 2 2 13 5" xfId="23837"/>
    <cellStyle name="Input 4 2 2 13 5 2" xfId="59371"/>
    <cellStyle name="Input 4 2 2 13 5 3" xfId="59372"/>
    <cellStyle name="Input 4 2 2 13 6" xfId="23838"/>
    <cellStyle name="Input 4 2 2 13 6 2" xfId="59373"/>
    <cellStyle name="Input 4 2 2 13 6 3" xfId="59374"/>
    <cellStyle name="Input 4 2 2 13 7" xfId="23839"/>
    <cellStyle name="Input 4 2 2 13 8" xfId="59375"/>
    <cellStyle name="Input 4 2 2 14" xfId="23840"/>
    <cellStyle name="Input 4 2 2 14 2" xfId="23841"/>
    <cellStyle name="Input 4 2 2 14 2 2" xfId="23842"/>
    <cellStyle name="Input 4 2 2 14 2 3" xfId="23843"/>
    <cellStyle name="Input 4 2 2 14 2 4" xfId="23844"/>
    <cellStyle name="Input 4 2 2 14 2 5" xfId="23845"/>
    <cellStyle name="Input 4 2 2 14 2 6" xfId="23846"/>
    <cellStyle name="Input 4 2 2 14 3" xfId="23847"/>
    <cellStyle name="Input 4 2 2 14 3 2" xfId="59376"/>
    <cellStyle name="Input 4 2 2 14 3 3" xfId="59377"/>
    <cellStyle name="Input 4 2 2 14 4" xfId="23848"/>
    <cellStyle name="Input 4 2 2 14 4 2" xfId="59378"/>
    <cellStyle name="Input 4 2 2 14 4 3" xfId="59379"/>
    <cellStyle name="Input 4 2 2 14 5" xfId="23849"/>
    <cellStyle name="Input 4 2 2 14 5 2" xfId="59380"/>
    <cellStyle name="Input 4 2 2 14 5 3" xfId="59381"/>
    <cellStyle name="Input 4 2 2 14 6" xfId="23850"/>
    <cellStyle name="Input 4 2 2 14 6 2" xfId="59382"/>
    <cellStyle name="Input 4 2 2 14 6 3" xfId="59383"/>
    <cellStyle name="Input 4 2 2 14 7" xfId="23851"/>
    <cellStyle name="Input 4 2 2 14 8" xfId="59384"/>
    <cellStyle name="Input 4 2 2 15" xfId="23852"/>
    <cellStyle name="Input 4 2 2 15 2" xfId="23853"/>
    <cellStyle name="Input 4 2 2 15 2 2" xfId="23854"/>
    <cellStyle name="Input 4 2 2 15 2 3" xfId="23855"/>
    <cellStyle name="Input 4 2 2 15 2 4" xfId="23856"/>
    <cellStyle name="Input 4 2 2 15 2 5" xfId="23857"/>
    <cellStyle name="Input 4 2 2 15 2 6" xfId="23858"/>
    <cellStyle name="Input 4 2 2 15 3" xfId="23859"/>
    <cellStyle name="Input 4 2 2 15 3 2" xfId="59385"/>
    <cellStyle name="Input 4 2 2 15 3 3" xfId="59386"/>
    <cellStyle name="Input 4 2 2 15 4" xfId="23860"/>
    <cellStyle name="Input 4 2 2 15 4 2" xfId="59387"/>
    <cellStyle name="Input 4 2 2 15 4 3" xfId="59388"/>
    <cellStyle name="Input 4 2 2 15 5" xfId="23861"/>
    <cellStyle name="Input 4 2 2 15 5 2" xfId="59389"/>
    <cellStyle name="Input 4 2 2 15 5 3" xfId="59390"/>
    <cellStyle name="Input 4 2 2 15 6" xfId="23862"/>
    <cellStyle name="Input 4 2 2 15 6 2" xfId="59391"/>
    <cellStyle name="Input 4 2 2 15 6 3" xfId="59392"/>
    <cellStyle name="Input 4 2 2 15 7" xfId="23863"/>
    <cellStyle name="Input 4 2 2 15 8" xfId="59393"/>
    <cellStyle name="Input 4 2 2 16" xfId="23864"/>
    <cellStyle name="Input 4 2 2 16 2" xfId="23865"/>
    <cellStyle name="Input 4 2 2 16 2 2" xfId="23866"/>
    <cellStyle name="Input 4 2 2 16 2 3" xfId="23867"/>
    <cellStyle name="Input 4 2 2 16 2 4" xfId="23868"/>
    <cellStyle name="Input 4 2 2 16 2 5" xfId="23869"/>
    <cellStyle name="Input 4 2 2 16 2 6" xfId="23870"/>
    <cellStyle name="Input 4 2 2 16 3" xfId="23871"/>
    <cellStyle name="Input 4 2 2 16 3 2" xfId="59394"/>
    <cellStyle name="Input 4 2 2 16 3 3" xfId="59395"/>
    <cellStyle name="Input 4 2 2 16 4" xfId="23872"/>
    <cellStyle name="Input 4 2 2 16 4 2" xfId="59396"/>
    <cellStyle name="Input 4 2 2 16 4 3" xfId="59397"/>
    <cellStyle name="Input 4 2 2 16 5" xfId="23873"/>
    <cellStyle name="Input 4 2 2 16 5 2" xfId="59398"/>
    <cellStyle name="Input 4 2 2 16 5 3" xfId="59399"/>
    <cellStyle name="Input 4 2 2 16 6" xfId="23874"/>
    <cellStyle name="Input 4 2 2 16 6 2" xfId="59400"/>
    <cellStyle name="Input 4 2 2 16 6 3" xfId="59401"/>
    <cellStyle name="Input 4 2 2 16 7" xfId="23875"/>
    <cellStyle name="Input 4 2 2 16 8" xfId="59402"/>
    <cellStyle name="Input 4 2 2 17" xfId="23876"/>
    <cellStyle name="Input 4 2 2 17 2" xfId="23877"/>
    <cellStyle name="Input 4 2 2 17 2 2" xfId="23878"/>
    <cellStyle name="Input 4 2 2 17 2 3" xfId="23879"/>
    <cellStyle name="Input 4 2 2 17 2 4" xfId="23880"/>
    <cellStyle name="Input 4 2 2 17 2 5" xfId="23881"/>
    <cellStyle name="Input 4 2 2 17 2 6" xfId="23882"/>
    <cellStyle name="Input 4 2 2 17 3" xfId="23883"/>
    <cellStyle name="Input 4 2 2 17 3 2" xfId="59403"/>
    <cellStyle name="Input 4 2 2 17 3 3" xfId="59404"/>
    <cellStyle name="Input 4 2 2 17 4" xfId="23884"/>
    <cellStyle name="Input 4 2 2 17 4 2" xfId="59405"/>
    <cellStyle name="Input 4 2 2 17 4 3" xfId="59406"/>
    <cellStyle name="Input 4 2 2 17 5" xfId="23885"/>
    <cellStyle name="Input 4 2 2 17 5 2" xfId="59407"/>
    <cellStyle name="Input 4 2 2 17 5 3" xfId="59408"/>
    <cellStyle name="Input 4 2 2 17 6" xfId="23886"/>
    <cellStyle name="Input 4 2 2 17 6 2" xfId="59409"/>
    <cellStyle name="Input 4 2 2 17 6 3" xfId="59410"/>
    <cellStyle name="Input 4 2 2 17 7" xfId="23887"/>
    <cellStyle name="Input 4 2 2 17 8" xfId="59411"/>
    <cellStyle name="Input 4 2 2 18" xfId="23888"/>
    <cellStyle name="Input 4 2 2 18 2" xfId="23889"/>
    <cellStyle name="Input 4 2 2 18 2 2" xfId="23890"/>
    <cellStyle name="Input 4 2 2 18 2 3" xfId="23891"/>
    <cellStyle name="Input 4 2 2 18 2 4" xfId="23892"/>
    <cellStyle name="Input 4 2 2 18 2 5" xfId="23893"/>
    <cellStyle name="Input 4 2 2 18 2 6" xfId="23894"/>
    <cellStyle name="Input 4 2 2 18 3" xfId="23895"/>
    <cellStyle name="Input 4 2 2 18 3 2" xfId="59412"/>
    <cellStyle name="Input 4 2 2 18 3 3" xfId="59413"/>
    <cellStyle name="Input 4 2 2 18 4" xfId="23896"/>
    <cellStyle name="Input 4 2 2 18 4 2" xfId="59414"/>
    <cellStyle name="Input 4 2 2 18 4 3" xfId="59415"/>
    <cellStyle name="Input 4 2 2 18 5" xfId="23897"/>
    <cellStyle name="Input 4 2 2 18 5 2" xfId="59416"/>
    <cellStyle name="Input 4 2 2 18 5 3" xfId="59417"/>
    <cellStyle name="Input 4 2 2 18 6" xfId="23898"/>
    <cellStyle name="Input 4 2 2 18 6 2" xfId="59418"/>
    <cellStyle name="Input 4 2 2 18 6 3" xfId="59419"/>
    <cellStyle name="Input 4 2 2 18 7" xfId="23899"/>
    <cellStyle name="Input 4 2 2 18 8" xfId="59420"/>
    <cellStyle name="Input 4 2 2 19" xfId="23900"/>
    <cellStyle name="Input 4 2 2 19 2" xfId="23901"/>
    <cellStyle name="Input 4 2 2 19 2 2" xfId="23902"/>
    <cellStyle name="Input 4 2 2 19 2 3" xfId="23903"/>
    <cellStyle name="Input 4 2 2 19 2 4" xfId="23904"/>
    <cellStyle name="Input 4 2 2 19 2 5" xfId="23905"/>
    <cellStyle name="Input 4 2 2 19 2 6" xfId="23906"/>
    <cellStyle name="Input 4 2 2 19 3" xfId="23907"/>
    <cellStyle name="Input 4 2 2 19 3 2" xfId="59421"/>
    <cellStyle name="Input 4 2 2 19 3 3" xfId="59422"/>
    <cellStyle name="Input 4 2 2 19 4" xfId="23908"/>
    <cellStyle name="Input 4 2 2 19 4 2" xfId="59423"/>
    <cellStyle name="Input 4 2 2 19 4 3" xfId="59424"/>
    <cellStyle name="Input 4 2 2 19 5" xfId="23909"/>
    <cellStyle name="Input 4 2 2 19 5 2" xfId="59425"/>
    <cellStyle name="Input 4 2 2 19 5 3" xfId="59426"/>
    <cellStyle name="Input 4 2 2 19 6" xfId="23910"/>
    <cellStyle name="Input 4 2 2 19 6 2" xfId="59427"/>
    <cellStyle name="Input 4 2 2 19 6 3" xfId="59428"/>
    <cellStyle name="Input 4 2 2 19 7" xfId="23911"/>
    <cellStyle name="Input 4 2 2 19 8" xfId="59429"/>
    <cellStyle name="Input 4 2 2 2" xfId="23912"/>
    <cellStyle name="Input 4 2 2 2 2" xfId="23913"/>
    <cellStyle name="Input 4 2 2 2 2 2" xfId="23914"/>
    <cellStyle name="Input 4 2 2 2 2 3" xfId="23915"/>
    <cellStyle name="Input 4 2 2 2 2 4" xfId="23916"/>
    <cellStyle name="Input 4 2 2 2 2 5" xfId="23917"/>
    <cellStyle name="Input 4 2 2 2 2 6" xfId="23918"/>
    <cellStyle name="Input 4 2 2 2 3" xfId="23919"/>
    <cellStyle name="Input 4 2 2 2 3 2" xfId="59430"/>
    <cellStyle name="Input 4 2 2 2 3 3" xfId="59431"/>
    <cellStyle name="Input 4 2 2 2 4" xfId="23920"/>
    <cellStyle name="Input 4 2 2 2 4 2" xfId="59432"/>
    <cellStyle name="Input 4 2 2 2 4 3" xfId="59433"/>
    <cellStyle name="Input 4 2 2 2 5" xfId="23921"/>
    <cellStyle name="Input 4 2 2 2 5 2" xfId="59434"/>
    <cellStyle name="Input 4 2 2 2 5 3" xfId="59435"/>
    <cellStyle name="Input 4 2 2 2 6" xfId="23922"/>
    <cellStyle name="Input 4 2 2 2 6 2" xfId="59436"/>
    <cellStyle name="Input 4 2 2 2 6 3" xfId="59437"/>
    <cellStyle name="Input 4 2 2 2 7" xfId="23923"/>
    <cellStyle name="Input 4 2 2 2 8" xfId="59438"/>
    <cellStyle name="Input 4 2 2 20" xfId="23924"/>
    <cellStyle name="Input 4 2 2 20 2" xfId="23925"/>
    <cellStyle name="Input 4 2 2 20 2 2" xfId="23926"/>
    <cellStyle name="Input 4 2 2 20 2 3" xfId="23927"/>
    <cellStyle name="Input 4 2 2 20 2 4" xfId="23928"/>
    <cellStyle name="Input 4 2 2 20 2 5" xfId="23929"/>
    <cellStyle name="Input 4 2 2 20 2 6" xfId="23930"/>
    <cellStyle name="Input 4 2 2 20 3" xfId="23931"/>
    <cellStyle name="Input 4 2 2 20 3 2" xfId="59439"/>
    <cellStyle name="Input 4 2 2 20 3 3" xfId="59440"/>
    <cellStyle name="Input 4 2 2 20 4" xfId="23932"/>
    <cellStyle name="Input 4 2 2 20 4 2" xfId="59441"/>
    <cellStyle name="Input 4 2 2 20 4 3" xfId="59442"/>
    <cellStyle name="Input 4 2 2 20 5" xfId="23933"/>
    <cellStyle name="Input 4 2 2 20 5 2" xfId="59443"/>
    <cellStyle name="Input 4 2 2 20 5 3" xfId="59444"/>
    <cellStyle name="Input 4 2 2 20 6" xfId="23934"/>
    <cellStyle name="Input 4 2 2 20 6 2" xfId="59445"/>
    <cellStyle name="Input 4 2 2 20 6 3" xfId="59446"/>
    <cellStyle name="Input 4 2 2 20 7" xfId="23935"/>
    <cellStyle name="Input 4 2 2 20 8" xfId="59447"/>
    <cellStyle name="Input 4 2 2 21" xfId="23936"/>
    <cellStyle name="Input 4 2 2 21 2" xfId="23937"/>
    <cellStyle name="Input 4 2 2 21 2 2" xfId="23938"/>
    <cellStyle name="Input 4 2 2 21 2 3" xfId="23939"/>
    <cellStyle name="Input 4 2 2 21 2 4" xfId="23940"/>
    <cellStyle name="Input 4 2 2 21 2 5" xfId="23941"/>
    <cellStyle name="Input 4 2 2 21 2 6" xfId="23942"/>
    <cellStyle name="Input 4 2 2 21 3" xfId="23943"/>
    <cellStyle name="Input 4 2 2 21 3 2" xfId="59448"/>
    <cellStyle name="Input 4 2 2 21 3 3" xfId="59449"/>
    <cellStyle name="Input 4 2 2 21 4" xfId="23944"/>
    <cellStyle name="Input 4 2 2 21 4 2" xfId="59450"/>
    <cellStyle name="Input 4 2 2 21 4 3" xfId="59451"/>
    <cellStyle name="Input 4 2 2 21 5" xfId="23945"/>
    <cellStyle name="Input 4 2 2 21 5 2" xfId="59452"/>
    <cellStyle name="Input 4 2 2 21 5 3" xfId="59453"/>
    <cellStyle name="Input 4 2 2 21 6" xfId="23946"/>
    <cellStyle name="Input 4 2 2 21 6 2" xfId="59454"/>
    <cellStyle name="Input 4 2 2 21 6 3" xfId="59455"/>
    <cellStyle name="Input 4 2 2 21 7" xfId="23947"/>
    <cellStyle name="Input 4 2 2 21 8" xfId="59456"/>
    <cellStyle name="Input 4 2 2 22" xfId="23948"/>
    <cellStyle name="Input 4 2 2 22 2" xfId="23949"/>
    <cellStyle name="Input 4 2 2 22 2 2" xfId="23950"/>
    <cellStyle name="Input 4 2 2 22 2 3" xfId="23951"/>
    <cellStyle name="Input 4 2 2 22 2 4" xfId="23952"/>
    <cellStyle name="Input 4 2 2 22 2 5" xfId="23953"/>
    <cellStyle name="Input 4 2 2 22 2 6" xfId="23954"/>
    <cellStyle name="Input 4 2 2 22 3" xfId="23955"/>
    <cellStyle name="Input 4 2 2 22 3 2" xfId="59457"/>
    <cellStyle name="Input 4 2 2 22 3 3" xfId="59458"/>
    <cellStyle name="Input 4 2 2 22 4" xfId="23956"/>
    <cellStyle name="Input 4 2 2 22 4 2" xfId="59459"/>
    <cellStyle name="Input 4 2 2 22 4 3" xfId="59460"/>
    <cellStyle name="Input 4 2 2 22 5" xfId="23957"/>
    <cellStyle name="Input 4 2 2 22 5 2" xfId="59461"/>
    <cellStyle name="Input 4 2 2 22 5 3" xfId="59462"/>
    <cellStyle name="Input 4 2 2 22 6" xfId="23958"/>
    <cellStyle name="Input 4 2 2 22 6 2" xfId="59463"/>
    <cellStyle name="Input 4 2 2 22 6 3" xfId="59464"/>
    <cellStyle name="Input 4 2 2 22 7" xfId="23959"/>
    <cellStyle name="Input 4 2 2 22 8" xfId="59465"/>
    <cellStyle name="Input 4 2 2 23" xfId="23960"/>
    <cellStyle name="Input 4 2 2 23 2" xfId="23961"/>
    <cellStyle name="Input 4 2 2 23 2 2" xfId="23962"/>
    <cellStyle name="Input 4 2 2 23 2 3" xfId="23963"/>
    <cellStyle name="Input 4 2 2 23 2 4" xfId="23964"/>
    <cellStyle name="Input 4 2 2 23 2 5" xfId="23965"/>
    <cellStyle name="Input 4 2 2 23 2 6" xfId="23966"/>
    <cellStyle name="Input 4 2 2 23 3" xfId="23967"/>
    <cellStyle name="Input 4 2 2 23 3 2" xfId="59466"/>
    <cellStyle name="Input 4 2 2 23 3 3" xfId="59467"/>
    <cellStyle name="Input 4 2 2 23 4" xfId="23968"/>
    <cellStyle name="Input 4 2 2 23 4 2" xfId="59468"/>
    <cellStyle name="Input 4 2 2 23 4 3" xfId="59469"/>
    <cellStyle name="Input 4 2 2 23 5" xfId="23969"/>
    <cellStyle name="Input 4 2 2 23 5 2" xfId="59470"/>
    <cellStyle name="Input 4 2 2 23 5 3" xfId="59471"/>
    <cellStyle name="Input 4 2 2 23 6" xfId="23970"/>
    <cellStyle name="Input 4 2 2 23 6 2" xfId="59472"/>
    <cellStyle name="Input 4 2 2 23 6 3" xfId="59473"/>
    <cellStyle name="Input 4 2 2 23 7" xfId="23971"/>
    <cellStyle name="Input 4 2 2 23 8" xfId="59474"/>
    <cellStyle name="Input 4 2 2 24" xfId="23972"/>
    <cellStyle name="Input 4 2 2 24 2" xfId="23973"/>
    <cellStyle name="Input 4 2 2 24 2 2" xfId="23974"/>
    <cellStyle name="Input 4 2 2 24 2 3" xfId="23975"/>
    <cellStyle name="Input 4 2 2 24 2 4" xfId="23976"/>
    <cellStyle name="Input 4 2 2 24 2 5" xfId="23977"/>
    <cellStyle name="Input 4 2 2 24 2 6" xfId="23978"/>
    <cellStyle name="Input 4 2 2 24 3" xfId="23979"/>
    <cellStyle name="Input 4 2 2 24 3 2" xfId="59475"/>
    <cellStyle name="Input 4 2 2 24 3 3" xfId="59476"/>
    <cellStyle name="Input 4 2 2 24 4" xfId="23980"/>
    <cellStyle name="Input 4 2 2 24 4 2" xfId="59477"/>
    <cellStyle name="Input 4 2 2 24 4 3" xfId="59478"/>
    <cellStyle name="Input 4 2 2 24 5" xfId="23981"/>
    <cellStyle name="Input 4 2 2 24 5 2" xfId="59479"/>
    <cellStyle name="Input 4 2 2 24 5 3" xfId="59480"/>
    <cellStyle name="Input 4 2 2 24 6" xfId="23982"/>
    <cellStyle name="Input 4 2 2 24 6 2" xfId="59481"/>
    <cellStyle name="Input 4 2 2 24 6 3" xfId="59482"/>
    <cellStyle name="Input 4 2 2 24 7" xfId="23983"/>
    <cellStyle name="Input 4 2 2 24 8" xfId="59483"/>
    <cellStyle name="Input 4 2 2 25" xfId="23984"/>
    <cellStyle name="Input 4 2 2 25 2" xfId="23985"/>
    <cellStyle name="Input 4 2 2 25 2 2" xfId="23986"/>
    <cellStyle name="Input 4 2 2 25 2 3" xfId="23987"/>
    <cellStyle name="Input 4 2 2 25 2 4" xfId="23988"/>
    <cellStyle name="Input 4 2 2 25 2 5" xfId="23989"/>
    <cellStyle name="Input 4 2 2 25 2 6" xfId="23990"/>
    <cellStyle name="Input 4 2 2 25 3" xfId="23991"/>
    <cellStyle name="Input 4 2 2 25 3 2" xfId="59484"/>
    <cellStyle name="Input 4 2 2 25 3 3" xfId="59485"/>
    <cellStyle name="Input 4 2 2 25 4" xfId="23992"/>
    <cellStyle name="Input 4 2 2 25 4 2" xfId="59486"/>
    <cellStyle name="Input 4 2 2 25 4 3" xfId="59487"/>
    <cellStyle name="Input 4 2 2 25 5" xfId="23993"/>
    <cellStyle name="Input 4 2 2 25 5 2" xfId="59488"/>
    <cellStyle name="Input 4 2 2 25 5 3" xfId="59489"/>
    <cellStyle name="Input 4 2 2 25 6" xfId="23994"/>
    <cellStyle name="Input 4 2 2 25 6 2" xfId="59490"/>
    <cellStyle name="Input 4 2 2 25 6 3" xfId="59491"/>
    <cellStyle name="Input 4 2 2 25 7" xfId="23995"/>
    <cellStyle name="Input 4 2 2 25 8" xfId="59492"/>
    <cellStyle name="Input 4 2 2 26" xfId="23996"/>
    <cellStyle name="Input 4 2 2 26 2" xfId="23997"/>
    <cellStyle name="Input 4 2 2 26 2 2" xfId="23998"/>
    <cellStyle name="Input 4 2 2 26 2 3" xfId="23999"/>
    <cellStyle name="Input 4 2 2 26 2 4" xfId="24000"/>
    <cellStyle name="Input 4 2 2 26 2 5" xfId="24001"/>
    <cellStyle name="Input 4 2 2 26 2 6" xfId="24002"/>
    <cellStyle name="Input 4 2 2 26 3" xfId="24003"/>
    <cellStyle name="Input 4 2 2 26 3 2" xfId="59493"/>
    <cellStyle name="Input 4 2 2 26 3 3" xfId="59494"/>
    <cellStyle name="Input 4 2 2 26 4" xfId="24004"/>
    <cellStyle name="Input 4 2 2 26 4 2" xfId="59495"/>
    <cellStyle name="Input 4 2 2 26 4 3" xfId="59496"/>
    <cellStyle name="Input 4 2 2 26 5" xfId="24005"/>
    <cellStyle name="Input 4 2 2 26 5 2" xfId="59497"/>
    <cellStyle name="Input 4 2 2 26 5 3" xfId="59498"/>
    <cellStyle name="Input 4 2 2 26 6" xfId="24006"/>
    <cellStyle name="Input 4 2 2 26 6 2" xfId="59499"/>
    <cellStyle name="Input 4 2 2 26 6 3" xfId="59500"/>
    <cellStyle name="Input 4 2 2 26 7" xfId="24007"/>
    <cellStyle name="Input 4 2 2 26 8" xfId="59501"/>
    <cellStyle name="Input 4 2 2 27" xfId="24008"/>
    <cellStyle name="Input 4 2 2 27 2" xfId="24009"/>
    <cellStyle name="Input 4 2 2 27 2 2" xfId="24010"/>
    <cellStyle name="Input 4 2 2 27 2 3" xfId="24011"/>
    <cellStyle name="Input 4 2 2 27 2 4" xfId="24012"/>
    <cellStyle name="Input 4 2 2 27 2 5" xfId="24013"/>
    <cellStyle name="Input 4 2 2 27 2 6" xfId="24014"/>
    <cellStyle name="Input 4 2 2 27 3" xfId="24015"/>
    <cellStyle name="Input 4 2 2 27 3 2" xfId="59502"/>
    <cellStyle name="Input 4 2 2 27 3 3" xfId="59503"/>
    <cellStyle name="Input 4 2 2 27 4" xfId="24016"/>
    <cellStyle name="Input 4 2 2 27 4 2" xfId="59504"/>
    <cellStyle name="Input 4 2 2 27 4 3" xfId="59505"/>
    <cellStyle name="Input 4 2 2 27 5" xfId="24017"/>
    <cellStyle name="Input 4 2 2 27 5 2" xfId="59506"/>
    <cellStyle name="Input 4 2 2 27 5 3" xfId="59507"/>
    <cellStyle name="Input 4 2 2 27 6" xfId="24018"/>
    <cellStyle name="Input 4 2 2 27 6 2" xfId="59508"/>
    <cellStyle name="Input 4 2 2 27 6 3" xfId="59509"/>
    <cellStyle name="Input 4 2 2 27 7" xfId="24019"/>
    <cellStyle name="Input 4 2 2 27 8" xfId="59510"/>
    <cellStyle name="Input 4 2 2 28" xfId="24020"/>
    <cellStyle name="Input 4 2 2 28 2" xfId="24021"/>
    <cellStyle name="Input 4 2 2 28 2 2" xfId="24022"/>
    <cellStyle name="Input 4 2 2 28 2 3" xfId="24023"/>
    <cellStyle name="Input 4 2 2 28 2 4" xfId="24024"/>
    <cellStyle name="Input 4 2 2 28 2 5" xfId="24025"/>
    <cellStyle name="Input 4 2 2 28 2 6" xfId="24026"/>
    <cellStyle name="Input 4 2 2 28 3" xfId="24027"/>
    <cellStyle name="Input 4 2 2 28 3 2" xfId="59511"/>
    <cellStyle name="Input 4 2 2 28 3 3" xfId="59512"/>
    <cellStyle name="Input 4 2 2 28 4" xfId="24028"/>
    <cellStyle name="Input 4 2 2 28 4 2" xfId="59513"/>
    <cellStyle name="Input 4 2 2 28 4 3" xfId="59514"/>
    <cellStyle name="Input 4 2 2 28 5" xfId="24029"/>
    <cellStyle name="Input 4 2 2 28 5 2" xfId="59515"/>
    <cellStyle name="Input 4 2 2 28 5 3" xfId="59516"/>
    <cellStyle name="Input 4 2 2 28 6" xfId="24030"/>
    <cellStyle name="Input 4 2 2 28 6 2" xfId="59517"/>
    <cellStyle name="Input 4 2 2 28 6 3" xfId="59518"/>
    <cellStyle name="Input 4 2 2 28 7" xfId="24031"/>
    <cellStyle name="Input 4 2 2 28 8" xfId="59519"/>
    <cellStyle name="Input 4 2 2 29" xfId="24032"/>
    <cellStyle name="Input 4 2 2 29 2" xfId="24033"/>
    <cellStyle name="Input 4 2 2 29 2 2" xfId="24034"/>
    <cellStyle name="Input 4 2 2 29 2 3" xfId="24035"/>
    <cellStyle name="Input 4 2 2 29 2 4" xfId="24036"/>
    <cellStyle name="Input 4 2 2 29 2 5" xfId="24037"/>
    <cellStyle name="Input 4 2 2 29 2 6" xfId="24038"/>
    <cellStyle name="Input 4 2 2 29 3" xfId="24039"/>
    <cellStyle name="Input 4 2 2 29 3 2" xfId="59520"/>
    <cellStyle name="Input 4 2 2 29 3 3" xfId="59521"/>
    <cellStyle name="Input 4 2 2 29 4" xfId="24040"/>
    <cellStyle name="Input 4 2 2 29 4 2" xfId="59522"/>
    <cellStyle name="Input 4 2 2 29 4 3" xfId="59523"/>
    <cellStyle name="Input 4 2 2 29 5" xfId="24041"/>
    <cellStyle name="Input 4 2 2 29 5 2" xfId="59524"/>
    <cellStyle name="Input 4 2 2 29 5 3" xfId="59525"/>
    <cellStyle name="Input 4 2 2 29 6" xfId="24042"/>
    <cellStyle name="Input 4 2 2 29 6 2" xfId="59526"/>
    <cellStyle name="Input 4 2 2 29 6 3" xfId="59527"/>
    <cellStyle name="Input 4 2 2 29 7" xfId="24043"/>
    <cellStyle name="Input 4 2 2 29 8" xfId="59528"/>
    <cellStyle name="Input 4 2 2 3" xfId="24044"/>
    <cellStyle name="Input 4 2 2 3 2" xfId="24045"/>
    <cellStyle name="Input 4 2 2 3 2 2" xfId="24046"/>
    <cellStyle name="Input 4 2 2 3 2 3" xfId="24047"/>
    <cellStyle name="Input 4 2 2 3 2 4" xfId="24048"/>
    <cellStyle name="Input 4 2 2 3 2 5" xfId="24049"/>
    <cellStyle name="Input 4 2 2 3 2 6" xfId="24050"/>
    <cellStyle name="Input 4 2 2 3 3" xfId="24051"/>
    <cellStyle name="Input 4 2 2 3 3 2" xfId="59529"/>
    <cellStyle name="Input 4 2 2 3 3 3" xfId="59530"/>
    <cellStyle name="Input 4 2 2 3 4" xfId="24052"/>
    <cellStyle name="Input 4 2 2 3 4 2" xfId="59531"/>
    <cellStyle name="Input 4 2 2 3 4 3" xfId="59532"/>
    <cellStyle name="Input 4 2 2 3 5" xfId="24053"/>
    <cellStyle name="Input 4 2 2 3 5 2" xfId="59533"/>
    <cellStyle name="Input 4 2 2 3 5 3" xfId="59534"/>
    <cellStyle name="Input 4 2 2 3 6" xfId="24054"/>
    <cellStyle name="Input 4 2 2 3 6 2" xfId="59535"/>
    <cellStyle name="Input 4 2 2 3 6 3" xfId="59536"/>
    <cellStyle name="Input 4 2 2 3 7" xfId="24055"/>
    <cellStyle name="Input 4 2 2 3 8" xfId="59537"/>
    <cellStyle name="Input 4 2 2 30" xfId="24056"/>
    <cellStyle name="Input 4 2 2 30 2" xfId="24057"/>
    <cellStyle name="Input 4 2 2 30 2 2" xfId="24058"/>
    <cellStyle name="Input 4 2 2 30 2 3" xfId="24059"/>
    <cellStyle name="Input 4 2 2 30 2 4" xfId="24060"/>
    <cellStyle name="Input 4 2 2 30 2 5" xfId="24061"/>
    <cellStyle name="Input 4 2 2 30 2 6" xfId="24062"/>
    <cellStyle name="Input 4 2 2 30 3" xfId="24063"/>
    <cellStyle name="Input 4 2 2 30 3 2" xfId="59538"/>
    <cellStyle name="Input 4 2 2 30 3 3" xfId="59539"/>
    <cellStyle name="Input 4 2 2 30 4" xfId="24064"/>
    <cellStyle name="Input 4 2 2 30 4 2" xfId="59540"/>
    <cellStyle name="Input 4 2 2 30 4 3" xfId="59541"/>
    <cellStyle name="Input 4 2 2 30 5" xfId="24065"/>
    <cellStyle name="Input 4 2 2 30 5 2" xfId="59542"/>
    <cellStyle name="Input 4 2 2 30 5 3" xfId="59543"/>
    <cellStyle name="Input 4 2 2 30 6" xfId="24066"/>
    <cellStyle name="Input 4 2 2 30 6 2" xfId="59544"/>
    <cellStyle name="Input 4 2 2 30 6 3" xfId="59545"/>
    <cellStyle name="Input 4 2 2 30 7" xfId="24067"/>
    <cellStyle name="Input 4 2 2 30 8" xfId="59546"/>
    <cellStyle name="Input 4 2 2 31" xfId="24068"/>
    <cellStyle name="Input 4 2 2 31 2" xfId="24069"/>
    <cellStyle name="Input 4 2 2 31 2 2" xfId="24070"/>
    <cellStyle name="Input 4 2 2 31 2 3" xfId="24071"/>
    <cellStyle name="Input 4 2 2 31 2 4" xfId="24072"/>
    <cellStyle name="Input 4 2 2 31 2 5" xfId="24073"/>
    <cellStyle name="Input 4 2 2 31 2 6" xfId="24074"/>
    <cellStyle name="Input 4 2 2 31 3" xfId="24075"/>
    <cellStyle name="Input 4 2 2 31 3 2" xfId="59547"/>
    <cellStyle name="Input 4 2 2 31 3 3" xfId="59548"/>
    <cellStyle name="Input 4 2 2 31 4" xfId="24076"/>
    <cellStyle name="Input 4 2 2 31 4 2" xfId="59549"/>
    <cellStyle name="Input 4 2 2 31 4 3" xfId="59550"/>
    <cellStyle name="Input 4 2 2 31 5" xfId="24077"/>
    <cellStyle name="Input 4 2 2 31 5 2" xfId="59551"/>
    <cellStyle name="Input 4 2 2 31 5 3" xfId="59552"/>
    <cellStyle name="Input 4 2 2 31 6" xfId="24078"/>
    <cellStyle name="Input 4 2 2 31 6 2" xfId="59553"/>
    <cellStyle name="Input 4 2 2 31 6 3" xfId="59554"/>
    <cellStyle name="Input 4 2 2 31 7" xfId="24079"/>
    <cellStyle name="Input 4 2 2 31 8" xfId="59555"/>
    <cellStyle name="Input 4 2 2 32" xfId="24080"/>
    <cellStyle name="Input 4 2 2 32 2" xfId="24081"/>
    <cellStyle name="Input 4 2 2 32 2 2" xfId="24082"/>
    <cellStyle name="Input 4 2 2 32 2 3" xfId="24083"/>
    <cellStyle name="Input 4 2 2 32 2 4" xfId="24084"/>
    <cellStyle name="Input 4 2 2 32 2 5" xfId="24085"/>
    <cellStyle name="Input 4 2 2 32 2 6" xfId="24086"/>
    <cellStyle name="Input 4 2 2 32 3" xfId="24087"/>
    <cellStyle name="Input 4 2 2 32 3 2" xfId="59556"/>
    <cellStyle name="Input 4 2 2 32 3 3" xfId="59557"/>
    <cellStyle name="Input 4 2 2 32 4" xfId="24088"/>
    <cellStyle name="Input 4 2 2 32 4 2" xfId="59558"/>
    <cellStyle name="Input 4 2 2 32 4 3" xfId="59559"/>
    <cellStyle name="Input 4 2 2 32 5" xfId="24089"/>
    <cellStyle name="Input 4 2 2 32 5 2" xfId="59560"/>
    <cellStyle name="Input 4 2 2 32 5 3" xfId="59561"/>
    <cellStyle name="Input 4 2 2 32 6" xfId="24090"/>
    <cellStyle name="Input 4 2 2 32 6 2" xfId="59562"/>
    <cellStyle name="Input 4 2 2 32 6 3" xfId="59563"/>
    <cellStyle name="Input 4 2 2 32 7" xfId="24091"/>
    <cellStyle name="Input 4 2 2 32 8" xfId="59564"/>
    <cellStyle name="Input 4 2 2 33" xfId="24092"/>
    <cellStyle name="Input 4 2 2 33 2" xfId="24093"/>
    <cellStyle name="Input 4 2 2 33 2 2" xfId="24094"/>
    <cellStyle name="Input 4 2 2 33 2 3" xfId="24095"/>
    <cellStyle name="Input 4 2 2 33 2 4" xfId="24096"/>
    <cellStyle name="Input 4 2 2 33 2 5" xfId="24097"/>
    <cellStyle name="Input 4 2 2 33 2 6" xfId="24098"/>
    <cellStyle name="Input 4 2 2 33 3" xfId="24099"/>
    <cellStyle name="Input 4 2 2 33 3 2" xfId="59565"/>
    <cellStyle name="Input 4 2 2 33 3 3" xfId="59566"/>
    <cellStyle name="Input 4 2 2 33 4" xfId="24100"/>
    <cellStyle name="Input 4 2 2 33 4 2" xfId="59567"/>
    <cellStyle name="Input 4 2 2 33 4 3" xfId="59568"/>
    <cellStyle name="Input 4 2 2 33 5" xfId="24101"/>
    <cellStyle name="Input 4 2 2 33 5 2" xfId="59569"/>
    <cellStyle name="Input 4 2 2 33 5 3" xfId="59570"/>
    <cellStyle name="Input 4 2 2 33 6" xfId="24102"/>
    <cellStyle name="Input 4 2 2 33 6 2" xfId="59571"/>
    <cellStyle name="Input 4 2 2 33 6 3" xfId="59572"/>
    <cellStyle name="Input 4 2 2 33 7" xfId="24103"/>
    <cellStyle name="Input 4 2 2 33 8" xfId="59573"/>
    <cellStyle name="Input 4 2 2 34" xfId="24104"/>
    <cellStyle name="Input 4 2 2 34 2" xfId="24105"/>
    <cellStyle name="Input 4 2 2 34 2 2" xfId="24106"/>
    <cellStyle name="Input 4 2 2 34 2 3" xfId="24107"/>
    <cellStyle name="Input 4 2 2 34 2 4" xfId="24108"/>
    <cellStyle name="Input 4 2 2 34 2 5" xfId="24109"/>
    <cellStyle name="Input 4 2 2 34 2 6" xfId="24110"/>
    <cellStyle name="Input 4 2 2 34 3" xfId="24111"/>
    <cellStyle name="Input 4 2 2 34 3 2" xfId="59574"/>
    <cellStyle name="Input 4 2 2 34 3 3" xfId="59575"/>
    <cellStyle name="Input 4 2 2 34 4" xfId="24112"/>
    <cellStyle name="Input 4 2 2 34 4 2" xfId="59576"/>
    <cellStyle name="Input 4 2 2 34 4 3" xfId="59577"/>
    <cellStyle name="Input 4 2 2 34 5" xfId="24113"/>
    <cellStyle name="Input 4 2 2 34 5 2" xfId="59578"/>
    <cellStyle name="Input 4 2 2 34 5 3" xfId="59579"/>
    <cellStyle name="Input 4 2 2 34 6" xfId="24114"/>
    <cellStyle name="Input 4 2 2 34 6 2" xfId="59580"/>
    <cellStyle name="Input 4 2 2 34 6 3" xfId="59581"/>
    <cellStyle name="Input 4 2 2 34 7" xfId="24115"/>
    <cellStyle name="Input 4 2 2 34 8" xfId="59582"/>
    <cellStyle name="Input 4 2 2 35" xfId="24116"/>
    <cellStyle name="Input 4 2 2 35 2" xfId="24117"/>
    <cellStyle name="Input 4 2 2 35 3" xfId="24118"/>
    <cellStyle name="Input 4 2 2 35 4" xfId="24119"/>
    <cellStyle name="Input 4 2 2 35 5" xfId="24120"/>
    <cellStyle name="Input 4 2 2 35 6" xfId="24121"/>
    <cellStyle name="Input 4 2 2 36" xfId="24122"/>
    <cellStyle name="Input 4 2 2 36 2" xfId="59583"/>
    <cellStyle name="Input 4 2 2 36 3" xfId="59584"/>
    <cellStyle name="Input 4 2 2 37" xfId="24123"/>
    <cellStyle name="Input 4 2 2 37 2" xfId="59585"/>
    <cellStyle name="Input 4 2 2 37 3" xfId="59586"/>
    <cellStyle name="Input 4 2 2 38" xfId="24124"/>
    <cellStyle name="Input 4 2 2 38 2" xfId="59587"/>
    <cellStyle name="Input 4 2 2 38 3" xfId="59588"/>
    <cellStyle name="Input 4 2 2 39" xfId="24125"/>
    <cellStyle name="Input 4 2 2 39 2" xfId="59589"/>
    <cellStyle name="Input 4 2 2 39 3" xfId="59590"/>
    <cellStyle name="Input 4 2 2 4" xfId="24126"/>
    <cellStyle name="Input 4 2 2 4 2" xfId="24127"/>
    <cellStyle name="Input 4 2 2 4 2 2" xfId="24128"/>
    <cellStyle name="Input 4 2 2 4 2 3" xfId="24129"/>
    <cellStyle name="Input 4 2 2 4 2 4" xfId="24130"/>
    <cellStyle name="Input 4 2 2 4 2 5" xfId="24131"/>
    <cellStyle name="Input 4 2 2 4 2 6" xfId="24132"/>
    <cellStyle name="Input 4 2 2 4 3" xfId="24133"/>
    <cellStyle name="Input 4 2 2 4 3 2" xfId="59591"/>
    <cellStyle name="Input 4 2 2 4 3 3" xfId="59592"/>
    <cellStyle name="Input 4 2 2 4 4" xfId="24134"/>
    <cellStyle name="Input 4 2 2 4 4 2" xfId="59593"/>
    <cellStyle name="Input 4 2 2 4 4 3" xfId="59594"/>
    <cellStyle name="Input 4 2 2 4 5" xfId="24135"/>
    <cellStyle name="Input 4 2 2 4 5 2" xfId="59595"/>
    <cellStyle name="Input 4 2 2 4 5 3" xfId="59596"/>
    <cellStyle name="Input 4 2 2 4 6" xfId="24136"/>
    <cellStyle name="Input 4 2 2 4 6 2" xfId="59597"/>
    <cellStyle name="Input 4 2 2 4 6 3" xfId="59598"/>
    <cellStyle name="Input 4 2 2 4 7" xfId="24137"/>
    <cellStyle name="Input 4 2 2 4 8" xfId="59599"/>
    <cellStyle name="Input 4 2 2 40" xfId="24138"/>
    <cellStyle name="Input 4 2 2 41" xfId="59600"/>
    <cellStyle name="Input 4 2 2 5" xfId="24139"/>
    <cellStyle name="Input 4 2 2 5 2" xfId="24140"/>
    <cellStyle name="Input 4 2 2 5 2 2" xfId="24141"/>
    <cellStyle name="Input 4 2 2 5 2 3" xfId="24142"/>
    <cellStyle name="Input 4 2 2 5 2 4" xfId="24143"/>
    <cellStyle name="Input 4 2 2 5 2 5" xfId="24144"/>
    <cellStyle name="Input 4 2 2 5 2 6" xfId="24145"/>
    <cellStyle name="Input 4 2 2 5 3" xfId="24146"/>
    <cellStyle name="Input 4 2 2 5 3 2" xfId="59601"/>
    <cellStyle name="Input 4 2 2 5 3 3" xfId="59602"/>
    <cellStyle name="Input 4 2 2 5 4" xfId="24147"/>
    <cellStyle name="Input 4 2 2 5 4 2" xfId="59603"/>
    <cellStyle name="Input 4 2 2 5 4 3" xfId="59604"/>
    <cellStyle name="Input 4 2 2 5 5" xfId="24148"/>
    <cellStyle name="Input 4 2 2 5 5 2" xfId="59605"/>
    <cellStyle name="Input 4 2 2 5 5 3" xfId="59606"/>
    <cellStyle name="Input 4 2 2 5 6" xfId="24149"/>
    <cellStyle name="Input 4 2 2 5 6 2" xfId="59607"/>
    <cellStyle name="Input 4 2 2 5 6 3" xfId="59608"/>
    <cellStyle name="Input 4 2 2 5 7" xfId="24150"/>
    <cellStyle name="Input 4 2 2 5 8" xfId="59609"/>
    <cellStyle name="Input 4 2 2 6" xfId="24151"/>
    <cellStyle name="Input 4 2 2 6 2" xfId="24152"/>
    <cellStyle name="Input 4 2 2 6 2 2" xfId="24153"/>
    <cellStyle name="Input 4 2 2 6 2 3" xfId="24154"/>
    <cellStyle name="Input 4 2 2 6 2 4" xfId="24155"/>
    <cellStyle name="Input 4 2 2 6 2 5" xfId="24156"/>
    <cellStyle name="Input 4 2 2 6 2 6" xfId="24157"/>
    <cellStyle name="Input 4 2 2 6 3" xfId="24158"/>
    <cellStyle name="Input 4 2 2 6 3 2" xfId="59610"/>
    <cellStyle name="Input 4 2 2 6 3 3" xfId="59611"/>
    <cellStyle name="Input 4 2 2 6 4" xfId="24159"/>
    <cellStyle name="Input 4 2 2 6 4 2" xfId="59612"/>
    <cellStyle name="Input 4 2 2 6 4 3" xfId="59613"/>
    <cellStyle name="Input 4 2 2 6 5" xfId="24160"/>
    <cellStyle name="Input 4 2 2 6 5 2" xfId="59614"/>
    <cellStyle name="Input 4 2 2 6 5 3" xfId="59615"/>
    <cellStyle name="Input 4 2 2 6 6" xfId="24161"/>
    <cellStyle name="Input 4 2 2 6 6 2" xfId="59616"/>
    <cellStyle name="Input 4 2 2 6 6 3" xfId="59617"/>
    <cellStyle name="Input 4 2 2 6 7" xfId="24162"/>
    <cellStyle name="Input 4 2 2 6 8" xfId="59618"/>
    <cellStyle name="Input 4 2 2 7" xfId="24163"/>
    <cellStyle name="Input 4 2 2 7 2" xfId="24164"/>
    <cellStyle name="Input 4 2 2 7 2 2" xfId="24165"/>
    <cellStyle name="Input 4 2 2 7 2 3" xfId="24166"/>
    <cellStyle name="Input 4 2 2 7 2 4" xfId="24167"/>
    <cellStyle name="Input 4 2 2 7 2 5" xfId="24168"/>
    <cellStyle name="Input 4 2 2 7 2 6" xfId="24169"/>
    <cellStyle name="Input 4 2 2 7 3" xfId="24170"/>
    <cellStyle name="Input 4 2 2 7 3 2" xfId="59619"/>
    <cellStyle name="Input 4 2 2 7 3 3" xfId="59620"/>
    <cellStyle name="Input 4 2 2 7 4" xfId="24171"/>
    <cellStyle name="Input 4 2 2 7 4 2" xfId="59621"/>
    <cellStyle name="Input 4 2 2 7 4 3" xfId="59622"/>
    <cellStyle name="Input 4 2 2 7 5" xfId="24172"/>
    <cellStyle name="Input 4 2 2 7 5 2" xfId="59623"/>
    <cellStyle name="Input 4 2 2 7 5 3" xfId="59624"/>
    <cellStyle name="Input 4 2 2 7 6" xfId="24173"/>
    <cellStyle name="Input 4 2 2 7 6 2" xfId="59625"/>
    <cellStyle name="Input 4 2 2 7 6 3" xfId="59626"/>
    <cellStyle name="Input 4 2 2 7 7" xfId="24174"/>
    <cellStyle name="Input 4 2 2 7 8" xfId="59627"/>
    <cellStyle name="Input 4 2 2 8" xfId="24175"/>
    <cellStyle name="Input 4 2 2 8 2" xfId="24176"/>
    <cellStyle name="Input 4 2 2 8 2 2" xfId="24177"/>
    <cellStyle name="Input 4 2 2 8 2 3" xfId="24178"/>
    <cellStyle name="Input 4 2 2 8 2 4" xfId="24179"/>
    <cellStyle name="Input 4 2 2 8 2 5" xfId="24180"/>
    <cellStyle name="Input 4 2 2 8 2 6" xfId="24181"/>
    <cellStyle name="Input 4 2 2 8 3" xfId="24182"/>
    <cellStyle name="Input 4 2 2 8 3 2" xfId="59628"/>
    <cellStyle name="Input 4 2 2 8 3 3" xfId="59629"/>
    <cellStyle name="Input 4 2 2 8 4" xfId="24183"/>
    <cellStyle name="Input 4 2 2 8 4 2" xfId="59630"/>
    <cellStyle name="Input 4 2 2 8 4 3" xfId="59631"/>
    <cellStyle name="Input 4 2 2 8 5" xfId="24184"/>
    <cellStyle name="Input 4 2 2 8 5 2" xfId="59632"/>
    <cellStyle name="Input 4 2 2 8 5 3" xfId="59633"/>
    <cellStyle name="Input 4 2 2 8 6" xfId="24185"/>
    <cellStyle name="Input 4 2 2 8 6 2" xfId="59634"/>
    <cellStyle name="Input 4 2 2 8 6 3" xfId="59635"/>
    <cellStyle name="Input 4 2 2 8 7" xfId="24186"/>
    <cellStyle name="Input 4 2 2 8 8" xfId="59636"/>
    <cellStyle name="Input 4 2 2 9" xfId="24187"/>
    <cellStyle name="Input 4 2 2 9 2" xfId="24188"/>
    <cellStyle name="Input 4 2 2 9 2 2" xfId="24189"/>
    <cellStyle name="Input 4 2 2 9 2 3" xfId="24190"/>
    <cellStyle name="Input 4 2 2 9 2 4" xfId="24191"/>
    <cellStyle name="Input 4 2 2 9 2 5" xfId="24192"/>
    <cellStyle name="Input 4 2 2 9 2 6" xfId="24193"/>
    <cellStyle name="Input 4 2 2 9 3" xfId="24194"/>
    <cellStyle name="Input 4 2 2 9 3 2" xfId="59637"/>
    <cellStyle name="Input 4 2 2 9 3 3" xfId="59638"/>
    <cellStyle name="Input 4 2 2 9 4" xfId="24195"/>
    <cellStyle name="Input 4 2 2 9 4 2" xfId="59639"/>
    <cellStyle name="Input 4 2 2 9 4 3" xfId="59640"/>
    <cellStyle name="Input 4 2 2 9 5" xfId="24196"/>
    <cellStyle name="Input 4 2 2 9 5 2" xfId="59641"/>
    <cellStyle name="Input 4 2 2 9 5 3" xfId="59642"/>
    <cellStyle name="Input 4 2 2 9 6" xfId="24197"/>
    <cellStyle name="Input 4 2 2 9 6 2" xfId="59643"/>
    <cellStyle name="Input 4 2 2 9 6 3" xfId="59644"/>
    <cellStyle name="Input 4 2 2 9 7" xfId="24198"/>
    <cellStyle name="Input 4 2 2 9 8" xfId="59645"/>
    <cellStyle name="Input 4 2 20" xfId="24199"/>
    <cellStyle name="Input 4 2 20 2" xfId="24200"/>
    <cellStyle name="Input 4 2 20 2 2" xfId="24201"/>
    <cellStyle name="Input 4 2 20 2 3" xfId="24202"/>
    <cellStyle name="Input 4 2 20 2 4" xfId="24203"/>
    <cellStyle name="Input 4 2 20 2 5" xfId="24204"/>
    <cellStyle name="Input 4 2 20 2 6" xfId="24205"/>
    <cellStyle name="Input 4 2 20 3" xfId="24206"/>
    <cellStyle name="Input 4 2 20 3 2" xfId="59646"/>
    <cellStyle name="Input 4 2 20 3 3" xfId="59647"/>
    <cellStyle name="Input 4 2 20 4" xfId="24207"/>
    <cellStyle name="Input 4 2 20 4 2" xfId="59648"/>
    <cellStyle name="Input 4 2 20 4 3" xfId="59649"/>
    <cellStyle name="Input 4 2 20 5" xfId="24208"/>
    <cellStyle name="Input 4 2 20 5 2" xfId="59650"/>
    <cellStyle name="Input 4 2 20 5 3" xfId="59651"/>
    <cellStyle name="Input 4 2 20 6" xfId="24209"/>
    <cellStyle name="Input 4 2 20 6 2" xfId="59652"/>
    <cellStyle name="Input 4 2 20 6 3" xfId="59653"/>
    <cellStyle name="Input 4 2 20 7" xfId="24210"/>
    <cellStyle name="Input 4 2 20 8" xfId="59654"/>
    <cellStyle name="Input 4 2 21" xfId="24211"/>
    <cellStyle name="Input 4 2 21 2" xfId="24212"/>
    <cellStyle name="Input 4 2 21 2 2" xfId="24213"/>
    <cellStyle name="Input 4 2 21 2 3" xfId="24214"/>
    <cellStyle name="Input 4 2 21 2 4" xfId="24215"/>
    <cellStyle name="Input 4 2 21 2 5" xfId="24216"/>
    <cellStyle name="Input 4 2 21 2 6" xfId="24217"/>
    <cellStyle name="Input 4 2 21 3" xfId="24218"/>
    <cellStyle name="Input 4 2 21 3 2" xfId="59655"/>
    <cellStyle name="Input 4 2 21 3 3" xfId="59656"/>
    <cellStyle name="Input 4 2 21 4" xfId="24219"/>
    <cellStyle name="Input 4 2 21 4 2" xfId="59657"/>
    <cellStyle name="Input 4 2 21 4 3" xfId="59658"/>
    <cellStyle name="Input 4 2 21 5" xfId="24220"/>
    <cellStyle name="Input 4 2 21 5 2" xfId="59659"/>
    <cellStyle name="Input 4 2 21 5 3" xfId="59660"/>
    <cellStyle name="Input 4 2 21 6" xfId="24221"/>
    <cellStyle name="Input 4 2 21 6 2" xfId="59661"/>
    <cellStyle name="Input 4 2 21 6 3" xfId="59662"/>
    <cellStyle name="Input 4 2 21 7" xfId="24222"/>
    <cellStyle name="Input 4 2 21 8" xfId="59663"/>
    <cellStyle name="Input 4 2 22" xfId="24223"/>
    <cellStyle name="Input 4 2 22 2" xfId="24224"/>
    <cellStyle name="Input 4 2 22 2 2" xfId="24225"/>
    <cellStyle name="Input 4 2 22 2 3" xfId="24226"/>
    <cellStyle name="Input 4 2 22 2 4" xfId="24227"/>
    <cellStyle name="Input 4 2 22 2 5" xfId="24228"/>
    <cellStyle name="Input 4 2 22 2 6" xfId="24229"/>
    <cellStyle name="Input 4 2 22 3" xfId="24230"/>
    <cellStyle name="Input 4 2 22 3 2" xfId="59664"/>
    <cellStyle name="Input 4 2 22 3 3" xfId="59665"/>
    <cellStyle name="Input 4 2 22 4" xfId="24231"/>
    <cellStyle name="Input 4 2 22 4 2" xfId="59666"/>
    <cellStyle name="Input 4 2 22 4 3" xfId="59667"/>
    <cellStyle name="Input 4 2 22 5" xfId="24232"/>
    <cellStyle name="Input 4 2 22 5 2" xfId="59668"/>
    <cellStyle name="Input 4 2 22 5 3" xfId="59669"/>
    <cellStyle name="Input 4 2 22 6" xfId="24233"/>
    <cellStyle name="Input 4 2 22 6 2" xfId="59670"/>
    <cellStyle name="Input 4 2 22 6 3" xfId="59671"/>
    <cellStyle name="Input 4 2 22 7" xfId="24234"/>
    <cellStyle name="Input 4 2 22 8" xfId="59672"/>
    <cellStyle name="Input 4 2 23" xfId="24235"/>
    <cellStyle name="Input 4 2 23 2" xfId="24236"/>
    <cellStyle name="Input 4 2 23 2 2" xfId="24237"/>
    <cellStyle name="Input 4 2 23 2 3" xfId="24238"/>
    <cellStyle name="Input 4 2 23 2 4" xfId="24239"/>
    <cellStyle name="Input 4 2 23 2 5" xfId="24240"/>
    <cellStyle name="Input 4 2 23 2 6" xfId="24241"/>
    <cellStyle name="Input 4 2 23 3" xfId="24242"/>
    <cellStyle name="Input 4 2 23 3 2" xfId="59673"/>
    <cellStyle name="Input 4 2 23 3 3" xfId="59674"/>
    <cellStyle name="Input 4 2 23 4" xfId="24243"/>
    <cellStyle name="Input 4 2 23 4 2" xfId="59675"/>
    <cellStyle name="Input 4 2 23 4 3" xfId="59676"/>
    <cellStyle name="Input 4 2 23 5" xfId="24244"/>
    <cellStyle name="Input 4 2 23 5 2" xfId="59677"/>
    <cellStyle name="Input 4 2 23 5 3" xfId="59678"/>
    <cellStyle name="Input 4 2 23 6" xfId="24245"/>
    <cellStyle name="Input 4 2 23 6 2" xfId="59679"/>
    <cellStyle name="Input 4 2 23 6 3" xfId="59680"/>
    <cellStyle name="Input 4 2 23 7" xfId="24246"/>
    <cellStyle name="Input 4 2 23 8" xfId="59681"/>
    <cellStyle name="Input 4 2 24" xfId="24247"/>
    <cellStyle name="Input 4 2 24 2" xfId="24248"/>
    <cellStyle name="Input 4 2 24 2 2" xfId="24249"/>
    <cellStyle name="Input 4 2 24 2 3" xfId="24250"/>
    <cellStyle name="Input 4 2 24 2 4" xfId="24251"/>
    <cellStyle name="Input 4 2 24 2 5" xfId="24252"/>
    <cellStyle name="Input 4 2 24 2 6" xfId="24253"/>
    <cellStyle name="Input 4 2 24 3" xfId="24254"/>
    <cellStyle name="Input 4 2 24 3 2" xfId="59682"/>
    <cellStyle name="Input 4 2 24 3 3" xfId="59683"/>
    <cellStyle name="Input 4 2 24 4" xfId="24255"/>
    <cellStyle name="Input 4 2 24 4 2" xfId="59684"/>
    <cellStyle name="Input 4 2 24 4 3" xfId="59685"/>
    <cellStyle name="Input 4 2 24 5" xfId="24256"/>
    <cellStyle name="Input 4 2 24 5 2" xfId="59686"/>
    <cellStyle name="Input 4 2 24 5 3" xfId="59687"/>
    <cellStyle name="Input 4 2 24 6" xfId="24257"/>
    <cellStyle name="Input 4 2 24 6 2" xfId="59688"/>
    <cellStyle name="Input 4 2 24 6 3" xfId="59689"/>
    <cellStyle name="Input 4 2 24 7" xfId="24258"/>
    <cellStyle name="Input 4 2 24 8" xfId="59690"/>
    <cellStyle name="Input 4 2 25" xfId="24259"/>
    <cellStyle name="Input 4 2 25 2" xfId="24260"/>
    <cellStyle name="Input 4 2 25 2 2" xfId="24261"/>
    <cellStyle name="Input 4 2 25 2 3" xfId="24262"/>
    <cellStyle name="Input 4 2 25 2 4" xfId="24263"/>
    <cellStyle name="Input 4 2 25 2 5" xfId="24264"/>
    <cellStyle name="Input 4 2 25 2 6" xfId="24265"/>
    <cellStyle name="Input 4 2 25 3" xfId="24266"/>
    <cellStyle name="Input 4 2 25 3 2" xfId="59691"/>
    <cellStyle name="Input 4 2 25 3 3" xfId="59692"/>
    <cellStyle name="Input 4 2 25 4" xfId="24267"/>
    <cellStyle name="Input 4 2 25 4 2" xfId="59693"/>
    <cellStyle name="Input 4 2 25 4 3" xfId="59694"/>
    <cellStyle name="Input 4 2 25 5" xfId="24268"/>
    <cellStyle name="Input 4 2 25 5 2" xfId="59695"/>
    <cellStyle name="Input 4 2 25 5 3" xfId="59696"/>
    <cellStyle name="Input 4 2 25 6" xfId="24269"/>
    <cellStyle name="Input 4 2 25 6 2" xfId="59697"/>
    <cellStyle name="Input 4 2 25 6 3" xfId="59698"/>
    <cellStyle name="Input 4 2 25 7" xfId="24270"/>
    <cellStyle name="Input 4 2 25 8" xfId="59699"/>
    <cellStyle name="Input 4 2 26" xfId="24271"/>
    <cellStyle name="Input 4 2 26 2" xfId="24272"/>
    <cellStyle name="Input 4 2 26 2 2" xfId="24273"/>
    <cellStyle name="Input 4 2 26 2 3" xfId="24274"/>
    <cellStyle name="Input 4 2 26 2 4" xfId="24275"/>
    <cellStyle name="Input 4 2 26 2 5" xfId="24276"/>
    <cellStyle name="Input 4 2 26 2 6" xfId="24277"/>
    <cellStyle name="Input 4 2 26 3" xfId="24278"/>
    <cellStyle name="Input 4 2 26 3 2" xfId="59700"/>
    <cellStyle name="Input 4 2 26 3 3" xfId="59701"/>
    <cellStyle name="Input 4 2 26 4" xfId="24279"/>
    <cellStyle name="Input 4 2 26 4 2" xfId="59702"/>
    <cellStyle name="Input 4 2 26 4 3" xfId="59703"/>
    <cellStyle name="Input 4 2 26 5" xfId="24280"/>
    <cellStyle name="Input 4 2 26 5 2" xfId="59704"/>
    <cellStyle name="Input 4 2 26 5 3" xfId="59705"/>
    <cellStyle name="Input 4 2 26 6" xfId="24281"/>
    <cellStyle name="Input 4 2 26 6 2" xfId="59706"/>
    <cellStyle name="Input 4 2 26 6 3" xfId="59707"/>
    <cellStyle name="Input 4 2 26 7" xfId="24282"/>
    <cellStyle name="Input 4 2 26 8" xfId="59708"/>
    <cellStyle name="Input 4 2 27" xfId="24283"/>
    <cellStyle name="Input 4 2 27 2" xfId="24284"/>
    <cellStyle name="Input 4 2 27 2 2" xfId="24285"/>
    <cellStyle name="Input 4 2 27 2 3" xfId="24286"/>
    <cellStyle name="Input 4 2 27 2 4" xfId="24287"/>
    <cellStyle name="Input 4 2 27 2 5" xfId="24288"/>
    <cellStyle name="Input 4 2 27 2 6" xfId="24289"/>
    <cellStyle name="Input 4 2 27 3" xfId="24290"/>
    <cellStyle name="Input 4 2 27 3 2" xfId="59709"/>
    <cellStyle name="Input 4 2 27 3 3" xfId="59710"/>
    <cellStyle name="Input 4 2 27 4" xfId="24291"/>
    <cellStyle name="Input 4 2 27 4 2" xfId="59711"/>
    <cellStyle name="Input 4 2 27 4 3" xfId="59712"/>
    <cellStyle name="Input 4 2 27 5" xfId="24292"/>
    <cellStyle name="Input 4 2 27 5 2" xfId="59713"/>
    <cellStyle name="Input 4 2 27 5 3" xfId="59714"/>
    <cellStyle name="Input 4 2 27 6" xfId="24293"/>
    <cellStyle name="Input 4 2 27 6 2" xfId="59715"/>
    <cellStyle name="Input 4 2 27 6 3" xfId="59716"/>
    <cellStyle name="Input 4 2 27 7" xfId="24294"/>
    <cellStyle name="Input 4 2 27 8" xfId="59717"/>
    <cellStyle name="Input 4 2 28" xfId="24295"/>
    <cellStyle name="Input 4 2 28 2" xfId="24296"/>
    <cellStyle name="Input 4 2 28 2 2" xfId="24297"/>
    <cellStyle name="Input 4 2 28 2 3" xfId="24298"/>
    <cellStyle name="Input 4 2 28 2 4" xfId="24299"/>
    <cellStyle name="Input 4 2 28 2 5" xfId="24300"/>
    <cellStyle name="Input 4 2 28 2 6" xfId="24301"/>
    <cellStyle name="Input 4 2 28 3" xfId="24302"/>
    <cellStyle name="Input 4 2 28 3 2" xfId="59718"/>
    <cellStyle name="Input 4 2 28 3 3" xfId="59719"/>
    <cellStyle name="Input 4 2 28 4" xfId="24303"/>
    <cellStyle name="Input 4 2 28 4 2" xfId="59720"/>
    <cellStyle name="Input 4 2 28 4 3" xfId="59721"/>
    <cellStyle name="Input 4 2 28 5" xfId="24304"/>
    <cellStyle name="Input 4 2 28 5 2" xfId="59722"/>
    <cellStyle name="Input 4 2 28 5 3" xfId="59723"/>
    <cellStyle name="Input 4 2 28 6" xfId="24305"/>
    <cellStyle name="Input 4 2 28 6 2" xfId="59724"/>
    <cellStyle name="Input 4 2 28 6 3" xfId="59725"/>
    <cellStyle name="Input 4 2 28 7" xfId="24306"/>
    <cellStyle name="Input 4 2 28 8" xfId="59726"/>
    <cellStyle name="Input 4 2 29" xfId="24307"/>
    <cellStyle name="Input 4 2 29 2" xfId="24308"/>
    <cellStyle name="Input 4 2 29 2 2" xfId="24309"/>
    <cellStyle name="Input 4 2 29 2 3" xfId="24310"/>
    <cellStyle name="Input 4 2 29 2 4" xfId="24311"/>
    <cellStyle name="Input 4 2 29 2 5" xfId="24312"/>
    <cellStyle name="Input 4 2 29 2 6" xfId="24313"/>
    <cellStyle name="Input 4 2 29 3" xfId="24314"/>
    <cellStyle name="Input 4 2 29 3 2" xfId="59727"/>
    <cellStyle name="Input 4 2 29 3 3" xfId="59728"/>
    <cellStyle name="Input 4 2 29 4" xfId="24315"/>
    <cellStyle name="Input 4 2 29 4 2" xfId="59729"/>
    <cellStyle name="Input 4 2 29 4 3" xfId="59730"/>
    <cellStyle name="Input 4 2 29 5" xfId="24316"/>
    <cellStyle name="Input 4 2 29 5 2" xfId="59731"/>
    <cellStyle name="Input 4 2 29 5 3" xfId="59732"/>
    <cellStyle name="Input 4 2 29 6" xfId="24317"/>
    <cellStyle name="Input 4 2 29 6 2" xfId="59733"/>
    <cellStyle name="Input 4 2 29 6 3" xfId="59734"/>
    <cellStyle name="Input 4 2 29 7" xfId="24318"/>
    <cellStyle name="Input 4 2 29 8" xfId="59735"/>
    <cellStyle name="Input 4 2 3" xfId="24319"/>
    <cellStyle name="Input 4 2 3 2" xfId="24320"/>
    <cellStyle name="Input 4 2 3 2 2" xfId="24321"/>
    <cellStyle name="Input 4 2 3 2 3" xfId="24322"/>
    <cellStyle name="Input 4 2 3 2 4" xfId="24323"/>
    <cellStyle name="Input 4 2 3 2 5" xfId="24324"/>
    <cellStyle name="Input 4 2 3 2 6" xfId="24325"/>
    <cellStyle name="Input 4 2 3 3" xfId="24326"/>
    <cellStyle name="Input 4 2 3 3 2" xfId="59736"/>
    <cellStyle name="Input 4 2 3 3 3" xfId="59737"/>
    <cellStyle name="Input 4 2 3 4" xfId="24327"/>
    <cellStyle name="Input 4 2 3 4 2" xfId="59738"/>
    <cellStyle name="Input 4 2 3 4 3" xfId="59739"/>
    <cellStyle name="Input 4 2 3 5" xfId="24328"/>
    <cellStyle name="Input 4 2 3 5 2" xfId="59740"/>
    <cellStyle name="Input 4 2 3 5 3" xfId="59741"/>
    <cellStyle name="Input 4 2 3 6" xfId="24329"/>
    <cellStyle name="Input 4 2 3 6 2" xfId="59742"/>
    <cellStyle name="Input 4 2 3 6 3" xfId="59743"/>
    <cellStyle name="Input 4 2 3 7" xfId="24330"/>
    <cellStyle name="Input 4 2 3 8" xfId="59744"/>
    <cellStyle name="Input 4 2 30" xfId="24331"/>
    <cellStyle name="Input 4 2 30 2" xfId="24332"/>
    <cellStyle name="Input 4 2 30 2 2" xfId="24333"/>
    <cellStyle name="Input 4 2 30 2 3" xfId="24334"/>
    <cellStyle name="Input 4 2 30 2 4" xfId="24335"/>
    <cellStyle name="Input 4 2 30 2 5" xfId="24336"/>
    <cellStyle name="Input 4 2 30 2 6" xfId="24337"/>
    <cellStyle name="Input 4 2 30 3" xfId="24338"/>
    <cellStyle name="Input 4 2 30 3 2" xfId="59745"/>
    <cellStyle name="Input 4 2 30 3 3" xfId="59746"/>
    <cellStyle name="Input 4 2 30 4" xfId="24339"/>
    <cellStyle name="Input 4 2 30 4 2" xfId="59747"/>
    <cellStyle name="Input 4 2 30 4 3" xfId="59748"/>
    <cellStyle name="Input 4 2 30 5" xfId="24340"/>
    <cellStyle name="Input 4 2 30 5 2" xfId="59749"/>
    <cellStyle name="Input 4 2 30 5 3" xfId="59750"/>
    <cellStyle name="Input 4 2 30 6" xfId="24341"/>
    <cellStyle name="Input 4 2 30 6 2" xfId="59751"/>
    <cellStyle name="Input 4 2 30 6 3" xfId="59752"/>
    <cellStyle name="Input 4 2 30 7" xfId="24342"/>
    <cellStyle name="Input 4 2 30 8" xfId="59753"/>
    <cellStyle name="Input 4 2 31" xfId="24343"/>
    <cellStyle name="Input 4 2 31 2" xfId="24344"/>
    <cellStyle name="Input 4 2 31 2 2" xfId="24345"/>
    <cellStyle name="Input 4 2 31 2 3" xfId="24346"/>
    <cellStyle name="Input 4 2 31 2 4" xfId="24347"/>
    <cellStyle name="Input 4 2 31 2 5" xfId="24348"/>
    <cellStyle name="Input 4 2 31 2 6" xfId="24349"/>
    <cellStyle name="Input 4 2 31 3" xfId="24350"/>
    <cellStyle name="Input 4 2 31 3 2" xfId="59754"/>
    <cellStyle name="Input 4 2 31 3 3" xfId="59755"/>
    <cellStyle name="Input 4 2 31 4" xfId="24351"/>
    <cellStyle name="Input 4 2 31 4 2" xfId="59756"/>
    <cellStyle name="Input 4 2 31 4 3" xfId="59757"/>
    <cellStyle name="Input 4 2 31 5" xfId="24352"/>
    <cellStyle name="Input 4 2 31 5 2" xfId="59758"/>
    <cellStyle name="Input 4 2 31 5 3" xfId="59759"/>
    <cellStyle name="Input 4 2 31 6" xfId="24353"/>
    <cellStyle name="Input 4 2 31 6 2" xfId="59760"/>
    <cellStyle name="Input 4 2 31 6 3" xfId="59761"/>
    <cellStyle name="Input 4 2 31 7" xfId="24354"/>
    <cellStyle name="Input 4 2 31 8" xfId="59762"/>
    <cellStyle name="Input 4 2 32" xfId="24355"/>
    <cellStyle name="Input 4 2 32 2" xfId="24356"/>
    <cellStyle name="Input 4 2 32 2 2" xfId="24357"/>
    <cellStyle name="Input 4 2 32 2 3" xfId="24358"/>
    <cellStyle name="Input 4 2 32 2 4" xfId="24359"/>
    <cellStyle name="Input 4 2 32 2 5" xfId="24360"/>
    <cellStyle name="Input 4 2 32 2 6" xfId="24361"/>
    <cellStyle name="Input 4 2 32 3" xfId="24362"/>
    <cellStyle name="Input 4 2 32 3 2" xfId="59763"/>
    <cellStyle name="Input 4 2 32 3 3" xfId="59764"/>
    <cellStyle name="Input 4 2 32 4" xfId="24363"/>
    <cellStyle name="Input 4 2 32 4 2" xfId="59765"/>
    <cellStyle name="Input 4 2 32 4 3" xfId="59766"/>
    <cellStyle name="Input 4 2 32 5" xfId="24364"/>
    <cellStyle name="Input 4 2 32 5 2" xfId="59767"/>
    <cellStyle name="Input 4 2 32 5 3" xfId="59768"/>
    <cellStyle name="Input 4 2 32 6" xfId="24365"/>
    <cellStyle name="Input 4 2 32 6 2" xfId="59769"/>
    <cellStyle name="Input 4 2 32 6 3" xfId="59770"/>
    <cellStyle name="Input 4 2 32 7" xfId="24366"/>
    <cellStyle name="Input 4 2 32 8" xfId="59771"/>
    <cellStyle name="Input 4 2 33" xfId="24367"/>
    <cellStyle name="Input 4 2 33 2" xfId="24368"/>
    <cellStyle name="Input 4 2 33 2 2" xfId="24369"/>
    <cellStyle name="Input 4 2 33 2 3" xfId="24370"/>
    <cellStyle name="Input 4 2 33 2 4" xfId="24371"/>
    <cellStyle name="Input 4 2 33 2 5" xfId="24372"/>
    <cellStyle name="Input 4 2 33 2 6" xfId="24373"/>
    <cellStyle name="Input 4 2 33 3" xfId="24374"/>
    <cellStyle name="Input 4 2 33 3 2" xfId="59772"/>
    <cellStyle name="Input 4 2 33 3 3" xfId="59773"/>
    <cellStyle name="Input 4 2 33 4" xfId="24375"/>
    <cellStyle name="Input 4 2 33 4 2" xfId="59774"/>
    <cellStyle name="Input 4 2 33 4 3" xfId="59775"/>
    <cellStyle name="Input 4 2 33 5" xfId="24376"/>
    <cellStyle name="Input 4 2 33 5 2" xfId="59776"/>
    <cellStyle name="Input 4 2 33 5 3" xfId="59777"/>
    <cellStyle name="Input 4 2 33 6" xfId="24377"/>
    <cellStyle name="Input 4 2 33 6 2" xfId="59778"/>
    <cellStyle name="Input 4 2 33 6 3" xfId="59779"/>
    <cellStyle name="Input 4 2 33 7" xfId="24378"/>
    <cellStyle name="Input 4 2 33 8" xfId="59780"/>
    <cellStyle name="Input 4 2 34" xfId="24379"/>
    <cellStyle name="Input 4 2 34 2" xfId="24380"/>
    <cellStyle name="Input 4 2 34 2 2" xfId="24381"/>
    <cellStyle name="Input 4 2 34 2 3" xfId="24382"/>
    <cellStyle name="Input 4 2 34 2 4" xfId="24383"/>
    <cellStyle name="Input 4 2 34 2 5" xfId="24384"/>
    <cellStyle name="Input 4 2 34 2 6" xfId="24385"/>
    <cellStyle name="Input 4 2 34 3" xfId="24386"/>
    <cellStyle name="Input 4 2 34 3 2" xfId="59781"/>
    <cellStyle name="Input 4 2 34 3 3" xfId="59782"/>
    <cellStyle name="Input 4 2 34 4" xfId="24387"/>
    <cellStyle name="Input 4 2 34 4 2" xfId="59783"/>
    <cellStyle name="Input 4 2 34 4 3" xfId="59784"/>
    <cellStyle name="Input 4 2 34 5" xfId="24388"/>
    <cellStyle name="Input 4 2 34 5 2" xfId="59785"/>
    <cellStyle name="Input 4 2 34 5 3" xfId="59786"/>
    <cellStyle name="Input 4 2 34 6" xfId="24389"/>
    <cellStyle name="Input 4 2 34 6 2" xfId="59787"/>
    <cellStyle name="Input 4 2 34 6 3" xfId="59788"/>
    <cellStyle name="Input 4 2 34 7" xfId="24390"/>
    <cellStyle name="Input 4 2 34 8" xfId="59789"/>
    <cellStyle name="Input 4 2 35" xfId="24391"/>
    <cellStyle name="Input 4 2 35 2" xfId="24392"/>
    <cellStyle name="Input 4 2 35 2 2" xfId="24393"/>
    <cellStyle name="Input 4 2 35 2 3" xfId="24394"/>
    <cellStyle name="Input 4 2 35 2 4" xfId="24395"/>
    <cellStyle name="Input 4 2 35 2 5" xfId="24396"/>
    <cellStyle name="Input 4 2 35 2 6" xfId="24397"/>
    <cellStyle name="Input 4 2 35 3" xfId="24398"/>
    <cellStyle name="Input 4 2 35 3 2" xfId="59790"/>
    <cellStyle name="Input 4 2 35 3 3" xfId="59791"/>
    <cellStyle name="Input 4 2 35 4" xfId="24399"/>
    <cellStyle name="Input 4 2 35 4 2" xfId="59792"/>
    <cellStyle name="Input 4 2 35 4 3" xfId="59793"/>
    <cellStyle name="Input 4 2 35 5" xfId="24400"/>
    <cellStyle name="Input 4 2 35 5 2" xfId="59794"/>
    <cellStyle name="Input 4 2 35 5 3" xfId="59795"/>
    <cellStyle name="Input 4 2 35 6" xfId="24401"/>
    <cellStyle name="Input 4 2 35 6 2" xfId="59796"/>
    <cellStyle name="Input 4 2 35 6 3" xfId="59797"/>
    <cellStyle name="Input 4 2 35 7" xfId="24402"/>
    <cellStyle name="Input 4 2 35 8" xfId="59798"/>
    <cellStyle name="Input 4 2 36" xfId="24403"/>
    <cellStyle name="Input 4 2 36 2" xfId="24404"/>
    <cellStyle name="Input 4 2 36 3" xfId="24405"/>
    <cellStyle name="Input 4 2 36 4" xfId="24406"/>
    <cellStyle name="Input 4 2 36 5" xfId="24407"/>
    <cellStyle name="Input 4 2 36 6" xfId="24408"/>
    <cellStyle name="Input 4 2 37" xfId="24409"/>
    <cellStyle name="Input 4 2 37 2" xfId="59799"/>
    <cellStyle name="Input 4 2 37 3" xfId="59800"/>
    <cellStyle name="Input 4 2 38" xfId="24410"/>
    <cellStyle name="Input 4 2 38 2" xfId="59801"/>
    <cellStyle name="Input 4 2 38 3" xfId="59802"/>
    <cellStyle name="Input 4 2 39" xfId="24411"/>
    <cellStyle name="Input 4 2 39 2" xfId="59803"/>
    <cellStyle name="Input 4 2 39 3" xfId="59804"/>
    <cellStyle name="Input 4 2 4" xfId="24412"/>
    <cellStyle name="Input 4 2 4 2" xfId="24413"/>
    <cellStyle name="Input 4 2 4 2 2" xfId="24414"/>
    <cellStyle name="Input 4 2 4 2 3" xfId="24415"/>
    <cellStyle name="Input 4 2 4 2 4" xfId="24416"/>
    <cellStyle name="Input 4 2 4 2 5" xfId="24417"/>
    <cellStyle name="Input 4 2 4 2 6" xfId="24418"/>
    <cellStyle name="Input 4 2 4 3" xfId="24419"/>
    <cellStyle name="Input 4 2 4 3 2" xfId="59805"/>
    <cellStyle name="Input 4 2 4 3 3" xfId="59806"/>
    <cellStyle name="Input 4 2 4 4" xfId="24420"/>
    <cellStyle name="Input 4 2 4 4 2" xfId="59807"/>
    <cellStyle name="Input 4 2 4 4 3" xfId="59808"/>
    <cellStyle name="Input 4 2 4 5" xfId="24421"/>
    <cellStyle name="Input 4 2 4 5 2" xfId="59809"/>
    <cellStyle name="Input 4 2 4 5 3" xfId="59810"/>
    <cellStyle name="Input 4 2 4 6" xfId="24422"/>
    <cellStyle name="Input 4 2 4 6 2" xfId="59811"/>
    <cellStyle name="Input 4 2 4 6 3" xfId="59812"/>
    <cellStyle name="Input 4 2 4 7" xfId="24423"/>
    <cellStyle name="Input 4 2 4 8" xfId="59813"/>
    <cellStyle name="Input 4 2 40" xfId="24424"/>
    <cellStyle name="Input 4 2 40 2" xfId="59814"/>
    <cellStyle name="Input 4 2 40 3" xfId="59815"/>
    <cellStyle name="Input 4 2 41" xfId="24425"/>
    <cellStyle name="Input 4 2 42" xfId="59816"/>
    <cellStyle name="Input 4 2 5" xfId="24426"/>
    <cellStyle name="Input 4 2 5 2" xfId="24427"/>
    <cellStyle name="Input 4 2 5 2 2" xfId="24428"/>
    <cellStyle name="Input 4 2 5 2 3" xfId="24429"/>
    <cellStyle name="Input 4 2 5 2 4" xfId="24430"/>
    <cellStyle name="Input 4 2 5 2 5" xfId="24431"/>
    <cellStyle name="Input 4 2 5 2 6" xfId="24432"/>
    <cellStyle name="Input 4 2 5 3" xfId="24433"/>
    <cellStyle name="Input 4 2 5 3 2" xfId="59817"/>
    <cellStyle name="Input 4 2 5 3 3" xfId="59818"/>
    <cellStyle name="Input 4 2 5 4" xfId="24434"/>
    <cellStyle name="Input 4 2 5 4 2" xfId="59819"/>
    <cellStyle name="Input 4 2 5 4 3" xfId="59820"/>
    <cellStyle name="Input 4 2 5 5" xfId="24435"/>
    <cellStyle name="Input 4 2 5 5 2" xfId="59821"/>
    <cellStyle name="Input 4 2 5 5 3" xfId="59822"/>
    <cellStyle name="Input 4 2 5 6" xfId="24436"/>
    <cellStyle name="Input 4 2 5 6 2" xfId="59823"/>
    <cellStyle name="Input 4 2 5 6 3" xfId="59824"/>
    <cellStyle name="Input 4 2 5 7" xfId="24437"/>
    <cellStyle name="Input 4 2 5 8" xfId="59825"/>
    <cellStyle name="Input 4 2 6" xfId="24438"/>
    <cellStyle name="Input 4 2 6 2" xfId="24439"/>
    <cellStyle name="Input 4 2 6 2 2" xfId="24440"/>
    <cellStyle name="Input 4 2 6 2 3" xfId="24441"/>
    <cellStyle name="Input 4 2 6 2 4" xfId="24442"/>
    <cellStyle name="Input 4 2 6 2 5" xfId="24443"/>
    <cellStyle name="Input 4 2 6 2 6" xfId="24444"/>
    <cellStyle name="Input 4 2 6 3" xfId="24445"/>
    <cellStyle name="Input 4 2 6 3 2" xfId="59826"/>
    <cellStyle name="Input 4 2 6 3 3" xfId="59827"/>
    <cellStyle name="Input 4 2 6 4" xfId="24446"/>
    <cellStyle name="Input 4 2 6 4 2" xfId="59828"/>
    <cellStyle name="Input 4 2 6 4 3" xfId="59829"/>
    <cellStyle name="Input 4 2 6 5" xfId="24447"/>
    <cellStyle name="Input 4 2 6 5 2" xfId="59830"/>
    <cellStyle name="Input 4 2 6 5 3" xfId="59831"/>
    <cellStyle name="Input 4 2 6 6" xfId="24448"/>
    <cellStyle name="Input 4 2 6 6 2" xfId="59832"/>
    <cellStyle name="Input 4 2 6 6 3" xfId="59833"/>
    <cellStyle name="Input 4 2 6 7" xfId="24449"/>
    <cellStyle name="Input 4 2 6 8" xfId="59834"/>
    <cellStyle name="Input 4 2 7" xfId="24450"/>
    <cellStyle name="Input 4 2 7 2" xfId="24451"/>
    <cellStyle name="Input 4 2 7 2 2" xfId="24452"/>
    <cellStyle name="Input 4 2 7 2 3" xfId="24453"/>
    <cellStyle name="Input 4 2 7 2 4" xfId="24454"/>
    <cellStyle name="Input 4 2 7 2 5" xfId="24455"/>
    <cellStyle name="Input 4 2 7 2 6" xfId="24456"/>
    <cellStyle name="Input 4 2 7 3" xfId="24457"/>
    <cellStyle name="Input 4 2 7 3 2" xfId="59835"/>
    <cellStyle name="Input 4 2 7 3 3" xfId="59836"/>
    <cellStyle name="Input 4 2 7 4" xfId="24458"/>
    <cellStyle name="Input 4 2 7 4 2" xfId="59837"/>
    <cellStyle name="Input 4 2 7 4 3" xfId="59838"/>
    <cellStyle name="Input 4 2 7 5" xfId="24459"/>
    <cellStyle name="Input 4 2 7 5 2" xfId="59839"/>
    <cellStyle name="Input 4 2 7 5 3" xfId="59840"/>
    <cellStyle name="Input 4 2 7 6" xfId="24460"/>
    <cellStyle name="Input 4 2 7 6 2" xfId="59841"/>
    <cellStyle name="Input 4 2 7 6 3" xfId="59842"/>
    <cellStyle name="Input 4 2 7 7" xfId="24461"/>
    <cellStyle name="Input 4 2 7 8" xfId="59843"/>
    <cellStyle name="Input 4 2 8" xfId="24462"/>
    <cellStyle name="Input 4 2 8 2" xfId="24463"/>
    <cellStyle name="Input 4 2 8 2 2" xfId="24464"/>
    <cellStyle name="Input 4 2 8 2 3" xfId="24465"/>
    <cellStyle name="Input 4 2 8 2 4" xfId="24466"/>
    <cellStyle name="Input 4 2 8 2 5" xfId="24467"/>
    <cellStyle name="Input 4 2 8 2 6" xfId="24468"/>
    <cellStyle name="Input 4 2 8 3" xfId="24469"/>
    <cellStyle name="Input 4 2 8 3 2" xfId="59844"/>
    <cellStyle name="Input 4 2 8 3 3" xfId="59845"/>
    <cellStyle name="Input 4 2 8 4" xfId="24470"/>
    <cellStyle name="Input 4 2 8 4 2" xfId="59846"/>
    <cellStyle name="Input 4 2 8 4 3" xfId="59847"/>
    <cellStyle name="Input 4 2 8 5" xfId="24471"/>
    <cellStyle name="Input 4 2 8 5 2" xfId="59848"/>
    <cellStyle name="Input 4 2 8 5 3" xfId="59849"/>
    <cellStyle name="Input 4 2 8 6" xfId="24472"/>
    <cellStyle name="Input 4 2 8 6 2" xfId="59850"/>
    <cellStyle name="Input 4 2 8 6 3" xfId="59851"/>
    <cellStyle name="Input 4 2 8 7" xfId="24473"/>
    <cellStyle name="Input 4 2 8 8" xfId="59852"/>
    <cellStyle name="Input 4 2 9" xfId="24474"/>
    <cellStyle name="Input 4 2 9 2" xfId="24475"/>
    <cellStyle name="Input 4 2 9 2 2" xfId="24476"/>
    <cellStyle name="Input 4 2 9 2 3" xfId="24477"/>
    <cellStyle name="Input 4 2 9 2 4" xfId="24478"/>
    <cellStyle name="Input 4 2 9 2 5" xfId="24479"/>
    <cellStyle name="Input 4 2 9 2 6" xfId="24480"/>
    <cellStyle name="Input 4 2 9 3" xfId="24481"/>
    <cellStyle name="Input 4 2 9 3 2" xfId="59853"/>
    <cellStyle name="Input 4 2 9 3 3" xfId="59854"/>
    <cellStyle name="Input 4 2 9 4" xfId="24482"/>
    <cellStyle name="Input 4 2 9 4 2" xfId="59855"/>
    <cellStyle name="Input 4 2 9 4 3" xfId="59856"/>
    <cellStyle name="Input 4 2 9 5" xfId="24483"/>
    <cellStyle name="Input 4 2 9 5 2" xfId="59857"/>
    <cellStyle name="Input 4 2 9 5 3" xfId="59858"/>
    <cellStyle name="Input 4 2 9 6" xfId="24484"/>
    <cellStyle name="Input 4 2 9 6 2" xfId="59859"/>
    <cellStyle name="Input 4 2 9 6 3" xfId="59860"/>
    <cellStyle name="Input 4 2 9 7" xfId="24485"/>
    <cellStyle name="Input 4 2 9 8" xfId="59861"/>
    <cellStyle name="Input 4 20" xfId="24486"/>
    <cellStyle name="Input 4 20 2" xfId="24487"/>
    <cellStyle name="Input 4 20 2 2" xfId="24488"/>
    <cellStyle name="Input 4 20 2 3" xfId="24489"/>
    <cellStyle name="Input 4 20 2 4" xfId="24490"/>
    <cellStyle name="Input 4 20 2 5" xfId="24491"/>
    <cellStyle name="Input 4 20 2 6" xfId="24492"/>
    <cellStyle name="Input 4 20 3" xfId="24493"/>
    <cellStyle name="Input 4 20 3 2" xfId="59862"/>
    <cellStyle name="Input 4 20 3 3" xfId="59863"/>
    <cellStyle name="Input 4 20 4" xfId="24494"/>
    <cellStyle name="Input 4 20 4 2" xfId="59864"/>
    <cellStyle name="Input 4 20 4 3" xfId="59865"/>
    <cellStyle name="Input 4 20 5" xfId="24495"/>
    <cellStyle name="Input 4 20 5 2" xfId="59866"/>
    <cellStyle name="Input 4 20 5 3" xfId="59867"/>
    <cellStyle name="Input 4 20 6" xfId="24496"/>
    <cellStyle name="Input 4 20 6 2" xfId="59868"/>
    <cellStyle name="Input 4 20 6 3" xfId="59869"/>
    <cellStyle name="Input 4 20 7" xfId="24497"/>
    <cellStyle name="Input 4 20 8" xfId="59870"/>
    <cellStyle name="Input 4 21" xfId="24498"/>
    <cellStyle name="Input 4 21 2" xfId="24499"/>
    <cellStyle name="Input 4 21 2 2" xfId="24500"/>
    <cellStyle name="Input 4 21 2 3" xfId="24501"/>
    <cellStyle name="Input 4 21 2 4" xfId="24502"/>
    <cellStyle name="Input 4 21 2 5" xfId="24503"/>
    <cellStyle name="Input 4 21 2 6" xfId="24504"/>
    <cellStyle name="Input 4 21 3" xfId="24505"/>
    <cellStyle name="Input 4 21 3 2" xfId="59871"/>
    <cellStyle name="Input 4 21 3 3" xfId="59872"/>
    <cellStyle name="Input 4 21 4" xfId="24506"/>
    <cellStyle name="Input 4 21 4 2" xfId="59873"/>
    <cellStyle name="Input 4 21 4 3" xfId="59874"/>
    <cellStyle name="Input 4 21 5" xfId="24507"/>
    <cellStyle name="Input 4 21 5 2" xfId="59875"/>
    <cellStyle name="Input 4 21 5 3" xfId="59876"/>
    <cellStyle name="Input 4 21 6" xfId="24508"/>
    <cellStyle name="Input 4 21 6 2" xfId="59877"/>
    <cellStyle name="Input 4 21 6 3" xfId="59878"/>
    <cellStyle name="Input 4 21 7" xfId="24509"/>
    <cellStyle name="Input 4 21 8" xfId="59879"/>
    <cellStyle name="Input 4 22" xfId="24510"/>
    <cellStyle name="Input 4 22 2" xfId="24511"/>
    <cellStyle name="Input 4 22 2 2" xfId="24512"/>
    <cellStyle name="Input 4 22 2 3" xfId="24513"/>
    <cellStyle name="Input 4 22 2 4" xfId="24514"/>
    <cellStyle name="Input 4 22 2 5" xfId="24515"/>
    <cellStyle name="Input 4 22 2 6" xfId="24516"/>
    <cellStyle name="Input 4 22 3" xfId="24517"/>
    <cellStyle name="Input 4 22 3 2" xfId="59880"/>
    <cellStyle name="Input 4 22 3 3" xfId="59881"/>
    <cellStyle name="Input 4 22 4" xfId="24518"/>
    <cellStyle name="Input 4 22 4 2" xfId="59882"/>
    <cellStyle name="Input 4 22 4 3" xfId="59883"/>
    <cellStyle name="Input 4 22 5" xfId="24519"/>
    <cellStyle name="Input 4 22 5 2" xfId="59884"/>
    <cellStyle name="Input 4 22 5 3" xfId="59885"/>
    <cellStyle name="Input 4 22 6" xfId="24520"/>
    <cellStyle name="Input 4 22 6 2" xfId="59886"/>
    <cellStyle name="Input 4 22 6 3" xfId="59887"/>
    <cellStyle name="Input 4 22 7" xfId="24521"/>
    <cellStyle name="Input 4 22 8" xfId="59888"/>
    <cellStyle name="Input 4 23" xfId="24522"/>
    <cellStyle name="Input 4 23 2" xfId="24523"/>
    <cellStyle name="Input 4 23 2 2" xfId="24524"/>
    <cellStyle name="Input 4 23 2 3" xfId="24525"/>
    <cellStyle name="Input 4 23 2 4" xfId="24526"/>
    <cellStyle name="Input 4 23 2 5" xfId="24527"/>
    <cellStyle name="Input 4 23 2 6" xfId="24528"/>
    <cellStyle name="Input 4 23 3" xfId="24529"/>
    <cellStyle name="Input 4 23 3 2" xfId="59889"/>
    <cellStyle name="Input 4 23 3 3" xfId="59890"/>
    <cellStyle name="Input 4 23 4" xfId="24530"/>
    <cellStyle name="Input 4 23 4 2" xfId="59891"/>
    <cellStyle name="Input 4 23 4 3" xfId="59892"/>
    <cellStyle name="Input 4 23 5" xfId="24531"/>
    <cellStyle name="Input 4 23 5 2" xfId="59893"/>
    <cellStyle name="Input 4 23 5 3" xfId="59894"/>
    <cellStyle name="Input 4 23 6" xfId="24532"/>
    <cellStyle name="Input 4 23 6 2" xfId="59895"/>
    <cellStyle name="Input 4 23 6 3" xfId="59896"/>
    <cellStyle name="Input 4 23 7" xfId="24533"/>
    <cellStyle name="Input 4 23 8" xfId="59897"/>
    <cellStyle name="Input 4 24" xfId="24534"/>
    <cellStyle name="Input 4 24 2" xfId="24535"/>
    <cellStyle name="Input 4 24 2 2" xfId="24536"/>
    <cellStyle name="Input 4 24 2 3" xfId="24537"/>
    <cellStyle name="Input 4 24 2 4" xfId="24538"/>
    <cellStyle name="Input 4 24 2 5" xfId="24539"/>
    <cellStyle name="Input 4 24 2 6" xfId="24540"/>
    <cellStyle name="Input 4 24 3" xfId="24541"/>
    <cellStyle name="Input 4 24 3 2" xfId="59898"/>
    <cellStyle name="Input 4 24 3 3" xfId="59899"/>
    <cellStyle name="Input 4 24 4" xfId="24542"/>
    <cellStyle name="Input 4 24 4 2" xfId="59900"/>
    <cellStyle name="Input 4 24 4 3" xfId="59901"/>
    <cellStyle name="Input 4 24 5" xfId="24543"/>
    <cellStyle name="Input 4 24 5 2" xfId="59902"/>
    <cellStyle name="Input 4 24 5 3" xfId="59903"/>
    <cellStyle name="Input 4 24 6" xfId="24544"/>
    <cellStyle name="Input 4 24 6 2" xfId="59904"/>
    <cellStyle name="Input 4 24 6 3" xfId="59905"/>
    <cellStyle name="Input 4 24 7" xfId="24545"/>
    <cellStyle name="Input 4 24 8" xfId="59906"/>
    <cellStyle name="Input 4 25" xfId="24546"/>
    <cellStyle name="Input 4 25 2" xfId="24547"/>
    <cellStyle name="Input 4 25 2 2" xfId="24548"/>
    <cellStyle name="Input 4 25 2 3" xfId="24549"/>
    <cellStyle name="Input 4 25 2 4" xfId="24550"/>
    <cellStyle name="Input 4 25 2 5" xfId="24551"/>
    <cellStyle name="Input 4 25 2 6" xfId="24552"/>
    <cellStyle name="Input 4 25 3" xfId="24553"/>
    <cellStyle name="Input 4 25 3 2" xfId="59907"/>
    <cellStyle name="Input 4 25 3 3" xfId="59908"/>
    <cellStyle name="Input 4 25 4" xfId="24554"/>
    <cellStyle name="Input 4 25 4 2" xfId="59909"/>
    <cellStyle name="Input 4 25 4 3" xfId="59910"/>
    <cellStyle name="Input 4 25 5" xfId="24555"/>
    <cellStyle name="Input 4 25 5 2" xfId="59911"/>
    <cellStyle name="Input 4 25 5 3" xfId="59912"/>
    <cellStyle name="Input 4 25 6" xfId="24556"/>
    <cellStyle name="Input 4 25 6 2" xfId="59913"/>
    <cellStyle name="Input 4 25 6 3" xfId="59914"/>
    <cellStyle name="Input 4 25 7" xfId="24557"/>
    <cellStyle name="Input 4 25 8" xfId="59915"/>
    <cellStyle name="Input 4 26" xfId="24558"/>
    <cellStyle name="Input 4 26 2" xfId="24559"/>
    <cellStyle name="Input 4 26 2 2" xfId="24560"/>
    <cellStyle name="Input 4 26 2 3" xfId="24561"/>
    <cellStyle name="Input 4 26 2 4" xfId="24562"/>
    <cellStyle name="Input 4 26 2 5" xfId="24563"/>
    <cellStyle name="Input 4 26 2 6" xfId="24564"/>
    <cellStyle name="Input 4 26 3" xfId="24565"/>
    <cellStyle name="Input 4 26 3 2" xfId="59916"/>
    <cellStyle name="Input 4 26 3 3" xfId="59917"/>
    <cellStyle name="Input 4 26 4" xfId="24566"/>
    <cellStyle name="Input 4 26 4 2" xfId="59918"/>
    <cellStyle name="Input 4 26 4 3" xfId="59919"/>
    <cellStyle name="Input 4 26 5" xfId="24567"/>
    <cellStyle name="Input 4 26 5 2" xfId="59920"/>
    <cellStyle name="Input 4 26 5 3" xfId="59921"/>
    <cellStyle name="Input 4 26 6" xfId="24568"/>
    <cellStyle name="Input 4 26 6 2" xfId="59922"/>
    <cellStyle name="Input 4 26 6 3" xfId="59923"/>
    <cellStyle name="Input 4 26 7" xfId="24569"/>
    <cellStyle name="Input 4 26 8" xfId="59924"/>
    <cellStyle name="Input 4 27" xfId="24570"/>
    <cellStyle name="Input 4 27 2" xfId="24571"/>
    <cellStyle name="Input 4 27 2 2" xfId="24572"/>
    <cellStyle name="Input 4 27 2 3" xfId="24573"/>
    <cellStyle name="Input 4 27 2 4" xfId="24574"/>
    <cellStyle name="Input 4 27 2 5" xfId="24575"/>
    <cellStyle name="Input 4 27 2 6" xfId="24576"/>
    <cellStyle name="Input 4 27 3" xfId="24577"/>
    <cellStyle name="Input 4 27 3 2" xfId="59925"/>
    <cellStyle name="Input 4 27 3 3" xfId="59926"/>
    <cellStyle name="Input 4 27 4" xfId="24578"/>
    <cellStyle name="Input 4 27 4 2" xfId="59927"/>
    <cellStyle name="Input 4 27 4 3" xfId="59928"/>
    <cellStyle name="Input 4 27 5" xfId="24579"/>
    <cellStyle name="Input 4 27 5 2" xfId="59929"/>
    <cellStyle name="Input 4 27 5 3" xfId="59930"/>
    <cellStyle name="Input 4 27 6" xfId="24580"/>
    <cellStyle name="Input 4 27 6 2" xfId="59931"/>
    <cellStyle name="Input 4 27 6 3" xfId="59932"/>
    <cellStyle name="Input 4 27 7" xfId="24581"/>
    <cellStyle name="Input 4 27 8" xfId="59933"/>
    <cellStyle name="Input 4 28" xfId="24582"/>
    <cellStyle name="Input 4 28 2" xfId="24583"/>
    <cellStyle name="Input 4 28 2 2" xfId="24584"/>
    <cellStyle name="Input 4 28 2 3" xfId="24585"/>
    <cellStyle name="Input 4 28 2 4" xfId="24586"/>
    <cellStyle name="Input 4 28 2 5" xfId="24587"/>
    <cellStyle name="Input 4 28 2 6" xfId="24588"/>
    <cellStyle name="Input 4 28 3" xfId="24589"/>
    <cellStyle name="Input 4 28 3 2" xfId="59934"/>
    <cellStyle name="Input 4 28 3 3" xfId="59935"/>
    <cellStyle name="Input 4 28 4" xfId="24590"/>
    <cellStyle name="Input 4 28 4 2" xfId="59936"/>
    <cellStyle name="Input 4 28 4 3" xfId="59937"/>
    <cellStyle name="Input 4 28 5" xfId="24591"/>
    <cellStyle name="Input 4 28 5 2" xfId="59938"/>
    <cellStyle name="Input 4 28 5 3" xfId="59939"/>
    <cellStyle name="Input 4 28 6" xfId="24592"/>
    <cellStyle name="Input 4 28 6 2" xfId="59940"/>
    <cellStyle name="Input 4 28 6 3" xfId="59941"/>
    <cellStyle name="Input 4 28 7" xfId="24593"/>
    <cellStyle name="Input 4 28 8" xfId="59942"/>
    <cellStyle name="Input 4 29" xfId="24594"/>
    <cellStyle name="Input 4 29 2" xfId="24595"/>
    <cellStyle name="Input 4 29 2 2" xfId="24596"/>
    <cellStyle name="Input 4 29 2 3" xfId="24597"/>
    <cellStyle name="Input 4 29 2 4" xfId="24598"/>
    <cellStyle name="Input 4 29 2 5" xfId="24599"/>
    <cellStyle name="Input 4 29 2 6" xfId="24600"/>
    <cellStyle name="Input 4 29 3" xfId="24601"/>
    <cellStyle name="Input 4 29 3 2" xfId="59943"/>
    <cellStyle name="Input 4 29 3 3" xfId="59944"/>
    <cellStyle name="Input 4 29 4" xfId="24602"/>
    <cellStyle name="Input 4 29 4 2" xfId="59945"/>
    <cellStyle name="Input 4 29 4 3" xfId="59946"/>
    <cellStyle name="Input 4 29 5" xfId="24603"/>
    <cellStyle name="Input 4 29 5 2" xfId="59947"/>
    <cellStyle name="Input 4 29 5 3" xfId="59948"/>
    <cellStyle name="Input 4 29 6" xfId="24604"/>
    <cellStyle name="Input 4 29 6 2" xfId="59949"/>
    <cellStyle name="Input 4 29 6 3" xfId="59950"/>
    <cellStyle name="Input 4 29 7" xfId="24605"/>
    <cellStyle name="Input 4 29 8" xfId="59951"/>
    <cellStyle name="Input 4 3" xfId="24606"/>
    <cellStyle name="Input 4 3 10" xfId="24607"/>
    <cellStyle name="Input 4 3 10 2" xfId="24608"/>
    <cellStyle name="Input 4 3 10 2 2" xfId="24609"/>
    <cellStyle name="Input 4 3 10 2 3" xfId="24610"/>
    <cellStyle name="Input 4 3 10 2 4" xfId="24611"/>
    <cellStyle name="Input 4 3 10 2 5" xfId="24612"/>
    <cellStyle name="Input 4 3 10 2 6" xfId="24613"/>
    <cellStyle name="Input 4 3 10 3" xfId="24614"/>
    <cellStyle name="Input 4 3 10 3 2" xfId="59952"/>
    <cellStyle name="Input 4 3 10 3 3" xfId="59953"/>
    <cellStyle name="Input 4 3 10 4" xfId="24615"/>
    <cellStyle name="Input 4 3 10 4 2" xfId="59954"/>
    <cellStyle name="Input 4 3 10 4 3" xfId="59955"/>
    <cellStyle name="Input 4 3 10 5" xfId="24616"/>
    <cellStyle name="Input 4 3 10 5 2" xfId="59956"/>
    <cellStyle name="Input 4 3 10 5 3" xfId="59957"/>
    <cellStyle name="Input 4 3 10 6" xfId="24617"/>
    <cellStyle name="Input 4 3 10 6 2" xfId="59958"/>
    <cellStyle name="Input 4 3 10 6 3" xfId="59959"/>
    <cellStyle name="Input 4 3 10 7" xfId="24618"/>
    <cellStyle name="Input 4 3 10 8" xfId="59960"/>
    <cellStyle name="Input 4 3 11" xfId="24619"/>
    <cellStyle name="Input 4 3 11 2" xfId="24620"/>
    <cellStyle name="Input 4 3 11 2 2" xfId="24621"/>
    <cellStyle name="Input 4 3 11 2 3" xfId="24622"/>
    <cellStyle name="Input 4 3 11 2 4" xfId="24623"/>
    <cellStyle name="Input 4 3 11 2 5" xfId="24624"/>
    <cellStyle name="Input 4 3 11 2 6" xfId="24625"/>
    <cellStyle name="Input 4 3 11 3" xfId="24626"/>
    <cellStyle name="Input 4 3 11 3 2" xfId="59961"/>
    <cellStyle name="Input 4 3 11 3 3" xfId="59962"/>
    <cellStyle name="Input 4 3 11 4" xfId="24627"/>
    <cellStyle name="Input 4 3 11 4 2" xfId="59963"/>
    <cellStyle name="Input 4 3 11 4 3" xfId="59964"/>
    <cellStyle name="Input 4 3 11 5" xfId="24628"/>
    <cellStyle name="Input 4 3 11 5 2" xfId="59965"/>
    <cellStyle name="Input 4 3 11 5 3" xfId="59966"/>
    <cellStyle name="Input 4 3 11 6" xfId="24629"/>
    <cellStyle name="Input 4 3 11 6 2" xfId="59967"/>
    <cellStyle name="Input 4 3 11 6 3" xfId="59968"/>
    <cellStyle name="Input 4 3 11 7" xfId="24630"/>
    <cellStyle name="Input 4 3 11 8" xfId="59969"/>
    <cellStyle name="Input 4 3 12" xfId="24631"/>
    <cellStyle name="Input 4 3 12 2" xfId="24632"/>
    <cellStyle name="Input 4 3 12 2 2" xfId="24633"/>
    <cellStyle name="Input 4 3 12 2 3" xfId="24634"/>
    <cellStyle name="Input 4 3 12 2 4" xfId="24635"/>
    <cellStyle name="Input 4 3 12 2 5" xfId="24636"/>
    <cellStyle name="Input 4 3 12 2 6" xfId="24637"/>
    <cellStyle name="Input 4 3 12 3" xfId="24638"/>
    <cellStyle name="Input 4 3 12 3 2" xfId="59970"/>
    <cellStyle name="Input 4 3 12 3 3" xfId="59971"/>
    <cellStyle name="Input 4 3 12 4" xfId="24639"/>
    <cellStyle name="Input 4 3 12 4 2" xfId="59972"/>
    <cellStyle name="Input 4 3 12 4 3" xfId="59973"/>
    <cellStyle name="Input 4 3 12 5" xfId="24640"/>
    <cellStyle name="Input 4 3 12 5 2" xfId="59974"/>
    <cellStyle name="Input 4 3 12 5 3" xfId="59975"/>
    <cellStyle name="Input 4 3 12 6" xfId="24641"/>
    <cellStyle name="Input 4 3 12 6 2" xfId="59976"/>
    <cellStyle name="Input 4 3 12 6 3" xfId="59977"/>
    <cellStyle name="Input 4 3 12 7" xfId="24642"/>
    <cellStyle name="Input 4 3 12 8" xfId="59978"/>
    <cellStyle name="Input 4 3 13" xfId="24643"/>
    <cellStyle name="Input 4 3 13 2" xfId="24644"/>
    <cellStyle name="Input 4 3 13 2 2" xfId="24645"/>
    <cellStyle name="Input 4 3 13 2 3" xfId="24646"/>
    <cellStyle name="Input 4 3 13 2 4" xfId="24647"/>
    <cellStyle name="Input 4 3 13 2 5" xfId="24648"/>
    <cellStyle name="Input 4 3 13 2 6" xfId="24649"/>
    <cellStyle name="Input 4 3 13 3" xfId="24650"/>
    <cellStyle name="Input 4 3 13 3 2" xfId="59979"/>
    <cellStyle name="Input 4 3 13 3 3" xfId="59980"/>
    <cellStyle name="Input 4 3 13 4" xfId="24651"/>
    <cellStyle name="Input 4 3 13 4 2" xfId="59981"/>
    <cellStyle name="Input 4 3 13 4 3" xfId="59982"/>
    <cellStyle name="Input 4 3 13 5" xfId="24652"/>
    <cellStyle name="Input 4 3 13 5 2" xfId="59983"/>
    <cellStyle name="Input 4 3 13 5 3" xfId="59984"/>
    <cellStyle name="Input 4 3 13 6" xfId="24653"/>
    <cellStyle name="Input 4 3 13 6 2" xfId="59985"/>
    <cellStyle name="Input 4 3 13 6 3" xfId="59986"/>
    <cellStyle name="Input 4 3 13 7" xfId="24654"/>
    <cellStyle name="Input 4 3 13 8" xfId="59987"/>
    <cellStyle name="Input 4 3 14" xfId="24655"/>
    <cellStyle name="Input 4 3 14 2" xfId="24656"/>
    <cellStyle name="Input 4 3 14 2 2" xfId="24657"/>
    <cellStyle name="Input 4 3 14 2 3" xfId="24658"/>
    <cellStyle name="Input 4 3 14 2 4" xfId="24659"/>
    <cellStyle name="Input 4 3 14 2 5" xfId="24660"/>
    <cellStyle name="Input 4 3 14 2 6" xfId="24661"/>
    <cellStyle name="Input 4 3 14 3" xfId="24662"/>
    <cellStyle name="Input 4 3 14 3 2" xfId="59988"/>
    <cellStyle name="Input 4 3 14 3 3" xfId="59989"/>
    <cellStyle name="Input 4 3 14 4" xfId="24663"/>
    <cellStyle name="Input 4 3 14 4 2" xfId="59990"/>
    <cellStyle name="Input 4 3 14 4 3" xfId="59991"/>
    <cellStyle name="Input 4 3 14 5" xfId="24664"/>
    <cellStyle name="Input 4 3 14 5 2" xfId="59992"/>
    <cellStyle name="Input 4 3 14 5 3" xfId="59993"/>
    <cellStyle name="Input 4 3 14 6" xfId="24665"/>
    <cellStyle name="Input 4 3 14 6 2" xfId="59994"/>
    <cellStyle name="Input 4 3 14 6 3" xfId="59995"/>
    <cellStyle name="Input 4 3 14 7" xfId="24666"/>
    <cellStyle name="Input 4 3 14 8" xfId="59996"/>
    <cellStyle name="Input 4 3 15" xfId="24667"/>
    <cellStyle name="Input 4 3 15 2" xfId="24668"/>
    <cellStyle name="Input 4 3 15 2 2" xfId="24669"/>
    <cellStyle name="Input 4 3 15 2 3" xfId="24670"/>
    <cellStyle name="Input 4 3 15 2 4" xfId="24671"/>
    <cellStyle name="Input 4 3 15 2 5" xfId="24672"/>
    <cellStyle name="Input 4 3 15 2 6" xfId="24673"/>
    <cellStyle name="Input 4 3 15 3" xfId="24674"/>
    <cellStyle name="Input 4 3 15 3 2" xfId="59997"/>
    <cellStyle name="Input 4 3 15 3 3" xfId="59998"/>
    <cellStyle name="Input 4 3 15 4" xfId="24675"/>
    <cellStyle name="Input 4 3 15 4 2" xfId="59999"/>
    <cellStyle name="Input 4 3 15 4 3" xfId="60000"/>
    <cellStyle name="Input 4 3 15 5" xfId="24676"/>
    <cellStyle name="Input 4 3 15 5 2" xfId="60001"/>
    <cellStyle name="Input 4 3 15 5 3" xfId="60002"/>
    <cellStyle name="Input 4 3 15 6" xfId="24677"/>
    <cellStyle name="Input 4 3 15 6 2" xfId="60003"/>
    <cellStyle name="Input 4 3 15 6 3" xfId="60004"/>
    <cellStyle name="Input 4 3 15 7" xfId="24678"/>
    <cellStyle name="Input 4 3 15 8" xfId="60005"/>
    <cellStyle name="Input 4 3 16" xfId="24679"/>
    <cellStyle name="Input 4 3 16 2" xfId="24680"/>
    <cellStyle name="Input 4 3 16 2 2" xfId="24681"/>
    <cellStyle name="Input 4 3 16 2 3" xfId="24682"/>
    <cellStyle name="Input 4 3 16 2 4" xfId="24683"/>
    <cellStyle name="Input 4 3 16 2 5" xfId="24684"/>
    <cellStyle name="Input 4 3 16 2 6" xfId="24685"/>
    <cellStyle name="Input 4 3 16 3" xfId="24686"/>
    <cellStyle name="Input 4 3 16 3 2" xfId="60006"/>
    <cellStyle name="Input 4 3 16 3 3" xfId="60007"/>
    <cellStyle name="Input 4 3 16 4" xfId="24687"/>
    <cellStyle name="Input 4 3 16 4 2" xfId="60008"/>
    <cellStyle name="Input 4 3 16 4 3" xfId="60009"/>
    <cellStyle name="Input 4 3 16 5" xfId="24688"/>
    <cellStyle name="Input 4 3 16 5 2" xfId="60010"/>
    <cellStyle name="Input 4 3 16 5 3" xfId="60011"/>
    <cellStyle name="Input 4 3 16 6" xfId="24689"/>
    <cellStyle name="Input 4 3 16 6 2" xfId="60012"/>
    <cellStyle name="Input 4 3 16 6 3" xfId="60013"/>
    <cellStyle name="Input 4 3 16 7" xfId="24690"/>
    <cellStyle name="Input 4 3 16 8" xfId="60014"/>
    <cellStyle name="Input 4 3 17" xfId="24691"/>
    <cellStyle name="Input 4 3 17 2" xfId="24692"/>
    <cellStyle name="Input 4 3 17 2 2" xfId="24693"/>
    <cellStyle name="Input 4 3 17 2 3" xfId="24694"/>
    <cellStyle name="Input 4 3 17 2 4" xfId="24695"/>
    <cellStyle name="Input 4 3 17 2 5" xfId="24696"/>
    <cellStyle name="Input 4 3 17 2 6" xfId="24697"/>
    <cellStyle name="Input 4 3 17 3" xfId="24698"/>
    <cellStyle name="Input 4 3 17 3 2" xfId="60015"/>
    <cellStyle name="Input 4 3 17 3 3" xfId="60016"/>
    <cellStyle name="Input 4 3 17 4" xfId="24699"/>
    <cellStyle name="Input 4 3 17 4 2" xfId="60017"/>
    <cellStyle name="Input 4 3 17 4 3" xfId="60018"/>
    <cellStyle name="Input 4 3 17 5" xfId="24700"/>
    <cellStyle name="Input 4 3 17 5 2" xfId="60019"/>
    <cellStyle name="Input 4 3 17 5 3" xfId="60020"/>
    <cellStyle name="Input 4 3 17 6" xfId="24701"/>
    <cellStyle name="Input 4 3 17 6 2" xfId="60021"/>
    <cellStyle name="Input 4 3 17 6 3" xfId="60022"/>
    <cellStyle name="Input 4 3 17 7" xfId="24702"/>
    <cellStyle name="Input 4 3 17 8" xfId="60023"/>
    <cellStyle name="Input 4 3 18" xfId="24703"/>
    <cellStyle name="Input 4 3 18 2" xfId="24704"/>
    <cellStyle name="Input 4 3 18 2 2" xfId="24705"/>
    <cellStyle name="Input 4 3 18 2 3" xfId="24706"/>
    <cellStyle name="Input 4 3 18 2 4" xfId="24707"/>
    <cellStyle name="Input 4 3 18 2 5" xfId="24708"/>
    <cellStyle name="Input 4 3 18 2 6" xfId="24709"/>
    <cellStyle name="Input 4 3 18 3" xfId="24710"/>
    <cellStyle name="Input 4 3 18 3 2" xfId="60024"/>
    <cellStyle name="Input 4 3 18 3 3" xfId="60025"/>
    <cellStyle name="Input 4 3 18 4" xfId="24711"/>
    <cellStyle name="Input 4 3 18 4 2" xfId="60026"/>
    <cellStyle name="Input 4 3 18 4 3" xfId="60027"/>
    <cellStyle name="Input 4 3 18 5" xfId="24712"/>
    <cellStyle name="Input 4 3 18 5 2" xfId="60028"/>
    <cellStyle name="Input 4 3 18 5 3" xfId="60029"/>
    <cellStyle name="Input 4 3 18 6" xfId="24713"/>
    <cellStyle name="Input 4 3 18 6 2" xfId="60030"/>
    <cellStyle name="Input 4 3 18 6 3" xfId="60031"/>
    <cellStyle name="Input 4 3 18 7" xfId="24714"/>
    <cellStyle name="Input 4 3 18 8" xfId="60032"/>
    <cellStyle name="Input 4 3 19" xfId="24715"/>
    <cellStyle name="Input 4 3 19 2" xfId="24716"/>
    <cellStyle name="Input 4 3 19 2 2" xfId="24717"/>
    <cellStyle name="Input 4 3 19 2 3" xfId="24718"/>
    <cellStyle name="Input 4 3 19 2 4" xfId="24719"/>
    <cellStyle name="Input 4 3 19 2 5" xfId="24720"/>
    <cellStyle name="Input 4 3 19 2 6" xfId="24721"/>
    <cellStyle name="Input 4 3 19 3" xfId="24722"/>
    <cellStyle name="Input 4 3 19 3 2" xfId="60033"/>
    <cellStyle name="Input 4 3 19 3 3" xfId="60034"/>
    <cellStyle name="Input 4 3 19 4" xfId="24723"/>
    <cellStyle name="Input 4 3 19 4 2" xfId="60035"/>
    <cellStyle name="Input 4 3 19 4 3" xfId="60036"/>
    <cellStyle name="Input 4 3 19 5" xfId="24724"/>
    <cellStyle name="Input 4 3 19 5 2" xfId="60037"/>
    <cellStyle name="Input 4 3 19 5 3" xfId="60038"/>
    <cellStyle name="Input 4 3 19 6" xfId="24725"/>
    <cellStyle name="Input 4 3 19 6 2" xfId="60039"/>
    <cellStyle name="Input 4 3 19 6 3" xfId="60040"/>
    <cellStyle name="Input 4 3 19 7" xfId="24726"/>
    <cellStyle name="Input 4 3 19 8" xfId="60041"/>
    <cellStyle name="Input 4 3 2" xfId="24727"/>
    <cellStyle name="Input 4 3 2 10" xfId="24728"/>
    <cellStyle name="Input 4 3 2 10 2" xfId="24729"/>
    <cellStyle name="Input 4 3 2 10 2 2" xfId="24730"/>
    <cellStyle name="Input 4 3 2 10 2 3" xfId="24731"/>
    <cellStyle name="Input 4 3 2 10 2 4" xfId="24732"/>
    <cellStyle name="Input 4 3 2 10 2 5" xfId="24733"/>
    <cellStyle name="Input 4 3 2 10 2 6" xfId="24734"/>
    <cellStyle name="Input 4 3 2 10 3" xfId="24735"/>
    <cellStyle name="Input 4 3 2 10 3 2" xfId="60042"/>
    <cellStyle name="Input 4 3 2 10 3 3" xfId="60043"/>
    <cellStyle name="Input 4 3 2 10 4" xfId="24736"/>
    <cellStyle name="Input 4 3 2 10 4 2" xfId="60044"/>
    <cellStyle name="Input 4 3 2 10 4 3" xfId="60045"/>
    <cellStyle name="Input 4 3 2 10 5" xfId="24737"/>
    <cellStyle name="Input 4 3 2 10 5 2" xfId="60046"/>
    <cellStyle name="Input 4 3 2 10 5 3" xfId="60047"/>
    <cellStyle name="Input 4 3 2 10 6" xfId="24738"/>
    <cellStyle name="Input 4 3 2 10 6 2" xfId="60048"/>
    <cellStyle name="Input 4 3 2 10 6 3" xfId="60049"/>
    <cellStyle name="Input 4 3 2 10 7" xfId="24739"/>
    <cellStyle name="Input 4 3 2 10 8" xfId="60050"/>
    <cellStyle name="Input 4 3 2 11" xfId="24740"/>
    <cellStyle name="Input 4 3 2 11 2" xfId="24741"/>
    <cellStyle name="Input 4 3 2 11 2 2" xfId="24742"/>
    <cellStyle name="Input 4 3 2 11 2 3" xfId="24743"/>
    <cellStyle name="Input 4 3 2 11 2 4" xfId="24744"/>
    <cellStyle name="Input 4 3 2 11 2 5" xfId="24745"/>
    <cellStyle name="Input 4 3 2 11 2 6" xfId="24746"/>
    <cellStyle name="Input 4 3 2 11 3" xfId="24747"/>
    <cellStyle name="Input 4 3 2 11 3 2" xfId="60051"/>
    <cellStyle name="Input 4 3 2 11 3 3" xfId="60052"/>
    <cellStyle name="Input 4 3 2 11 4" xfId="24748"/>
    <cellStyle name="Input 4 3 2 11 4 2" xfId="60053"/>
    <cellStyle name="Input 4 3 2 11 4 3" xfId="60054"/>
    <cellStyle name="Input 4 3 2 11 5" xfId="24749"/>
    <cellStyle name="Input 4 3 2 11 5 2" xfId="60055"/>
    <cellStyle name="Input 4 3 2 11 5 3" xfId="60056"/>
    <cellStyle name="Input 4 3 2 11 6" xfId="24750"/>
    <cellStyle name="Input 4 3 2 11 6 2" xfId="60057"/>
    <cellStyle name="Input 4 3 2 11 6 3" xfId="60058"/>
    <cellStyle name="Input 4 3 2 11 7" xfId="24751"/>
    <cellStyle name="Input 4 3 2 11 8" xfId="60059"/>
    <cellStyle name="Input 4 3 2 12" xfId="24752"/>
    <cellStyle name="Input 4 3 2 12 2" xfId="24753"/>
    <cellStyle name="Input 4 3 2 12 2 2" xfId="24754"/>
    <cellStyle name="Input 4 3 2 12 2 3" xfId="24755"/>
    <cellStyle name="Input 4 3 2 12 2 4" xfId="24756"/>
    <cellStyle name="Input 4 3 2 12 2 5" xfId="24757"/>
    <cellStyle name="Input 4 3 2 12 2 6" xfId="24758"/>
    <cellStyle name="Input 4 3 2 12 3" xfId="24759"/>
    <cellStyle name="Input 4 3 2 12 3 2" xfId="60060"/>
    <cellStyle name="Input 4 3 2 12 3 3" xfId="60061"/>
    <cellStyle name="Input 4 3 2 12 4" xfId="24760"/>
    <cellStyle name="Input 4 3 2 12 4 2" xfId="60062"/>
    <cellStyle name="Input 4 3 2 12 4 3" xfId="60063"/>
    <cellStyle name="Input 4 3 2 12 5" xfId="24761"/>
    <cellStyle name="Input 4 3 2 12 5 2" xfId="60064"/>
    <cellStyle name="Input 4 3 2 12 5 3" xfId="60065"/>
    <cellStyle name="Input 4 3 2 12 6" xfId="24762"/>
    <cellStyle name="Input 4 3 2 12 6 2" xfId="60066"/>
    <cellStyle name="Input 4 3 2 12 6 3" xfId="60067"/>
    <cellStyle name="Input 4 3 2 12 7" xfId="24763"/>
    <cellStyle name="Input 4 3 2 12 8" xfId="60068"/>
    <cellStyle name="Input 4 3 2 13" xfId="24764"/>
    <cellStyle name="Input 4 3 2 13 2" xfId="24765"/>
    <cellStyle name="Input 4 3 2 13 2 2" xfId="24766"/>
    <cellStyle name="Input 4 3 2 13 2 3" xfId="24767"/>
    <cellStyle name="Input 4 3 2 13 2 4" xfId="24768"/>
    <cellStyle name="Input 4 3 2 13 2 5" xfId="24769"/>
    <cellStyle name="Input 4 3 2 13 2 6" xfId="24770"/>
    <cellStyle name="Input 4 3 2 13 3" xfId="24771"/>
    <cellStyle name="Input 4 3 2 13 3 2" xfId="60069"/>
    <cellStyle name="Input 4 3 2 13 3 3" xfId="60070"/>
    <cellStyle name="Input 4 3 2 13 4" xfId="24772"/>
    <cellStyle name="Input 4 3 2 13 4 2" xfId="60071"/>
    <cellStyle name="Input 4 3 2 13 4 3" xfId="60072"/>
    <cellStyle name="Input 4 3 2 13 5" xfId="24773"/>
    <cellStyle name="Input 4 3 2 13 5 2" xfId="60073"/>
    <cellStyle name="Input 4 3 2 13 5 3" xfId="60074"/>
    <cellStyle name="Input 4 3 2 13 6" xfId="24774"/>
    <cellStyle name="Input 4 3 2 13 6 2" xfId="60075"/>
    <cellStyle name="Input 4 3 2 13 6 3" xfId="60076"/>
    <cellStyle name="Input 4 3 2 13 7" xfId="24775"/>
    <cellStyle name="Input 4 3 2 13 8" xfId="60077"/>
    <cellStyle name="Input 4 3 2 14" xfId="24776"/>
    <cellStyle name="Input 4 3 2 14 2" xfId="24777"/>
    <cellStyle name="Input 4 3 2 14 2 2" xfId="24778"/>
    <cellStyle name="Input 4 3 2 14 2 3" xfId="24779"/>
    <cellStyle name="Input 4 3 2 14 2 4" xfId="24780"/>
    <cellStyle name="Input 4 3 2 14 2 5" xfId="24781"/>
    <cellStyle name="Input 4 3 2 14 2 6" xfId="24782"/>
    <cellStyle name="Input 4 3 2 14 3" xfId="24783"/>
    <cellStyle name="Input 4 3 2 14 3 2" xfId="60078"/>
    <cellStyle name="Input 4 3 2 14 3 3" xfId="60079"/>
    <cellStyle name="Input 4 3 2 14 4" xfId="24784"/>
    <cellStyle name="Input 4 3 2 14 4 2" xfId="60080"/>
    <cellStyle name="Input 4 3 2 14 4 3" xfId="60081"/>
    <cellStyle name="Input 4 3 2 14 5" xfId="24785"/>
    <cellStyle name="Input 4 3 2 14 5 2" xfId="60082"/>
    <cellStyle name="Input 4 3 2 14 5 3" xfId="60083"/>
    <cellStyle name="Input 4 3 2 14 6" xfId="24786"/>
    <cellStyle name="Input 4 3 2 14 6 2" xfId="60084"/>
    <cellStyle name="Input 4 3 2 14 6 3" xfId="60085"/>
    <cellStyle name="Input 4 3 2 14 7" xfId="24787"/>
    <cellStyle name="Input 4 3 2 14 8" xfId="60086"/>
    <cellStyle name="Input 4 3 2 15" xfId="24788"/>
    <cellStyle name="Input 4 3 2 15 2" xfId="24789"/>
    <cellStyle name="Input 4 3 2 15 2 2" xfId="24790"/>
    <cellStyle name="Input 4 3 2 15 2 3" xfId="24791"/>
    <cellStyle name="Input 4 3 2 15 2 4" xfId="24792"/>
    <cellStyle name="Input 4 3 2 15 2 5" xfId="24793"/>
    <cellStyle name="Input 4 3 2 15 2 6" xfId="24794"/>
    <cellStyle name="Input 4 3 2 15 3" xfId="24795"/>
    <cellStyle name="Input 4 3 2 15 3 2" xfId="60087"/>
    <cellStyle name="Input 4 3 2 15 3 3" xfId="60088"/>
    <cellStyle name="Input 4 3 2 15 4" xfId="24796"/>
    <cellStyle name="Input 4 3 2 15 4 2" xfId="60089"/>
    <cellStyle name="Input 4 3 2 15 4 3" xfId="60090"/>
    <cellStyle name="Input 4 3 2 15 5" xfId="24797"/>
    <cellStyle name="Input 4 3 2 15 5 2" xfId="60091"/>
    <cellStyle name="Input 4 3 2 15 5 3" xfId="60092"/>
    <cellStyle name="Input 4 3 2 15 6" xfId="24798"/>
    <cellStyle name="Input 4 3 2 15 6 2" xfId="60093"/>
    <cellStyle name="Input 4 3 2 15 6 3" xfId="60094"/>
    <cellStyle name="Input 4 3 2 15 7" xfId="24799"/>
    <cellStyle name="Input 4 3 2 15 8" xfId="60095"/>
    <cellStyle name="Input 4 3 2 16" xfId="24800"/>
    <cellStyle name="Input 4 3 2 16 2" xfId="24801"/>
    <cellStyle name="Input 4 3 2 16 2 2" xfId="24802"/>
    <cellStyle name="Input 4 3 2 16 2 3" xfId="24803"/>
    <cellStyle name="Input 4 3 2 16 2 4" xfId="24804"/>
    <cellStyle name="Input 4 3 2 16 2 5" xfId="24805"/>
    <cellStyle name="Input 4 3 2 16 2 6" xfId="24806"/>
    <cellStyle name="Input 4 3 2 16 3" xfId="24807"/>
    <cellStyle name="Input 4 3 2 16 3 2" xfId="60096"/>
    <cellStyle name="Input 4 3 2 16 3 3" xfId="60097"/>
    <cellStyle name="Input 4 3 2 16 4" xfId="24808"/>
    <cellStyle name="Input 4 3 2 16 4 2" xfId="60098"/>
    <cellStyle name="Input 4 3 2 16 4 3" xfId="60099"/>
    <cellStyle name="Input 4 3 2 16 5" xfId="24809"/>
    <cellStyle name="Input 4 3 2 16 5 2" xfId="60100"/>
    <cellStyle name="Input 4 3 2 16 5 3" xfId="60101"/>
    <cellStyle name="Input 4 3 2 16 6" xfId="24810"/>
    <cellStyle name="Input 4 3 2 16 6 2" xfId="60102"/>
    <cellStyle name="Input 4 3 2 16 6 3" xfId="60103"/>
    <cellStyle name="Input 4 3 2 16 7" xfId="24811"/>
    <cellStyle name="Input 4 3 2 16 8" xfId="60104"/>
    <cellStyle name="Input 4 3 2 17" xfId="24812"/>
    <cellStyle name="Input 4 3 2 17 2" xfId="24813"/>
    <cellStyle name="Input 4 3 2 17 2 2" xfId="24814"/>
    <cellStyle name="Input 4 3 2 17 2 3" xfId="24815"/>
    <cellStyle name="Input 4 3 2 17 2 4" xfId="24816"/>
    <cellStyle name="Input 4 3 2 17 2 5" xfId="24817"/>
    <cellStyle name="Input 4 3 2 17 2 6" xfId="24818"/>
    <cellStyle name="Input 4 3 2 17 3" xfId="24819"/>
    <cellStyle name="Input 4 3 2 17 3 2" xfId="60105"/>
    <cellStyle name="Input 4 3 2 17 3 3" xfId="60106"/>
    <cellStyle name="Input 4 3 2 17 4" xfId="24820"/>
    <cellStyle name="Input 4 3 2 17 4 2" xfId="60107"/>
    <cellStyle name="Input 4 3 2 17 4 3" xfId="60108"/>
    <cellStyle name="Input 4 3 2 17 5" xfId="24821"/>
    <cellStyle name="Input 4 3 2 17 5 2" xfId="60109"/>
    <cellStyle name="Input 4 3 2 17 5 3" xfId="60110"/>
    <cellStyle name="Input 4 3 2 17 6" xfId="24822"/>
    <cellStyle name="Input 4 3 2 17 6 2" xfId="60111"/>
    <cellStyle name="Input 4 3 2 17 6 3" xfId="60112"/>
    <cellStyle name="Input 4 3 2 17 7" xfId="24823"/>
    <cellStyle name="Input 4 3 2 17 8" xfId="60113"/>
    <cellStyle name="Input 4 3 2 18" xfId="24824"/>
    <cellStyle name="Input 4 3 2 18 2" xfId="24825"/>
    <cellStyle name="Input 4 3 2 18 2 2" xfId="24826"/>
    <cellStyle name="Input 4 3 2 18 2 3" xfId="24827"/>
    <cellStyle name="Input 4 3 2 18 2 4" xfId="24828"/>
    <cellStyle name="Input 4 3 2 18 2 5" xfId="24829"/>
    <cellStyle name="Input 4 3 2 18 2 6" xfId="24830"/>
    <cellStyle name="Input 4 3 2 18 3" xfId="24831"/>
    <cellStyle name="Input 4 3 2 18 3 2" xfId="60114"/>
    <cellStyle name="Input 4 3 2 18 3 3" xfId="60115"/>
    <cellStyle name="Input 4 3 2 18 4" xfId="24832"/>
    <cellStyle name="Input 4 3 2 18 4 2" xfId="60116"/>
    <cellStyle name="Input 4 3 2 18 4 3" xfId="60117"/>
    <cellStyle name="Input 4 3 2 18 5" xfId="24833"/>
    <cellStyle name="Input 4 3 2 18 5 2" xfId="60118"/>
    <cellStyle name="Input 4 3 2 18 5 3" xfId="60119"/>
    <cellStyle name="Input 4 3 2 18 6" xfId="24834"/>
    <cellStyle name="Input 4 3 2 18 6 2" xfId="60120"/>
    <cellStyle name="Input 4 3 2 18 6 3" xfId="60121"/>
    <cellStyle name="Input 4 3 2 18 7" xfId="24835"/>
    <cellStyle name="Input 4 3 2 18 8" xfId="60122"/>
    <cellStyle name="Input 4 3 2 19" xfId="24836"/>
    <cellStyle name="Input 4 3 2 19 2" xfId="24837"/>
    <cellStyle name="Input 4 3 2 19 2 2" xfId="24838"/>
    <cellStyle name="Input 4 3 2 19 2 3" xfId="24839"/>
    <cellStyle name="Input 4 3 2 19 2 4" xfId="24840"/>
    <cellStyle name="Input 4 3 2 19 2 5" xfId="24841"/>
    <cellStyle name="Input 4 3 2 19 2 6" xfId="24842"/>
    <cellStyle name="Input 4 3 2 19 3" xfId="24843"/>
    <cellStyle name="Input 4 3 2 19 3 2" xfId="60123"/>
    <cellStyle name="Input 4 3 2 19 3 3" xfId="60124"/>
    <cellStyle name="Input 4 3 2 19 4" xfId="24844"/>
    <cellStyle name="Input 4 3 2 19 4 2" xfId="60125"/>
    <cellStyle name="Input 4 3 2 19 4 3" xfId="60126"/>
    <cellStyle name="Input 4 3 2 19 5" xfId="24845"/>
    <cellStyle name="Input 4 3 2 19 5 2" xfId="60127"/>
    <cellStyle name="Input 4 3 2 19 5 3" xfId="60128"/>
    <cellStyle name="Input 4 3 2 19 6" xfId="24846"/>
    <cellStyle name="Input 4 3 2 19 6 2" xfId="60129"/>
    <cellStyle name="Input 4 3 2 19 6 3" xfId="60130"/>
    <cellStyle name="Input 4 3 2 19 7" xfId="24847"/>
    <cellStyle name="Input 4 3 2 19 8" xfId="60131"/>
    <cellStyle name="Input 4 3 2 2" xfId="24848"/>
    <cellStyle name="Input 4 3 2 2 2" xfId="24849"/>
    <cellStyle name="Input 4 3 2 2 2 2" xfId="24850"/>
    <cellStyle name="Input 4 3 2 2 2 3" xfId="24851"/>
    <cellStyle name="Input 4 3 2 2 2 4" xfId="24852"/>
    <cellStyle name="Input 4 3 2 2 2 5" xfId="24853"/>
    <cellStyle name="Input 4 3 2 2 2 6" xfId="24854"/>
    <cellStyle name="Input 4 3 2 2 3" xfId="24855"/>
    <cellStyle name="Input 4 3 2 2 3 2" xfId="60132"/>
    <cellStyle name="Input 4 3 2 2 3 3" xfId="60133"/>
    <cellStyle name="Input 4 3 2 2 4" xfId="24856"/>
    <cellStyle name="Input 4 3 2 2 4 2" xfId="60134"/>
    <cellStyle name="Input 4 3 2 2 4 3" xfId="60135"/>
    <cellStyle name="Input 4 3 2 2 5" xfId="24857"/>
    <cellStyle name="Input 4 3 2 2 5 2" xfId="60136"/>
    <cellStyle name="Input 4 3 2 2 5 3" xfId="60137"/>
    <cellStyle name="Input 4 3 2 2 6" xfId="24858"/>
    <cellStyle name="Input 4 3 2 2 6 2" xfId="60138"/>
    <cellStyle name="Input 4 3 2 2 6 3" xfId="60139"/>
    <cellStyle name="Input 4 3 2 2 7" xfId="24859"/>
    <cellStyle name="Input 4 3 2 2 8" xfId="60140"/>
    <cellStyle name="Input 4 3 2 20" xfId="24860"/>
    <cellStyle name="Input 4 3 2 20 2" xfId="24861"/>
    <cellStyle name="Input 4 3 2 20 2 2" xfId="24862"/>
    <cellStyle name="Input 4 3 2 20 2 3" xfId="24863"/>
    <cellStyle name="Input 4 3 2 20 2 4" xfId="24864"/>
    <cellStyle name="Input 4 3 2 20 2 5" xfId="24865"/>
    <cellStyle name="Input 4 3 2 20 2 6" xfId="24866"/>
    <cellStyle name="Input 4 3 2 20 3" xfId="24867"/>
    <cellStyle name="Input 4 3 2 20 3 2" xfId="60141"/>
    <cellStyle name="Input 4 3 2 20 3 3" xfId="60142"/>
    <cellStyle name="Input 4 3 2 20 4" xfId="24868"/>
    <cellStyle name="Input 4 3 2 20 4 2" xfId="60143"/>
    <cellStyle name="Input 4 3 2 20 4 3" xfId="60144"/>
    <cellStyle name="Input 4 3 2 20 5" xfId="24869"/>
    <cellStyle name="Input 4 3 2 20 5 2" xfId="60145"/>
    <cellStyle name="Input 4 3 2 20 5 3" xfId="60146"/>
    <cellStyle name="Input 4 3 2 20 6" xfId="24870"/>
    <cellStyle name="Input 4 3 2 20 6 2" xfId="60147"/>
    <cellStyle name="Input 4 3 2 20 6 3" xfId="60148"/>
    <cellStyle name="Input 4 3 2 20 7" xfId="24871"/>
    <cellStyle name="Input 4 3 2 20 8" xfId="60149"/>
    <cellStyle name="Input 4 3 2 21" xfId="24872"/>
    <cellStyle name="Input 4 3 2 21 2" xfId="24873"/>
    <cellStyle name="Input 4 3 2 21 2 2" xfId="24874"/>
    <cellStyle name="Input 4 3 2 21 2 3" xfId="24875"/>
    <cellStyle name="Input 4 3 2 21 2 4" xfId="24876"/>
    <cellStyle name="Input 4 3 2 21 2 5" xfId="24877"/>
    <cellStyle name="Input 4 3 2 21 2 6" xfId="24878"/>
    <cellStyle name="Input 4 3 2 21 3" xfId="24879"/>
    <cellStyle name="Input 4 3 2 21 3 2" xfId="60150"/>
    <cellStyle name="Input 4 3 2 21 3 3" xfId="60151"/>
    <cellStyle name="Input 4 3 2 21 4" xfId="24880"/>
    <cellStyle name="Input 4 3 2 21 4 2" xfId="60152"/>
    <cellStyle name="Input 4 3 2 21 4 3" xfId="60153"/>
    <cellStyle name="Input 4 3 2 21 5" xfId="24881"/>
    <cellStyle name="Input 4 3 2 21 5 2" xfId="60154"/>
    <cellStyle name="Input 4 3 2 21 5 3" xfId="60155"/>
    <cellStyle name="Input 4 3 2 21 6" xfId="24882"/>
    <cellStyle name="Input 4 3 2 21 6 2" xfId="60156"/>
    <cellStyle name="Input 4 3 2 21 6 3" xfId="60157"/>
    <cellStyle name="Input 4 3 2 21 7" xfId="24883"/>
    <cellStyle name="Input 4 3 2 21 8" xfId="60158"/>
    <cellStyle name="Input 4 3 2 22" xfId="24884"/>
    <cellStyle name="Input 4 3 2 22 2" xfId="24885"/>
    <cellStyle name="Input 4 3 2 22 2 2" xfId="24886"/>
    <cellStyle name="Input 4 3 2 22 2 3" xfId="24887"/>
    <cellStyle name="Input 4 3 2 22 2 4" xfId="24888"/>
    <cellStyle name="Input 4 3 2 22 2 5" xfId="24889"/>
    <cellStyle name="Input 4 3 2 22 2 6" xfId="24890"/>
    <cellStyle name="Input 4 3 2 22 3" xfId="24891"/>
    <cellStyle name="Input 4 3 2 22 3 2" xfId="60159"/>
    <cellStyle name="Input 4 3 2 22 3 3" xfId="60160"/>
    <cellStyle name="Input 4 3 2 22 4" xfId="24892"/>
    <cellStyle name="Input 4 3 2 22 4 2" xfId="60161"/>
    <cellStyle name="Input 4 3 2 22 4 3" xfId="60162"/>
    <cellStyle name="Input 4 3 2 22 5" xfId="24893"/>
    <cellStyle name="Input 4 3 2 22 5 2" xfId="60163"/>
    <cellStyle name="Input 4 3 2 22 5 3" xfId="60164"/>
    <cellStyle name="Input 4 3 2 22 6" xfId="24894"/>
    <cellStyle name="Input 4 3 2 22 6 2" xfId="60165"/>
    <cellStyle name="Input 4 3 2 22 6 3" xfId="60166"/>
    <cellStyle name="Input 4 3 2 22 7" xfId="24895"/>
    <cellStyle name="Input 4 3 2 22 8" xfId="60167"/>
    <cellStyle name="Input 4 3 2 23" xfId="24896"/>
    <cellStyle name="Input 4 3 2 23 2" xfId="24897"/>
    <cellStyle name="Input 4 3 2 23 2 2" xfId="24898"/>
    <cellStyle name="Input 4 3 2 23 2 3" xfId="24899"/>
    <cellStyle name="Input 4 3 2 23 2 4" xfId="24900"/>
    <cellStyle name="Input 4 3 2 23 2 5" xfId="24901"/>
    <cellStyle name="Input 4 3 2 23 2 6" xfId="24902"/>
    <cellStyle name="Input 4 3 2 23 3" xfId="24903"/>
    <cellStyle name="Input 4 3 2 23 3 2" xfId="60168"/>
    <cellStyle name="Input 4 3 2 23 3 3" xfId="60169"/>
    <cellStyle name="Input 4 3 2 23 4" xfId="24904"/>
    <cellStyle name="Input 4 3 2 23 4 2" xfId="60170"/>
    <cellStyle name="Input 4 3 2 23 4 3" xfId="60171"/>
    <cellStyle name="Input 4 3 2 23 5" xfId="24905"/>
    <cellStyle name="Input 4 3 2 23 5 2" xfId="60172"/>
    <cellStyle name="Input 4 3 2 23 5 3" xfId="60173"/>
    <cellStyle name="Input 4 3 2 23 6" xfId="24906"/>
    <cellStyle name="Input 4 3 2 23 6 2" xfId="60174"/>
    <cellStyle name="Input 4 3 2 23 6 3" xfId="60175"/>
    <cellStyle name="Input 4 3 2 23 7" xfId="24907"/>
    <cellStyle name="Input 4 3 2 23 8" xfId="60176"/>
    <cellStyle name="Input 4 3 2 24" xfId="24908"/>
    <cellStyle name="Input 4 3 2 24 2" xfId="24909"/>
    <cellStyle name="Input 4 3 2 24 2 2" xfId="24910"/>
    <cellStyle name="Input 4 3 2 24 2 3" xfId="24911"/>
    <cellStyle name="Input 4 3 2 24 2 4" xfId="24912"/>
    <cellStyle name="Input 4 3 2 24 2 5" xfId="24913"/>
    <cellStyle name="Input 4 3 2 24 2 6" xfId="24914"/>
    <cellStyle name="Input 4 3 2 24 3" xfId="24915"/>
    <cellStyle name="Input 4 3 2 24 3 2" xfId="60177"/>
    <cellStyle name="Input 4 3 2 24 3 3" xfId="60178"/>
    <cellStyle name="Input 4 3 2 24 4" xfId="24916"/>
    <cellStyle name="Input 4 3 2 24 4 2" xfId="60179"/>
    <cellStyle name="Input 4 3 2 24 4 3" xfId="60180"/>
    <cellStyle name="Input 4 3 2 24 5" xfId="24917"/>
    <cellStyle name="Input 4 3 2 24 5 2" xfId="60181"/>
    <cellStyle name="Input 4 3 2 24 5 3" xfId="60182"/>
    <cellStyle name="Input 4 3 2 24 6" xfId="24918"/>
    <cellStyle name="Input 4 3 2 24 6 2" xfId="60183"/>
    <cellStyle name="Input 4 3 2 24 6 3" xfId="60184"/>
    <cellStyle name="Input 4 3 2 24 7" xfId="24919"/>
    <cellStyle name="Input 4 3 2 24 8" xfId="60185"/>
    <cellStyle name="Input 4 3 2 25" xfId="24920"/>
    <cellStyle name="Input 4 3 2 25 2" xfId="24921"/>
    <cellStyle name="Input 4 3 2 25 2 2" xfId="24922"/>
    <cellStyle name="Input 4 3 2 25 2 3" xfId="24923"/>
    <cellStyle name="Input 4 3 2 25 2 4" xfId="24924"/>
    <cellStyle name="Input 4 3 2 25 2 5" xfId="24925"/>
    <cellStyle name="Input 4 3 2 25 2 6" xfId="24926"/>
    <cellStyle name="Input 4 3 2 25 3" xfId="24927"/>
    <cellStyle name="Input 4 3 2 25 3 2" xfId="60186"/>
    <cellStyle name="Input 4 3 2 25 3 3" xfId="60187"/>
    <cellStyle name="Input 4 3 2 25 4" xfId="24928"/>
    <cellStyle name="Input 4 3 2 25 4 2" xfId="60188"/>
    <cellStyle name="Input 4 3 2 25 4 3" xfId="60189"/>
    <cellStyle name="Input 4 3 2 25 5" xfId="24929"/>
    <cellStyle name="Input 4 3 2 25 5 2" xfId="60190"/>
    <cellStyle name="Input 4 3 2 25 5 3" xfId="60191"/>
    <cellStyle name="Input 4 3 2 25 6" xfId="24930"/>
    <cellStyle name="Input 4 3 2 25 6 2" xfId="60192"/>
    <cellStyle name="Input 4 3 2 25 6 3" xfId="60193"/>
    <cellStyle name="Input 4 3 2 25 7" xfId="24931"/>
    <cellStyle name="Input 4 3 2 25 8" xfId="60194"/>
    <cellStyle name="Input 4 3 2 26" xfId="24932"/>
    <cellStyle name="Input 4 3 2 26 2" xfId="24933"/>
    <cellStyle name="Input 4 3 2 26 2 2" xfId="24934"/>
    <cellStyle name="Input 4 3 2 26 2 3" xfId="24935"/>
    <cellStyle name="Input 4 3 2 26 2 4" xfId="24936"/>
    <cellStyle name="Input 4 3 2 26 2 5" xfId="24937"/>
    <cellStyle name="Input 4 3 2 26 2 6" xfId="24938"/>
    <cellStyle name="Input 4 3 2 26 3" xfId="24939"/>
    <cellStyle name="Input 4 3 2 26 3 2" xfId="60195"/>
    <cellStyle name="Input 4 3 2 26 3 3" xfId="60196"/>
    <cellStyle name="Input 4 3 2 26 4" xfId="24940"/>
    <cellStyle name="Input 4 3 2 26 4 2" xfId="60197"/>
    <cellStyle name="Input 4 3 2 26 4 3" xfId="60198"/>
    <cellStyle name="Input 4 3 2 26 5" xfId="24941"/>
    <cellStyle name="Input 4 3 2 26 5 2" xfId="60199"/>
    <cellStyle name="Input 4 3 2 26 5 3" xfId="60200"/>
    <cellStyle name="Input 4 3 2 26 6" xfId="24942"/>
    <cellStyle name="Input 4 3 2 26 6 2" xfId="60201"/>
    <cellStyle name="Input 4 3 2 26 6 3" xfId="60202"/>
    <cellStyle name="Input 4 3 2 26 7" xfId="24943"/>
    <cellStyle name="Input 4 3 2 26 8" xfId="60203"/>
    <cellStyle name="Input 4 3 2 27" xfId="24944"/>
    <cellStyle name="Input 4 3 2 27 2" xfId="24945"/>
    <cellStyle name="Input 4 3 2 27 2 2" xfId="24946"/>
    <cellStyle name="Input 4 3 2 27 2 3" xfId="24947"/>
    <cellStyle name="Input 4 3 2 27 2 4" xfId="24948"/>
    <cellStyle name="Input 4 3 2 27 2 5" xfId="24949"/>
    <cellStyle name="Input 4 3 2 27 2 6" xfId="24950"/>
    <cellStyle name="Input 4 3 2 27 3" xfId="24951"/>
    <cellStyle name="Input 4 3 2 27 3 2" xfId="60204"/>
    <cellStyle name="Input 4 3 2 27 3 3" xfId="60205"/>
    <cellStyle name="Input 4 3 2 27 4" xfId="24952"/>
    <cellStyle name="Input 4 3 2 27 4 2" xfId="60206"/>
    <cellStyle name="Input 4 3 2 27 4 3" xfId="60207"/>
    <cellStyle name="Input 4 3 2 27 5" xfId="24953"/>
    <cellStyle name="Input 4 3 2 27 5 2" xfId="60208"/>
    <cellStyle name="Input 4 3 2 27 5 3" xfId="60209"/>
    <cellStyle name="Input 4 3 2 27 6" xfId="24954"/>
    <cellStyle name="Input 4 3 2 27 6 2" xfId="60210"/>
    <cellStyle name="Input 4 3 2 27 6 3" xfId="60211"/>
    <cellStyle name="Input 4 3 2 27 7" xfId="24955"/>
    <cellStyle name="Input 4 3 2 27 8" xfId="60212"/>
    <cellStyle name="Input 4 3 2 28" xfId="24956"/>
    <cellStyle name="Input 4 3 2 28 2" xfId="24957"/>
    <cellStyle name="Input 4 3 2 28 2 2" xfId="24958"/>
    <cellStyle name="Input 4 3 2 28 2 3" xfId="24959"/>
    <cellStyle name="Input 4 3 2 28 2 4" xfId="24960"/>
    <cellStyle name="Input 4 3 2 28 2 5" xfId="24961"/>
    <cellStyle name="Input 4 3 2 28 2 6" xfId="24962"/>
    <cellStyle name="Input 4 3 2 28 3" xfId="24963"/>
    <cellStyle name="Input 4 3 2 28 3 2" xfId="60213"/>
    <cellStyle name="Input 4 3 2 28 3 3" xfId="60214"/>
    <cellStyle name="Input 4 3 2 28 4" xfId="24964"/>
    <cellStyle name="Input 4 3 2 28 4 2" xfId="60215"/>
    <cellStyle name="Input 4 3 2 28 4 3" xfId="60216"/>
    <cellStyle name="Input 4 3 2 28 5" xfId="24965"/>
    <cellStyle name="Input 4 3 2 28 5 2" xfId="60217"/>
    <cellStyle name="Input 4 3 2 28 5 3" xfId="60218"/>
    <cellStyle name="Input 4 3 2 28 6" xfId="24966"/>
    <cellStyle name="Input 4 3 2 28 6 2" xfId="60219"/>
    <cellStyle name="Input 4 3 2 28 6 3" xfId="60220"/>
    <cellStyle name="Input 4 3 2 28 7" xfId="24967"/>
    <cellStyle name="Input 4 3 2 28 8" xfId="60221"/>
    <cellStyle name="Input 4 3 2 29" xfId="24968"/>
    <cellStyle name="Input 4 3 2 29 2" xfId="24969"/>
    <cellStyle name="Input 4 3 2 29 2 2" xfId="24970"/>
    <cellStyle name="Input 4 3 2 29 2 3" xfId="24971"/>
    <cellStyle name="Input 4 3 2 29 2 4" xfId="24972"/>
    <cellStyle name="Input 4 3 2 29 2 5" xfId="24973"/>
    <cellStyle name="Input 4 3 2 29 2 6" xfId="24974"/>
    <cellStyle name="Input 4 3 2 29 3" xfId="24975"/>
    <cellStyle name="Input 4 3 2 29 3 2" xfId="60222"/>
    <cellStyle name="Input 4 3 2 29 3 3" xfId="60223"/>
    <cellStyle name="Input 4 3 2 29 4" xfId="24976"/>
    <cellStyle name="Input 4 3 2 29 4 2" xfId="60224"/>
    <cellStyle name="Input 4 3 2 29 4 3" xfId="60225"/>
    <cellStyle name="Input 4 3 2 29 5" xfId="24977"/>
    <cellStyle name="Input 4 3 2 29 5 2" xfId="60226"/>
    <cellStyle name="Input 4 3 2 29 5 3" xfId="60227"/>
    <cellStyle name="Input 4 3 2 29 6" xfId="24978"/>
    <cellStyle name="Input 4 3 2 29 6 2" xfId="60228"/>
    <cellStyle name="Input 4 3 2 29 6 3" xfId="60229"/>
    <cellStyle name="Input 4 3 2 29 7" xfId="24979"/>
    <cellStyle name="Input 4 3 2 29 8" xfId="60230"/>
    <cellStyle name="Input 4 3 2 3" xfId="24980"/>
    <cellStyle name="Input 4 3 2 3 2" xfId="24981"/>
    <cellStyle name="Input 4 3 2 3 2 2" xfId="24982"/>
    <cellStyle name="Input 4 3 2 3 2 3" xfId="24983"/>
    <cellStyle name="Input 4 3 2 3 2 4" xfId="24984"/>
    <cellStyle name="Input 4 3 2 3 2 5" xfId="24985"/>
    <cellStyle name="Input 4 3 2 3 2 6" xfId="24986"/>
    <cellStyle name="Input 4 3 2 3 3" xfId="24987"/>
    <cellStyle name="Input 4 3 2 3 3 2" xfId="60231"/>
    <cellStyle name="Input 4 3 2 3 3 3" xfId="60232"/>
    <cellStyle name="Input 4 3 2 3 4" xfId="24988"/>
    <cellStyle name="Input 4 3 2 3 4 2" xfId="60233"/>
    <cellStyle name="Input 4 3 2 3 4 3" xfId="60234"/>
    <cellStyle name="Input 4 3 2 3 5" xfId="24989"/>
    <cellStyle name="Input 4 3 2 3 5 2" xfId="60235"/>
    <cellStyle name="Input 4 3 2 3 5 3" xfId="60236"/>
    <cellStyle name="Input 4 3 2 3 6" xfId="24990"/>
    <cellStyle name="Input 4 3 2 3 6 2" xfId="60237"/>
    <cellStyle name="Input 4 3 2 3 6 3" xfId="60238"/>
    <cellStyle name="Input 4 3 2 3 7" xfId="24991"/>
    <cellStyle name="Input 4 3 2 3 8" xfId="60239"/>
    <cellStyle name="Input 4 3 2 30" xfId="24992"/>
    <cellStyle name="Input 4 3 2 30 2" xfId="24993"/>
    <cellStyle name="Input 4 3 2 30 2 2" xfId="24994"/>
    <cellStyle name="Input 4 3 2 30 2 3" xfId="24995"/>
    <cellStyle name="Input 4 3 2 30 2 4" xfId="24996"/>
    <cellStyle name="Input 4 3 2 30 2 5" xfId="24997"/>
    <cellStyle name="Input 4 3 2 30 2 6" xfId="24998"/>
    <cellStyle name="Input 4 3 2 30 3" xfId="24999"/>
    <cellStyle name="Input 4 3 2 30 3 2" xfId="60240"/>
    <cellStyle name="Input 4 3 2 30 3 3" xfId="60241"/>
    <cellStyle name="Input 4 3 2 30 4" xfId="25000"/>
    <cellStyle name="Input 4 3 2 30 4 2" xfId="60242"/>
    <cellStyle name="Input 4 3 2 30 4 3" xfId="60243"/>
    <cellStyle name="Input 4 3 2 30 5" xfId="25001"/>
    <cellStyle name="Input 4 3 2 30 5 2" xfId="60244"/>
    <cellStyle name="Input 4 3 2 30 5 3" xfId="60245"/>
    <cellStyle name="Input 4 3 2 30 6" xfId="25002"/>
    <cellStyle name="Input 4 3 2 30 6 2" xfId="60246"/>
    <cellStyle name="Input 4 3 2 30 6 3" xfId="60247"/>
    <cellStyle name="Input 4 3 2 30 7" xfId="25003"/>
    <cellStyle name="Input 4 3 2 30 8" xfId="60248"/>
    <cellStyle name="Input 4 3 2 31" xfId="25004"/>
    <cellStyle name="Input 4 3 2 31 2" xfId="25005"/>
    <cellStyle name="Input 4 3 2 31 2 2" xfId="25006"/>
    <cellStyle name="Input 4 3 2 31 2 3" xfId="25007"/>
    <cellStyle name="Input 4 3 2 31 2 4" xfId="25008"/>
    <cellStyle name="Input 4 3 2 31 2 5" xfId="25009"/>
    <cellStyle name="Input 4 3 2 31 2 6" xfId="25010"/>
    <cellStyle name="Input 4 3 2 31 3" xfId="25011"/>
    <cellStyle name="Input 4 3 2 31 3 2" xfId="60249"/>
    <cellStyle name="Input 4 3 2 31 3 3" xfId="60250"/>
    <cellStyle name="Input 4 3 2 31 4" xfId="25012"/>
    <cellStyle name="Input 4 3 2 31 4 2" xfId="60251"/>
    <cellStyle name="Input 4 3 2 31 4 3" xfId="60252"/>
    <cellStyle name="Input 4 3 2 31 5" xfId="25013"/>
    <cellStyle name="Input 4 3 2 31 5 2" xfId="60253"/>
    <cellStyle name="Input 4 3 2 31 5 3" xfId="60254"/>
    <cellStyle name="Input 4 3 2 31 6" xfId="25014"/>
    <cellStyle name="Input 4 3 2 31 6 2" xfId="60255"/>
    <cellStyle name="Input 4 3 2 31 6 3" xfId="60256"/>
    <cellStyle name="Input 4 3 2 31 7" xfId="25015"/>
    <cellStyle name="Input 4 3 2 31 8" xfId="60257"/>
    <cellStyle name="Input 4 3 2 32" xfId="25016"/>
    <cellStyle name="Input 4 3 2 32 2" xfId="25017"/>
    <cellStyle name="Input 4 3 2 32 2 2" xfId="25018"/>
    <cellStyle name="Input 4 3 2 32 2 3" xfId="25019"/>
    <cellStyle name="Input 4 3 2 32 2 4" xfId="25020"/>
    <cellStyle name="Input 4 3 2 32 2 5" xfId="25021"/>
    <cellStyle name="Input 4 3 2 32 2 6" xfId="25022"/>
    <cellStyle name="Input 4 3 2 32 3" xfId="25023"/>
    <cellStyle name="Input 4 3 2 32 3 2" xfId="60258"/>
    <cellStyle name="Input 4 3 2 32 3 3" xfId="60259"/>
    <cellStyle name="Input 4 3 2 32 4" xfId="25024"/>
    <cellStyle name="Input 4 3 2 32 4 2" xfId="60260"/>
    <cellStyle name="Input 4 3 2 32 4 3" xfId="60261"/>
    <cellStyle name="Input 4 3 2 32 5" xfId="25025"/>
    <cellStyle name="Input 4 3 2 32 5 2" xfId="60262"/>
    <cellStyle name="Input 4 3 2 32 5 3" xfId="60263"/>
    <cellStyle name="Input 4 3 2 32 6" xfId="25026"/>
    <cellStyle name="Input 4 3 2 32 6 2" xfId="60264"/>
    <cellStyle name="Input 4 3 2 32 6 3" xfId="60265"/>
    <cellStyle name="Input 4 3 2 32 7" xfId="25027"/>
    <cellStyle name="Input 4 3 2 32 8" xfId="60266"/>
    <cellStyle name="Input 4 3 2 33" xfId="25028"/>
    <cellStyle name="Input 4 3 2 33 2" xfId="25029"/>
    <cellStyle name="Input 4 3 2 33 2 2" xfId="25030"/>
    <cellStyle name="Input 4 3 2 33 2 3" xfId="25031"/>
    <cellStyle name="Input 4 3 2 33 2 4" xfId="25032"/>
    <cellStyle name="Input 4 3 2 33 2 5" xfId="25033"/>
    <cellStyle name="Input 4 3 2 33 2 6" xfId="25034"/>
    <cellStyle name="Input 4 3 2 33 3" xfId="25035"/>
    <cellStyle name="Input 4 3 2 33 3 2" xfId="60267"/>
    <cellStyle name="Input 4 3 2 33 3 3" xfId="60268"/>
    <cellStyle name="Input 4 3 2 33 4" xfId="25036"/>
    <cellStyle name="Input 4 3 2 33 4 2" xfId="60269"/>
    <cellStyle name="Input 4 3 2 33 4 3" xfId="60270"/>
    <cellStyle name="Input 4 3 2 33 5" xfId="25037"/>
    <cellStyle name="Input 4 3 2 33 5 2" xfId="60271"/>
    <cellStyle name="Input 4 3 2 33 5 3" xfId="60272"/>
    <cellStyle name="Input 4 3 2 33 6" xfId="25038"/>
    <cellStyle name="Input 4 3 2 33 6 2" xfId="60273"/>
    <cellStyle name="Input 4 3 2 33 6 3" xfId="60274"/>
    <cellStyle name="Input 4 3 2 33 7" xfId="25039"/>
    <cellStyle name="Input 4 3 2 33 8" xfId="60275"/>
    <cellStyle name="Input 4 3 2 34" xfId="25040"/>
    <cellStyle name="Input 4 3 2 34 2" xfId="25041"/>
    <cellStyle name="Input 4 3 2 34 2 2" xfId="25042"/>
    <cellStyle name="Input 4 3 2 34 2 3" xfId="25043"/>
    <cellStyle name="Input 4 3 2 34 2 4" xfId="25044"/>
    <cellStyle name="Input 4 3 2 34 2 5" xfId="25045"/>
    <cellStyle name="Input 4 3 2 34 2 6" xfId="25046"/>
    <cellStyle name="Input 4 3 2 34 3" xfId="25047"/>
    <cellStyle name="Input 4 3 2 34 3 2" xfId="60276"/>
    <cellStyle name="Input 4 3 2 34 3 3" xfId="60277"/>
    <cellStyle name="Input 4 3 2 34 4" xfId="25048"/>
    <cellStyle name="Input 4 3 2 34 4 2" xfId="60278"/>
    <cellStyle name="Input 4 3 2 34 4 3" xfId="60279"/>
    <cellStyle name="Input 4 3 2 34 5" xfId="25049"/>
    <cellStyle name="Input 4 3 2 34 5 2" xfId="60280"/>
    <cellStyle name="Input 4 3 2 34 5 3" xfId="60281"/>
    <cellStyle name="Input 4 3 2 34 6" xfId="60282"/>
    <cellStyle name="Input 4 3 2 34 6 2" xfId="60283"/>
    <cellStyle name="Input 4 3 2 34 6 3" xfId="60284"/>
    <cellStyle name="Input 4 3 2 34 7" xfId="60285"/>
    <cellStyle name="Input 4 3 2 34 8" xfId="60286"/>
    <cellStyle name="Input 4 3 2 35" xfId="25050"/>
    <cellStyle name="Input 4 3 2 35 2" xfId="25051"/>
    <cellStyle name="Input 4 3 2 35 3" xfId="25052"/>
    <cellStyle name="Input 4 3 2 35 4" xfId="25053"/>
    <cellStyle name="Input 4 3 2 35 5" xfId="25054"/>
    <cellStyle name="Input 4 3 2 35 6" xfId="25055"/>
    <cellStyle name="Input 4 3 2 36" xfId="25056"/>
    <cellStyle name="Input 4 3 2 36 2" xfId="60287"/>
    <cellStyle name="Input 4 3 2 36 3" xfId="60288"/>
    <cellStyle name="Input 4 3 2 37" xfId="25057"/>
    <cellStyle name="Input 4 3 2 37 2" xfId="60289"/>
    <cellStyle name="Input 4 3 2 37 3" xfId="60290"/>
    <cellStyle name="Input 4 3 2 38" xfId="25058"/>
    <cellStyle name="Input 4 3 2 38 2" xfId="60291"/>
    <cellStyle name="Input 4 3 2 38 3" xfId="60292"/>
    <cellStyle name="Input 4 3 2 39" xfId="60293"/>
    <cellStyle name="Input 4 3 2 39 2" xfId="60294"/>
    <cellStyle name="Input 4 3 2 39 3" xfId="60295"/>
    <cellStyle name="Input 4 3 2 4" xfId="25059"/>
    <cellStyle name="Input 4 3 2 4 2" xfId="25060"/>
    <cellStyle name="Input 4 3 2 4 2 2" xfId="25061"/>
    <cellStyle name="Input 4 3 2 4 2 3" xfId="25062"/>
    <cellStyle name="Input 4 3 2 4 2 4" xfId="25063"/>
    <cellStyle name="Input 4 3 2 4 2 5" xfId="25064"/>
    <cellStyle name="Input 4 3 2 4 2 6" xfId="25065"/>
    <cellStyle name="Input 4 3 2 4 3" xfId="25066"/>
    <cellStyle name="Input 4 3 2 4 3 2" xfId="60296"/>
    <cellStyle name="Input 4 3 2 4 3 3" xfId="60297"/>
    <cellStyle name="Input 4 3 2 4 4" xfId="25067"/>
    <cellStyle name="Input 4 3 2 4 4 2" xfId="60298"/>
    <cellStyle name="Input 4 3 2 4 4 3" xfId="60299"/>
    <cellStyle name="Input 4 3 2 4 5" xfId="25068"/>
    <cellStyle name="Input 4 3 2 4 5 2" xfId="60300"/>
    <cellStyle name="Input 4 3 2 4 5 3" xfId="60301"/>
    <cellStyle name="Input 4 3 2 4 6" xfId="25069"/>
    <cellStyle name="Input 4 3 2 4 6 2" xfId="60302"/>
    <cellStyle name="Input 4 3 2 4 6 3" xfId="60303"/>
    <cellStyle name="Input 4 3 2 4 7" xfId="25070"/>
    <cellStyle name="Input 4 3 2 4 8" xfId="60304"/>
    <cellStyle name="Input 4 3 2 40" xfId="60305"/>
    <cellStyle name="Input 4 3 2 41" xfId="60306"/>
    <cellStyle name="Input 4 3 2 5" xfId="25071"/>
    <cellStyle name="Input 4 3 2 5 2" xfId="25072"/>
    <cellStyle name="Input 4 3 2 5 2 2" xfId="25073"/>
    <cellStyle name="Input 4 3 2 5 2 3" xfId="25074"/>
    <cellStyle name="Input 4 3 2 5 2 4" xfId="25075"/>
    <cellStyle name="Input 4 3 2 5 2 5" xfId="25076"/>
    <cellStyle name="Input 4 3 2 5 2 6" xfId="25077"/>
    <cellStyle name="Input 4 3 2 5 3" xfId="25078"/>
    <cellStyle name="Input 4 3 2 5 3 2" xfId="60307"/>
    <cellStyle name="Input 4 3 2 5 3 3" xfId="60308"/>
    <cellStyle name="Input 4 3 2 5 4" xfId="25079"/>
    <cellStyle name="Input 4 3 2 5 4 2" xfId="60309"/>
    <cellStyle name="Input 4 3 2 5 4 3" xfId="60310"/>
    <cellStyle name="Input 4 3 2 5 5" xfId="25080"/>
    <cellStyle name="Input 4 3 2 5 5 2" xfId="60311"/>
    <cellStyle name="Input 4 3 2 5 5 3" xfId="60312"/>
    <cellStyle name="Input 4 3 2 5 6" xfId="25081"/>
    <cellStyle name="Input 4 3 2 5 6 2" xfId="60313"/>
    <cellStyle name="Input 4 3 2 5 6 3" xfId="60314"/>
    <cellStyle name="Input 4 3 2 5 7" xfId="25082"/>
    <cellStyle name="Input 4 3 2 5 8" xfId="60315"/>
    <cellStyle name="Input 4 3 2 6" xfId="25083"/>
    <cellStyle name="Input 4 3 2 6 2" xfId="25084"/>
    <cellStyle name="Input 4 3 2 6 2 2" xfId="25085"/>
    <cellStyle name="Input 4 3 2 6 2 3" xfId="25086"/>
    <cellStyle name="Input 4 3 2 6 2 4" xfId="25087"/>
    <cellStyle name="Input 4 3 2 6 2 5" xfId="25088"/>
    <cellStyle name="Input 4 3 2 6 2 6" xfId="25089"/>
    <cellStyle name="Input 4 3 2 6 3" xfId="25090"/>
    <cellStyle name="Input 4 3 2 6 3 2" xfId="60316"/>
    <cellStyle name="Input 4 3 2 6 3 3" xfId="60317"/>
    <cellStyle name="Input 4 3 2 6 4" xfId="25091"/>
    <cellStyle name="Input 4 3 2 6 4 2" xfId="60318"/>
    <cellStyle name="Input 4 3 2 6 4 3" xfId="60319"/>
    <cellStyle name="Input 4 3 2 6 5" xfId="25092"/>
    <cellStyle name="Input 4 3 2 6 5 2" xfId="60320"/>
    <cellStyle name="Input 4 3 2 6 5 3" xfId="60321"/>
    <cellStyle name="Input 4 3 2 6 6" xfId="25093"/>
    <cellStyle name="Input 4 3 2 6 6 2" xfId="60322"/>
    <cellStyle name="Input 4 3 2 6 6 3" xfId="60323"/>
    <cellStyle name="Input 4 3 2 6 7" xfId="25094"/>
    <cellStyle name="Input 4 3 2 6 8" xfId="60324"/>
    <cellStyle name="Input 4 3 2 7" xfId="25095"/>
    <cellStyle name="Input 4 3 2 7 2" xfId="25096"/>
    <cellStyle name="Input 4 3 2 7 2 2" xfId="25097"/>
    <cellStyle name="Input 4 3 2 7 2 3" xfId="25098"/>
    <cellStyle name="Input 4 3 2 7 2 4" xfId="25099"/>
    <cellStyle name="Input 4 3 2 7 2 5" xfId="25100"/>
    <cellStyle name="Input 4 3 2 7 2 6" xfId="25101"/>
    <cellStyle name="Input 4 3 2 7 3" xfId="25102"/>
    <cellStyle name="Input 4 3 2 7 3 2" xfId="60325"/>
    <cellStyle name="Input 4 3 2 7 3 3" xfId="60326"/>
    <cellStyle name="Input 4 3 2 7 4" xfId="25103"/>
    <cellStyle name="Input 4 3 2 7 4 2" xfId="60327"/>
    <cellStyle name="Input 4 3 2 7 4 3" xfId="60328"/>
    <cellStyle name="Input 4 3 2 7 5" xfId="25104"/>
    <cellStyle name="Input 4 3 2 7 5 2" xfId="60329"/>
    <cellStyle name="Input 4 3 2 7 5 3" xfId="60330"/>
    <cellStyle name="Input 4 3 2 7 6" xfId="25105"/>
    <cellStyle name="Input 4 3 2 7 6 2" xfId="60331"/>
    <cellStyle name="Input 4 3 2 7 6 3" xfId="60332"/>
    <cellStyle name="Input 4 3 2 7 7" xfId="25106"/>
    <cellStyle name="Input 4 3 2 7 8" xfId="60333"/>
    <cellStyle name="Input 4 3 2 8" xfId="25107"/>
    <cellStyle name="Input 4 3 2 8 2" xfId="25108"/>
    <cellStyle name="Input 4 3 2 8 2 2" xfId="25109"/>
    <cellStyle name="Input 4 3 2 8 2 3" xfId="25110"/>
    <cellStyle name="Input 4 3 2 8 2 4" xfId="25111"/>
    <cellStyle name="Input 4 3 2 8 2 5" xfId="25112"/>
    <cellStyle name="Input 4 3 2 8 2 6" xfId="25113"/>
    <cellStyle name="Input 4 3 2 8 3" xfId="25114"/>
    <cellStyle name="Input 4 3 2 8 3 2" xfId="60334"/>
    <cellStyle name="Input 4 3 2 8 3 3" xfId="60335"/>
    <cellStyle name="Input 4 3 2 8 4" xfId="25115"/>
    <cellStyle name="Input 4 3 2 8 4 2" xfId="60336"/>
    <cellStyle name="Input 4 3 2 8 4 3" xfId="60337"/>
    <cellStyle name="Input 4 3 2 8 5" xfId="25116"/>
    <cellStyle name="Input 4 3 2 8 5 2" xfId="60338"/>
    <cellStyle name="Input 4 3 2 8 5 3" xfId="60339"/>
    <cellStyle name="Input 4 3 2 8 6" xfId="25117"/>
    <cellStyle name="Input 4 3 2 8 6 2" xfId="60340"/>
    <cellStyle name="Input 4 3 2 8 6 3" xfId="60341"/>
    <cellStyle name="Input 4 3 2 8 7" xfId="25118"/>
    <cellStyle name="Input 4 3 2 8 8" xfId="60342"/>
    <cellStyle name="Input 4 3 2 9" xfId="25119"/>
    <cellStyle name="Input 4 3 2 9 2" xfId="25120"/>
    <cellStyle name="Input 4 3 2 9 2 2" xfId="25121"/>
    <cellStyle name="Input 4 3 2 9 2 3" xfId="25122"/>
    <cellStyle name="Input 4 3 2 9 2 4" xfId="25123"/>
    <cellStyle name="Input 4 3 2 9 2 5" xfId="25124"/>
    <cellStyle name="Input 4 3 2 9 2 6" xfId="25125"/>
    <cellStyle name="Input 4 3 2 9 3" xfId="25126"/>
    <cellStyle name="Input 4 3 2 9 3 2" xfId="60343"/>
    <cellStyle name="Input 4 3 2 9 3 3" xfId="60344"/>
    <cellStyle name="Input 4 3 2 9 4" xfId="25127"/>
    <cellStyle name="Input 4 3 2 9 4 2" xfId="60345"/>
    <cellStyle name="Input 4 3 2 9 4 3" xfId="60346"/>
    <cellStyle name="Input 4 3 2 9 5" xfId="25128"/>
    <cellStyle name="Input 4 3 2 9 5 2" xfId="60347"/>
    <cellStyle name="Input 4 3 2 9 5 3" xfId="60348"/>
    <cellStyle name="Input 4 3 2 9 6" xfId="25129"/>
    <cellStyle name="Input 4 3 2 9 6 2" xfId="60349"/>
    <cellStyle name="Input 4 3 2 9 6 3" xfId="60350"/>
    <cellStyle name="Input 4 3 2 9 7" xfId="25130"/>
    <cellStyle name="Input 4 3 2 9 8" xfId="60351"/>
    <cellStyle name="Input 4 3 20" xfId="25131"/>
    <cellStyle name="Input 4 3 20 2" xfId="25132"/>
    <cellStyle name="Input 4 3 20 2 2" xfId="25133"/>
    <cellStyle name="Input 4 3 20 2 3" xfId="25134"/>
    <cellStyle name="Input 4 3 20 2 4" xfId="25135"/>
    <cellStyle name="Input 4 3 20 2 5" xfId="25136"/>
    <cellStyle name="Input 4 3 20 2 6" xfId="25137"/>
    <cellStyle name="Input 4 3 20 3" xfId="25138"/>
    <cellStyle name="Input 4 3 20 3 2" xfId="60352"/>
    <cellStyle name="Input 4 3 20 3 3" xfId="60353"/>
    <cellStyle name="Input 4 3 20 4" xfId="25139"/>
    <cellStyle name="Input 4 3 20 4 2" xfId="60354"/>
    <cellStyle name="Input 4 3 20 4 3" xfId="60355"/>
    <cellStyle name="Input 4 3 20 5" xfId="25140"/>
    <cellStyle name="Input 4 3 20 5 2" xfId="60356"/>
    <cellStyle name="Input 4 3 20 5 3" xfId="60357"/>
    <cellStyle name="Input 4 3 20 6" xfId="25141"/>
    <cellStyle name="Input 4 3 20 6 2" xfId="60358"/>
    <cellStyle name="Input 4 3 20 6 3" xfId="60359"/>
    <cellStyle name="Input 4 3 20 7" xfId="25142"/>
    <cellStyle name="Input 4 3 20 8" xfId="60360"/>
    <cellStyle name="Input 4 3 21" xfId="25143"/>
    <cellStyle name="Input 4 3 21 2" xfId="25144"/>
    <cellStyle name="Input 4 3 21 2 2" xfId="25145"/>
    <cellStyle name="Input 4 3 21 2 3" xfId="25146"/>
    <cellStyle name="Input 4 3 21 2 4" xfId="25147"/>
    <cellStyle name="Input 4 3 21 2 5" xfId="25148"/>
    <cellStyle name="Input 4 3 21 2 6" xfId="25149"/>
    <cellStyle name="Input 4 3 21 3" xfId="25150"/>
    <cellStyle name="Input 4 3 21 3 2" xfId="60361"/>
    <cellStyle name="Input 4 3 21 3 3" xfId="60362"/>
    <cellStyle name="Input 4 3 21 4" xfId="25151"/>
    <cellStyle name="Input 4 3 21 4 2" xfId="60363"/>
    <cellStyle name="Input 4 3 21 4 3" xfId="60364"/>
    <cellStyle name="Input 4 3 21 5" xfId="25152"/>
    <cellStyle name="Input 4 3 21 5 2" xfId="60365"/>
    <cellStyle name="Input 4 3 21 5 3" xfId="60366"/>
    <cellStyle name="Input 4 3 21 6" xfId="25153"/>
    <cellStyle name="Input 4 3 21 6 2" xfId="60367"/>
    <cellStyle name="Input 4 3 21 6 3" xfId="60368"/>
    <cellStyle name="Input 4 3 21 7" xfId="25154"/>
    <cellStyle name="Input 4 3 21 8" xfId="60369"/>
    <cellStyle name="Input 4 3 22" xfId="25155"/>
    <cellStyle name="Input 4 3 22 2" xfId="25156"/>
    <cellStyle name="Input 4 3 22 2 2" xfId="25157"/>
    <cellStyle name="Input 4 3 22 2 3" xfId="25158"/>
    <cellStyle name="Input 4 3 22 2 4" xfId="25159"/>
    <cellStyle name="Input 4 3 22 2 5" xfId="25160"/>
    <cellStyle name="Input 4 3 22 2 6" xfId="25161"/>
    <cellStyle name="Input 4 3 22 3" xfId="25162"/>
    <cellStyle name="Input 4 3 22 3 2" xfId="60370"/>
    <cellStyle name="Input 4 3 22 3 3" xfId="60371"/>
    <cellStyle name="Input 4 3 22 4" xfId="25163"/>
    <cellStyle name="Input 4 3 22 4 2" xfId="60372"/>
    <cellStyle name="Input 4 3 22 4 3" xfId="60373"/>
    <cellStyle name="Input 4 3 22 5" xfId="25164"/>
    <cellStyle name="Input 4 3 22 5 2" xfId="60374"/>
    <cellStyle name="Input 4 3 22 5 3" xfId="60375"/>
    <cellStyle name="Input 4 3 22 6" xfId="25165"/>
    <cellStyle name="Input 4 3 22 6 2" xfId="60376"/>
    <cellStyle name="Input 4 3 22 6 3" xfId="60377"/>
    <cellStyle name="Input 4 3 22 7" xfId="25166"/>
    <cellStyle name="Input 4 3 22 8" xfId="60378"/>
    <cellStyle name="Input 4 3 23" xfId="25167"/>
    <cellStyle name="Input 4 3 23 2" xfId="25168"/>
    <cellStyle name="Input 4 3 23 2 2" xfId="25169"/>
    <cellStyle name="Input 4 3 23 2 3" xfId="25170"/>
    <cellStyle name="Input 4 3 23 2 4" xfId="25171"/>
    <cellStyle name="Input 4 3 23 2 5" xfId="25172"/>
    <cellStyle name="Input 4 3 23 2 6" xfId="25173"/>
    <cellStyle name="Input 4 3 23 3" xfId="25174"/>
    <cellStyle name="Input 4 3 23 3 2" xfId="60379"/>
    <cellStyle name="Input 4 3 23 3 3" xfId="60380"/>
    <cellStyle name="Input 4 3 23 4" xfId="25175"/>
    <cellStyle name="Input 4 3 23 4 2" xfId="60381"/>
    <cellStyle name="Input 4 3 23 4 3" xfId="60382"/>
    <cellStyle name="Input 4 3 23 5" xfId="25176"/>
    <cellStyle name="Input 4 3 23 5 2" xfId="60383"/>
    <cellStyle name="Input 4 3 23 5 3" xfId="60384"/>
    <cellStyle name="Input 4 3 23 6" xfId="25177"/>
    <cellStyle name="Input 4 3 23 6 2" xfId="60385"/>
    <cellStyle name="Input 4 3 23 6 3" xfId="60386"/>
    <cellStyle name="Input 4 3 23 7" xfId="25178"/>
    <cellStyle name="Input 4 3 23 8" xfId="60387"/>
    <cellStyle name="Input 4 3 24" xfId="25179"/>
    <cellStyle name="Input 4 3 24 2" xfId="25180"/>
    <cellStyle name="Input 4 3 24 2 2" xfId="25181"/>
    <cellStyle name="Input 4 3 24 2 3" xfId="25182"/>
    <cellStyle name="Input 4 3 24 2 4" xfId="25183"/>
    <cellStyle name="Input 4 3 24 2 5" xfId="25184"/>
    <cellStyle name="Input 4 3 24 2 6" xfId="25185"/>
    <cellStyle name="Input 4 3 24 3" xfId="25186"/>
    <cellStyle name="Input 4 3 24 3 2" xfId="60388"/>
    <cellStyle name="Input 4 3 24 3 3" xfId="60389"/>
    <cellStyle name="Input 4 3 24 4" xfId="25187"/>
    <cellStyle name="Input 4 3 24 4 2" xfId="60390"/>
    <cellStyle name="Input 4 3 24 4 3" xfId="60391"/>
    <cellStyle name="Input 4 3 24 5" xfId="25188"/>
    <cellStyle name="Input 4 3 24 5 2" xfId="60392"/>
    <cellStyle name="Input 4 3 24 5 3" xfId="60393"/>
    <cellStyle name="Input 4 3 24 6" xfId="25189"/>
    <cellStyle name="Input 4 3 24 6 2" xfId="60394"/>
    <cellStyle name="Input 4 3 24 6 3" xfId="60395"/>
    <cellStyle name="Input 4 3 24 7" xfId="25190"/>
    <cellStyle name="Input 4 3 24 8" xfId="60396"/>
    <cellStyle name="Input 4 3 25" xfId="25191"/>
    <cellStyle name="Input 4 3 25 2" xfId="25192"/>
    <cellStyle name="Input 4 3 25 2 2" xfId="25193"/>
    <cellStyle name="Input 4 3 25 2 3" xfId="25194"/>
    <cellStyle name="Input 4 3 25 2 4" xfId="25195"/>
    <cellStyle name="Input 4 3 25 2 5" xfId="25196"/>
    <cellStyle name="Input 4 3 25 2 6" xfId="25197"/>
    <cellStyle name="Input 4 3 25 3" xfId="25198"/>
    <cellStyle name="Input 4 3 25 3 2" xfId="60397"/>
    <cellStyle name="Input 4 3 25 3 3" xfId="60398"/>
    <cellStyle name="Input 4 3 25 4" xfId="25199"/>
    <cellStyle name="Input 4 3 25 4 2" xfId="60399"/>
    <cellStyle name="Input 4 3 25 4 3" xfId="60400"/>
    <cellStyle name="Input 4 3 25 5" xfId="25200"/>
    <cellStyle name="Input 4 3 25 5 2" xfId="60401"/>
    <cellStyle name="Input 4 3 25 5 3" xfId="60402"/>
    <cellStyle name="Input 4 3 25 6" xfId="25201"/>
    <cellStyle name="Input 4 3 25 6 2" xfId="60403"/>
    <cellStyle name="Input 4 3 25 6 3" xfId="60404"/>
    <cellStyle name="Input 4 3 25 7" xfId="25202"/>
    <cellStyle name="Input 4 3 25 8" xfId="60405"/>
    <cellStyle name="Input 4 3 26" xfId="25203"/>
    <cellStyle name="Input 4 3 26 2" xfId="25204"/>
    <cellStyle name="Input 4 3 26 2 2" xfId="25205"/>
    <cellStyle name="Input 4 3 26 2 3" xfId="25206"/>
    <cellStyle name="Input 4 3 26 2 4" xfId="25207"/>
    <cellStyle name="Input 4 3 26 2 5" xfId="25208"/>
    <cellStyle name="Input 4 3 26 2 6" xfId="25209"/>
    <cellStyle name="Input 4 3 26 3" xfId="25210"/>
    <cellStyle name="Input 4 3 26 3 2" xfId="60406"/>
    <cellStyle name="Input 4 3 26 3 3" xfId="60407"/>
    <cellStyle name="Input 4 3 26 4" xfId="25211"/>
    <cellStyle name="Input 4 3 26 4 2" xfId="60408"/>
    <cellStyle name="Input 4 3 26 4 3" xfId="60409"/>
    <cellStyle name="Input 4 3 26 5" xfId="25212"/>
    <cellStyle name="Input 4 3 26 5 2" xfId="60410"/>
    <cellStyle name="Input 4 3 26 5 3" xfId="60411"/>
    <cellStyle name="Input 4 3 26 6" xfId="25213"/>
    <cellStyle name="Input 4 3 26 6 2" xfId="60412"/>
    <cellStyle name="Input 4 3 26 6 3" xfId="60413"/>
    <cellStyle name="Input 4 3 26 7" xfId="25214"/>
    <cellStyle name="Input 4 3 26 8" xfId="60414"/>
    <cellStyle name="Input 4 3 27" xfId="25215"/>
    <cellStyle name="Input 4 3 27 2" xfId="25216"/>
    <cellStyle name="Input 4 3 27 2 2" xfId="25217"/>
    <cellStyle name="Input 4 3 27 2 3" xfId="25218"/>
    <cellStyle name="Input 4 3 27 2 4" xfId="25219"/>
    <cellStyle name="Input 4 3 27 2 5" xfId="25220"/>
    <cellStyle name="Input 4 3 27 2 6" xfId="25221"/>
    <cellStyle name="Input 4 3 27 3" xfId="25222"/>
    <cellStyle name="Input 4 3 27 3 2" xfId="60415"/>
    <cellStyle name="Input 4 3 27 3 3" xfId="60416"/>
    <cellStyle name="Input 4 3 27 4" xfId="25223"/>
    <cellStyle name="Input 4 3 27 4 2" xfId="60417"/>
    <cellStyle name="Input 4 3 27 4 3" xfId="60418"/>
    <cellStyle name="Input 4 3 27 5" xfId="25224"/>
    <cellStyle name="Input 4 3 27 5 2" xfId="60419"/>
    <cellStyle name="Input 4 3 27 5 3" xfId="60420"/>
    <cellStyle name="Input 4 3 27 6" xfId="25225"/>
    <cellStyle name="Input 4 3 27 6 2" xfId="60421"/>
    <cellStyle name="Input 4 3 27 6 3" xfId="60422"/>
    <cellStyle name="Input 4 3 27 7" xfId="25226"/>
    <cellStyle name="Input 4 3 27 8" xfId="60423"/>
    <cellStyle name="Input 4 3 28" xfId="25227"/>
    <cellStyle name="Input 4 3 28 2" xfId="25228"/>
    <cellStyle name="Input 4 3 28 2 2" xfId="25229"/>
    <cellStyle name="Input 4 3 28 2 3" xfId="25230"/>
    <cellStyle name="Input 4 3 28 2 4" xfId="25231"/>
    <cellStyle name="Input 4 3 28 2 5" xfId="25232"/>
    <cellStyle name="Input 4 3 28 2 6" xfId="25233"/>
    <cellStyle name="Input 4 3 28 3" xfId="25234"/>
    <cellStyle name="Input 4 3 28 3 2" xfId="60424"/>
    <cellStyle name="Input 4 3 28 3 3" xfId="60425"/>
    <cellStyle name="Input 4 3 28 4" xfId="25235"/>
    <cellStyle name="Input 4 3 28 4 2" xfId="60426"/>
    <cellStyle name="Input 4 3 28 4 3" xfId="60427"/>
    <cellStyle name="Input 4 3 28 5" xfId="25236"/>
    <cellStyle name="Input 4 3 28 5 2" xfId="60428"/>
    <cellStyle name="Input 4 3 28 5 3" xfId="60429"/>
    <cellStyle name="Input 4 3 28 6" xfId="25237"/>
    <cellStyle name="Input 4 3 28 6 2" xfId="60430"/>
    <cellStyle name="Input 4 3 28 6 3" xfId="60431"/>
    <cellStyle name="Input 4 3 28 7" xfId="25238"/>
    <cellStyle name="Input 4 3 28 8" xfId="60432"/>
    <cellStyle name="Input 4 3 29" xfId="25239"/>
    <cellStyle name="Input 4 3 29 2" xfId="25240"/>
    <cellStyle name="Input 4 3 29 2 2" xfId="25241"/>
    <cellStyle name="Input 4 3 29 2 3" xfId="25242"/>
    <cellStyle name="Input 4 3 29 2 4" xfId="25243"/>
    <cellStyle name="Input 4 3 29 2 5" xfId="25244"/>
    <cellStyle name="Input 4 3 29 2 6" xfId="25245"/>
    <cellStyle name="Input 4 3 29 3" xfId="25246"/>
    <cellStyle name="Input 4 3 29 3 2" xfId="60433"/>
    <cellStyle name="Input 4 3 29 3 3" xfId="60434"/>
    <cellStyle name="Input 4 3 29 4" xfId="25247"/>
    <cellStyle name="Input 4 3 29 4 2" xfId="60435"/>
    <cellStyle name="Input 4 3 29 4 3" xfId="60436"/>
    <cellStyle name="Input 4 3 29 5" xfId="25248"/>
    <cellStyle name="Input 4 3 29 5 2" xfId="60437"/>
    <cellStyle name="Input 4 3 29 5 3" xfId="60438"/>
    <cellStyle name="Input 4 3 29 6" xfId="25249"/>
    <cellStyle name="Input 4 3 29 6 2" xfId="60439"/>
    <cellStyle name="Input 4 3 29 6 3" xfId="60440"/>
    <cellStyle name="Input 4 3 29 7" xfId="25250"/>
    <cellStyle name="Input 4 3 29 8" xfId="60441"/>
    <cellStyle name="Input 4 3 3" xfId="25251"/>
    <cellStyle name="Input 4 3 3 2" xfId="25252"/>
    <cellStyle name="Input 4 3 3 2 2" xfId="25253"/>
    <cellStyle name="Input 4 3 3 2 3" xfId="25254"/>
    <cellStyle name="Input 4 3 3 2 4" xfId="25255"/>
    <cellStyle name="Input 4 3 3 2 5" xfId="25256"/>
    <cellStyle name="Input 4 3 3 2 6" xfId="25257"/>
    <cellStyle name="Input 4 3 3 3" xfId="25258"/>
    <cellStyle name="Input 4 3 3 3 2" xfId="60442"/>
    <cellStyle name="Input 4 3 3 3 3" xfId="60443"/>
    <cellStyle name="Input 4 3 3 4" xfId="25259"/>
    <cellStyle name="Input 4 3 3 4 2" xfId="60444"/>
    <cellStyle name="Input 4 3 3 4 3" xfId="60445"/>
    <cellStyle name="Input 4 3 3 5" xfId="25260"/>
    <cellStyle name="Input 4 3 3 5 2" xfId="60446"/>
    <cellStyle name="Input 4 3 3 5 3" xfId="60447"/>
    <cellStyle name="Input 4 3 3 6" xfId="25261"/>
    <cellStyle name="Input 4 3 3 6 2" xfId="60448"/>
    <cellStyle name="Input 4 3 3 6 3" xfId="60449"/>
    <cellStyle name="Input 4 3 3 7" xfId="25262"/>
    <cellStyle name="Input 4 3 3 8" xfId="60450"/>
    <cellStyle name="Input 4 3 30" xfId="25263"/>
    <cellStyle name="Input 4 3 30 2" xfId="25264"/>
    <cellStyle name="Input 4 3 30 2 2" xfId="25265"/>
    <cellStyle name="Input 4 3 30 2 3" xfId="25266"/>
    <cellStyle name="Input 4 3 30 2 4" xfId="25267"/>
    <cellStyle name="Input 4 3 30 2 5" xfId="25268"/>
    <cellStyle name="Input 4 3 30 2 6" xfId="25269"/>
    <cellStyle name="Input 4 3 30 3" xfId="25270"/>
    <cellStyle name="Input 4 3 30 3 2" xfId="60451"/>
    <cellStyle name="Input 4 3 30 3 3" xfId="60452"/>
    <cellStyle name="Input 4 3 30 4" xfId="25271"/>
    <cellStyle name="Input 4 3 30 4 2" xfId="60453"/>
    <cellStyle name="Input 4 3 30 4 3" xfId="60454"/>
    <cellStyle name="Input 4 3 30 5" xfId="25272"/>
    <cellStyle name="Input 4 3 30 5 2" xfId="60455"/>
    <cellStyle name="Input 4 3 30 5 3" xfId="60456"/>
    <cellStyle name="Input 4 3 30 6" xfId="25273"/>
    <cellStyle name="Input 4 3 30 6 2" xfId="60457"/>
    <cellStyle name="Input 4 3 30 6 3" xfId="60458"/>
    <cellStyle name="Input 4 3 30 7" xfId="25274"/>
    <cellStyle name="Input 4 3 30 8" xfId="60459"/>
    <cellStyle name="Input 4 3 31" xfId="25275"/>
    <cellStyle name="Input 4 3 31 2" xfId="25276"/>
    <cellStyle name="Input 4 3 31 2 2" xfId="25277"/>
    <cellStyle name="Input 4 3 31 2 3" xfId="25278"/>
    <cellStyle name="Input 4 3 31 2 4" xfId="25279"/>
    <cellStyle name="Input 4 3 31 2 5" xfId="25280"/>
    <cellStyle name="Input 4 3 31 2 6" xfId="25281"/>
    <cellStyle name="Input 4 3 31 3" xfId="25282"/>
    <cellStyle name="Input 4 3 31 3 2" xfId="60460"/>
    <cellStyle name="Input 4 3 31 3 3" xfId="60461"/>
    <cellStyle name="Input 4 3 31 4" xfId="25283"/>
    <cellStyle name="Input 4 3 31 4 2" xfId="60462"/>
    <cellStyle name="Input 4 3 31 4 3" xfId="60463"/>
    <cellStyle name="Input 4 3 31 5" xfId="25284"/>
    <cellStyle name="Input 4 3 31 5 2" xfId="60464"/>
    <cellStyle name="Input 4 3 31 5 3" xfId="60465"/>
    <cellStyle name="Input 4 3 31 6" xfId="25285"/>
    <cellStyle name="Input 4 3 31 6 2" xfId="60466"/>
    <cellStyle name="Input 4 3 31 6 3" xfId="60467"/>
    <cellStyle name="Input 4 3 31 7" xfId="25286"/>
    <cellStyle name="Input 4 3 31 8" xfId="60468"/>
    <cellStyle name="Input 4 3 32" xfId="25287"/>
    <cellStyle name="Input 4 3 32 2" xfId="25288"/>
    <cellStyle name="Input 4 3 32 2 2" xfId="25289"/>
    <cellStyle name="Input 4 3 32 2 3" xfId="25290"/>
    <cellStyle name="Input 4 3 32 2 4" xfId="25291"/>
    <cellStyle name="Input 4 3 32 2 5" xfId="25292"/>
    <cellStyle name="Input 4 3 32 2 6" xfId="25293"/>
    <cellStyle name="Input 4 3 32 3" xfId="25294"/>
    <cellStyle name="Input 4 3 32 3 2" xfId="60469"/>
    <cellStyle name="Input 4 3 32 3 3" xfId="60470"/>
    <cellStyle name="Input 4 3 32 4" xfId="25295"/>
    <cellStyle name="Input 4 3 32 4 2" xfId="60471"/>
    <cellStyle name="Input 4 3 32 4 3" xfId="60472"/>
    <cellStyle name="Input 4 3 32 5" xfId="25296"/>
    <cellStyle name="Input 4 3 32 5 2" xfId="60473"/>
    <cellStyle name="Input 4 3 32 5 3" xfId="60474"/>
    <cellStyle name="Input 4 3 32 6" xfId="25297"/>
    <cellStyle name="Input 4 3 32 6 2" xfId="60475"/>
    <cellStyle name="Input 4 3 32 6 3" xfId="60476"/>
    <cellStyle name="Input 4 3 32 7" xfId="25298"/>
    <cellStyle name="Input 4 3 32 8" xfId="60477"/>
    <cellStyle name="Input 4 3 33" xfId="25299"/>
    <cellStyle name="Input 4 3 33 2" xfId="25300"/>
    <cellStyle name="Input 4 3 33 2 2" xfId="25301"/>
    <cellStyle name="Input 4 3 33 2 3" xfId="25302"/>
    <cellStyle name="Input 4 3 33 2 4" xfId="25303"/>
    <cellStyle name="Input 4 3 33 2 5" xfId="25304"/>
    <cellStyle name="Input 4 3 33 2 6" xfId="25305"/>
    <cellStyle name="Input 4 3 33 3" xfId="25306"/>
    <cellStyle name="Input 4 3 33 3 2" xfId="60478"/>
    <cellStyle name="Input 4 3 33 3 3" xfId="60479"/>
    <cellStyle name="Input 4 3 33 4" xfId="25307"/>
    <cellStyle name="Input 4 3 33 4 2" xfId="60480"/>
    <cellStyle name="Input 4 3 33 4 3" xfId="60481"/>
    <cellStyle name="Input 4 3 33 5" xfId="25308"/>
    <cellStyle name="Input 4 3 33 5 2" xfId="60482"/>
    <cellStyle name="Input 4 3 33 5 3" xfId="60483"/>
    <cellStyle name="Input 4 3 33 6" xfId="25309"/>
    <cellStyle name="Input 4 3 33 6 2" xfId="60484"/>
    <cellStyle name="Input 4 3 33 6 3" xfId="60485"/>
    <cellStyle name="Input 4 3 33 7" xfId="25310"/>
    <cellStyle name="Input 4 3 33 8" xfId="60486"/>
    <cellStyle name="Input 4 3 34" xfId="25311"/>
    <cellStyle name="Input 4 3 34 2" xfId="25312"/>
    <cellStyle name="Input 4 3 34 2 2" xfId="25313"/>
    <cellStyle name="Input 4 3 34 2 3" xfId="25314"/>
    <cellStyle name="Input 4 3 34 2 4" xfId="25315"/>
    <cellStyle name="Input 4 3 34 2 5" xfId="25316"/>
    <cellStyle name="Input 4 3 34 2 6" xfId="25317"/>
    <cellStyle name="Input 4 3 34 3" xfId="25318"/>
    <cellStyle name="Input 4 3 34 3 2" xfId="60487"/>
    <cellStyle name="Input 4 3 34 3 3" xfId="60488"/>
    <cellStyle name="Input 4 3 34 4" xfId="25319"/>
    <cellStyle name="Input 4 3 34 4 2" xfId="60489"/>
    <cellStyle name="Input 4 3 34 4 3" xfId="60490"/>
    <cellStyle name="Input 4 3 34 5" xfId="25320"/>
    <cellStyle name="Input 4 3 34 5 2" xfId="60491"/>
    <cellStyle name="Input 4 3 34 5 3" xfId="60492"/>
    <cellStyle name="Input 4 3 34 6" xfId="25321"/>
    <cellStyle name="Input 4 3 34 6 2" xfId="60493"/>
    <cellStyle name="Input 4 3 34 6 3" xfId="60494"/>
    <cellStyle name="Input 4 3 34 7" xfId="25322"/>
    <cellStyle name="Input 4 3 34 8" xfId="60495"/>
    <cellStyle name="Input 4 3 35" xfId="25323"/>
    <cellStyle name="Input 4 3 35 2" xfId="25324"/>
    <cellStyle name="Input 4 3 35 2 2" xfId="25325"/>
    <cellStyle name="Input 4 3 35 2 3" xfId="25326"/>
    <cellStyle name="Input 4 3 35 2 4" xfId="25327"/>
    <cellStyle name="Input 4 3 35 2 5" xfId="25328"/>
    <cellStyle name="Input 4 3 35 2 6" xfId="25329"/>
    <cellStyle name="Input 4 3 35 3" xfId="25330"/>
    <cellStyle name="Input 4 3 35 3 2" xfId="60496"/>
    <cellStyle name="Input 4 3 35 3 3" xfId="60497"/>
    <cellStyle name="Input 4 3 35 4" xfId="25331"/>
    <cellStyle name="Input 4 3 35 4 2" xfId="60498"/>
    <cellStyle name="Input 4 3 35 4 3" xfId="60499"/>
    <cellStyle name="Input 4 3 35 5" xfId="25332"/>
    <cellStyle name="Input 4 3 35 5 2" xfId="60500"/>
    <cellStyle name="Input 4 3 35 5 3" xfId="60501"/>
    <cellStyle name="Input 4 3 35 6" xfId="25333"/>
    <cellStyle name="Input 4 3 35 6 2" xfId="60502"/>
    <cellStyle name="Input 4 3 35 6 3" xfId="60503"/>
    <cellStyle name="Input 4 3 35 7" xfId="60504"/>
    <cellStyle name="Input 4 3 35 8" xfId="60505"/>
    <cellStyle name="Input 4 3 36" xfId="25334"/>
    <cellStyle name="Input 4 3 36 2" xfId="25335"/>
    <cellStyle name="Input 4 3 36 3" xfId="25336"/>
    <cellStyle name="Input 4 3 36 4" xfId="25337"/>
    <cellStyle name="Input 4 3 36 5" xfId="25338"/>
    <cellStyle name="Input 4 3 36 6" xfId="25339"/>
    <cellStyle name="Input 4 3 37" xfId="25340"/>
    <cellStyle name="Input 4 3 37 2" xfId="60506"/>
    <cellStyle name="Input 4 3 37 3" xfId="60507"/>
    <cellStyle name="Input 4 3 38" xfId="25341"/>
    <cellStyle name="Input 4 3 38 2" xfId="60508"/>
    <cellStyle name="Input 4 3 38 3" xfId="60509"/>
    <cellStyle name="Input 4 3 39" xfId="60510"/>
    <cellStyle name="Input 4 3 39 2" xfId="60511"/>
    <cellStyle name="Input 4 3 39 3" xfId="60512"/>
    <cellStyle name="Input 4 3 4" xfId="25342"/>
    <cellStyle name="Input 4 3 4 2" xfId="25343"/>
    <cellStyle name="Input 4 3 4 2 2" xfId="25344"/>
    <cellStyle name="Input 4 3 4 2 3" xfId="25345"/>
    <cellStyle name="Input 4 3 4 2 4" xfId="25346"/>
    <cellStyle name="Input 4 3 4 2 5" xfId="25347"/>
    <cellStyle name="Input 4 3 4 2 6" xfId="25348"/>
    <cellStyle name="Input 4 3 4 3" xfId="25349"/>
    <cellStyle name="Input 4 3 4 3 2" xfId="60513"/>
    <cellStyle name="Input 4 3 4 3 3" xfId="60514"/>
    <cellStyle name="Input 4 3 4 4" xfId="25350"/>
    <cellStyle name="Input 4 3 4 4 2" xfId="60515"/>
    <cellStyle name="Input 4 3 4 4 3" xfId="60516"/>
    <cellStyle name="Input 4 3 4 5" xfId="25351"/>
    <cellStyle name="Input 4 3 4 5 2" xfId="60517"/>
    <cellStyle name="Input 4 3 4 5 3" xfId="60518"/>
    <cellStyle name="Input 4 3 4 6" xfId="25352"/>
    <cellStyle name="Input 4 3 4 6 2" xfId="60519"/>
    <cellStyle name="Input 4 3 4 6 3" xfId="60520"/>
    <cellStyle name="Input 4 3 4 7" xfId="25353"/>
    <cellStyle name="Input 4 3 4 8" xfId="60521"/>
    <cellStyle name="Input 4 3 40" xfId="60522"/>
    <cellStyle name="Input 4 3 40 2" xfId="60523"/>
    <cellStyle name="Input 4 3 40 3" xfId="60524"/>
    <cellStyle name="Input 4 3 41" xfId="60525"/>
    <cellStyle name="Input 4 3 42" xfId="60526"/>
    <cellStyle name="Input 4 3 5" xfId="25354"/>
    <cellStyle name="Input 4 3 5 2" xfId="25355"/>
    <cellStyle name="Input 4 3 5 2 2" xfId="25356"/>
    <cellStyle name="Input 4 3 5 2 3" xfId="25357"/>
    <cellStyle name="Input 4 3 5 2 4" xfId="25358"/>
    <cellStyle name="Input 4 3 5 2 5" xfId="25359"/>
    <cellStyle name="Input 4 3 5 2 6" xfId="25360"/>
    <cellStyle name="Input 4 3 5 3" xfId="25361"/>
    <cellStyle name="Input 4 3 5 3 2" xfId="60527"/>
    <cellStyle name="Input 4 3 5 3 3" xfId="60528"/>
    <cellStyle name="Input 4 3 5 4" xfId="25362"/>
    <cellStyle name="Input 4 3 5 4 2" xfId="60529"/>
    <cellStyle name="Input 4 3 5 4 3" xfId="60530"/>
    <cellStyle name="Input 4 3 5 5" xfId="25363"/>
    <cellStyle name="Input 4 3 5 5 2" xfId="60531"/>
    <cellStyle name="Input 4 3 5 5 3" xfId="60532"/>
    <cellStyle name="Input 4 3 5 6" xfId="25364"/>
    <cellStyle name="Input 4 3 5 6 2" xfId="60533"/>
    <cellStyle name="Input 4 3 5 6 3" xfId="60534"/>
    <cellStyle name="Input 4 3 5 7" xfId="25365"/>
    <cellStyle name="Input 4 3 5 8" xfId="60535"/>
    <cellStyle name="Input 4 3 6" xfId="25366"/>
    <cellStyle name="Input 4 3 6 2" xfId="25367"/>
    <cellStyle name="Input 4 3 6 2 2" xfId="25368"/>
    <cellStyle name="Input 4 3 6 2 3" xfId="25369"/>
    <cellStyle name="Input 4 3 6 2 4" xfId="25370"/>
    <cellStyle name="Input 4 3 6 2 5" xfId="25371"/>
    <cellStyle name="Input 4 3 6 2 6" xfId="25372"/>
    <cellStyle name="Input 4 3 6 3" xfId="25373"/>
    <cellStyle name="Input 4 3 6 3 2" xfId="60536"/>
    <cellStyle name="Input 4 3 6 3 3" xfId="60537"/>
    <cellStyle name="Input 4 3 6 4" xfId="25374"/>
    <cellStyle name="Input 4 3 6 4 2" xfId="60538"/>
    <cellStyle name="Input 4 3 6 4 3" xfId="60539"/>
    <cellStyle name="Input 4 3 6 5" xfId="25375"/>
    <cellStyle name="Input 4 3 6 5 2" xfId="60540"/>
    <cellStyle name="Input 4 3 6 5 3" xfId="60541"/>
    <cellStyle name="Input 4 3 6 6" xfId="25376"/>
    <cellStyle name="Input 4 3 6 6 2" xfId="60542"/>
    <cellStyle name="Input 4 3 6 6 3" xfId="60543"/>
    <cellStyle name="Input 4 3 6 7" xfId="25377"/>
    <cellStyle name="Input 4 3 6 8" xfId="60544"/>
    <cellStyle name="Input 4 3 7" xfId="25378"/>
    <cellStyle name="Input 4 3 7 2" xfId="25379"/>
    <cellStyle name="Input 4 3 7 2 2" xfId="25380"/>
    <cellStyle name="Input 4 3 7 2 3" xfId="25381"/>
    <cellStyle name="Input 4 3 7 2 4" xfId="25382"/>
    <cellStyle name="Input 4 3 7 2 5" xfId="25383"/>
    <cellStyle name="Input 4 3 7 2 6" xfId="25384"/>
    <cellStyle name="Input 4 3 7 3" xfId="25385"/>
    <cellStyle name="Input 4 3 7 3 2" xfId="60545"/>
    <cellStyle name="Input 4 3 7 3 3" xfId="60546"/>
    <cellStyle name="Input 4 3 7 4" xfId="25386"/>
    <cellStyle name="Input 4 3 7 4 2" xfId="60547"/>
    <cellStyle name="Input 4 3 7 4 3" xfId="60548"/>
    <cellStyle name="Input 4 3 7 5" xfId="25387"/>
    <cellStyle name="Input 4 3 7 5 2" xfId="60549"/>
    <cellStyle name="Input 4 3 7 5 3" xfId="60550"/>
    <cellStyle name="Input 4 3 7 6" xfId="25388"/>
    <cellStyle name="Input 4 3 7 6 2" xfId="60551"/>
    <cellStyle name="Input 4 3 7 6 3" xfId="60552"/>
    <cellStyle name="Input 4 3 7 7" xfId="25389"/>
    <cellStyle name="Input 4 3 7 8" xfId="60553"/>
    <cellStyle name="Input 4 3 8" xfId="25390"/>
    <cellStyle name="Input 4 3 8 2" xfId="25391"/>
    <cellStyle name="Input 4 3 8 2 2" xfId="25392"/>
    <cellStyle name="Input 4 3 8 2 3" xfId="25393"/>
    <cellStyle name="Input 4 3 8 2 4" xfId="25394"/>
    <cellStyle name="Input 4 3 8 2 5" xfId="25395"/>
    <cellStyle name="Input 4 3 8 2 6" xfId="25396"/>
    <cellStyle name="Input 4 3 8 3" xfId="25397"/>
    <cellStyle name="Input 4 3 8 3 2" xfId="60554"/>
    <cellStyle name="Input 4 3 8 3 3" xfId="60555"/>
    <cellStyle name="Input 4 3 8 4" xfId="25398"/>
    <cellStyle name="Input 4 3 8 4 2" xfId="60556"/>
    <cellStyle name="Input 4 3 8 4 3" xfId="60557"/>
    <cellStyle name="Input 4 3 8 5" xfId="25399"/>
    <cellStyle name="Input 4 3 8 5 2" xfId="60558"/>
    <cellStyle name="Input 4 3 8 5 3" xfId="60559"/>
    <cellStyle name="Input 4 3 8 6" xfId="25400"/>
    <cellStyle name="Input 4 3 8 6 2" xfId="60560"/>
    <cellStyle name="Input 4 3 8 6 3" xfId="60561"/>
    <cellStyle name="Input 4 3 8 7" xfId="25401"/>
    <cellStyle name="Input 4 3 8 8" xfId="60562"/>
    <cellStyle name="Input 4 3 9" xfId="25402"/>
    <cellStyle name="Input 4 3 9 2" xfId="25403"/>
    <cellStyle name="Input 4 3 9 2 2" xfId="25404"/>
    <cellStyle name="Input 4 3 9 2 3" xfId="25405"/>
    <cellStyle name="Input 4 3 9 2 4" xfId="25406"/>
    <cellStyle name="Input 4 3 9 2 5" xfId="25407"/>
    <cellStyle name="Input 4 3 9 2 6" xfId="25408"/>
    <cellStyle name="Input 4 3 9 3" xfId="25409"/>
    <cellStyle name="Input 4 3 9 3 2" xfId="60563"/>
    <cellStyle name="Input 4 3 9 3 3" xfId="60564"/>
    <cellStyle name="Input 4 3 9 4" xfId="25410"/>
    <cellStyle name="Input 4 3 9 4 2" xfId="60565"/>
    <cellStyle name="Input 4 3 9 4 3" xfId="60566"/>
    <cellStyle name="Input 4 3 9 5" xfId="25411"/>
    <cellStyle name="Input 4 3 9 5 2" xfId="60567"/>
    <cellStyle name="Input 4 3 9 5 3" xfId="60568"/>
    <cellStyle name="Input 4 3 9 6" xfId="25412"/>
    <cellStyle name="Input 4 3 9 6 2" xfId="60569"/>
    <cellStyle name="Input 4 3 9 6 3" xfId="60570"/>
    <cellStyle name="Input 4 3 9 7" xfId="25413"/>
    <cellStyle name="Input 4 3 9 8" xfId="60571"/>
    <cellStyle name="Input 4 30" xfId="25414"/>
    <cellStyle name="Input 4 30 2" xfId="25415"/>
    <cellStyle name="Input 4 30 2 2" xfId="25416"/>
    <cellStyle name="Input 4 30 2 3" xfId="25417"/>
    <cellStyle name="Input 4 30 2 4" xfId="25418"/>
    <cellStyle name="Input 4 30 2 5" xfId="25419"/>
    <cellStyle name="Input 4 30 2 6" xfId="25420"/>
    <cellStyle name="Input 4 30 3" xfId="25421"/>
    <cellStyle name="Input 4 30 3 2" xfId="60572"/>
    <cellStyle name="Input 4 30 3 3" xfId="60573"/>
    <cellStyle name="Input 4 30 4" xfId="25422"/>
    <cellStyle name="Input 4 30 4 2" xfId="60574"/>
    <cellStyle name="Input 4 30 4 3" xfId="60575"/>
    <cellStyle name="Input 4 30 5" xfId="25423"/>
    <cellStyle name="Input 4 30 5 2" xfId="60576"/>
    <cellStyle name="Input 4 30 5 3" xfId="60577"/>
    <cellStyle name="Input 4 30 6" xfId="25424"/>
    <cellStyle name="Input 4 30 6 2" xfId="60578"/>
    <cellStyle name="Input 4 30 6 3" xfId="60579"/>
    <cellStyle name="Input 4 30 7" xfId="25425"/>
    <cellStyle name="Input 4 30 8" xfId="60580"/>
    <cellStyle name="Input 4 31" xfId="25426"/>
    <cellStyle name="Input 4 31 2" xfId="25427"/>
    <cellStyle name="Input 4 31 2 2" xfId="25428"/>
    <cellStyle name="Input 4 31 2 3" xfId="25429"/>
    <cellStyle name="Input 4 31 2 4" xfId="25430"/>
    <cellStyle name="Input 4 31 2 5" xfId="25431"/>
    <cellStyle name="Input 4 31 2 6" xfId="25432"/>
    <cellStyle name="Input 4 31 3" xfId="25433"/>
    <cellStyle name="Input 4 31 3 2" xfId="60581"/>
    <cellStyle name="Input 4 31 3 3" xfId="60582"/>
    <cellStyle name="Input 4 31 4" xfId="25434"/>
    <cellStyle name="Input 4 31 4 2" xfId="60583"/>
    <cellStyle name="Input 4 31 4 3" xfId="60584"/>
    <cellStyle name="Input 4 31 5" xfId="25435"/>
    <cellStyle name="Input 4 31 5 2" xfId="60585"/>
    <cellStyle name="Input 4 31 5 3" xfId="60586"/>
    <cellStyle name="Input 4 31 6" xfId="25436"/>
    <cellStyle name="Input 4 31 6 2" xfId="60587"/>
    <cellStyle name="Input 4 31 6 3" xfId="60588"/>
    <cellStyle name="Input 4 31 7" xfId="25437"/>
    <cellStyle name="Input 4 31 8" xfId="60589"/>
    <cellStyle name="Input 4 32" xfId="25438"/>
    <cellStyle name="Input 4 32 2" xfId="25439"/>
    <cellStyle name="Input 4 32 2 2" xfId="25440"/>
    <cellStyle name="Input 4 32 2 3" xfId="25441"/>
    <cellStyle name="Input 4 32 2 4" xfId="25442"/>
    <cellStyle name="Input 4 32 2 5" xfId="25443"/>
    <cellStyle name="Input 4 32 2 6" xfId="25444"/>
    <cellStyle name="Input 4 32 3" xfId="25445"/>
    <cellStyle name="Input 4 32 3 2" xfId="60590"/>
    <cellStyle name="Input 4 32 3 3" xfId="60591"/>
    <cellStyle name="Input 4 32 4" xfId="25446"/>
    <cellStyle name="Input 4 32 4 2" xfId="60592"/>
    <cellStyle name="Input 4 32 4 3" xfId="60593"/>
    <cellStyle name="Input 4 32 5" xfId="25447"/>
    <cellStyle name="Input 4 32 5 2" xfId="60594"/>
    <cellStyle name="Input 4 32 5 3" xfId="60595"/>
    <cellStyle name="Input 4 32 6" xfId="25448"/>
    <cellStyle name="Input 4 32 6 2" xfId="60596"/>
    <cellStyle name="Input 4 32 6 3" xfId="60597"/>
    <cellStyle name="Input 4 32 7" xfId="25449"/>
    <cellStyle name="Input 4 32 8" xfId="60598"/>
    <cellStyle name="Input 4 33" xfId="25450"/>
    <cellStyle name="Input 4 33 2" xfId="25451"/>
    <cellStyle name="Input 4 33 2 2" xfId="25452"/>
    <cellStyle name="Input 4 33 2 3" xfId="25453"/>
    <cellStyle name="Input 4 33 2 4" xfId="25454"/>
    <cellStyle name="Input 4 33 2 5" xfId="25455"/>
    <cellStyle name="Input 4 33 2 6" xfId="25456"/>
    <cellStyle name="Input 4 33 3" xfId="25457"/>
    <cellStyle name="Input 4 33 3 2" xfId="60599"/>
    <cellStyle name="Input 4 33 3 3" xfId="60600"/>
    <cellStyle name="Input 4 33 4" xfId="25458"/>
    <cellStyle name="Input 4 33 4 2" xfId="60601"/>
    <cellStyle name="Input 4 33 4 3" xfId="60602"/>
    <cellStyle name="Input 4 33 5" xfId="25459"/>
    <cellStyle name="Input 4 33 5 2" xfId="60603"/>
    <cellStyle name="Input 4 33 5 3" xfId="60604"/>
    <cellStyle name="Input 4 33 6" xfId="25460"/>
    <cellStyle name="Input 4 33 6 2" xfId="60605"/>
    <cellStyle name="Input 4 33 6 3" xfId="60606"/>
    <cellStyle name="Input 4 33 7" xfId="25461"/>
    <cellStyle name="Input 4 33 8" xfId="60607"/>
    <cellStyle name="Input 4 34" xfId="25462"/>
    <cellStyle name="Input 4 34 2" xfId="25463"/>
    <cellStyle name="Input 4 34 2 2" xfId="25464"/>
    <cellStyle name="Input 4 34 2 3" xfId="25465"/>
    <cellStyle name="Input 4 34 2 4" xfId="25466"/>
    <cellStyle name="Input 4 34 2 5" xfId="25467"/>
    <cellStyle name="Input 4 34 2 6" xfId="25468"/>
    <cellStyle name="Input 4 34 3" xfId="25469"/>
    <cellStyle name="Input 4 34 3 2" xfId="60608"/>
    <cellStyle name="Input 4 34 3 3" xfId="60609"/>
    <cellStyle name="Input 4 34 4" xfId="25470"/>
    <cellStyle name="Input 4 34 4 2" xfId="60610"/>
    <cellStyle name="Input 4 34 4 3" xfId="60611"/>
    <cellStyle name="Input 4 34 5" xfId="25471"/>
    <cellStyle name="Input 4 34 5 2" xfId="60612"/>
    <cellStyle name="Input 4 34 5 3" xfId="60613"/>
    <cellStyle name="Input 4 34 6" xfId="25472"/>
    <cellStyle name="Input 4 34 6 2" xfId="60614"/>
    <cellStyle name="Input 4 34 6 3" xfId="60615"/>
    <cellStyle name="Input 4 34 7" xfId="25473"/>
    <cellStyle name="Input 4 34 8" xfId="60616"/>
    <cellStyle name="Input 4 35" xfId="25474"/>
    <cellStyle name="Input 4 35 2" xfId="25475"/>
    <cellStyle name="Input 4 35 2 2" xfId="25476"/>
    <cellStyle name="Input 4 35 2 3" xfId="25477"/>
    <cellStyle name="Input 4 35 2 4" xfId="25478"/>
    <cellStyle name="Input 4 35 2 5" xfId="25479"/>
    <cellStyle name="Input 4 35 2 6" xfId="25480"/>
    <cellStyle name="Input 4 35 3" xfId="25481"/>
    <cellStyle name="Input 4 35 3 2" xfId="60617"/>
    <cellStyle name="Input 4 35 3 3" xfId="60618"/>
    <cellStyle name="Input 4 35 4" xfId="25482"/>
    <cellStyle name="Input 4 35 4 2" xfId="60619"/>
    <cellStyle name="Input 4 35 4 3" xfId="60620"/>
    <cellStyle name="Input 4 35 5" xfId="25483"/>
    <cellStyle name="Input 4 35 5 2" xfId="60621"/>
    <cellStyle name="Input 4 35 5 3" xfId="60622"/>
    <cellStyle name="Input 4 35 6" xfId="25484"/>
    <cellStyle name="Input 4 35 6 2" xfId="60623"/>
    <cellStyle name="Input 4 35 6 3" xfId="60624"/>
    <cellStyle name="Input 4 35 7" xfId="25485"/>
    <cellStyle name="Input 4 35 8" xfId="60625"/>
    <cellStyle name="Input 4 36" xfId="25486"/>
    <cellStyle name="Input 4 36 2" xfId="25487"/>
    <cellStyle name="Input 4 36 2 2" xfId="25488"/>
    <cellStyle name="Input 4 36 2 3" xfId="25489"/>
    <cellStyle name="Input 4 36 2 4" xfId="25490"/>
    <cellStyle name="Input 4 36 2 5" xfId="25491"/>
    <cellStyle name="Input 4 36 2 6" xfId="25492"/>
    <cellStyle name="Input 4 36 3" xfId="25493"/>
    <cellStyle name="Input 4 36 3 2" xfId="60626"/>
    <cellStyle name="Input 4 36 3 3" xfId="60627"/>
    <cellStyle name="Input 4 36 4" xfId="25494"/>
    <cellStyle name="Input 4 36 4 2" xfId="60628"/>
    <cellStyle name="Input 4 36 4 3" xfId="60629"/>
    <cellStyle name="Input 4 36 5" xfId="25495"/>
    <cellStyle name="Input 4 36 5 2" xfId="60630"/>
    <cellStyle name="Input 4 36 5 3" xfId="60631"/>
    <cellStyle name="Input 4 36 6" xfId="25496"/>
    <cellStyle name="Input 4 36 6 2" xfId="60632"/>
    <cellStyle name="Input 4 36 6 3" xfId="60633"/>
    <cellStyle name="Input 4 36 7" xfId="25497"/>
    <cellStyle name="Input 4 36 8" xfId="60634"/>
    <cellStyle name="Input 4 37" xfId="25498"/>
    <cellStyle name="Input 4 37 2" xfId="25499"/>
    <cellStyle name="Input 4 37 2 2" xfId="25500"/>
    <cellStyle name="Input 4 37 2 3" xfId="25501"/>
    <cellStyle name="Input 4 37 2 4" xfId="25502"/>
    <cellStyle name="Input 4 37 2 5" xfId="25503"/>
    <cellStyle name="Input 4 37 2 6" xfId="25504"/>
    <cellStyle name="Input 4 37 3" xfId="25505"/>
    <cellStyle name="Input 4 37 3 2" xfId="60635"/>
    <cellStyle name="Input 4 37 3 3" xfId="60636"/>
    <cellStyle name="Input 4 37 4" xfId="25506"/>
    <cellStyle name="Input 4 37 4 2" xfId="60637"/>
    <cellStyle name="Input 4 37 4 3" xfId="60638"/>
    <cellStyle name="Input 4 37 5" xfId="25507"/>
    <cellStyle name="Input 4 37 5 2" xfId="60639"/>
    <cellStyle name="Input 4 37 5 3" xfId="60640"/>
    <cellStyle name="Input 4 37 6" xfId="25508"/>
    <cellStyle name="Input 4 37 6 2" xfId="60641"/>
    <cellStyle name="Input 4 37 6 3" xfId="60642"/>
    <cellStyle name="Input 4 37 7" xfId="25509"/>
    <cellStyle name="Input 4 37 8" xfId="60643"/>
    <cellStyle name="Input 4 38" xfId="25510"/>
    <cellStyle name="Input 4 38 2" xfId="25511"/>
    <cellStyle name="Input 4 38 2 2" xfId="25512"/>
    <cellStyle name="Input 4 38 2 3" xfId="25513"/>
    <cellStyle name="Input 4 38 2 4" xfId="25514"/>
    <cellStyle name="Input 4 38 2 5" xfId="25515"/>
    <cellStyle name="Input 4 38 2 6" xfId="25516"/>
    <cellStyle name="Input 4 38 3" xfId="25517"/>
    <cellStyle name="Input 4 38 3 2" xfId="60644"/>
    <cellStyle name="Input 4 38 3 3" xfId="60645"/>
    <cellStyle name="Input 4 38 4" xfId="25518"/>
    <cellStyle name="Input 4 38 4 2" xfId="60646"/>
    <cellStyle name="Input 4 38 4 3" xfId="60647"/>
    <cellStyle name="Input 4 38 5" xfId="25519"/>
    <cellStyle name="Input 4 38 5 2" xfId="60648"/>
    <cellStyle name="Input 4 38 5 3" xfId="60649"/>
    <cellStyle name="Input 4 38 6" xfId="25520"/>
    <cellStyle name="Input 4 38 6 2" xfId="60650"/>
    <cellStyle name="Input 4 38 6 3" xfId="60651"/>
    <cellStyle name="Input 4 38 7" xfId="60652"/>
    <cellStyle name="Input 4 38 8" xfId="60653"/>
    <cellStyle name="Input 4 39" xfId="25521"/>
    <cellStyle name="Input 4 39 2" xfId="25522"/>
    <cellStyle name="Input 4 39 3" xfId="25523"/>
    <cellStyle name="Input 4 39 4" xfId="25524"/>
    <cellStyle name="Input 4 39 5" xfId="25525"/>
    <cellStyle name="Input 4 39 6" xfId="25526"/>
    <cellStyle name="Input 4 4" xfId="25527"/>
    <cellStyle name="Input 4 4 10" xfId="25528"/>
    <cellStyle name="Input 4 4 10 2" xfId="25529"/>
    <cellStyle name="Input 4 4 10 2 2" xfId="25530"/>
    <cellStyle name="Input 4 4 10 2 3" xfId="25531"/>
    <cellStyle name="Input 4 4 10 2 4" xfId="25532"/>
    <cellStyle name="Input 4 4 10 2 5" xfId="25533"/>
    <cellStyle name="Input 4 4 10 2 6" xfId="25534"/>
    <cellStyle name="Input 4 4 10 3" xfId="25535"/>
    <cellStyle name="Input 4 4 10 3 2" xfId="60654"/>
    <cellStyle name="Input 4 4 10 3 3" xfId="60655"/>
    <cellStyle name="Input 4 4 10 4" xfId="25536"/>
    <cellStyle name="Input 4 4 10 4 2" xfId="60656"/>
    <cellStyle name="Input 4 4 10 4 3" xfId="60657"/>
    <cellStyle name="Input 4 4 10 5" xfId="25537"/>
    <cellStyle name="Input 4 4 10 5 2" xfId="60658"/>
    <cellStyle name="Input 4 4 10 5 3" xfId="60659"/>
    <cellStyle name="Input 4 4 10 6" xfId="25538"/>
    <cellStyle name="Input 4 4 10 6 2" xfId="60660"/>
    <cellStyle name="Input 4 4 10 6 3" xfId="60661"/>
    <cellStyle name="Input 4 4 10 7" xfId="25539"/>
    <cellStyle name="Input 4 4 10 8" xfId="60662"/>
    <cellStyle name="Input 4 4 11" xfId="25540"/>
    <cellStyle name="Input 4 4 11 2" xfId="25541"/>
    <cellStyle name="Input 4 4 11 2 2" xfId="25542"/>
    <cellStyle name="Input 4 4 11 2 3" xfId="25543"/>
    <cellStyle name="Input 4 4 11 2 4" xfId="25544"/>
    <cellStyle name="Input 4 4 11 2 5" xfId="25545"/>
    <cellStyle name="Input 4 4 11 2 6" xfId="25546"/>
    <cellStyle name="Input 4 4 11 3" xfId="25547"/>
    <cellStyle name="Input 4 4 11 3 2" xfId="60663"/>
    <cellStyle name="Input 4 4 11 3 3" xfId="60664"/>
    <cellStyle name="Input 4 4 11 4" xfId="25548"/>
    <cellStyle name="Input 4 4 11 4 2" xfId="60665"/>
    <cellStyle name="Input 4 4 11 4 3" xfId="60666"/>
    <cellStyle name="Input 4 4 11 5" xfId="25549"/>
    <cellStyle name="Input 4 4 11 5 2" xfId="60667"/>
    <cellStyle name="Input 4 4 11 5 3" xfId="60668"/>
    <cellStyle name="Input 4 4 11 6" xfId="25550"/>
    <cellStyle name="Input 4 4 11 6 2" xfId="60669"/>
    <cellStyle name="Input 4 4 11 6 3" xfId="60670"/>
    <cellStyle name="Input 4 4 11 7" xfId="25551"/>
    <cellStyle name="Input 4 4 11 8" xfId="60671"/>
    <cellStyle name="Input 4 4 12" xfId="25552"/>
    <cellStyle name="Input 4 4 12 2" xfId="25553"/>
    <cellStyle name="Input 4 4 12 2 2" xfId="25554"/>
    <cellStyle name="Input 4 4 12 2 3" xfId="25555"/>
    <cellStyle name="Input 4 4 12 2 4" xfId="25556"/>
    <cellStyle name="Input 4 4 12 2 5" xfId="25557"/>
    <cellStyle name="Input 4 4 12 2 6" xfId="25558"/>
    <cellStyle name="Input 4 4 12 3" xfId="25559"/>
    <cellStyle name="Input 4 4 12 3 2" xfId="60672"/>
    <cellStyle name="Input 4 4 12 3 3" xfId="60673"/>
    <cellStyle name="Input 4 4 12 4" xfId="25560"/>
    <cellStyle name="Input 4 4 12 4 2" xfId="60674"/>
    <cellStyle name="Input 4 4 12 4 3" xfId="60675"/>
    <cellStyle name="Input 4 4 12 5" xfId="25561"/>
    <cellStyle name="Input 4 4 12 5 2" xfId="60676"/>
    <cellStyle name="Input 4 4 12 5 3" xfId="60677"/>
    <cellStyle name="Input 4 4 12 6" xfId="25562"/>
    <cellStyle name="Input 4 4 12 6 2" xfId="60678"/>
    <cellStyle name="Input 4 4 12 6 3" xfId="60679"/>
    <cellStyle name="Input 4 4 12 7" xfId="25563"/>
    <cellStyle name="Input 4 4 12 8" xfId="60680"/>
    <cellStyle name="Input 4 4 13" xfId="25564"/>
    <cellStyle name="Input 4 4 13 2" xfId="25565"/>
    <cellStyle name="Input 4 4 13 2 2" xfId="25566"/>
    <cellStyle name="Input 4 4 13 2 3" xfId="25567"/>
    <cellStyle name="Input 4 4 13 2 4" xfId="25568"/>
    <cellStyle name="Input 4 4 13 2 5" xfId="25569"/>
    <cellStyle name="Input 4 4 13 2 6" xfId="25570"/>
    <cellStyle name="Input 4 4 13 3" xfId="25571"/>
    <cellStyle name="Input 4 4 13 3 2" xfId="60681"/>
    <cellStyle name="Input 4 4 13 3 3" xfId="60682"/>
    <cellStyle name="Input 4 4 13 4" xfId="25572"/>
    <cellStyle name="Input 4 4 13 4 2" xfId="60683"/>
    <cellStyle name="Input 4 4 13 4 3" xfId="60684"/>
    <cellStyle name="Input 4 4 13 5" xfId="25573"/>
    <cellStyle name="Input 4 4 13 5 2" xfId="60685"/>
    <cellStyle name="Input 4 4 13 5 3" xfId="60686"/>
    <cellStyle name="Input 4 4 13 6" xfId="25574"/>
    <cellStyle name="Input 4 4 13 6 2" xfId="60687"/>
    <cellStyle name="Input 4 4 13 6 3" xfId="60688"/>
    <cellStyle name="Input 4 4 13 7" xfId="25575"/>
    <cellStyle name="Input 4 4 13 8" xfId="60689"/>
    <cellStyle name="Input 4 4 14" xfId="25576"/>
    <cellStyle name="Input 4 4 14 2" xfId="25577"/>
    <cellStyle name="Input 4 4 14 2 2" xfId="25578"/>
    <cellStyle name="Input 4 4 14 2 3" xfId="25579"/>
    <cellStyle name="Input 4 4 14 2 4" xfId="25580"/>
    <cellStyle name="Input 4 4 14 2 5" xfId="25581"/>
    <cellStyle name="Input 4 4 14 2 6" xfId="25582"/>
    <cellStyle name="Input 4 4 14 3" xfId="25583"/>
    <cellStyle name="Input 4 4 14 3 2" xfId="60690"/>
    <cellStyle name="Input 4 4 14 3 3" xfId="60691"/>
    <cellStyle name="Input 4 4 14 4" xfId="25584"/>
    <cellStyle name="Input 4 4 14 4 2" xfId="60692"/>
    <cellStyle name="Input 4 4 14 4 3" xfId="60693"/>
    <cellStyle name="Input 4 4 14 5" xfId="25585"/>
    <cellStyle name="Input 4 4 14 5 2" xfId="60694"/>
    <cellStyle name="Input 4 4 14 5 3" xfId="60695"/>
    <cellStyle name="Input 4 4 14 6" xfId="25586"/>
    <cellStyle name="Input 4 4 14 6 2" xfId="60696"/>
    <cellStyle name="Input 4 4 14 6 3" xfId="60697"/>
    <cellStyle name="Input 4 4 14 7" xfId="25587"/>
    <cellStyle name="Input 4 4 14 8" xfId="60698"/>
    <cellStyle name="Input 4 4 15" xfId="25588"/>
    <cellStyle name="Input 4 4 15 2" xfId="25589"/>
    <cellStyle name="Input 4 4 15 2 2" xfId="25590"/>
    <cellStyle name="Input 4 4 15 2 3" xfId="25591"/>
    <cellStyle name="Input 4 4 15 2 4" xfId="25592"/>
    <cellStyle name="Input 4 4 15 2 5" xfId="25593"/>
    <cellStyle name="Input 4 4 15 2 6" xfId="25594"/>
    <cellStyle name="Input 4 4 15 3" xfId="25595"/>
    <cellStyle name="Input 4 4 15 3 2" xfId="60699"/>
    <cellStyle name="Input 4 4 15 3 3" xfId="60700"/>
    <cellStyle name="Input 4 4 15 4" xfId="25596"/>
    <cellStyle name="Input 4 4 15 4 2" xfId="60701"/>
    <cellStyle name="Input 4 4 15 4 3" xfId="60702"/>
    <cellStyle name="Input 4 4 15 5" xfId="25597"/>
    <cellStyle name="Input 4 4 15 5 2" xfId="60703"/>
    <cellStyle name="Input 4 4 15 5 3" xfId="60704"/>
    <cellStyle name="Input 4 4 15 6" xfId="25598"/>
    <cellStyle name="Input 4 4 15 6 2" xfId="60705"/>
    <cellStyle name="Input 4 4 15 6 3" xfId="60706"/>
    <cellStyle name="Input 4 4 15 7" xfId="25599"/>
    <cellStyle name="Input 4 4 15 8" xfId="60707"/>
    <cellStyle name="Input 4 4 16" xfId="25600"/>
    <cellStyle name="Input 4 4 16 2" xfId="25601"/>
    <cellStyle name="Input 4 4 16 2 2" xfId="25602"/>
    <cellStyle name="Input 4 4 16 2 3" xfId="25603"/>
    <cellStyle name="Input 4 4 16 2 4" xfId="25604"/>
    <cellStyle name="Input 4 4 16 2 5" xfId="25605"/>
    <cellStyle name="Input 4 4 16 2 6" xfId="25606"/>
    <cellStyle name="Input 4 4 16 3" xfId="25607"/>
    <cellStyle name="Input 4 4 16 3 2" xfId="60708"/>
    <cellStyle name="Input 4 4 16 3 3" xfId="60709"/>
    <cellStyle name="Input 4 4 16 4" xfId="25608"/>
    <cellStyle name="Input 4 4 16 4 2" xfId="60710"/>
    <cellStyle name="Input 4 4 16 4 3" xfId="60711"/>
    <cellStyle name="Input 4 4 16 5" xfId="25609"/>
    <cellStyle name="Input 4 4 16 5 2" xfId="60712"/>
    <cellStyle name="Input 4 4 16 5 3" xfId="60713"/>
    <cellStyle name="Input 4 4 16 6" xfId="25610"/>
    <cellStyle name="Input 4 4 16 6 2" xfId="60714"/>
    <cellStyle name="Input 4 4 16 6 3" xfId="60715"/>
    <cellStyle name="Input 4 4 16 7" xfId="25611"/>
    <cellStyle name="Input 4 4 16 8" xfId="60716"/>
    <cellStyle name="Input 4 4 17" xfId="25612"/>
    <cellStyle name="Input 4 4 17 2" xfId="25613"/>
    <cellStyle name="Input 4 4 17 2 2" xfId="25614"/>
    <cellStyle name="Input 4 4 17 2 3" xfId="25615"/>
    <cellStyle name="Input 4 4 17 2 4" xfId="25616"/>
    <cellStyle name="Input 4 4 17 2 5" xfId="25617"/>
    <cellStyle name="Input 4 4 17 2 6" xfId="25618"/>
    <cellStyle name="Input 4 4 17 3" xfId="25619"/>
    <cellStyle name="Input 4 4 17 3 2" xfId="60717"/>
    <cellStyle name="Input 4 4 17 3 3" xfId="60718"/>
    <cellStyle name="Input 4 4 17 4" xfId="25620"/>
    <cellStyle name="Input 4 4 17 4 2" xfId="60719"/>
    <cellStyle name="Input 4 4 17 4 3" xfId="60720"/>
    <cellStyle name="Input 4 4 17 5" xfId="25621"/>
    <cellStyle name="Input 4 4 17 5 2" xfId="60721"/>
    <cellStyle name="Input 4 4 17 5 3" xfId="60722"/>
    <cellStyle name="Input 4 4 17 6" xfId="25622"/>
    <cellStyle name="Input 4 4 17 6 2" xfId="60723"/>
    <cellStyle name="Input 4 4 17 6 3" xfId="60724"/>
    <cellStyle name="Input 4 4 17 7" xfId="25623"/>
    <cellStyle name="Input 4 4 17 8" xfId="60725"/>
    <cellStyle name="Input 4 4 18" xfId="25624"/>
    <cellStyle name="Input 4 4 18 2" xfId="25625"/>
    <cellStyle name="Input 4 4 18 2 2" xfId="25626"/>
    <cellStyle name="Input 4 4 18 2 3" xfId="25627"/>
    <cellStyle name="Input 4 4 18 2 4" xfId="25628"/>
    <cellStyle name="Input 4 4 18 2 5" xfId="25629"/>
    <cellStyle name="Input 4 4 18 2 6" xfId="25630"/>
    <cellStyle name="Input 4 4 18 3" xfId="25631"/>
    <cellStyle name="Input 4 4 18 3 2" xfId="60726"/>
    <cellStyle name="Input 4 4 18 3 3" xfId="60727"/>
    <cellStyle name="Input 4 4 18 4" xfId="25632"/>
    <cellStyle name="Input 4 4 18 4 2" xfId="60728"/>
    <cellStyle name="Input 4 4 18 4 3" xfId="60729"/>
    <cellStyle name="Input 4 4 18 5" xfId="25633"/>
    <cellStyle name="Input 4 4 18 5 2" xfId="60730"/>
    <cellStyle name="Input 4 4 18 5 3" xfId="60731"/>
    <cellStyle name="Input 4 4 18 6" xfId="25634"/>
    <cellStyle name="Input 4 4 18 6 2" xfId="60732"/>
    <cellStyle name="Input 4 4 18 6 3" xfId="60733"/>
    <cellStyle name="Input 4 4 18 7" xfId="25635"/>
    <cellStyle name="Input 4 4 18 8" xfId="60734"/>
    <cellStyle name="Input 4 4 19" xfId="25636"/>
    <cellStyle name="Input 4 4 19 2" xfId="25637"/>
    <cellStyle name="Input 4 4 19 2 2" xfId="25638"/>
    <cellStyle name="Input 4 4 19 2 3" xfId="25639"/>
    <cellStyle name="Input 4 4 19 2 4" xfId="25640"/>
    <cellStyle name="Input 4 4 19 2 5" xfId="25641"/>
    <cellStyle name="Input 4 4 19 2 6" xfId="25642"/>
    <cellStyle name="Input 4 4 19 3" xfId="25643"/>
    <cellStyle name="Input 4 4 19 3 2" xfId="60735"/>
    <cellStyle name="Input 4 4 19 3 3" xfId="60736"/>
    <cellStyle name="Input 4 4 19 4" xfId="25644"/>
    <cellStyle name="Input 4 4 19 4 2" xfId="60737"/>
    <cellStyle name="Input 4 4 19 4 3" xfId="60738"/>
    <cellStyle name="Input 4 4 19 5" xfId="25645"/>
    <cellStyle name="Input 4 4 19 5 2" xfId="60739"/>
    <cellStyle name="Input 4 4 19 5 3" xfId="60740"/>
    <cellStyle name="Input 4 4 19 6" xfId="25646"/>
    <cellStyle name="Input 4 4 19 6 2" xfId="60741"/>
    <cellStyle name="Input 4 4 19 6 3" xfId="60742"/>
    <cellStyle name="Input 4 4 19 7" xfId="25647"/>
    <cellStyle name="Input 4 4 19 8" xfId="60743"/>
    <cellStyle name="Input 4 4 2" xfId="25648"/>
    <cellStyle name="Input 4 4 2 2" xfId="25649"/>
    <cellStyle name="Input 4 4 2 2 2" xfId="25650"/>
    <cellStyle name="Input 4 4 2 2 3" xfId="25651"/>
    <cellStyle name="Input 4 4 2 2 4" xfId="25652"/>
    <cellStyle name="Input 4 4 2 2 5" xfId="25653"/>
    <cellStyle name="Input 4 4 2 2 6" xfId="25654"/>
    <cellStyle name="Input 4 4 2 3" xfId="25655"/>
    <cellStyle name="Input 4 4 2 3 2" xfId="60744"/>
    <cellStyle name="Input 4 4 2 3 3" xfId="60745"/>
    <cellStyle name="Input 4 4 2 4" xfId="25656"/>
    <cellStyle name="Input 4 4 2 4 2" xfId="60746"/>
    <cellStyle name="Input 4 4 2 4 3" xfId="60747"/>
    <cellStyle name="Input 4 4 2 5" xfId="25657"/>
    <cellStyle name="Input 4 4 2 5 2" xfId="60748"/>
    <cellStyle name="Input 4 4 2 5 3" xfId="60749"/>
    <cellStyle name="Input 4 4 2 6" xfId="25658"/>
    <cellStyle name="Input 4 4 2 6 2" xfId="60750"/>
    <cellStyle name="Input 4 4 2 6 3" xfId="60751"/>
    <cellStyle name="Input 4 4 2 7" xfId="25659"/>
    <cellStyle name="Input 4 4 2 8" xfId="60752"/>
    <cellStyle name="Input 4 4 20" xfId="25660"/>
    <cellStyle name="Input 4 4 20 2" xfId="25661"/>
    <cellStyle name="Input 4 4 20 2 2" xfId="25662"/>
    <cellStyle name="Input 4 4 20 2 3" xfId="25663"/>
    <cellStyle name="Input 4 4 20 2 4" xfId="25664"/>
    <cellStyle name="Input 4 4 20 2 5" xfId="25665"/>
    <cellStyle name="Input 4 4 20 2 6" xfId="25666"/>
    <cellStyle name="Input 4 4 20 3" xfId="25667"/>
    <cellStyle name="Input 4 4 20 3 2" xfId="60753"/>
    <cellStyle name="Input 4 4 20 3 3" xfId="60754"/>
    <cellStyle name="Input 4 4 20 4" xfId="25668"/>
    <cellStyle name="Input 4 4 20 4 2" xfId="60755"/>
    <cellStyle name="Input 4 4 20 4 3" xfId="60756"/>
    <cellStyle name="Input 4 4 20 5" xfId="25669"/>
    <cellStyle name="Input 4 4 20 5 2" xfId="60757"/>
    <cellStyle name="Input 4 4 20 5 3" xfId="60758"/>
    <cellStyle name="Input 4 4 20 6" xfId="25670"/>
    <cellStyle name="Input 4 4 20 6 2" xfId="60759"/>
    <cellStyle name="Input 4 4 20 6 3" xfId="60760"/>
    <cellStyle name="Input 4 4 20 7" xfId="25671"/>
    <cellStyle name="Input 4 4 20 8" xfId="60761"/>
    <cellStyle name="Input 4 4 21" xfId="25672"/>
    <cellStyle name="Input 4 4 21 2" xfId="25673"/>
    <cellStyle name="Input 4 4 21 2 2" xfId="25674"/>
    <cellStyle name="Input 4 4 21 2 3" xfId="25675"/>
    <cellStyle name="Input 4 4 21 2 4" xfId="25676"/>
    <cellStyle name="Input 4 4 21 2 5" xfId="25677"/>
    <cellStyle name="Input 4 4 21 2 6" xfId="25678"/>
    <cellStyle name="Input 4 4 21 3" xfId="25679"/>
    <cellStyle name="Input 4 4 21 3 2" xfId="60762"/>
    <cellStyle name="Input 4 4 21 3 3" xfId="60763"/>
    <cellStyle name="Input 4 4 21 4" xfId="25680"/>
    <cellStyle name="Input 4 4 21 4 2" xfId="60764"/>
    <cellStyle name="Input 4 4 21 4 3" xfId="60765"/>
    <cellStyle name="Input 4 4 21 5" xfId="25681"/>
    <cellStyle name="Input 4 4 21 5 2" xfId="60766"/>
    <cellStyle name="Input 4 4 21 5 3" xfId="60767"/>
    <cellStyle name="Input 4 4 21 6" xfId="25682"/>
    <cellStyle name="Input 4 4 21 6 2" xfId="60768"/>
    <cellStyle name="Input 4 4 21 6 3" xfId="60769"/>
    <cellStyle name="Input 4 4 21 7" xfId="25683"/>
    <cellStyle name="Input 4 4 21 8" xfId="60770"/>
    <cellStyle name="Input 4 4 22" xfId="25684"/>
    <cellStyle name="Input 4 4 22 2" xfId="25685"/>
    <cellStyle name="Input 4 4 22 2 2" xfId="25686"/>
    <cellStyle name="Input 4 4 22 2 3" xfId="25687"/>
    <cellStyle name="Input 4 4 22 2 4" xfId="25688"/>
    <cellStyle name="Input 4 4 22 2 5" xfId="25689"/>
    <cellStyle name="Input 4 4 22 2 6" xfId="25690"/>
    <cellStyle name="Input 4 4 22 3" xfId="25691"/>
    <cellStyle name="Input 4 4 22 3 2" xfId="60771"/>
    <cellStyle name="Input 4 4 22 3 3" xfId="60772"/>
    <cellStyle name="Input 4 4 22 4" xfId="25692"/>
    <cellStyle name="Input 4 4 22 4 2" xfId="60773"/>
    <cellStyle name="Input 4 4 22 4 3" xfId="60774"/>
    <cellStyle name="Input 4 4 22 5" xfId="25693"/>
    <cellStyle name="Input 4 4 22 5 2" xfId="60775"/>
    <cellStyle name="Input 4 4 22 5 3" xfId="60776"/>
    <cellStyle name="Input 4 4 22 6" xfId="25694"/>
    <cellStyle name="Input 4 4 22 6 2" xfId="60777"/>
    <cellStyle name="Input 4 4 22 6 3" xfId="60778"/>
    <cellStyle name="Input 4 4 22 7" xfId="25695"/>
    <cellStyle name="Input 4 4 22 8" xfId="60779"/>
    <cellStyle name="Input 4 4 23" xfId="25696"/>
    <cellStyle name="Input 4 4 23 2" xfId="25697"/>
    <cellStyle name="Input 4 4 23 2 2" xfId="25698"/>
    <cellStyle name="Input 4 4 23 2 3" xfId="25699"/>
    <cellStyle name="Input 4 4 23 2 4" xfId="25700"/>
    <cellStyle name="Input 4 4 23 2 5" xfId="25701"/>
    <cellStyle name="Input 4 4 23 2 6" xfId="25702"/>
    <cellStyle name="Input 4 4 23 3" xfId="25703"/>
    <cellStyle name="Input 4 4 23 3 2" xfId="60780"/>
    <cellStyle name="Input 4 4 23 3 3" xfId="60781"/>
    <cellStyle name="Input 4 4 23 4" xfId="25704"/>
    <cellStyle name="Input 4 4 23 4 2" xfId="60782"/>
    <cellStyle name="Input 4 4 23 4 3" xfId="60783"/>
    <cellStyle name="Input 4 4 23 5" xfId="25705"/>
    <cellStyle name="Input 4 4 23 5 2" xfId="60784"/>
    <cellStyle name="Input 4 4 23 5 3" xfId="60785"/>
    <cellStyle name="Input 4 4 23 6" xfId="25706"/>
    <cellStyle name="Input 4 4 23 6 2" xfId="60786"/>
    <cellStyle name="Input 4 4 23 6 3" xfId="60787"/>
    <cellStyle name="Input 4 4 23 7" xfId="25707"/>
    <cellStyle name="Input 4 4 23 8" xfId="60788"/>
    <cellStyle name="Input 4 4 24" xfId="25708"/>
    <cellStyle name="Input 4 4 24 2" xfId="25709"/>
    <cellStyle name="Input 4 4 24 2 2" xfId="25710"/>
    <cellStyle name="Input 4 4 24 2 3" xfId="25711"/>
    <cellStyle name="Input 4 4 24 2 4" xfId="25712"/>
    <cellStyle name="Input 4 4 24 2 5" xfId="25713"/>
    <cellStyle name="Input 4 4 24 2 6" xfId="25714"/>
    <cellStyle name="Input 4 4 24 3" xfId="25715"/>
    <cellStyle name="Input 4 4 24 3 2" xfId="60789"/>
    <cellStyle name="Input 4 4 24 3 3" xfId="60790"/>
    <cellStyle name="Input 4 4 24 4" xfId="25716"/>
    <cellStyle name="Input 4 4 24 4 2" xfId="60791"/>
    <cellStyle name="Input 4 4 24 4 3" xfId="60792"/>
    <cellStyle name="Input 4 4 24 5" xfId="25717"/>
    <cellStyle name="Input 4 4 24 5 2" xfId="60793"/>
    <cellStyle name="Input 4 4 24 5 3" xfId="60794"/>
    <cellStyle name="Input 4 4 24 6" xfId="25718"/>
    <cellStyle name="Input 4 4 24 6 2" xfId="60795"/>
    <cellStyle name="Input 4 4 24 6 3" xfId="60796"/>
    <cellStyle name="Input 4 4 24 7" xfId="25719"/>
    <cellStyle name="Input 4 4 24 8" xfId="60797"/>
    <cellStyle name="Input 4 4 25" xfId="25720"/>
    <cellStyle name="Input 4 4 25 2" xfId="25721"/>
    <cellStyle name="Input 4 4 25 2 2" xfId="25722"/>
    <cellStyle name="Input 4 4 25 2 3" xfId="25723"/>
    <cellStyle name="Input 4 4 25 2 4" xfId="25724"/>
    <cellStyle name="Input 4 4 25 2 5" xfId="25725"/>
    <cellStyle name="Input 4 4 25 2 6" xfId="25726"/>
    <cellStyle name="Input 4 4 25 3" xfId="25727"/>
    <cellStyle name="Input 4 4 25 3 2" xfId="60798"/>
    <cellStyle name="Input 4 4 25 3 3" xfId="60799"/>
    <cellStyle name="Input 4 4 25 4" xfId="25728"/>
    <cellStyle name="Input 4 4 25 4 2" xfId="60800"/>
    <cellStyle name="Input 4 4 25 4 3" xfId="60801"/>
    <cellStyle name="Input 4 4 25 5" xfId="25729"/>
    <cellStyle name="Input 4 4 25 5 2" xfId="60802"/>
    <cellStyle name="Input 4 4 25 5 3" xfId="60803"/>
    <cellStyle name="Input 4 4 25 6" xfId="25730"/>
    <cellStyle name="Input 4 4 25 6 2" xfId="60804"/>
    <cellStyle name="Input 4 4 25 6 3" xfId="60805"/>
    <cellStyle name="Input 4 4 25 7" xfId="25731"/>
    <cellStyle name="Input 4 4 25 8" xfId="60806"/>
    <cellStyle name="Input 4 4 26" xfId="25732"/>
    <cellStyle name="Input 4 4 26 2" xfId="25733"/>
    <cellStyle name="Input 4 4 26 2 2" xfId="25734"/>
    <cellStyle name="Input 4 4 26 2 3" xfId="25735"/>
    <cellStyle name="Input 4 4 26 2 4" xfId="25736"/>
    <cellStyle name="Input 4 4 26 2 5" xfId="25737"/>
    <cellStyle name="Input 4 4 26 2 6" xfId="25738"/>
    <cellStyle name="Input 4 4 26 3" xfId="25739"/>
    <cellStyle name="Input 4 4 26 3 2" xfId="60807"/>
    <cellStyle name="Input 4 4 26 3 3" xfId="60808"/>
    <cellStyle name="Input 4 4 26 4" xfId="25740"/>
    <cellStyle name="Input 4 4 26 4 2" xfId="60809"/>
    <cellStyle name="Input 4 4 26 4 3" xfId="60810"/>
    <cellStyle name="Input 4 4 26 5" xfId="25741"/>
    <cellStyle name="Input 4 4 26 5 2" xfId="60811"/>
    <cellStyle name="Input 4 4 26 5 3" xfId="60812"/>
    <cellStyle name="Input 4 4 26 6" xfId="25742"/>
    <cellStyle name="Input 4 4 26 6 2" xfId="60813"/>
    <cellStyle name="Input 4 4 26 6 3" xfId="60814"/>
    <cellStyle name="Input 4 4 26 7" xfId="25743"/>
    <cellStyle name="Input 4 4 26 8" xfId="60815"/>
    <cellStyle name="Input 4 4 27" xfId="25744"/>
    <cellStyle name="Input 4 4 27 2" xfId="25745"/>
    <cellStyle name="Input 4 4 27 2 2" xfId="25746"/>
    <cellStyle name="Input 4 4 27 2 3" xfId="25747"/>
    <cellStyle name="Input 4 4 27 2 4" xfId="25748"/>
    <cellStyle name="Input 4 4 27 2 5" xfId="25749"/>
    <cellStyle name="Input 4 4 27 2 6" xfId="25750"/>
    <cellStyle name="Input 4 4 27 3" xfId="25751"/>
    <cellStyle name="Input 4 4 27 3 2" xfId="60816"/>
    <cellStyle name="Input 4 4 27 3 3" xfId="60817"/>
    <cellStyle name="Input 4 4 27 4" xfId="25752"/>
    <cellStyle name="Input 4 4 27 4 2" xfId="60818"/>
    <cellStyle name="Input 4 4 27 4 3" xfId="60819"/>
    <cellStyle name="Input 4 4 27 5" xfId="25753"/>
    <cellStyle name="Input 4 4 27 5 2" xfId="60820"/>
    <cellStyle name="Input 4 4 27 5 3" xfId="60821"/>
    <cellStyle name="Input 4 4 27 6" xfId="25754"/>
    <cellStyle name="Input 4 4 27 6 2" xfId="60822"/>
    <cellStyle name="Input 4 4 27 6 3" xfId="60823"/>
    <cellStyle name="Input 4 4 27 7" xfId="25755"/>
    <cellStyle name="Input 4 4 27 8" xfId="60824"/>
    <cellStyle name="Input 4 4 28" xfId="25756"/>
    <cellStyle name="Input 4 4 28 2" xfId="25757"/>
    <cellStyle name="Input 4 4 28 2 2" xfId="25758"/>
    <cellStyle name="Input 4 4 28 2 3" xfId="25759"/>
    <cellStyle name="Input 4 4 28 2 4" xfId="25760"/>
    <cellStyle name="Input 4 4 28 2 5" xfId="25761"/>
    <cellStyle name="Input 4 4 28 2 6" xfId="25762"/>
    <cellStyle name="Input 4 4 28 3" xfId="25763"/>
    <cellStyle name="Input 4 4 28 3 2" xfId="60825"/>
    <cellStyle name="Input 4 4 28 3 3" xfId="60826"/>
    <cellStyle name="Input 4 4 28 4" xfId="25764"/>
    <cellStyle name="Input 4 4 28 4 2" xfId="60827"/>
    <cellStyle name="Input 4 4 28 4 3" xfId="60828"/>
    <cellStyle name="Input 4 4 28 5" xfId="25765"/>
    <cellStyle name="Input 4 4 28 5 2" xfId="60829"/>
    <cellStyle name="Input 4 4 28 5 3" xfId="60830"/>
    <cellStyle name="Input 4 4 28 6" xfId="25766"/>
    <cellStyle name="Input 4 4 28 6 2" xfId="60831"/>
    <cellStyle name="Input 4 4 28 6 3" xfId="60832"/>
    <cellStyle name="Input 4 4 28 7" xfId="25767"/>
    <cellStyle name="Input 4 4 28 8" xfId="60833"/>
    <cellStyle name="Input 4 4 29" xfId="25768"/>
    <cellStyle name="Input 4 4 29 2" xfId="25769"/>
    <cellStyle name="Input 4 4 29 2 2" xfId="25770"/>
    <cellStyle name="Input 4 4 29 2 3" xfId="25771"/>
    <cellStyle name="Input 4 4 29 2 4" xfId="25772"/>
    <cellStyle name="Input 4 4 29 2 5" xfId="25773"/>
    <cellStyle name="Input 4 4 29 2 6" xfId="25774"/>
    <cellStyle name="Input 4 4 29 3" xfId="25775"/>
    <cellStyle name="Input 4 4 29 3 2" xfId="60834"/>
    <cellStyle name="Input 4 4 29 3 3" xfId="60835"/>
    <cellStyle name="Input 4 4 29 4" xfId="25776"/>
    <cellStyle name="Input 4 4 29 4 2" xfId="60836"/>
    <cellStyle name="Input 4 4 29 4 3" xfId="60837"/>
    <cellStyle name="Input 4 4 29 5" xfId="25777"/>
    <cellStyle name="Input 4 4 29 5 2" xfId="60838"/>
    <cellStyle name="Input 4 4 29 5 3" xfId="60839"/>
    <cellStyle name="Input 4 4 29 6" xfId="25778"/>
    <cellStyle name="Input 4 4 29 6 2" xfId="60840"/>
    <cellStyle name="Input 4 4 29 6 3" xfId="60841"/>
    <cellStyle name="Input 4 4 29 7" xfId="25779"/>
    <cellStyle name="Input 4 4 29 8" xfId="60842"/>
    <cellStyle name="Input 4 4 3" xfId="25780"/>
    <cellStyle name="Input 4 4 3 2" xfId="25781"/>
    <cellStyle name="Input 4 4 3 2 2" xfId="25782"/>
    <cellStyle name="Input 4 4 3 2 3" xfId="25783"/>
    <cellStyle name="Input 4 4 3 2 4" xfId="25784"/>
    <cellStyle name="Input 4 4 3 2 5" xfId="25785"/>
    <cellStyle name="Input 4 4 3 2 6" xfId="25786"/>
    <cellStyle name="Input 4 4 3 3" xfId="25787"/>
    <cellStyle name="Input 4 4 3 3 2" xfId="60843"/>
    <cellStyle name="Input 4 4 3 3 3" xfId="60844"/>
    <cellStyle name="Input 4 4 3 4" xfId="25788"/>
    <cellStyle name="Input 4 4 3 4 2" xfId="60845"/>
    <cellStyle name="Input 4 4 3 4 3" xfId="60846"/>
    <cellStyle name="Input 4 4 3 5" xfId="25789"/>
    <cellStyle name="Input 4 4 3 5 2" xfId="60847"/>
    <cellStyle name="Input 4 4 3 5 3" xfId="60848"/>
    <cellStyle name="Input 4 4 3 6" xfId="25790"/>
    <cellStyle name="Input 4 4 3 6 2" xfId="60849"/>
    <cellStyle name="Input 4 4 3 6 3" xfId="60850"/>
    <cellStyle name="Input 4 4 3 7" xfId="25791"/>
    <cellStyle name="Input 4 4 3 8" xfId="60851"/>
    <cellStyle name="Input 4 4 30" xfId="25792"/>
    <cellStyle name="Input 4 4 30 2" xfId="25793"/>
    <cellStyle name="Input 4 4 30 2 2" xfId="25794"/>
    <cellStyle name="Input 4 4 30 2 3" xfId="25795"/>
    <cellStyle name="Input 4 4 30 2 4" xfId="25796"/>
    <cellStyle name="Input 4 4 30 2 5" xfId="25797"/>
    <cellStyle name="Input 4 4 30 2 6" xfId="25798"/>
    <cellStyle name="Input 4 4 30 3" xfId="25799"/>
    <cellStyle name="Input 4 4 30 3 2" xfId="60852"/>
    <cellStyle name="Input 4 4 30 3 3" xfId="60853"/>
    <cellStyle name="Input 4 4 30 4" xfId="25800"/>
    <cellStyle name="Input 4 4 30 4 2" xfId="60854"/>
    <cellStyle name="Input 4 4 30 4 3" xfId="60855"/>
    <cellStyle name="Input 4 4 30 5" xfId="25801"/>
    <cellStyle name="Input 4 4 30 5 2" xfId="60856"/>
    <cellStyle name="Input 4 4 30 5 3" xfId="60857"/>
    <cellStyle name="Input 4 4 30 6" xfId="25802"/>
    <cellStyle name="Input 4 4 30 6 2" xfId="60858"/>
    <cellStyle name="Input 4 4 30 6 3" xfId="60859"/>
    <cellStyle name="Input 4 4 30 7" xfId="25803"/>
    <cellStyle name="Input 4 4 30 8" xfId="60860"/>
    <cellStyle name="Input 4 4 31" xfId="25804"/>
    <cellStyle name="Input 4 4 31 2" xfId="25805"/>
    <cellStyle name="Input 4 4 31 2 2" xfId="25806"/>
    <cellStyle name="Input 4 4 31 2 3" xfId="25807"/>
    <cellStyle name="Input 4 4 31 2 4" xfId="25808"/>
    <cellStyle name="Input 4 4 31 2 5" xfId="25809"/>
    <cellStyle name="Input 4 4 31 2 6" xfId="25810"/>
    <cellStyle name="Input 4 4 31 3" xfId="25811"/>
    <cellStyle name="Input 4 4 31 3 2" xfId="60861"/>
    <cellStyle name="Input 4 4 31 3 3" xfId="60862"/>
    <cellStyle name="Input 4 4 31 4" xfId="25812"/>
    <cellStyle name="Input 4 4 31 4 2" xfId="60863"/>
    <cellStyle name="Input 4 4 31 4 3" xfId="60864"/>
    <cellStyle name="Input 4 4 31 5" xfId="25813"/>
    <cellStyle name="Input 4 4 31 5 2" xfId="60865"/>
    <cellStyle name="Input 4 4 31 5 3" xfId="60866"/>
    <cellStyle name="Input 4 4 31 6" xfId="25814"/>
    <cellStyle name="Input 4 4 31 6 2" xfId="60867"/>
    <cellStyle name="Input 4 4 31 6 3" xfId="60868"/>
    <cellStyle name="Input 4 4 31 7" xfId="25815"/>
    <cellStyle name="Input 4 4 31 8" xfId="60869"/>
    <cellStyle name="Input 4 4 32" xfId="25816"/>
    <cellStyle name="Input 4 4 32 2" xfId="25817"/>
    <cellStyle name="Input 4 4 32 2 2" xfId="25818"/>
    <cellStyle name="Input 4 4 32 2 3" xfId="25819"/>
    <cellStyle name="Input 4 4 32 2 4" xfId="25820"/>
    <cellStyle name="Input 4 4 32 2 5" xfId="25821"/>
    <cellStyle name="Input 4 4 32 2 6" xfId="25822"/>
    <cellStyle name="Input 4 4 32 3" xfId="25823"/>
    <cellStyle name="Input 4 4 32 3 2" xfId="60870"/>
    <cellStyle name="Input 4 4 32 3 3" xfId="60871"/>
    <cellStyle name="Input 4 4 32 4" xfId="25824"/>
    <cellStyle name="Input 4 4 32 4 2" xfId="60872"/>
    <cellStyle name="Input 4 4 32 4 3" xfId="60873"/>
    <cellStyle name="Input 4 4 32 5" xfId="25825"/>
    <cellStyle name="Input 4 4 32 5 2" xfId="60874"/>
    <cellStyle name="Input 4 4 32 5 3" xfId="60875"/>
    <cellStyle name="Input 4 4 32 6" xfId="25826"/>
    <cellStyle name="Input 4 4 32 6 2" xfId="60876"/>
    <cellStyle name="Input 4 4 32 6 3" xfId="60877"/>
    <cellStyle name="Input 4 4 32 7" xfId="25827"/>
    <cellStyle name="Input 4 4 32 8" xfId="60878"/>
    <cellStyle name="Input 4 4 33" xfId="25828"/>
    <cellStyle name="Input 4 4 33 2" xfId="25829"/>
    <cellStyle name="Input 4 4 33 2 2" xfId="25830"/>
    <cellStyle name="Input 4 4 33 2 3" xfId="25831"/>
    <cellStyle name="Input 4 4 33 2 4" xfId="25832"/>
    <cellStyle name="Input 4 4 33 2 5" xfId="25833"/>
    <cellStyle name="Input 4 4 33 2 6" xfId="25834"/>
    <cellStyle name="Input 4 4 33 3" xfId="25835"/>
    <cellStyle name="Input 4 4 33 3 2" xfId="60879"/>
    <cellStyle name="Input 4 4 33 3 3" xfId="60880"/>
    <cellStyle name="Input 4 4 33 4" xfId="25836"/>
    <cellStyle name="Input 4 4 33 4 2" xfId="60881"/>
    <cellStyle name="Input 4 4 33 4 3" xfId="60882"/>
    <cellStyle name="Input 4 4 33 5" xfId="25837"/>
    <cellStyle name="Input 4 4 33 5 2" xfId="60883"/>
    <cellStyle name="Input 4 4 33 5 3" xfId="60884"/>
    <cellStyle name="Input 4 4 33 6" xfId="25838"/>
    <cellStyle name="Input 4 4 33 6 2" xfId="60885"/>
    <cellStyle name="Input 4 4 33 6 3" xfId="60886"/>
    <cellStyle name="Input 4 4 33 7" xfId="25839"/>
    <cellStyle name="Input 4 4 33 8" xfId="60887"/>
    <cellStyle name="Input 4 4 34" xfId="25840"/>
    <cellStyle name="Input 4 4 34 2" xfId="25841"/>
    <cellStyle name="Input 4 4 34 2 2" xfId="25842"/>
    <cellStyle name="Input 4 4 34 2 3" xfId="25843"/>
    <cellStyle name="Input 4 4 34 2 4" xfId="25844"/>
    <cellStyle name="Input 4 4 34 2 5" xfId="25845"/>
    <cellStyle name="Input 4 4 34 2 6" xfId="25846"/>
    <cellStyle name="Input 4 4 34 3" xfId="25847"/>
    <cellStyle name="Input 4 4 34 3 2" xfId="60888"/>
    <cellStyle name="Input 4 4 34 3 3" xfId="60889"/>
    <cellStyle name="Input 4 4 34 4" xfId="25848"/>
    <cellStyle name="Input 4 4 34 4 2" xfId="60890"/>
    <cellStyle name="Input 4 4 34 4 3" xfId="60891"/>
    <cellStyle name="Input 4 4 34 5" xfId="25849"/>
    <cellStyle name="Input 4 4 34 5 2" xfId="60892"/>
    <cellStyle name="Input 4 4 34 5 3" xfId="60893"/>
    <cellStyle name="Input 4 4 34 6" xfId="25850"/>
    <cellStyle name="Input 4 4 34 6 2" xfId="60894"/>
    <cellStyle name="Input 4 4 34 6 3" xfId="60895"/>
    <cellStyle name="Input 4 4 34 7" xfId="60896"/>
    <cellStyle name="Input 4 4 34 8" xfId="60897"/>
    <cellStyle name="Input 4 4 35" xfId="25851"/>
    <cellStyle name="Input 4 4 35 2" xfId="25852"/>
    <cellStyle name="Input 4 4 35 3" xfId="25853"/>
    <cellStyle name="Input 4 4 35 4" xfId="25854"/>
    <cellStyle name="Input 4 4 35 5" xfId="25855"/>
    <cellStyle name="Input 4 4 35 6" xfId="25856"/>
    <cellStyle name="Input 4 4 36" xfId="25857"/>
    <cellStyle name="Input 4 4 36 2" xfId="60898"/>
    <cellStyle name="Input 4 4 36 3" xfId="60899"/>
    <cellStyle name="Input 4 4 37" xfId="25858"/>
    <cellStyle name="Input 4 4 37 2" xfId="60900"/>
    <cellStyle name="Input 4 4 37 3" xfId="60901"/>
    <cellStyle name="Input 4 4 38" xfId="25859"/>
    <cellStyle name="Input 4 4 38 2" xfId="60902"/>
    <cellStyle name="Input 4 4 38 3" xfId="60903"/>
    <cellStyle name="Input 4 4 39" xfId="25860"/>
    <cellStyle name="Input 4 4 39 2" xfId="60904"/>
    <cellStyle name="Input 4 4 39 3" xfId="60905"/>
    <cellStyle name="Input 4 4 4" xfId="25861"/>
    <cellStyle name="Input 4 4 4 2" xfId="25862"/>
    <cellStyle name="Input 4 4 4 2 2" xfId="25863"/>
    <cellStyle name="Input 4 4 4 2 3" xfId="25864"/>
    <cellStyle name="Input 4 4 4 2 4" xfId="25865"/>
    <cellStyle name="Input 4 4 4 2 5" xfId="25866"/>
    <cellStyle name="Input 4 4 4 2 6" xfId="25867"/>
    <cellStyle name="Input 4 4 4 3" xfId="25868"/>
    <cellStyle name="Input 4 4 4 3 2" xfId="60906"/>
    <cellStyle name="Input 4 4 4 3 3" xfId="60907"/>
    <cellStyle name="Input 4 4 4 4" xfId="25869"/>
    <cellStyle name="Input 4 4 4 4 2" xfId="60908"/>
    <cellStyle name="Input 4 4 4 4 3" xfId="60909"/>
    <cellStyle name="Input 4 4 4 5" xfId="25870"/>
    <cellStyle name="Input 4 4 4 5 2" xfId="60910"/>
    <cellStyle name="Input 4 4 4 5 3" xfId="60911"/>
    <cellStyle name="Input 4 4 4 6" xfId="25871"/>
    <cellStyle name="Input 4 4 4 6 2" xfId="60912"/>
    <cellStyle name="Input 4 4 4 6 3" xfId="60913"/>
    <cellStyle name="Input 4 4 4 7" xfId="25872"/>
    <cellStyle name="Input 4 4 4 8" xfId="60914"/>
    <cellStyle name="Input 4 4 40" xfId="60915"/>
    <cellStyle name="Input 4 4 41" xfId="60916"/>
    <cellStyle name="Input 4 4 5" xfId="25873"/>
    <cellStyle name="Input 4 4 5 2" xfId="25874"/>
    <cellStyle name="Input 4 4 5 2 2" xfId="25875"/>
    <cellStyle name="Input 4 4 5 2 3" xfId="25876"/>
    <cellStyle name="Input 4 4 5 2 4" xfId="25877"/>
    <cellStyle name="Input 4 4 5 2 5" xfId="25878"/>
    <cellStyle name="Input 4 4 5 2 6" xfId="25879"/>
    <cellStyle name="Input 4 4 5 3" xfId="25880"/>
    <cellStyle name="Input 4 4 5 3 2" xfId="60917"/>
    <cellStyle name="Input 4 4 5 3 3" xfId="60918"/>
    <cellStyle name="Input 4 4 5 4" xfId="25881"/>
    <cellStyle name="Input 4 4 5 4 2" xfId="60919"/>
    <cellStyle name="Input 4 4 5 4 3" xfId="60920"/>
    <cellStyle name="Input 4 4 5 5" xfId="25882"/>
    <cellStyle name="Input 4 4 5 5 2" xfId="60921"/>
    <cellStyle name="Input 4 4 5 5 3" xfId="60922"/>
    <cellStyle name="Input 4 4 5 6" xfId="25883"/>
    <cellStyle name="Input 4 4 5 6 2" xfId="60923"/>
    <cellStyle name="Input 4 4 5 6 3" xfId="60924"/>
    <cellStyle name="Input 4 4 5 7" xfId="25884"/>
    <cellStyle name="Input 4 4 5 8" xfId="60925"/>
    <cellStyle name="Input 4 4 6" xfId="25885"/>
    <cellStyle name="Input 4 4 6 2" xfId="25886"/>
    <cellStyle name="Input 4 4 6 2 2" xfId="25887"/>
    <cellStyle name="Input 4 4 6 2 3" xfId="25888"/>
    <cellStyle name="Input 4 4 6 2 4" xfId="25889"/>
    <cellStyle name="Input 4 4 6 2 5" xfId="25890"/>
    <cellStyle name="Input 4 4 6 2 6" xfId="25891"/>
    <cellStyle name="Input 4 4 6 3" xfId="25892"/>
    <cellStyle name="Input 4 4 6 3 2" xfId="60926"/>
    <cellStyle name="Input 4 4 6 3 3" xfId="60927"/>
    <cellStyle name="Input 4 4 6 4" xfId="25893"/>
    <cellStyle name="Input 4 4 6 4 2" xfId="60928"/>
    <cellStyle name="Input 4 4 6 4 3" xfId="60929"/>
    <cellStyle name="Input 4 4 6 5" xfId="25894"/>
    <cellStyle name="Input 4 4 6 5 2" xfId="60930"/>
    <cellStyle name="Input 4 4 6 5 3" xfId="60931"/>
    <cellStyle name="Input 4 4 6 6" xfId="25895"/>
    <cellStyle name="Input 4 4 6 6 2" xfId="60932"/>
    <cellStyle name="Input 4 4 6 6 3" xfId="60933"/>
    <cellStyle name="Input 4 4 6 7" xfId="25896"/>
    <cellStyle name="Input 4 4 6 8" xfId="60934"/>
    <cellStyle name="Input 4 4 7" xfId="25897"/>
    <cellStyle name="Input 4 4 7 2" xfId="25898"/>
    <cellStyle name="Input 4 4 7 2 2" xfId="25899"/>
    <cellStyle name="Input 4 4 7 2 3" xfId="25900"/>
    <cellStyle name="Input 4 4 7 2 4" xfId="25901"/>
    <cellStyle name="Input 4 4 7 2 5" xfId="25902"/>
    <cellStyle name="Input 4 4 7 2 6" xfId="25903"/>
    <cellStyle name="Input 4 4 7 3" xfId="25904"/>
    <cellStyle name="Input 4 4 7 3 2" xfId="60935"/>
    <cellStyle name="Input 4 4 7 3 3" xfId="60936"/>
    <cellStyle name="Input 4 4 7 4" xfId="25905"/>
    <cellStyle name="Input 4 4 7 4 2" xfId="60937"/>
    <cellStyle name="Input 4 4 7 4 3" xfId="60938"/>
    <cellStyle name="Input 4 4 7 5" xfId="25906"/>
    <cellStyle name="Input 4 4 7 5 2" xfId="60939"/>
    <cellStyle name="Input 4 4 7 5 3" xfId="60940"/>
    <cellStyle name="Input 4 4 7 6" xfId="25907"/>
    <cellStyle name="Input 4 4 7 6 2" xfId="60941"/>
    <cellStyle name="Input 4 4 7 6 3" xfId="60942"/>
    <cellStyle name="Input 4 4 7 7" xfId="25908"/>
    <cellStyle name="Input 4 4 7 8" xfId="60943"/>
    <cellStyle name="Input 4 4 8" xfId="25909"/>
    <cellStyle name="Input 4 4 8 2" xfId="25910"/>
    <cellStyle name="Input 4 4 8 2 2" xfId="25911"/>
    <cellStyle name="Input 4 4 8 2 3" xfId="25912"/>
    <cellStyle name="Input 4 4 8 2 4" xfId="25913"/>
    <cellStyle name="Input 4 4 8 2 5" xfId="25914"/>
    <cellStyle name="Input 4 4 8 2 6" xfId="25915"/>
    <cellStyle name="Input 4 4 8 3" xfId="25916"/>
    <cellStyle name="Input 4 4 8 3 2" xfId="60944"/>
    <cellStyle name="Input 4 4 8 3 3" xfId="60945"/>
    <cellStyle name="Input 4 4 8 4" xfId="25917"/>
    <cellStyle name="Input 4 4 8 4 2" xfId="60946"/>
    <cellStyle name="Input 4 4 8 4 3" xfId="60947"/>
    <cellStyle name="Input 4 4 8 5" xfId="25918"/>
    <cellStyle name="Input 4 4 8 5 2" xfId="60948"/>
    <cellStyle name="Input 4 4 8 5 3" xfId="60949"/>
    <cellStyle name="Input 4 4 8 6" xfId="25919"/>
    <cellStyle name="Input 4 4 8 6 2" xfId="60950"/>
    <cellStyle name="Input 4 4 8 6 3" xfId="60951"/>
    <cellStyle name="Input 4 4 8 7" xfId="25920"/>
    <cellStyle name="Input 4 4 8 8" xfId="60952"/>
    <cellStyle name="Input 4 4 9" xfId="25921"/>
    <cellStyle name="Input 4 4 9 2" xfId="25922"/>
    <cellStyle name="Input 4 4 9 2 2" xfId="25923"/>
    <cellStyle name="Input 4 4 9 2 3" xfId="25924"/>
    <cellStyle name="Input 4 4 9 2 4" xfId="25925"/>
    <cellStyle name="Input 4 4 9 2 5" xfId="25926"/>
    <cellStyle name="Input 4 4 9 2 6" xfId="25927"/>
    <cellStyle name="Input 4 4 9 3" xfId="25928"/>
    <cellStyle name="Input 4 4 9 3 2" xfId="60953"/>
    <cellStyle name="Input 4 4 9 3 3" xfId="60954"/>
    <cellStyle name="Input 4 4 9 4" xfId="25929"/>
    <cellStyle name="Input 4 4 9 4 2" xfId="60955"/>
    <cellStyle name="Input 4 4 9 4 3" xfId="60956"/>
    <cellStyle name="Input 4 4 9 5" xfId="25930"/>
    <cellStyle name="Input 4 4 9 5 2" xfId="60957"/>
    <cellStyle name="Input 4 4 9 5 3" xfId="60958"/>
    <cellStyle name="Input 4 4 9 6" xfId="25931"/>
    <cellStyle name="Input 4 4 9 6 2" xfId="60959"/>
    <cellStyle name="Input 4 4 9 6 3" xfId="60960"/>
    <cellStyle name="Input 4 4 9 7" xfId="25932"/>
    <cellStyle name="Input 4 4 9 8" xfId="60961"/>
    <cellStyle name="Input 4 40" xfId="60962"/>
    <cellStyle name="Input 4 40 2" xfId="60963"/>
    <cellStyle name="Input 4 40 3" xfId="60964"/>
    <cellStyle name="Input 4 41" xfId="60965"/>
    <cellStyle name="Input 4 5" xfId="25933"/>
    <cellStyle name="Input 4 5 10" xfId="25934"/>
    <cellStyle name="Input 4 5 10 2" xfId="25935"/>
    <cellStyle name="Input 4 5 10 2 2" xfId="25936"/>
    <cellStyle name="Input 4 5 10 2 3" xfId="25937"/>
    <cellStyle name="Input 4 5 10 2 4" xfId="25938"/>
    <cellStyle name="Input 4 5 10 2 5" xfId="25939"/>
    <cellStyle name="Input 4 5 10 2 6" xfId="25940"/>
    <cellStyle name="Input 4 5 10 3" xfId="25941"/>
    <cellStyle name="Input 4 5 10 3 2" xfId="60966"/>
    <cellStyle name="Input 4 5 10 3 3" xfId="60967"/>
    <cellStyle name="Input 4 5 10 4" xfId="25942"/>
    <cellStyle name="Input 4 5 10 4 2" xfId="60968"/>
    <cellStyle name="Input 4 5 10 4 3" xfId="60969"/>
    <cellStyle name="Input 4 5 10 5" xfId="25943"/>
    <cellStyle name="Input 4 5 10 5 2" xfId="60970"/>
    <cellStyle name="Input 4 5 10 5 3" xfId="60971"/>
    <cellStyle name="Input 4 5 10 6" xfId="25944"/>
    <cellStyle name="Input 4 5 10 6 2" xfId="60972"/>
    <cellStyle name="Input 4 5 10 6 3" xfId="60973"/>
    <cellStyle name="Input 4 5 10 7" xfId="25945"/>
    <cellStyle name="Input 4 5 10 8" xfId="60974"/>
    <cellStyle name="Input 4 5 11" xfId="25946"/>
    <cellStyle name="Input 4 5 11 2" xfId="25947"/>
    <cellStyle name="Input 4 5 11 2 2" xfId="25948"/>
    <cellStyle name="Input 4 5 11 2 3" xfId="25949"/>
    <cellStyle name="Input 4 5 11 2 4" xfId="25950"/>
    <cellStyle name="Input 4 5 11 2 5" xfId="25951"/>
    <cellStyle name="Input 4 5 11 2 6" xfId="25952"/>
    <cellStyle name="Input 4 5 11 3" xfId="25953"/>
    <cellStyle name="Input 4 5 11 3 2" xfId="60975"/>
    <cellStyle name="Input 4 5 11 3 3" xfId="60976"/>
    <cellStyle name="Input 4 5 11 4" xfId="25954"/>
    <cellStyle name="Input 4 5 11 4 2" xfId="60977"/>
    <cellStyle name="Input 4 5 11 4 3" xfId="60978"/>
    <cellStyle name="Input 4 5 11 5" xfId="25955"/>
    <cellStyle name="Input 4 5 11 5 2" xfId="60979"/>
    <cellStyle name="Input 4 5 11 5 3" xfId="60980"/>
    <cellStyle name="Input 4 5 11 6" xfId="25956"/>
    <cellStyle name="Input 4 5 11 6 2" xfId="60981"/>
    <cellStyle name="Input 4 5 11 6 3" xfId="60982"/>
    <cellStyle name="Input 4 5 11 7" xfId="25957"/>
    <cellStyle name="Input 4 5 11 8" xfId="60983"/>
    <cellStyle name="Input 4 5 12" xfId="25958"/>
    <cellStyle name="Input 4 5 12 2" xfId="25959"/>
    <cellStyle name="Input 4 5 12 2 2" xfId="25960"/>
    <cellStyle name="Input 4 5 12 2 3" xfId="25961"/>
    <cellStyle name="Input 4 5 12 2 4" xfId="25962"/>
    <cellStyle name="Input 4 5 12 2 5" xfId="25963"/>
    <cellStyle name="Input 4 5 12 2 6" xfId="25964"/>
    <cellStyle name="Input 4 5 12 3" xfId="25965"/>
    <cellStyle name="Input 4 5 12 3 2" xfId="60984"/>
    <cellStyle name="Input 4 5 12 3 3" xfId="60985"/>
    <cellStyle name="Input 4 5 12 4" xfId="25966"/>
    <cellStyle name="Input 4 5 12 4 2" xfId="60986"/>
    <cellStyle name="Input 4 5 12 4 3" xfId="60987"/>
    <cellStyle name="Input 4 5 12 5" xfId="25967"/>
    <cellStyle name="Input 4 5 12 5 2" xfId="60988"/>
    <cellStyle name="Input 4 5 12 5 3" xfId="60989"/>
    <cellStyle name="Input 4 5 12 6" xfId="25968"/>
    <cellStyle name="Input 4 5 12 6 2" xfId="60990"/>
    <cellStyle name="Input 4 5 12 6 3" xfId="60991"/>
    <cellStyle name="Input 4 5 12 7" xfId="25969"/>
    <cellStyle name="Input 4 5 12 8" xfId="60992"/>
    <cellStyle name="Input 4 5 13" xfId="25970"/>
    <cellStyle name="Input 4 5 13 2" xfId="25971"/>
    <cellStyle name="Input 4 5 13 2 2" xfId="25972"/>
    <cellStyle name="Input 4 5 13 2 3" xfId="25973"/>
    <cellStyle name="Input 4 5 13 2 4" xfId="25974"/>
    <cellStyle name="Input 4 5 13 2 5" xfId="25975"/>
    <cellStyle name="Input 4 5 13 2 6" xfId="25976"/>
    <cellStyle name="Input 4 5 13 3" xfId="25977"/>
    <cellStyle name="Input 4 5 13 3 2" xfId="60993"/>
    <cellStyle name="Input 4 5 13 3 3" xfId="60994"/>
    <cellStyle name="Input 4 5 13 4" xfId="25978"/>
    <cellStyle name="Input 4 5 13 4 2" xfId="60995"/>
    <cellStyle name="Input 4 5 13 4 3" xfId="60996"/>
    <cellStyle name="Input 4 5 13 5" xfId="25979"/>
    <cellStyle name="Input 4 5 13 5 2" xfId="60997"/>
    <cellStyle name="Input 4 5 13 5 3" xfId="60998"/>
    <cellStyle name="Input 4 5 13 6" xfId="25980"/>
    <cellStyle name="Input 4 5 13 6 2" xfId="60999"/>
    <cellStyle name="Input 4 5 13 6 3" xfId="61000"/>
    <cellStyle name="Input 4 5 13 7" xfId="25981"/>
    <cellStyle name="Input 4 5 13 8" xfId="61001"/>
    <cellStyle name="Input 4 5 14" xfId="25982"/>
    <cellStyle name="Input 4 5 14 2" xfId="25983"/>
    <cellStyle name="Input 4 5 14 2 2" xfId="25984"/>
    <cellStyle name="Input 4 5 14 2 3" xfId="25985"/>
    <cellStyle name="Input 4 5 14 2 4" xfId="25986"/>
    <cellStyle name="Input 4 5 14 2 5" xfId="25987"/>
    <cellStyle name="Input 4 5 14 2 6" xfId="25988"/>
    <cellStyle name="Input 4 5 14 3" xfId="25989"/>
    <cellStyle name="Input 4 5 14 3 2" xfId="61002"/>
    <cellStyle name="Input 4 5 14 3 3" xfId="61003"/>
    <cellStyle name="Input 4 5 14 4" xfId="25990"/>
    <cellStyle name="Input 4 5 14 4 2" xfId="61004"/>
    <cellStyle name="Input 4 5 14 4 3" xfId="61005"/>
    <cellStyle name="Input 4 5 14 5" xfId="25991"/>
    <cellStyle name="Input 4 5 14 5 2" xfId="61006"/>
    <cellStyle name="Input 4 5 14 5 3" xfId="61007"/>
    <cellStyle name="Input 4 5 14 6" xfId="25992"/>
    <cellStyle name="Input 4 5 14 6 2" xfId="61008"/>
    <cellStyle name="Input 4 5 14 6 3" xfId="61009"/>
    <cellStyle name="Input 4 5 14 7" xfId="25993"/>
    <cellStyle name="Input 4 5 14 8" xfId="61010"/>
    <cellStyle name="Input 4 5 15" xfId="25994"/>
    <cellStyle name="Input 4 5 15 2" xfId="25995"/>
    <cellStyle name="Input 4 5 15 2 2" xfId="25996"/>
    <cellStyle name="Input 4 5 15 2 3" xfId="25997"/>
    <cellStyle name="Input 4 5 15 2 4" xfId="25998"/>
    <cellStyle name="Input 4 5 15 2 5" xfId="25999"/>
    <cellStyle name="Input 4 5 15 2 6" xfId="26000"/>
    <cellStyle name="Input 4 5 15 3" xfId="26001"/>
    <cellStyle name="Input 4 5 15 3 2" xfId="61011"/>
    <cellStyle name="Input 4 5 15 3 3" xfId="61012"/>
    <cellStyle name="Input 4 5 15 4" xfId="26002"/>
    <cellStyle name="Input 4 5 15 4 2" xfId="61013"/>
    <cellStyle name="Input 4 5 15 4 3" xfId="61014"/>
    <cellStyle name="Input 4 5 15 5" xfId="26003"/>
    <cellStyle name="Input 4 5 15 5 2" xfId="61015"/>
    <cellStyle name="Input 4 5 15 5 3" xfId="61016"/>
    <cellStyle name="Input 4 5 15 6" xfId="26004"/>
    <cellStyle name="Input 4 5 15 6 2" xfId="61017"/>
    <cellStyle name="Input 4 5 15 6 3" xfId="61018"/>
    <cellStyle name="Input 4 5 15 7" xfId="26005"/>
    <cellStyle name="Input 4 5 15 8" xfId="61019"/>
    <cellStyle name="Input 4 5 16" xfId="26006"/>
    <cellStyle name="Input 4 5 16 2" xfId="26007"/>
    <cellStyle name="Input 4 5 16 2 2" xfId="26008"/>
    <cellStyle name="Input 4 5 16 2 3" xfId="26009"/>
    <cellStyle name="Input 4 5 16 2 4" xfId="26010"/>
    <cellStyle name="Input 4 5 16 2 5" xfId="26011"/>
    <cellStyle name="Input 4 5 16 2 6" xfId="26012"/>
    <cellStyle name="Input 4 5 16 3" xfId="26013"/>
    <cellStyle name="Input 4 5 16 3 2" xfId="61020"/>
    <cellStyle name="Input 4 5 16 3 3" xfId="61021"/>
    <cellStyle name="Input 4 5 16 4" xfId="26014"/>
    <cellStyle name="Input 4 5 16 4 2" xfId="61022"/>
    <cellStyle name="Input 4 5 16 4 3" xfId="61023"/>
    <cellStyle name="Input 4 5 16 5" xfId="26015"/>
    <cellStyle name="Input 4 5 16 5 2" xfId="61024"/>
    <cellStyle name="Input 4 5 16 5 3" xfId="61025"/>
    <cellStyle name="Input 4 5 16 6" xfId="26016"/>
    <cellStyle name="Input 4 5 16 6 2" xfId="61026"/>
    <cellStyle name="Input 4 5 16 6 3" xfId="61027"/>
    <cellStyle name="Input 4 5 16 7" xfId="26017"/>
    <cellStyle name="Input 4 5 16 8" xfId="61028"/>
    <cellStyle name="Input 4 5 17" xfId="26018"/>
    <cellStyle name="Input 4 5 17 2" xfId="26019"/>
    <cellStyle name="Input 4 5 17 2 2" xfId="26020"/>
    <cellStyle name="Input 4 5 17 2 3" xfId="26021"/>
    <cellStyle name="Input 4 5 17 2 4" xfId="26022"/>
    <cellStyle name="Input 4 5 17 2 5" xfId="26023"/>
    <cellStyle name="Input 4 5 17 2 6" xfId="26024"/>
    <cellStyle name="Input 4 5 17 3" xfId="26025"/>
    <cellStyle name="Input 4 5 17 3 2" xfId="61029"/>
    <cellStyle name="Input 4 5 17 3 3" xfId="61030"/>
    <cellStyle name="Input 4 5 17 4" xfId="26026"/>
    <cellStyle name="Input 4 5 17 4 2" xfId="61031"/>
    <cellStyle name="Input 4 5 17 4 3" xfId="61032"/>
    <cellStyle name="Input 4 5 17 5" xfId="26027"/>
    <cellStyle name="Input 4 5 17 5 2" xfId="61033"/>
    <cellStyle name="Input 4 5 17 5 3" xfId="61034"/>
    <cellStyle name="Input 4 5 17 6" xfId="26028"/>
    <cellStyle name="Input 4 5 17 6 2" xfId="61035"/>
    <cellStyle name="Input 4 5 17 6 3" xfId="61036"/>
    <cellStyle name="Input 4 5 17 7" xfId="26029"/>
    <cellStyle name="Input 4 5 17 8" xfId="61037"/>
    <cellStyle name="Input 4 5 18" xfId="26030"/>
    <cellStyle name="Input 4 5 18 2" xfId="26031"/>
    <cellStyle name="Input 4 5 18 2 2" xfId="26032"/>
    <cellStyle name="Input 4 5 18 2 3" xfId="26033"/>
    <cellStyle name="Input 4 5 18 2 4" xfId="26034"/>
    <cellStyle name="Input 4 5 18 2 5" xfId="26035"/>
    <cellStyle name="Input 4 5 18 2 6" xfId="26036"/>
    <cellStyle name="Input 4 5 18 3" xfId="26037"/>
    <cellStyle name="Input 4 5 18 3 2" xfId="61038"/>
    <cellStyle name="Input 4 5 18 3 3" xfId="61039"/>
    <cellStyle name="Input 4 5 18 4" xfId="26038"/>
    <cellStyle name="Input 4 5 18 4 2" xfId="61040"/>
    <cellStyle name="Input 4 5 18 4 3" xfId="61041"/>
    <cellStyle name="Input 4 5 18 5" xfId="26039"/>
    <cellStyle name="Input 4 5 18 5 2" xfId="61042"/>
    <cellStyle name="Input 4 5 18 5 3" xfId="61043"/>
    <cellStyle name="Input 4 5 18 6" xfId="26040"/>
    <cellStyle name="Input 4 5 18 6 2" xfId="61044"/>
    <cellStyle name="Input 4 5 18 6 3" xfId="61045"/>
    <cellStyle name="Input 4 5 18 7" xfId="26041"/>
    <cellStyle name="Input 4 5 18 8" xfId="61046"/>
    <cellStyle name="Input 4 5 19" xfId="26042"/>
    <cellStyle name="Input 4 5 19 2" xfId="26043"/>
    <cellStyle name="Input 4 5 19 2 2" xfId="26044"/>
    <cellStyle name="Input 4 5 19 2 3" xfId="26045"/>
    <cellStyle name="Input 4 5 19 2 4" xfId="26046"/>
    <cellStyle name="Input 4 5 19 2 5" xfId="26047"/>
    <cellStyle name="Input 4 5 19 2 6" xfId="26048"/>
    <cellStyle name="Input 4 5 19 3" xfId="26049"/>
    <cellStyle name="Input 4 5 19 3 2" xfId="61047"/>
    <cellStyle name="Input 4 5 19 3 3" xfId="61048"/>
    <cellStyle name="Input 4 5 19 4" xfId="26050"/>
    <cellStyle name="Input 4 5 19 4 2" xfId="61049"/>
    <cellStyle name="Input 4 5 19 4 3" xfId="61050"/>
    <cellStyle name="Input 4 5 19 5" xfId="26051"/>
    <cellStyle name="Input 4 5 19 5 2" xfId="61051"/>
    <cellStyle name="Input 4 5 19 5 3" xfId="61052"/>
    <cellStyle name="Input 4 5 19 6" xfId="26052"/>
    <cellStyle name="Input 4 5 19 6 2" xfId="61053"/>
    <cellStyle name="Input 4 5 19 6 3" xfId="61054"/>
    <cellStyle name="Input 4 5 19 7" xfId="26053"/>
    <cellStyle name="Input 4 5 19 8" xfId="61055"/>
    <cellStyle name="Input 4 5 2" xfId="26054"/>
    <cellStyle name="Input 4 5 2 2" xfId="26055"/>
    <cellStyle name="Input 4 5 2 2 2" xfId="26056"/>
    <cellStyle name="Input 4 5 2 2 3" xfId="26057"/>
    <cellStyle name="Input 4 5 2 2 4" xfId="26058"/>
    <cellStyle name="Input 4 5 2 2 5" xfId="26059"/>
    <cellStyle name="Input 4 5 2 2 6" xfId="26060"/>
    <cellStyle name="Input 4 5 2 3" xfId="26061"/>
    <cellStyle name="Input 4 5 2 3 2" xfId="61056"/>
    <cellStyle name="Input 4 5 2 3 3" xfId="61057"/>
    <cellStyle name="Input 4 5 2 4" xfId="26062"/>
    <cellStyle name="Input 4 5 2 4 2" xfId="61058"/>
    <cellStyle name="Input 4 5 2 4 3" xfId="61059"/>
    <cellStyle name="Input 4 5 2 5" xfId="26063"/>
    <cellStyle name="Input 4 5 2 5 2" xfId="61060"/>
    <cellStyle name="Input 4 5 2 5 3" xfId="61061"/>
    <cellStyle name="Input 4 5 2 6" xfId="26064"/>
    <cellStyle name="Input 4 5 2 6 2" xfId="61062"/>
    <cellStyle name="Input 4 5 2 6 3" xfId="61063"/>
    <cellStyle name="Input 4 5 2 7" xfId="26065"/>
    <cellStyle name="Input 4 5 2 8" xfId="61064"/>
    <cellStyle name="Input 4 5 20" xfId="26066"/>
    <cellStyle name="Input 4 5 20 2" xfId="26067"/>
    <cellStyle name="Input 4 5 20 2 2" xfId="26068"/>
    <cellStyle name="Input 4 5 20 2 3" xfId="26069"/>
    <cellStyle name="Input 4 5 20 2 4" xfId="26070"/>
    <cellStyle name="Input 4 5 20 2 5" xfId="26071"/>
    <cellStyle name="Input 4 5 20 2 6" xfId="26072"/>
    <cellStyle name="Input 4 5 20 3" xfId="26073"/>
    <cellStyle name="Input 4 5 20 3 2" xfId="61065"/>
    <cellStyle name="Input 4 5 20 3 3" xfId="61066"/>
    <cellStyle name="Input 4 5 20 4" xfId="26074"/>
    <cellStyle name="Input 4 5 20 4 2" xfId="61067"/>
    <cellStyle name="Input 4 5 20 4 3" xfId="61068"/>
    <cellStyle name="Input 4 5 20 5" xfId="26075"/>
    <cellStyle name="Input 4 5 20 5 2" xfId="61069"/>
    <cellStyle name="Input 4 5 20 5 3" xfId="61070"/>
    <cellStyle name="Input 4 5 20 6" xfId="26076"/>
    <cellStyle name="Input 4 5 20 6 2" xfId="61071"/>
    <cellStyle name="Input 4 5 20 6 3" xfId="61072"/>
    <cellStyle name="Input 4 5 20 7" xfId="26077"/>
    <cellStyle name="Input 4 5 20 8" xfId="61073"/>
    <cellStyle name="Input 4 5 21" xfId="26078"/>
    <cellStyle name="Input 4 5 21 2" xfId="26079"/>
    <cellStyle name="Input 4 5 21 2 2" xfId="26080"/>
    <cellStyle name="Input 4 5 21 2 3" xfId="26081"/>
    <cellStyle name="Input 4 5 21 2 4" xfId="26082"/>
    <cellStyle name="Input 4 5 21 2 5" xfId="26083"/>
    <cellStyle name="Input 4 5 21 2 6" xfId="26084"/>
    <cellStyle name="Input 4 5 21 3" xfId="26085"/>
    <cellStyle name="Input 4 5 21 3 2" xfId="61074"/>
    <cellStyle name="Input 4 5 21 3 3" xfId="61075"/>
    <cellStyle name="Input 4 5 21 4" xfId="26086"/>
    <cellStyle name="Input 4 5 21 4 2" xfId="61076"/>
    <cellStyle name="Input 4 5 21 4 3" xfId="61077"/>
    <cellStyle name="Input 4 5 21 5" xfId="26087"/>
    <cellStyle name="Input 4 5 21 5 2" xfId="61078"/>
    <cellStyle name="Input 4 5 21 5 3" xfId="61079"/>
    <cellStyle name="Input 4 5 21 6" xfId="26088"/>
    <cellStyle name="Input 4 5 21 6 2" xfId="61080"/>
    <cellStyle name="Input 4 5 21 6 3" xfId="61081"/>
    <cellStyle name="Input 4 5 21 7" xfId="26089"/>
    <cellStyle name="Input 4 5 21 8" xfId="61082"/>
    <cellStyle name="Input 4 5 22" xfId="26090"/>
    <cellStyle name="Input 4 5 22 2" xfId="26091"/>
    <cellStyle name="Input 4 5 22 2 2" xfId="26092"/>
    <cellStyle name="Input 4 5 22 2 3" xfId="26093"/>
    <cellStyle name="Input 4 5 22 2 4" xfId="26094"/>
    <cellStyle name="Input 4 5 22 2 5" xfId="26095"/>
    <cellStyle name="Input 4 5 22 2 6" xfId="26096"/>
    <cellStyle name="Input 4 5 22 3" xfId="26097"/>
    <cellStyle name="Input 4 5 22 3 2" xfId="61083"/>
    <cellStyle name="Input 4 5 22 3 3" xfId="61084"/>
    <cellStyle name="Input 4 5 22 4" xfId="26098"/>
    <cellStyle name="Input 4 5 22 4 2" xfId="61085"/>
    <cellStyle name="Input 4 5 22 4 3" xfId="61086"/>
    <cellStyle name="Input 4 5 22 5" xfId="26099"/>
    <cellStyle name="Input 4 5 22 5 2" xfId="61087"/>
    <cellStyle name="Input 4 5 22 5 3" xfId="61088"/>
    <cellStyle name="Input 4 5 22 6" xfId="26100"/>
    <cellStyle name="Input 4 5 22 6 2" xfId="61089"/>
    <cellStyle name="Input 4 5 22 6 3" xfId="61090"/>
    <cellStyle name="Input 4 5 22 7" xfId="26101"/>
    <cellStyle name="Input 4 5 22 8" xfId="61091"/>
    <cellStyle name="Input 4 5 23" xfId="26102"/>
    <cellStyle name="Input 4 5 23 2" xfId="26103"/>
    <cellStyle name="Input 4 5 23 2 2" xfId="26104"/>
    <cellStyle name="Input 4 5 23 2 3" xfId="26105"/>
    <cellStyle name="Input 4 5 23 2 4" xfId="26106"/>
    <cellStyle name="Input 4 5 23 2 5" xfId="26107"/>
    <cellStyle name="Input 4 5 23 2 6" xfId="26108"/>
    <cellStyle name="Input 4 5 23 3" xfId="26109"/>
    <cellStyle name="Input 4 5 23 3 2" xfId="61092"/>
    <cellStyle name="Input 4 5 23 3 3" xfId="61093"/>
    <cellStyle name="Input 4 5 23 4" xfId="26110"/>
    <cellStyle name="Input 4 5 23 4 2" xfId="61094"/>
    <cellStyle name="Input 4 5 23 4 3" xfId="61095"/>
    <cellStyle name="Input 4 5 23 5" xfId="26111"/>
    <cellStyle name="Input 4 5 23 5 2" xfId="61096"/>
    <cellStyle name="Input 4 5 23 5 3" xfId="61097"/>
    <cellStyle name="Input 4 5 23 6" xfId="26112"/>
    <cellStyle name="Input 4 5 23 6 2" xfId="61098"/>
    <cellStyle name="Input 4 5 23 6 3" xfId="61099"/>
    <cellStyle name="Input 4 5 23 7" xfId="26113"/>
    <cellStyle name="Input 4 5 23 8" xfId="61100"/>
    <cellStyle name="Input 4 5 24" xfId="26114"/>
    <cellStyle name="Input 4 5 24 2" xfId="26115"/>
    <cellStyle name="Input 4 5 24 2 2" xfId="26116"/>
    <cellStyle name="Input 4 5 24 2 3" xfId="26117"/>
    <cellStyle name="Input 4 5 24 2 4" xfId="26118"/>
    <cellStyle name="Input 4 5 24 2 5" xfId="26119"/>
    <cellStyle name="Input 4 5 24 2 6" xfId="26120"/>
    <cellStyle name="Input 4 5 24 3" xfId="26121"/>
    <cellStyle name="Input 4 5 24 3 2" xfId="61101"/>
    <cellStyle name="Input 4 5 24 3 3" xfId="61102"/>
    <cellStyle name="Input 4 5 24 4" xfId="26122"/>
    <cellStyle name="Input 4 5 24 4 2" xfId="61103"/>
    <cellStyle name="Input 4 5 24 4 3" xfId="61104"/>
    <cellStyle name="Input 4 5 24 5" xfId="26123"/>
    <cellStyle name="Input 4 5 24 5 2" xfId="61105"/>
    <cellStyle name="Input 4 5 24 5 3" xfId="61106"/>
    <cellStyle name="Input 4 5 24 6" xfId="26124"/>
    <cellStyle name="Input 4 5 24 6 2" xfId="61107"/>
    <cellStyle name="Input 4 5 24 6 3" xfId="61108"/>
    <cellStyle name="Input 4 5 24 7" xfId="26125"/>
    <cellStyle name="Input 4 5 24 8" xfId="61109"/>
    <cellStyle name="Input 4 5 25" xfId="26126"/>
    <cellStyle name="Input 4 5 25 2" xfId="26127"/>
    <cellStyle name="Input 4 5 25 2 2" xfId="26128"/>
    <cellStyle name="Input 4 5 25 2 3" xfId="26129"/>
    <cellStyle name="Input 4 5 25 2 4" xfId="26130"/>
    <cellStyle name="Input 4 5 25 2 5" xfId="26131"/>
    <cellStyle name="Input 4 5 25 2 6" xfId="26132"/>
    <cellStyle name="Input 4 5 25 3" xfId="26133"/>
    <cellStyle name="Input 4 5 25 3 2" xfId="61110"/>
    <cellStyle name="Input 4 5 25 3 3" xfId="61111"/>
    <cellStyle name="Input 4 5 25 4" xfId="26134"/>
    <cellStyle name="Input 4 5 25 4 2" xfId="61112"/>
    <cellStyle name="Input 4 5 25 4 3" xfId="61113"/>
    <cellStyle name="Input 4 5 25 5" xfId="26135"/>
    <cellStyle name="Input 4 5 25 5 2" xfId="61114"/>
    <cellStyle name="Input 4 5 25 5 3" xfId="61115"/>
    <cellStyle name="Input 4 5 25 6" xfId="26136"/>
    <cellStyle name="Input 4 5 25 6 2" xfId="61116"/>
    <cellStyle name="Input 4 5 25 6 3" xfId="61117"/>
    <cellStyle name="Input 4 5 25 7" xfId="26137"/>
    <cellStyle name="Input 4 5 25 8" xfId="61118"/>
    <cellStyle name="Input 4 5 26" xfId="26138"/>
    <cellStyle name="Input 4 5 26 2" xfId="26139"/>
    <cellStyle name="Input 4 5 26 2 2" xfId="26140"/>
    <cellStyle name="Input 4 5 26 2 3" xfId="26141"/>
    <cellStyle name="Input 4 5 26 2 4" xfId="26142"/>
    <cellStyle name="Input 4 5 26 2 5" xfId="26143"/>
    <cellStyle name="Input 4 5 26 2 6" xfId="26144"/>
    <cellStyle name="Input 4 5 26 3" xfId="26145"/>
    <cellStyle name="Input 4 5 26 3 2" xfId="61119"/>
    <cellStyle name="Input 4 5 26 3 3" xfId="61120"/>
    <cellStyle name="Input 4 5 26 4" xfId="26146"/>
    <cellStyle name="Input 4 5 26 4 2" xfId="61121"/>
    <cellStyle name="Input 4 5 26 4 3" xfId="61122"/>
    <cellStyle name="Input 4 5 26 5" xfId="26147"/>
    <cellStyle name="Input 4 5 26 5 2" xfId="61123"/>
    <cellStyle name="Input 4 5 26 5 3" xfId="61124"/>
    <cellStyle name="Input 4 5 26 6" xfId="26148"/>
    <cellStyle name="Input 4 5 26 6 2" xfId="61125"/>
    <cellStyle name="Input 4 5 26 6 3" xfId="61126"/>
    <cellStyle name="Input 4 5 26 7" xfId="26149"/>
    <cellStyle name="Input 4 5 26 8" xfId="61127"/>
    <cellStyle name="Input 4 5 27" xfId="26150"/>
    <cellStyle name="Input 4 5 27 2" xfId="26151"/>
    <cellStyle name="Input 4 5 27 2 2" xfId="26152"/>
    <cellStyle name="Input 4 5 27 2 3" xfId="26153"/>
    <cellStyle name="Input 4 5 27 2 4" xfId="26154"/>
    <cellStyle name="Input 4 5 27 2 5" xfId="26155"/>
    <cellStyle name="Input 4 5 27 2 6" xfId="26156"/>
    <cellStyle name="Input 4 5 27 3" xfId="26157"/>
    <cellStyle name="Input 4 5 27 3 2" xfId="61128"/>
    <cellStyle name="Input 4 5 27 3 3" xfId="61129"/>
    <cellStyle name="Input 4 5 27 4" xfId="26158"/>
    <cellStyle name="Input 4 5 27 4 2" xfId="61130"/>
    <cellStyle name="Input 4 5 27 4 3" xfId="61131"/>
    <cellStyle name="Input 4 5 27 5" xfId="26159"/>
    <cellStyle name="Input 4 5 27 5 2" xfId="61132"/>
    <cellStyle name="Input 4 5 27 5 3" xfId="61133"/>
    <cellStyle name="Input 4 5 27 6" xfId="26160"/>
    <cellStyle name="Input 4 5 27 6 2" xfId="61134"/>
    <cellStyle name="Input 4 5 27 6 3" xfId="61135"/>
    <cellStyle name="Input 4 5 27 7" xfId="26161"/>
    <cellStyle name="Input 4 5 27 8" xfId="61136"/>
    <cellStyle name="Input 4 5 28" xfId="26162"/>
    <cellStyle name="Input 4 5 28 2" xfId="26163"/>
    <cellStyle name="Input 4 5 28 2 2" xfId="26164"/>
    <cellStyle name="Input 4 5 28 2 3" xfId="26165"/>
    <cellStyle name="Input 4 5 28 2 4" xfId="26166"/>
    <cellStyle name="Input 4 5 28 2 5" xfId="26167"/>
    <cellStyle name="Input 4 5 28 2 6" xfId="26168"/>
    <cellStyle name="Input 4 5 28 3" xfId="26169"/>
    <cellStyle name="Input 4 5 28 3 2" xfId="61137"/>
    <cellStyle name="Input 4 5 28 3 3" xfId="61138"/>
    <cellStyle name="Input 4 5 28 4" xfId="26170"/>
    <cellStyle name="Input 4 5 28 4 2" xfId="61139"/>
    <cellStyle name="Input 4 5 28 4 3" xfId="61140"/>
    <cellStyle name="Input 4 5 28 5" xfId="26171"/>
    <cellStyle name="Input 4 5 28 5 2" xfId="61141"/>
    <cellStyle name="Input 4 5 28 5 3" xfId="61142"/>
    <cellStyle name="Input 4 5 28 6" xfId="26172"/>
    <cellStyle name="Input 4 5 28 6 2" xfId="61143"/>
    <cellStyle name="Input 4 5 28 6 3" xfId="61144"/>
    <cellStyle name="Input 4 5 28 7" xfId="26173"/>
    <cellStyle name="Input 4 5 28 8" xfId="61145"/>
    <cellStyle name="Input 4 5 29" xfId="26174"/>
    <cellStyle name="Input 4 5 29 2" xfId="26175"/>
    <cellStyle name="Input 4 5 29 2 2" xfId="26176"/>
    <cellStyle name="Input 4 5 29 2 3" xfId="26177"/>
    <cellStyle name="Input 4 5 29 2 4" xfId="26178"/>
    <cellStyle name="Input 4 5 29 2 5" xfId="26179"/>
    <cellStyle name="Input 4 5 29 2 6" xfId="26180"/>
    <cellStyle name="Input 4 5 29 3" xfId="26181"/>
    <cellStyle name="Input 4 5 29 3 2" xfId="61146"/>
    <cellStyle name="Input 4 5 29 3 3" xfId="61147"/>
    <cellStyle name="Input 4 5 29 4" xfId="26182"/>
    <cellStyle name="Input 4 5 29 4 2" xfId="61148"/>
    <cellStyle name="Input 4 5 29 4 3" xfId="61149"/>
    <cellStyle name="Input 4 5 29 5" xfId="26183"/>
    <cellStyle name="Input 4 5 29 5 2" xfId="61150"/>
    <cellStyle name="Input 4 5 29 5 3" xfId="61151"/>
    <cellStyle name="Input 4 5 29 6" xfId="26184"/>
    <cellStyle name="Input 4 5 29 6 2" xfId="61152"/>
    <cellStyle name="Input 4 5 29 6 3" xfId="61153"/>
    <cellStyle name="Input 4 5 29 7" xfId="26185"/>
    <cellStyle name="Input 4 5 29 8" xfId="61154"/>
    <cellStyle name="Input 4 5 3" xfId="26186"/>
    <cellStyle name="Input 4 5 3 2" xfId="26187"/>
    <cellStyle name="Input 4 5 3 2 2" xfId="26188"/>
    <cellStyle name="Input 4 5 3 2 3" xfId="26189"/>
    <cellStyle name="Input 4 5 3 2 4" xfId="26190"/>
    <cellStyle name="Input 4 5 3 2 5" xfId="26191"/>
    <cellStyle name="Input 4 5 3 2 6" xfId="26192"/>
    <cellStyle name="Input 4 5 3 3" xfId="26193"/>
    <cellStyle name="Input 4 5 3 3 2" xfId="61155"/>
    <cellStyle name="Input 4 5 3 3 3" xfId="61156"/>
    <cellStyle name="Input 4 5 3 4" xfId="26194"/>
    <cellStyle name="Input 4 5 3 4 2" xfId="61157"/>
    <cellStyle name="Input 4 5 3 4 3" xfId="61158"/>
    <cellStyle name="Input 4 5 3 5" xfId="26195"/>
    <cellStyle name="Input 4 5 3 5 2" xfId="61159"/>
    <cellStyle name="Input 4 5 3 5 3" xfId="61160"/>
    <cellStyle name="Input 4 5 3 6" xfId="26196"/>
    <cellStyle name="Input 4 5 3 6 2" xfId="61161"/>
    <cellStyle name="Input 4 5 3 6 3" xfId="61162"/>
    <cellStyle name="Input 4 5 3 7" xfId="26197"/>
    <cellStyle name="Input 4 5 3 8" xfId="61163"/>
    <cellStyle name="Input 4 5 30" xfId="26198"/>
    <cellStyle name="Input 4 5 30 2" xfId="26199"/>
    <cellStyle name="Input 4 5 30 2 2" xfId="26200"/>
    <cellStyle name="Input 4 5 30 2 3" xfId="26201"/>
    <cellStyle name="Input 4 5 30 2 4" xfId="26202"/>
    <cellStyle name="Input 4 5 30 2 5" xfId="26203"/>
    <cellStyle name="Input 4 5 30 2 6" xfId="26204"/>
    <cellStyle name="Input 4 5 30 3" xfId="26205"/>
    <cellStyle name="Input 4 5 30 3 2" xfId="61164"/>
    <cellStyle name="Input 4 5 30 3 3" xfId="61165"/>
    <cellStyle name="Input 4 5 30 4" xfId="26206"/>
    <cellStyle name="Input 4 5 30 4 2" xfId="61166"/>
    <cellStyle name="Input 4 5 30 4 3" xfId="61167"/>
    <cellStyle name="Input 4 5 30 5" xfId="26207"/>
    <cellStyle name="Input 4 5 30 5 2" xfId="61168"/>
    <cellStyle name="Input 4 5 30 5 3" xfId="61169"/>
    <cellStyle name="Input 4 5 30 6" xfId="26208"/>
    <cellStyle name="Input 4 5 30 6 2" xfId="61170"/>
    <cellStyle name="Input 4 5 30 6 3" xfId="61171"/>
    <cellStyle name="Input 4 5 30 7" xfId="26209"/>
    <cellStyle name="Input 4 5 30 8" xfId="61172"/>
    <cellStyle name="Input 4 5 31" xfId="26210"/>
    <cellStyle name="Input 4 5 31 2" xfId="26211"/>
    <cellStyle name="Input 4 5 31 2 2" xfId="26212"/>
    <cellStyle name="Input 4 5 31 2 3" xfId="26213"/>
    <cellStyle name="Input 4 5 31 2 4" xfId="26214"/>
    <cellStyle name="Input 4 5 31 2 5" xfId="26215"/>
    <cellStyle name="Input 4 5 31 2 6" xfId="26216"/>
    <cellStyle name="Input 4 5 31 3" xfId="26217"/>
    <cellStyle name="Input 4 5 31 3 2" xfId="61173"/>
    <cellStyle name="Input 4 5 31 3 3" xfId="61174"/>
    <cellStyle name="Input 4 5 31 4" xfId="26218"/>
    <cellStyle name="Input 4 5 31 4 2" xfId="61175"/>
    <cellStyle name="Input 4 5 31 4 3" xfId="61176"/>
    <cellStyle name="Input 4 5 31 5" xfId="26219"/>
    <cellStyle name="Input 4 5 31 5 2" xfId="61177"/>
    <cellStyle name="Input 4 5 31 5 3" xfId="61178"/>
    <cellStyle name="Input 4 5 31 6" xfId="26220"/>
    <cellStyle name="Input 4 5 31 6 2" xfId="61179"/>
    <cellStyle name="Input 4 5 31 6 3" xfId="61180"/>
    <cellStyle name="Input 4 5 31 7" xfId="26221"/>
    <cellStyle name="Input 4 5 31 8" xfId="61181"/>
    <cellStyle name="Input 4 5 32" xfId="26222"/>
    <cellStyle name="Input 4 5 32 2" xfId="26223"/>
    <cellStyle name="Input 4 5 32 2 2" xfId="26224"/>
    <cellStyle name="Input 4 5 32 2 3" xfId="26225"/>
    <cellStyle name="Input 4 5 32 2 4" xfId="26226"/>
    <cellStyle name="Input 4 5 32 2 5" xfId="26227"/>
    <cellStyle name="Input 4 5 32 2 6" xfId="26228"/>
    <cellStyle name="Input 4 5 32 3" xfId="26229"/>
    <cellStyle name="Input 4 5 32 3 2" xfId="61182"/>
    <cellStyle name="Input 4 5 32 3 3" xfId="61183"/>
    <cellStyle name="Input 4 5 32 4" xfId="26230"/>
    <cellStyle name="Input 4 5 32 4 2" xfId="61184"/>
    <cellStyle name="Input 4 5 32 4 3" xfId="61185"/>
    <cellStyle name="Input 4 5 32 5" xfId="26231"/>
    <cellStyle name="Input 4 5 32 5 2" xfId="61186"/>
    <cellStyle name="Input 4 5 32 5 3" xfId="61187"/>
    <cellStyle name="Input 4 5 32 6" xfId="26232"/>
    <cellStyle name="Input 4 5 32 6 2" xfId="61188"/>
    <cellStyle name="Input 4 5 32 6 3" xfId="61189"/>
    <cellStyle name="Input 4 5 32 7" xfId="26233"/>
    <cellStyle name="Input 4 5 32 8" xfId="61190"/>
    <cellStyle name="Input 4 5 33" xfId="26234"/>
    <cellStyle name="Input 4 5 33 2" xfId="26235"/>
    <cellStyle name="Input 4 5 33 2 2" xfId="26236"/>
    <cellStyle name="Input 4 5 33 2 3" xfId="26237"/>
    <cellStyle name="Input 4 5 33 2 4" xfId="26238"/>
    <cellStyle name="Input 4 5 33 2 5" xfId="26239"/>
    <cellStyle name="Input 4 5 33 2 6" xfId="26240"/>
    <cellStyle name="Input 4 5 33 3" xfId="26241"/>
    <cellStyle name="Input 4 5 33 3 2" xfId="61191"/>
    <cellStyle name="Input 4 5 33 3 3" xfId="61192"/>
    <cellStyle name="Input 4 5 33 4" xfId="26242"/>
    <cellStyle name="Input 4 5 33 4 2" xfId="61193"/>
    <cellStyle name="Input 4 5 33 4 3" xfId="61194"/>
    <cellStyle name="Input 4 5 33 5" xfId="26243"/>
    <cellStyle name="Input 4 5 33 5 2" xfId="61195"/>
    <cellStyle name="Input 4 5 33 5 3" xfId="61196"/>
    <cellStyle name="Input 4 5 33 6" xfId="26244"/>
    <cellStyle name="Input 4 5 33 6 2" xfId="61197"/>
    <cellStyle name="Input 4 5 33 6 3" xfId="61198"/>
    <cellStyle name="Input 4 5 33 7" xfId="26245"/>
    <cellStyle name="Input 4 5 33 8" xfId="61199"/>
    <cellStyle name="Input 4 5 34" xfId="26246"/>
    <cellStyle name="Input 4 5 34 2" xfId="26247"/>
    <cellStyle name="Input 4 5 34 2 2" xfId="26248"/>
    <cellStyle name="Input 4 5 34 2 3" xfId="26249"/>
    <cellStyle name="Input 4 5 34 2 4" xfId="26250"/>
    <cellStyle name="Input 4 5 34 2 5" xfId="26251"/>
    <cellStyle name="Input 4 5 34 2 6" xfId="26252"/>
    <cellStyle name="Input 4 5 34 3" xfId="26253"/>
    <cellStyle name="Input 4 5 34 3 2" xfId="61200"/>
    <cellStyle name="Input 4 5 34 3 3" xfId="61201"/>
    <cellStyle name="Input 4 5 34 4" xfId="26254"/>
    <cellStyle name="Input 4 5 34 4 2" xfId="61202"/>
    <cellStyle name="Input 4 5 34 4 3" xfId="61203"/>
    <cellStyle name="Input 4 5 34 5" xfId="26255"/>
    <cellStyle name="Input 4 5 34 5 2" xfId="61204"/>
    <cellStyle name="Input 4 5 34 5 3" xfId="61205"/>
    <cellStyle name="Input 4 5 34 6" xfId="26256"/>
    <cellStyle name="Input 4 5 34 6 2" xfId="61206"/>
    <cellStyle name="Input 4 5 34 6 3" xfId="61207"/>
    <cellStyle name="Input 4 5 34 7" xfId="61208"/>
    <cellStyle name="Input 4 5 34 8" xfId="61209"/>
    <cellStyle name="Input 4 5 35" xfId="26257"/>
    <cellStyle name="Input 4 5 35 2" xfId="26258"/>
    <cellStyle name="Input 4 5 35 3" xfId="26259"/>
    <cellStyle name="Input 4 5 35 4" xfId="26260"/>
    <cellStyle name="Input 4 5 35 5" xfId="26261"/>
    <cellStyle name="Input 4 5 35 6" xfId="26262"/>
    <cellStyle name="Input 4 5 36" xfId="26263"/>
    <cellStyle name="Input 4 5 36 2" xfId="61210"/>
    <cellStyle name="Input 4 5 36 3" xfId="61211"/>
    <cellStyle name="Input 4 5 37" xfId="26264"/>
    <cellStyle name="Input 4 5 37 2" xfId="61212"/>
    <cellStyle name="Input 4 5 37 3" xfId="61213"/>
    <cellStyle name="Input 4 5 38" xfId="26265"/>
    <cellStyle name="Input 4 5 38 2" xfId="61214"/>
    <cellStyle name="Input 4 5 38 3" xfId="61215"/>
    <cellStyle name="Input 4 5 39" xfId="26266"/>
    <cellStyle name="Input 4 5 39 2" xfId="61216"/>
    <cellStyle name="Input 4 5 39 3" xfId="61217"/>
    <cellStyle name="Input 4 5 4" xfId="26267"/>
    <cellStyle name="Input 4 5 4 2" xfId="26268"/>
    <cellStyle name="Input 4 5 4 2 2" xfId="26269"/>
    <cellStyle name="Input 4 5 4 2 3" xfId="26270"/>
    <cellStyle name="Input 4 5 4 2 4" xfId="26271"/>
    <cellStyle name="Input 4 5 4 2 5" xfId="26272"/>
    <cellStyle name="Input 4 5 4 2 6" xfId="26273"/>
    <cellStyle name="Input 4 5 4 3" xfId="26274"/>
    <cellStyle name="Input 4 5 4 3 2" xfId="61218"/>
    <cellStyle name="Input 4 5 4 3 3" xfId="61219"/>
    <cellStyle name="Input 4 5 4 4" xfId="26275"/>
    <cellStyle name="Input 4 5 4 4 2" xfId="61220"/>
    <cellStyle name="Input 4 5 4 4 3" xfId="61221"/>
    <cellStyle name="Input 4 5 4 5" xfId="26276"/>
    <cellStyle name="Input 4 5 4 5 2" xfId="61222"/>
    <cellStyle name="Input 4 5 4 5 3" xfId="61223"/>
    <cellStyle name="Input 4 5 4 6" xfId="26277"/>
    <cellStyle name="Input 4 5 4 6 2" xfId="61224"/>
    <cellStyle name="Input 4 5 4 6 3" xfId="61225"/>
    <cellStyle name="Input 4 5 4 7" xfId="26278"/>
    <cellStyle name="Input 4 5 4 8" xfId="61226"/>
    <cellStyle name="Input 4 5 40" xfId="61227"/>
    <cellStyle name="Input 4 5 41" xfId="61228"/>
    <cellStyle name="Input 4 5 5" xfId="26279"/>
    <cellStyle name="Input 4 5 5 2" xfId="26280"/>
    <cellStyle name="Input 4 5 5 2 2" xfId="26281"/>
    <cellStyle name="Input 4 5 5 2 3" xfId="26282"/>
    <cellStyle name="Input 4 5 5 2 4" xfId="26283"/>
    <cellStyle name="Input 4 5 5 2 5" xfId="26284"/>
    <cellStyle name="Input 4 5 5 2 6" xfId="26285"/>
    <cellStyle name="Input 4 5 5 3" xfId="26286"/>
    <cellStyle name="Input 4 5 5 3 2" xfId="61229"/>
    <cellStyle name="Input 4 5 5 3 3" xfId="61230"/>
    <cellStyle name="Input 4 5 5 4" xfId="26287"/>
    <cellStyle name="Input 4 5 5 4 2" xfId="61231"/>
    <cellStyle name="Input 4 5 5 4 3" xfId="61232"/>
    <cellStyle name="Input 4 5 5 5" xfId="26288"/>
    <cellStyle name="Input 4 5 5 5 2" xfId="61233"/>
    <cellStyle name="Input 4 5 5 5 3" xfId="61234"/>
    <cellStyle name="Input 4 5 5 6" xfId="26289"/>
    <cellStyle name="Input 4 5 5 6 2" xfId="61235"/>
    <cellStyle name="Input 4 5 5 6 3" xfId="61236"/>
    <cellStyle name="Input 4 5 5 7" xfId="26290"/>
    <cellStyle name="Input 4 5 5 8" xfId="61237"/>
    <cellStyle name="Input 4 5 6" xfId="26291"/>
    <cellStyle name="Input 4 5 6 2" xfId="26292"/>
    <cellStyle name="Input 4 5 6 2 2" xfId="26293"/>
    <cellStyle name="Input 4 5 6 2 3" xfId="26294"/>
    <cellStyle name="Input 4 5 6 2 4" xfId="26295"/>
    <cellStyle name="Input 4 5 6 2 5" xfId="26296"/>
    <cellStyle name="Input 4 5 6 2 6" xfId="26297"/>
    <cellStyle name="Input 4 5 6 3" xfId="26298"/>
    <cellStyle name="Input 4 5 6 3 2" xfId="61238"/>
    <cellStyle name="Input 4 5 6 3 3" xfId="61239"/>
    <cellStyle name="Input 4 5 6 4" xfId="26299"/>
    <cellStyle name="Input 4 5 6 4 2" xfId="61240"/>
    <cellStyle name="Input 4 5 6 4 3" xfId="61241"/>
    <cellStyle name="Input 4 5 6 5" xfId="26300"/>
    <cellStyle name="Input 4 5 6 5 2" xfId="61242"/>
    <cellStyle name="Input 4 5 6 5 3" xfId="61243"/>
    <cellStyle name="Input 4 5 6 6" xfId="26301"/>
    <cellStyle name="Input 4 5 6 6 2" xfId="61244"/>
    <cellStyle name="Input 4 5 6 6 3" xfId="61245"/>
    <cellStyle name="Input 4 5 6 7" xfId="26302"/>
    <cellStyle name="Input 4 5 6 8" xfId="61246"/>
    <cellStyle name="Input 4 5 7" xfId="26303"/>
    <cellStyle name="Input 4 5 7 2" xfId="26304"/>
    <cellStyle name="Input 4 5 7 2 2" xfId="26305"/>
    <cellStyle name="Input 4 5 7 2 3" xfId="26306"/>
    <cellStyle name="Input 4 5 7 2 4" xfId="26307"/>
    <cellStyle name="Input 4 5 7 2 5" xfId="26308"/>
    <cellStyle name="Input 4 5 7 2 6" xfId="26309"/>
    <cellStyle name="Input 4 5 7 3" xfId="26310"/>
    <cellStyle name="Input 4 5 7 3 2" xfId="61247"/>
    <cellStyle name="Input 4 5 7 3 3" xfId="61248"/>
    <cellStyle name="Input 4 5 7 4" xfId="26311"/>
    <cellStyle name="Input 4 5 7 4 2" xfId="61249"/>
    <cellStyle name="Input 4 5 7 4 3" xfId="61250"/>
    <cellStyle name="Input 4 5 7 5" xfId="26312"/>
    <cellStyle name="Input 4 5 7 5 2" xfId="61251"/>
    <cellStyle name="Input 4 5 7 5 3" xfId="61252"/>
    <cellStyle name="Input 4 5 7 6" xfId="26313"/>
    <cellStyle name="Input 4 5 7 6 2" xfId="61253"/>
    <cellStyle name="Input 4 5 7 6 3" xfId="61254"/>
    <cellStyle name="Input 4 5 7 7" xfId="26314"/>
    <cellStyle name="Input 4 5 7 8" xfId="61255"/>
    <cellStyle name="Input 4 5 8" xfId="26315"/>
    <cellStyle name="Input 4 5 8 2" xfId="26316"/>
    <cellStyle name="Input 4 5 8 2 2" xfId="26317"/>
    <cellStyle name="Input 4 5 8 2 3" xfId="26318"/>
    <cellStyle name="Input 4 5 8 2 4" xfId="26319"/>
    <cellStyle name="Input 4 5 8 2 5" xfId="26320"/>
    <cellStyle name="Input 4 5 8 2 6" xfId="26321"/>
    <cellStyle name="Input 4 5 8 3" xfId="26322"/>
    <cellStyle name="Input 4 5 8 3 2" xfId="61256"/>
    <cellStyle name="Input 4 5 8 3 3" xfId="61257"/>
    <cellStyle name="Input 4 5 8 4" xfId="26323"/>
    <cellStyle name="Input 4 5 8 4 2" xfId="61258"/>
    <cellStyle name="Input 4 5 8 4 3" xfId="61259"/>
    <cellStyle name="Input 4 5 8 5" xfId="26324"/>
    <cellStyle name="Input 4 5 8 5 2" xfId="61260"/>
    <cellStyle name="Input 4 5 8 5 3" xfId="61261"/>
    <cellStyle name="Input 4 5 8 6" xfId="26325"/>
    <cellStyle name="Input 4 5 8 6 2" xfId="61262"/>
    <cellStyle name="Input 4 5 8 6 3" xfId="61263"/>
    <cellStyle name="Input 4 5 8 7" xfId="26326"/>
    <cellStyle name="Input 4 5 8 8" xfId="61264"/>
    <cellStyle name="Input 4 5 9" xfId="26327"/>
    <cellStyle name="Input 4 5 9 2" xfId="26328"/>
    <cellStyle name="Input 4 5 9 2 2" xfId="26329"/>
    <cellStyle name="Input 4 5 9 2 3" xfId="26330"/>
    <cellStyle name="Input 4 5 9 2 4" xfId="26331"/>
    <cellStyle name="Input 4 5 9 2 5" xfId="26332"/>
    <cellStyle name="Input 4 5 9 2 6" xfId="26333"/>
    <cellStyle name="Input 4 5 9 3" xfId="26334"/>
    <cellStyle name="Input 4 5 9 3 2" xfId="61265"/>
    <cellStyle name="Input 4 5 9 3 3" xfId="61266"/>
    <cellStyle name="Input 4 5 9 4" xfId="26335"/>
    <cellStyle name="Input 4 5 9 4 2" xfId="61267"/>
    <cellStyle name="Input 4 5 9 4 3" xfId="61268"/>
    <cellStyle name="Input 4 5 9 5" xfId="26336"/>
    <cellStyle name="Input 4 5 9 5 2" xfId="61269"/>
    <cellStyle name="Input 4 5 9 5 3" xfId="61270"/>
    <cellStyle name="Input 4 5 9 6" xfId="26337"/>
    <cellStyle name="Input 4 5 9 6 2" xfId="61271"/>
    <cellStyle name="Input 4 5 9 6 3" xfId="61272"/>
    <cellStyle name="Input 4 5 9 7" xfId="26338"/>
    <cellStyle name="Input 4 5 9 8" xfId="61273"/>
    <cellStyle name="Input 4 6" xfId="26339"/>
    <cellStyle name="Input 4 6 2" xfId="26340"/>
    <cellStyle name="Input 4 6 2 2" xfId="26341"/>
    <cellStyle name="Input 4 6 2 3" xfId="26342"/>
    <cellStyle name="Input 4 6 2 4" xfId="26343"/>
    <cellStyle name="Input 4 6 2 5" xfId="26344"/>
    <cellStyle name="Input 4 6 2 6" xfId="26345"/>
    <cellStyle name="Input 4 6 3" xfId="26346"/>
    <cellStyle name="Input 4 6 3 2" xfId="61274"/>
    <cellStyle name="Input 4 6 3 3" xfId="61275"/>
    <cellStyle name="Input 4 6 4" xfId="26347"/>
    <cellStyle name="Input 4 6 4 2" xfId="61276"/>
    <cellStyle name="Input 4 6 4 3" xfId="61277"/>
    <cellStyle name="Input 4 6 5" xfId="26348"/>
    <cellStyle name="Input 4 6 5 2" xfId="61278"/>
    <cellStyle name="Input 4 6 5 3" xfId="61279"/>
    <cellStyle name="Input 4 6 6" xfId="26349"/>
    <cellStyle name="Input 4 6 6 2" xfId="61280"/>
    <cellStyle name="Input 4 6 6 3" xfId="61281"/>
    <cellStyle name="Input 4 6 7" xfId="26350"/>
    <cellStyle name="Input 4 6 8" xfId="61282"/>
    <cellStyle name="Input 4 7" xfId="26351"/>
    <cellStyle name="Input 4 7 2" xfId="26352"/>
    <cellStyle name="Input 4 7 2 2" xfId="26353"/>
    <cellStyle name="Input 4 7 2 3" xfId="26354"/>
    <cellStyle name="Input 4 7 2 4" xfId="26355"/>
    <cellStyle name="Input 4 7 2 5" xfId="26356"/>
    <cellStyle name="Input 4 7 2 6" xfId="26357"/>
    <cellStyle name="Input 4 7 3" xfId="26358"/>
    <cellStyle name="Input 4 7 3 2" xfId="61283"/>
    <cellStyle name="Input 4 7 3 3" xfId="61284"/>
    <cellStyle name="Input 4 7 4" xfId="26359"/>
    <cellStyle name="Input 4 7 4 2" xfId="61285"/>
    <cellStyle name="Input 4 7 4 3" xfId="61286"/>
    <cellStyle name="Input 4 7 5" xfId="26360"/>
    <cellStyle name="Input 4 7 5 2" xfId="61287"/>
    <cellStyle name="Input 4 7 5 3" xfId="61288"/>
    <cellStyle name="Input 4 7 6" xfId="26361"/>
    <cellStyle name="Input 4 7 6 2" xfId="61289"/>
    <cellStyle name="Input 4 7 6 3" xfId="61290"/>
    <cellStyle name="Input 4 7 7" xfId="26362"/>
    <cellStyle name="Input 4 7 8" xfId="61291"/>
    <cellStyle name="Input 4 8" xfId="26363"/>
    <cellStyle name="Input 4 8 2" xfId="26364"/>
    <cellStyle name="Input 4 8 2 2" xfId="26365"/>
    <cellStyle name="Input 4 8 2 3" xfId="26366"/>
    <cellStyle name="Input 4 8 2 4" xfId="26367"/>
    <cellStyle name="Input 4 8 2 5" xfId="26368"/>
    <cellStyle name="Input 4 8 2 6" xfId="26369"/>
    <cellStyle name="Input 4 8 3" xfId="26370"/>
    <cellStyle name="Input 4 8 3 2" xfId="61292"/>
    <cellStyle name="Input 4 8 3 3" xfId="61293"/>
    <cellStyle name="Input 4 8 4" xfId="26371"/>
    <cellStyle name="Input 4 8 4 2" xfId="61294"/>
    <cellStyle name="Input 4 8 4 3" xfId="61295"/>
    <cellStyle name="Input 4 8 5" xfId="26372"/>
    <cellStyle name="Input 4 8 5 2" xfId="61296"/>
    <cellStyle name="Input 4 8 5 3" xfId="61297"/>
    <cellStyle name="Input 4 8 6" xfId="26373"/>
    <cellStyle name="Input 4 8 6 2" xfId="61298"/>
    <cellStyle name="Input 4 8 6 3" xfId="61299"/>
    <cellStyle name="Input 4 8 7" xfId="26374"/>
    <cellStyle name="Input 4 8 8" xfId="61300"/>
    <cellStyle name="Input 4 9" xfId="26375"/>
    <cellStyle name="Input 4 9 2" xfId="26376"/>
    <cellStyle name="Input 4 9 2 2" xfId="26377"/>
    <cellStyle name="Input 4 9 2 3" xfId="26378"/>
    <cellStyle name="Input 4 9 2 4" xfId="26379"/>
    <cellStyle name="Input 4 9 2 5" xfId="26380"/>
    <cellStyle name="Input 4 9 2 6" xfId="26381"/>
    <cellStyle name="Input 4 9 3" xfId="26382"/>
    <cellStyle name="Input 4 9 3 2" xfId="61301"/>
    <cellStyle name="Input 4 9 3 3" xfId="61302"/>
    <cellStyle name="Input 4 9 4" xfId="26383"/>
    <cellStyle name="Input 4 9 4 2" xfId="61303"/>
    <cellStyle name="Input 4 9 4 3" xfId="61304"/>
    <cellStyle name="Input 4 9 5" xfId="26384"/>
    <cellStyle name="Input 4 9 5 2" xfId="61305"/>
    <cellStyle name="Input 4 9 5 3" xfId="61306"/>
    <cellStyle name="Input 4 9 6" xfId="26385"/>
    <cellStyle name="Input 4 9 6 2" xfId="61307"/>
    <cellStyle name="Input 4 9 6 3" xfId="61308"/>
    <cellStyle name="Input 4 9 7" xfId="26386"/>
    <cellStyle name="Input 4 9 8" xfId="61309"/>
    <cellStyle name="Input 5" xfId="26387"/>
    <cellStyle name="Linked Cell 2" xfId="26388"/>
    <cellStyle name="Linked Cell 2 2" xfId="26389"/>
    <cellStyle name="Linked Cell 2 2 2" xfId="26390"/>
    <cellStyle name="Linked Cell 2 3" xfId="26391"/>
    <cellStyle name="Linked Cell 2 4" xfId="26392"/>
    <cellStyle name="Linked Cell 3" xfId="26393"/>
    <cellStyle name="Linked Cell 3 2" xfId="26394"/>
    <cellStyle name="Linked Cell 3 3" xfId="26395"/>
    <cellStyle name="Linked Cell 3 4" xfId="26396"/>
    <cellStyle name="Linked Cell 3 5" xfId="26397"/>
    <cellStyle name="Linked Cell 4" xfId="26398"/>
    <cellStyle name="Neutral 2" xfId="26399"/>
    <cellStyle name="Neutral 2 2" xfId="26400"/>
    <cellStyle name="Neutral 2 2 2" xfId="26401"/>
    <cellStyle name="Neutral 2 3" xfId="26402"/>
    <cellStyle name="Neutral 2 4" xfId="26403"/>
    <cellStyle name="Neutral 3" xfId="26404"/>
    <cellStyle name="Neutral 3 2" xfId="26405"/>
    <cellStyle name="Neutral 3 3" xfId="26406"/>
    <cellStyle name="Neutral 3 4" xfId="26407"/>
    <cellStyle name="Neutral 3 5" xfId="26408"/>
    <cellStyle name="Neutral 4" xfId="26409"/>
    <cellStyle name="Normal" xfId="0" builtinId="0"/>
    <cellStyle name="Normal - Style1" xfId="26410"/>
    <cellStyle name="Normal 10" xfId="26411"/>
    <cellStyle name="Normal 10 2" xfId="26412"/>
    <cellStyle name="Normal 10 2 2" xfId="26413"/>
    <cellStyle name="Normal 10 3" xfId="26414"/>
    <cellStyle name="Normal 10 3 2" xfId="26415"/>
    <cellStyle name="Normal 10 4" xfId="26416"/>
    <cellStyle name="Normal 10 5" xfId="10"/>
    <cellStyle name="Normal 100" xfId="44399"/>
    <cellStyle name="Normal 101" xfId="44400"/>
    <cellStyle name="Normal 102" xfId="44401"/>
    <cellStyle name="Normal 103" xfId="44402"/>
    <cellStyle name="Normal 104" xfId="44403"/>
    <cellStyle name="Normal 105" xfId="44404"/>
    <cellStyle name="Normal 106" xfId="44405"/>
    <cellStyle name="Normal 107" xfId="44406"/>
    <cellStyle name="Normal 108" xfId="44407"/>
    <cellStyle name="Normal 109" xfId="44408"/>
    <cellStyle name="Normal 11" xfId="26417"/>
    <cellStyle name="Normal 11 2" xfId="26418"/>
    <cellStyle name="Normal 11 2 2" xfId="26419"/>
    <cellStyle name="Normal 11 3" xfId="26420"/>
    <cellStyle name="Normal 11 4" xfId="26421"/>
    <cellStyle name="Normal 110" xfId="44409"/>
    <cellStyle name="Normal 111" xfId="44410"/>
    <cellStyle name="Normal 112" xfId="44411"/>
    <cellStyle name="Normal 113" xfId="44412"/>
    <cellStyle name="Normal 114" xfId="44413"/>
    <cellStyle name="Normal 115" xfId="44414"/>
    <cellStyle name="Normal 116" xfId="44415"/>
    <cellStyle name="Normal 117" xfId="44416"/>
    <cellStyle name="Normal 118" xfId="44417"/>
    <cellStyle name="Normal 119" xfId="44418"/>
    <cellStyle name="Normal 12" xfId="26422"/>
    <cellStyle name="Normal 12 10" xfId="26423"/>
    <cellStyle name="Normal 12 10 2" xfId="61310"/>
    <cellStyle name="Normal 12 10 2 2 2" xfId="61311"/>
    <cellStyle name="Normal 12 10 3" xfId="61312"/>
    <cellStyle name="Normal 12 10 6" xfId="61313"/>
    <cellStyle name="Normal 12 11" xfId="26424"/>
    <cellStyle name="Normal 12 12" xfId="61314"/>
    <cellStyle name="Normal 12 2" xfId="26425"/>
    <cellStyle name="Normal 12 2 2" xfId="26426"/>
    <cellStyle name="Normal 12 2 2 2" xfId="26427"/>
    <cellStyle name="Normal 12 2 3" xfId="26428"/>
    <cellStyle name="Normal 12 2 4" xfId="26429"/>
    <cellStyle name="Normal 12 3" xfId="26430"/>
    <cellStyle name="Normal 12 3 2" xfId="26431"/>
    <cellStyle name="Normal 12 3 2 2" xfId="26432"/>
    <cellStyle name="Normal 12 3 3" xfId="26433"/>
    <cellStyle name="Normal 12 4" xfId="26434"/>
    <cellStyle name="Normal 12 4 2" xfId="26435"/>
    <cellStyle name="Normal 12 4 2 2" xfId="26436"/>
    <cellStyle name="Normal 12 4 3" xfId="26437"/>
    <cellStyle name="Normal 12 5" xfId="26438"/>
    <cellStyle name="Normal 12 5 2" xfId="26439"/>
    <cellStyle name="Normal 12 5 2 2" xfId="26440"/>
    <cellStyle name="Normal 12 5 3" xfId="26441"/>
    <cellStyle name="Normal 12 6" xfId="26442"/>
    <cellStyle name="Normal 12 6 2" xfId="26443"/>
    <cellStyle name="Normal 12 6 2 2" xfId="26444"/>
    <cellStyle name="Normal 12 6 3" xfId="26445"/>
    <cellStyle name="Normal 12 7" xfId="26446"/>
    <cellStyle name="Normal 12 7 2" xfId="26447"/>
    <cellStyle name="Normal 12 7 2 2" xfId="26448"/>
    <cellStyle name="Normal 12 7 3" xfId="26449"/>
    <cellStyle name="Normal 12 8" xfId="26450"/>
    <cellStyle name="Normal 12 8 2" xfId="26451"/>
    <cellStyle name="Normal 12 8 2 2" xfId="26452"/>
    <cellStyle name="Normal 12 8 3" xfId="26453"/>
    <cellStyle name="Normal 12 9" xfId="26454"/>
    <cellStyle name="Normal 12 9 2" xfId="26455"/>
    <cellStyle name="Normal 120" xfId="44419"/>
    <cellStyle name="Normal 121" xfId="44420"/>
    <cellStyle name="Normal 122" xfId="44421"/>
    <cellStyle name="Normal 123" xfId="44422"/>
    <cellStyle name="Normal 124" xfId="44423"/>
    <cellStyle name="Normal 125" xfId="44424"/>
    <cellStyle name="Normal 126" xfId="44425"/>
    <cellStyle name="Normal 127" xfId="44426"/>
    <cellStyle name="Normal 128" xfId="44427"/>
    <cellStyle name="Normal 129" xfId="44428"/>
    <cellStyle name="Normal 13" xfId="26456"/>
    <cellStyle name="Normal 13 10" xfId="26457"/>
    <cellStyle name="Normal 13 2" xfId="26458"/>
    <cellStyle name="Normal 13 2 2" xfId="26459"/>
    <cellStyle name="Normal 13 2 2 2" xfId="26460"/>
    <cellStyle name="Normal 13 2 3" xfId="26461"/>
    <cellStyle name="Normal 13 2 4" xfId="26462"/>
    <cellStyle name="Normal 13 3" xfId="26463"/>
    <cellStyle name="Normal 13 3 2" xfId="26464"/>
    <cellStyle name="Normal 13 3 2 2" xfId="26465"/>
    <cellStyle name="Normal 13 3 3" xfId="26466"/>
    <cellStyle name="Normal 13 4" xfId="26467"/>
    <cellStyle name="Normal 13 4 2" xfId="26468"/>
    <cellStyle name="Normal 13 4 2 2" xfId="26469"/>
    <cellStyle name="Normal 13 4 3" xfId="26470"/>
    <cellStyle name="Normal 13 5" xfId="26471"/>
    <cellStyle name="Normal 13 5 2" xfId="26472"/>
    <cellStyle name="Normal 13 5 2 2" xfId="26473"/>
    <cellStyle name="Normal 13 5 3" xfId="26474"/>
    <cellStyle name="Normal 13 6" xfId="26475"/>
    <cellStyle name="Normal 13 6 2" xfId="26476"/>
    <cellStyle name="Normal 13 6 2 2" xfId="26477"/>
    <cellStyle name="Normal 13 6 3" xfId="26478"/>
    <cellStyle name="Normal 13 7" xfId="26479"/>
    <cellStyle name="Normal 13 7 2" xfId="26480"/>
    <cellStyle name="Normal 13 7 2 2" xfId="26481"/>
    <cellStyle name="Normal 13 7 3" xfId="26482"/>
    <cellStyle name="Normal 13 8" xfId="26483"/>
    <cellStyle name="Normal 13 8 2" xfId="26484"/>
    <cellStyle name="Normal 13 9" xfId="26485"/>
    <cellStyle name="Normal 130" xfId="44429"/>
    <cellStyle name="Normal 131" xfId="44430"/>
    <cellStyle name="Normal 132" xfId="44431"/>
    <cellStyle name="Normal 133" xfId="44432"/>
    <cellStyle name="Normal 134" xfId="44433"/>
    <cellStyle name="Normal 135" xfId="44434"/>
    <cellStyle name="Normal 136" xfId="44435"/>
    <cellStyle name="Normal 137" xfId="44436"/>
    <cellStyle name="Normal 138" xfId="44437"/>
    <cellStyle name="Normal 139" xfId="44438"/>
    <cellStyle name="Normal 14" xfId="26486"/>
    <cellStyle name="Normal 14 10" xfId="26487"/>
    <cellStyle name="Normal 14 2" xfId="26488"/>
    <cellStyle name="Normal 14 2 2" xfId="26489"/>
    <cellStyle name="Normal 14 2 2 2" xfId="26490"/>
    <cellStyle name="Normal 14 2 3" xfId="26491"/>
    <cellStyle name="Normal 14 2 4" xfId="26492"/>
    <cellStyle name="Normal 14 3" xfId="26493"/>
    <cellStyle name="Normal 14 3 2" xfId="26494"/>
    <cellStyle name="Normal 14 3 2 2" xfId="26495"/>
    <cellStyle name="Normal 14 3 3" xfId="26496"/>
    <cellStyle name="Normal 14 4" xfId="26497"/>
    <cellStyle name="Normal 14 4 2" xfId="26498"/>
    <cellStyle name="Normal 14 4 2 2" xfId="26499"/>
    <cellStyle name="Normal 14 4 3" xfId="26500"/>
    <cellStyle name="Normal 14 5" xfId="26501"/>
    <cellStyle name="Normal 14 5 2" xfId="26502"/>
    <cellStyle name="Normal 14 5 2 2" xfId="26503"/>
    <cellStyle name="Normal 14 5 3" xfId="26504"/>
    <cellStyle name="Normal 14 6" xfId="26505"/>
    <cellStyle name="Normal 14 6 2" xfId="26506"/>
    <cellStyle name="Normal 14 6 2 2" xfId="26507"/>
    <cellStyle name="Normal 14 6 3" xfId="26508"/>
    <cellStyle name="Normal 14 7" xfId="26509"/>
    <cellStyle name="Normal 14 7 2" xfId="26510"/>
    <cellStyle name="Normal 14 7 2 2" xfId="26511"/>
    <cellStyle name="Normal 14 7 3" xfId="26512"/>
    <cellStyle name="Normal 14 8" xfId="26513"/>
    <cellStyle name="Normal 14 8 2" xfId="26514"/>
    <cellStyle name="Normal 14 9" xfId="26515"/>
    <cellStyle name="Normal 140" xfId="44439"/>
    <cellStyle name="Normal 141" xfId="44440"/>
    <cellStyle name="Normal 142" xfId="44441"/>
    <cellStyle name="Normal 143" xfId="44442"/>
    <cellStyle name="Normal 144" xfId="44443"/>
    <cellStyle name="Normal 145" xfId="44444"/>
    <cellStyle name="Normal 146" xfId="44445"/>
    <cellStyle name="Normal 147" xfId="44446"/>
    <cellStyle name="Normal 148" xfId="44447"/>
    <cellStyle name="Normal 149" xfId="44448"/>
    <cellStyle name="Normal 15" xfId="26516"/>
    <cellStyle name="Normal 15 10" xfId="26517"/>
    <cellStyle name="Normal 15 2" xfId="26518"/>
    <cellStyle name="Normal 15 2 2" xfId="26519"/>
    <cellStyle name="Normal 15 2 2 2" xfId="26520"/>
    <cellStyle name="Normal 15 2 3" xfId="26521"/>
    <cellStyle name="Normal 15 2 4" xfId="26522"/>
    <cellStyle name="Normal 15 3" xfId="26523"/>
    <cellStyle name="Normal 15 3 2" xfId="26524"/>
    <cellStyle name="Normal 15 3 2 2" xfId="26525"/>
    <cellStyle name="Normal 15 3 3" xfId="26526"/>
    <cellStyle name="Normal 15 4" xfId="26527"/>
    <cellStyle name="Normal 15 4 2" xfId="26528"/>
    <cellStyle name="Normal 15 4 2 2" xfId="26529"/>
    <cellStyle name="Normal 15 4 3" xfId="26530"/>
    <cellStyle name="Normal 15 5" xfId="26531"/>
    <cellStyle name="Normal 15 5 2" xfId="26532"/>
    <cellStyle name="Normal 15 5 2 2" xfId="26533"/>
    <cellStyle name="Normal 15 5 3" xfId="26534"/>
    <cellStyle name="Normal 15 6" xfId="26535"/>
    <cellStyle name="Normal 15 6 2" xfId="26536"/>
    <cellStyle name="Normal 15 6 2 2" xfId="26537"/>
    <cellStyle name="Normal 15 6 3" xfId="26538"/>
    <cellStyle name="Normal 15 7" xfId="26539"/>
    <cellStyle name="Normal 15 7 2" xfId="26540"/>
    <cellStyle name="Normal 15 7 2 2" xfId="26541"/>
    <cellStyle name="Normal 15 7 3" xfId="26542"/>
    <cellStyle name="Normal 15 8" xfId="26543"/>
    <cellStyle name="Normal 15 8 2" xfId="26544"/>
    <cellStyle name="Normal 15 9" xfId="26545"/>
    <cellStyle name="Normal 150" xfId="44449"/>
    <cellStyle name="Normal 151" xfId="44450"/>
    <cellStyle name="Normal 152" xfId="44451"/>
    <cellStyle name="Normal 153" xfId="44452"/>
    <cellStyle name="Normal 154" xfId="44453"/>
    <cellStyle name="Normal 155" xfId="44454"/>
    <cellStyle name="Normal 156" xfId="44455"/>
    <cellStyle name="Normal 157" xfId="44456"/>
    <cellStyle name="Normal 158" xfId="44457"/>
    <cellStyle name="Normal 159" xfId="44458"/>
    <cellStyle name="Normal 16" xfId="26546"/>
    <cellStyle name="Normal 16 10" xfId="26547"/>
    <cellStyle name="Normal 16 10 2" xfId="26548"/>
    <cellStyle name="Normal 16 10 2 2" xfId="26549"/>
    <cellStyle name="Normal 16 10 3" xfId="26550"/>
    <cellStyle name="Normal 16 11" xfId="26551"/>
    <cellStyle name="Normal 16 11 2" xfId="26552"/>
    <cellStyle name="Normal 16 12" xfId="61315"/>
    <cellStyle name="Normal 16 2" xfId="26553"/>
    <cellStyle name="Normal 16 2 2" xfId="26554"/>
    <cellStyle name="Normal 16 3" xfId="26555"/>
    <cellStyle name="Normal 16 3 2" xfId="26556"/>
    <cellStyle name="Normal 16 3 2 2" xfId="26557"/>
    <cellStyle name="Normal 16 3 3" xfId="26558"/>
    <cellStyle name="Normal 16 3 4" xfId="26559"/>
    <cellStyle name="Normal 16 4" xfId="26560"/>
    <cellStyle name="Normal 16 5" xfId="26561"/>
    <cellStyle name="Normal 16 6" xfId="26562"/>
    <cellStyle name="Normal 16 6 2" xfId="26563"/>
    <cellStyle name="Normal 16 6 2 2" xfId="26564"/>
    <cellStyle name="Normal 16 6 3" xfId="26565"/>
    <cellStyle name="Normal 16 7" xfId="26566"/>
    <cellStyle name="Normal 16 7 2" xfId="26567"/>
    <cellStyle name="Normal 16 7 2 2" xfId="26568"/>
    <cellStyle name="Normal 16 7 3" xfId="26569"/>
    <cellStyle name="Normal 16 8" xfId="26570"/>
    <cellStyle name="Normal 16 8 2" xfId="26571"/>
    <cellStyle name="Normal 16 8 2 2" xfId="26572"/>
    <cellStyle name="Normal 16 8 3" xfId="26573"/>
    <cellStyle name="Normal 16 9" xfId="26574"/>
    <cellStyle name="Normal 16 9 2" xfId="26575"/>
    <cellStyle name="Normal 16 9 2 2" xfId="26576"/>
    <cellStyle name="Normal 16 9 3" xfId="26577"/>
    <cellStyle name="Normal 160" xfId="44459"/>
    <cellStyle name="Normal 161" xfId="44460"/>
    <cellStyle name="Normal 162" xfId="44461"/>
    <cellStyle name="Normal 163" xfId="44462"/>
    <cellStyle name="Normal 164" xfId="44463"/>
    <cellStyle name="Normal 165" xfId="44464"/>
    <cellStyle name="Normal 166" xfId="44465"/>
    <cellStyle name="Normal 167" xfId="44466"/>
    <cellStyle name="Normal 168" xfId="44467"/>
    <cellStyle name="Normal 169" xfId="44468"/>
    <cellStyle name="Normal 17" xfId="26578"/>
    <cellStyle name="Normal 17 10" xfId="26579"/>
    <cellStyle name="Normal 17 10 2" xfId="26580"/>
    <cellStyle name="Normal 17 11" xfId="26581"/>
    <cellStyle name="Normal 17 11 2" xfId="26582"/>
    <cellStyle name="Normal 17 12" xfId="44469"/>
    <cellStyle name="Normal 17 2" xfId="26583"/>
    <cellStyle name="Normal 17 2 2" xfId="26584"/>
    <cellStyle name="Normal 17 2 3" xfId="26585"/>
    <cellStyle name="Normal 17 2 4" xfId="64898"/>
    <cellStyle name="Normal 17 3" xfId="26586"/>
    <cellStyle name="Normal 17 3 2" xfId="26587"/>
    <cellStyle name="Normal 17 3 2 2" xfId="26588"/>
    <cellStyle name="Normal 17 3 2 2 2" xfId="26589"/>
    <cellStyle name="Normal 17 3 2 2 2 2" xfId="26590"/>
    <cellStyle name="Normal 17 3 2 2 3" xfId="26591"/>
    <cellStyle name="Normal 17 3 2 3" xfId="26592"/>
    <cellStyle name="Normal 17 3 2 3 2" xfId="26593"/>
    <cellStyle name="Normal 17 3 2 4" xfId="26594"/>
    <cellStyle name="Normal 17 3 2 4 2" xfId="26595"/>
    <cellStyle name="Normal 17 3 2 5" xfId="26596"/>
    <cellStyle name="Normal 17 3 2 6" xfId="26597"/>
    <cellStyle name="Normal 17 3 3" xfId="26598"/>
    <cellStyle name="Normal 17 3 3 2" xfId="26599"/>
    <cellStyle name="Normal 17 3 3 2 2" xfId="26600"/>
    <cellStyle name="Normal 17 3 3 2 2 2" xfId="26601"/>
    <cellStyle name="Normal 17 3 3 2 3" xfId="26602"/>
    <cellStyle name="Normal 17 3 3 3" xfId="26603"/>
    <cellStyle name="Normal 17 3 3 3 2" xfId="26604"/>
    <cellStyle name="Normal 17 3 3 4" xfId="26605"/>
    <cellStyle name="Normal 17 3 3 4 2" xfId="26606"/>
    <cellStyle name="Normal 17 3 3 5" xfId="26607"/>
    <cellStyle name="Normal 17 3 4" xfId="26608"/>
    <cellStyle name="Normal 17 3 4 2" xfId="26609"/>
    <cellStyle name="Normal 17 3 4 2 2" xfId="26610"/>
    <cellStyle name="Normal 17 3 4 3" xfId="26611"/>
    <cellStyle name="Normal 17 3 5" xfId="26612"/>
    <cellStyle name="Normal 17 3 5 2" xfId="26613"/>
    <cellStyle name="Normal 17 3 5 2 2" xfId="26614"/>
    <cellStyle name="Normal 17 3 5 3" xfId="26615"/>
    <cellStyle name="Normal 17 3 6" xfId="26616"/>
    <cellStyle name="Normal 17 3 6 2" xfId="26617"/>
    <cellStyle name="Normal 17 3 7" xfId="26618"/>
    <cellStyle name="Normal 17 3 7 2" xfId="26619"/>
    <cellStyle name="Normal 17 3 8" xfId="26620"/>
    <cellStyle name="Normal 17 3 9" xfId="26621"/>
    <cellStyle name="Normal 17 4" xfId="26622"/>
    <cellStyle name="Normal 17 5" xfId="26623"/>
    <cellStyle name="Normal 17 5 2" xfId="26624"/>
    <cellStyle name="Normal 17 5 2 2" xfId="26625"/>
    <cellStyle name="Normal 17 5 2 2 2" xfId="26626"/>
    <cellStyle name="Normal 17 5 2 3" xfId="26627"/>
    <cellStyle name="Normal 17 5 2 4" xfId="26628"/>
    <cellStyle name="Normal 17 5 3" xfId="26629"/>
    <cellStyle name="Normal 17 5 3 2" xfId="26630"/>
    <cellStyle name="Normal 17 5 4" xfId="26631"/>
    <cellStyle name="Normal 17 5 4 2" xfId="26632"/>
    <cellStyle name="Normal 17 5 5" xfId="26633"/>
    <cellStyle name="Normal 17 5 6" xfId="26634"/>
    <cellStyle name="Normal 17 6" xfId="26635"/>
    <cellStyle name="Normal 17 6 2" xfId="26636"/>
    <cellStyle name="Normal 17 6 2 2" xfId="26637"/>
    <cellStyle name="Normal 17 6 2 2 2" xfId="26638"/>
    <cellStyle name="Normal 17 6 2 3" xfId="26639"/>
    <cellStyle name="Normal 17 6 3" xfId="26640"/>
    <cellStyle name="Normal 17 6 3 2" xfId="26641"/>
    <cellStyle name="Normal 17 6 4" xfId="26642"/>
    <cellStyle name="Normal 17 6 4 2" xfId="26643"/>
    <cellStyle name="Normal 17 6 5" xfId="26644"/>
    <cellStyle name="Normal 17 7" xfId="26645"/>
    <cellStyle name="Normal 17 7 2" xfId="26646"/>
    <cellStyle name="Normal 17 7 2 2" xfId="26647"/>
    <cellStyle name="Normal 17 7 3" xfId="26648"/>
    <cellStyle name="Normal 17 8" xfId="26649"/>
    <cellStyle name="Normal 17 8 2" xfId="26650"/>
    <cellStyle name="Normal 17 8 2 2" xfId="26651"/>
    <cellStyle name="Normal 17 8 3" xfId="26652"/>
    <cellStyle name="Normal 17 9" xfId="26653"/>
    <cellStyle name="Normal 17 9 2" xfId="26654"/>
    <cellStyle name="Normal 170" xfId="44470"/>
    <cellStyle name="Normal 171" xfId="44471"/>
    <cellStyle name="Normal 172" xfId="44472"/>
    <cellStyle name="Normal 173" xfId="44473"/>
    <cellStyle name="Normal 174" xfId="44474"/>
    <cellStyle name="Normal 175" xfId="44475"/>
    <cellStyle name="Normal 176" xfId="44476"/>
    <cellStyle name="Normal 177" xfId="44477"/>
    <cellStyle name="Normal 178" xfId="44478"/>
    <cellStyle name="Normal 179" xfId="44479"/>
    <cellStyle name="Normal 18" xfId="26655"/>
    <cellStyle name="Normal 18 10" xfId="26656"/>
    <cellStyle name="Normal 18 11" xfId="26657"/>
    <cellStyle name="Normal 18 12" xfId="26658"/>
    <cellStyle name="Normal 18 13" xfId="26659"/>
    <cellStyle name="Normal 18 14" xfId="26660"/>
    <cellStyle name="Normal 18 15" xfId="26661"/>
    <cellStyle name="Normal 18 16" xfId="26662"/>
    <cellStyle name="Normal 18 17" xfId="26663"/>
    <cellStyle name="Normal 18 18" xfId="26664"/>
    <cellStyle name="Normal 18 19" xfId="26665"/>
    <cellStyle name="Normal 18 2" xfId="26666"/>
    <cellStyle name="Normal 18 20" xfId="26667"/>
    <cellStyle name="Normal 18 21" xfId="26668"/>
    <cellStyle name="Normal 18 22" xfId="26669"/>
    <cellStyle name="Normal 18 23" xfId="26670"/>
    <cellStyle name="Normal 18 24" xfId="26671"/>
    <cellStyle name="Normal 18 25" xfId="26672"/>
    <cellStyle name="Normal 18 26" xfId="26673"/>
    <cellStyle name="Normal 18 27" xfId="26674"/>
    <cellStyle name="Normal 18 28" xfId="26675"/>
    <cellStyle name="Normal 18 29" xfId="26676"/>
    <cellStyle name="Normal 18 3" xfId="26677"/>
    <cellStyle name="Normal 18 3 2" xfId="26678"/>
    <cellStyle name="Normal 18 30" xfId="26679"/>
    <cellStyle name="Normal 18 30 2" xfId="26680"/>
    <cellStyle name="Normal 18 30 3" xfId="26681"/>
    <cellStyle name="Normal 18 30 4" xfId="26682"/>
    <cellStyle name="Normal 18 30 5" xfId="26683"/>
    <cellStyle name="Normal 18 30 5 2" xfId="61316"/>
    <cellStyle name="Normal 18 31" xfId="26684"/>
    <cellStyle name="Normal 18 4" xfId="26685"/>
    <cellStyle name="Normal 18 5" xfId="26686"/>
    <cellStyle name="Normal 18 6" xfId="26687"/>
    <cellStyle name="Normal 18 7" xfId="26688"/>
    <cellStyle name="Normal 18 8" xfId="26689"/>
    <cellStyle name="Normal 18 9" xfId="26690"/>
    <cellStyle name="Normal 180" xfId="44480"/>
    <cellStyle name="Normal 181" xfId="44481"/>
    <cellStyle name="Normal 182" xfId="44482"/>
    <cellStyle name="Normal 183" xfId="44483"/>
    <cellStyle name="Normal 184" xfId="44484"/>
    <cellStyle name="Normal 185" xfId="44485"/>
    <cellStyle name="Normal 186" xfId="44486"/>
    <cellStyle name="Normal 187" xfId="44487"/>
    <cellStyle name="Normal 188" xfId="44488"/>
    <cellStyle name="Normal 189" xfId="44489"/>
    <cellStyle name="Normal 19" xfId="26691"/>
    <cellStyle name="Normal 19 2" xfId="26692"/>
    <cellStyle name="Normal 19 3" xfId="26693"/>
    <cellStyle name="Normal 19 3 2" xfId="26694"/>
    <cellStyle name="Normal 19 3 3" xfId="26695"/>
    <cellStyle name="Normal 19 3 4" xfId="26696"/>
    <cellStyle name="Normal 19 3 5" xfId="26697"/>
    <cellStyle name="Normal 19 3 5 2" xfId="61317"/>
    <cellStyle name="Normal 19 4" xfId="26698"/>
    <cellStyle name="Normal 19 5" xfId="26699"/>
    <cellStyle name="Normal 19 6" xfId="64900"/>
    <cellStyle name="Normal 190" xfId="44490"/>
    <cellStyle name="Normal 191" xfId="44491"/>
    <cellStyle name="Normal 192" xfId="44492"/>
    <cellStyle name="Normal 193" xfId="44493"/>
    <cellStyle name="Normal 194" xfId="44494"/>
    <cellStyle name="Normal 195" xfId="44495"/>
    <cellStyle name="Normal 196" xfId="44496"/>
    <cellStyle name="Normal 197" xfId="44497"/>
    <cellStyle name="Normal 198" xfId="44498"/>
    <cellStyle name="Normal 199" xfId="44499"/>
    <cellStyle name="Normal 2" xfId="2"/>
    <cellStyle name="Normal 2 10" xfId="26701"/>
    <cellStyle name="Normal 2 10 2" xfId="26702"/>
    <cellStyle name="Normal 2 10 3" xfId="26703"/>
    <cellStyle name="Normal 2 10 4" xfId="26704"/>
    <cellStyle name="Normal 2 11" xfId="26705"/>
    <cellStyle name="Normal 2 11 2" xfId="26706"/>
    <cellStyle name="Normal 2 11 3" xfId="26707"/>
    <cellStyle name="Normal 2 11 4" xfId="26708"/>
    <cellStyle name="Normal 2 12" xfId="26709"/>
    <cellStyle name="Normal 2 13" xfId="26710"/>
    <cellStyle name="Normal 2 14" xfId="26711"/>
    <cellStyle name="Normal 2 15" xfId="26712"/>
    <cellStyle name="Normal 2 16" xfId="26713"/>
    <cellStyle name="Normal 2 17" xfId="26714"/>
    <cellStyle name="Normal 2 18" xfId="26715"/>
    <cellStyle name="Normal 2 19" xfId="26716"/>
    <cellStyle name="Normal 2 2" xfId="26717"/>
    <cellStyle name="Normal 2 2 2" xfId="26718"/>
    <cellStyle name="Normal 2 2 3" xfId="26719"/>
    <cellStyle name="Normal 2 2 4" xfId="26720"/>
    <cellStyle name="Normal 2 20" xfId="26700"/>
    <cellStyle name="Normal 2 21" xfId="61318"/>
    <cellStyle name="Normal 2 3" xfId="26721"/>
    <cellStyle name="Normal 2 3 10" xfId="26722"/>
    <cellStyle name="Normal 2 3 11" xfId="26723"/>
    <cellStyle name="Normal 2 3 11 2" xfId="26724"/>
    <cellStyle name="Normal 2 3 12" xfId="26725"/>
    <cellStyle name="Normal 2 3 12 2" xfId="26726"/>
    <cellStyle name="Normal 2 3 13" xfId="26727"/>
    <cellStyle name="Normal 2 3 14" xfId="26728"/>
    <cellStyle name="Normal 2 3 2" xfId="26729"/>
    <cellStyle name="Normal 2 3 2 10" xfId="26730"/>
    <cellStyle name="Normal 2 3 2 2" xfId="26731"/>
    <cellStyle name="Normal 2 3 2 2 2" xfId="26732"/>
    <cellStyle name="Normal 2 3 2 2 2 2" xfId="26733"/>
    <cellStyle name="Normal 2 3 2 2 3" xfId="26734"/>
    <cellStyle name="Normal 2 3 2 2 4" xfId="26735"/>
    <cellStyle name="Normal 2 3 2 3" xfId="26736"/>
    <cellStyle name="Normal 2 3 2 3 2" xfId="26737"/>
    <cellStyle name="Normal 2 3 2 3 2 2" xfId="26738"/>
    <cellStyle name="Normal 2 3 2 3 3" xfId="26739"/>
    <cellStyle name="Normal 2 3 2 4" xfId="26740"/>
    <cellStyle name="Normal 2 3 2 4 2" xfId="26741"/>
    <cellStyle name="Normal 2 3 2 4 2 2" xfId="26742"/>
    <cellStyle name="Normal 2 3 2 4 3" xfId="26743"/>
    <cellStyle name="Normal 2 3 2 5" xfId="26744"/>
    <cellStyle name="Normal 2 3 2 5 2" xfId="26745"/>
    <cellStyle name="Normal 2 3 2 5 2 2" xfId="26746"/>
    <cellStyle name="Normal 2 3 2 5 3" xfId="26747"/>
    <cellStyle name="Normal 2 3 2 6" xfId="26748"/>
    <cellStyle name="Normal 2 3 2 6 2" xfId="26749"/>
    <cellStyle name="Normal 2 3 2 6 2 2" xfId="26750"/>
    <cellStyle name="Normal 2 3 2 6 3" xfId="26751"/>
    <cellStyle name="Normal 2 3 2 7" xfId="26752"/>
    <cellStyle name="Normal 2 3 2 7 2" xfId="26753"/>
    <cellStyle name="Normal 2 3 2 7 2 2" xfId="26754"/>
    <cellStyle name="Normal 2 3 2 7 3" xfId="26755"/>
    <cellStyle name="Normal 2 3 2 8" xfId="26756"/>
    <cellStyle name="Normal 2 3 2 8 2" xfId="26757"/>
    <cellStyle name="Normal 2 3 2 9" xfId="26758"/>
    <cellStyle name="Normal 2 3 3" xfId="26759"/>
    <cellStyle name="Normal 2 3 3 10" xfId="26760"/>
    <cellStyle name="Normal 2 3 3 2" xfId="26761"/>
    <cellStyle name="Normal 2 3 3 2 2" xfId="26762"/>
    <cellStyle name="Normal 2 3 3 2 2 2" xfId="26763"/>
    <cellStyle name="Normal 2 3 3 2 3" xfId="26764"/>
    <cellStyle name="Normal 2 3 3 2 4" xfId="26765"/>
    <cellStyle name="Normal 2 3 3 3" xfId="26766"/>
    <cellStyle name="Normal 2 3 3 3 2" xfId="26767"/>
    <cellStyle name="Normal 2 3 3 3 2 2" xfId="26768"/>
    <cellStyle name="Normal 2 3 3 3 3" xfId="26769"/>
    <cellStyle name="Normal 2 3 3 4" xfId="26770"/>
    <cellStyle name="Normal 2 3 3 4 2" xfId="26771"/>
    <cellStyle name="Normal 2 3 3 4 2 2" xfId="26772"/>
    <cellStyle name="Normal 2 3 3 4 3" xfId="26773"/>
    <cellStyle name="Normal 2 3 3 5" xfId="26774"/>
    <cellStyle name="Normal 2 3 3 5 2" xfId="26775"/>
    <cellStyle name="Normal 2 3 3 5 2 2" xfId="26776"/>
    <cellStyle name="Normal 2 3 3 5 3" xfId="26777"/>
    <cellStyle name="Normal 2 3 3 6" xfId="26778"/>
    <cellStyle name="Normal 2 3 3 6 2" xfId="26779"/>
    <cellStyle name="Normal 2 3 3 6 2 2" xfId="26780"/>
    <cellStyle name="Normal 2 3 3 6 3" xfId="26781"/>
    <cellStyle name="Normal 2 3 3 7" xfId="26782"/>
    <cellStyle name="Normal 2 3 3 7 2" xfId="26783"/>
    <cellStyle name="Normal 2 3 3 7 2 2" xfId="26784"/>
    <cellStyle name="Normal 2 3 3 7 3" xfId="26785"/>
    <cellStyle name="Normal 2 3 3 8" xfId="26786"/>
    <cellStyle name="Normal 2 3 3 8 2" xfId="26787"/>
    <cellStyle name="Normal 2 3 3 9" xfId="26788"/>
    <cellStyle name="Normal 2 3 4" xfId="26789"/>
    <cellStyle name="Normal 2 3 4 2" xfId="26790"/>
    <cellStyle name="Normal 2 3 4 2 2" xfId="26791"/>
    <cellStyle name="Normal 2 3 4 3" xfId="26792"/>
    <cellStyle name="Normal 2 3 4 4" xfId="26793"/>
    <cellStyle name="Normal 2 3 4 5" xfId="26794"/>
    <cellStyle name="Normal 2 3 5" xfId="26795"/>
    <cellStyle name="Normal 2 3 5 2" xfId="26796"/>
    <cellStyle name="Normal 2 3 5 2 2" xfId="26797"/>
    <cellStyle name="Normal 2 3 5 3" xfId="26798"/>
    <cellStyle name="Normal 2 3 5 4" xfId="26799"/>
    <cellStyle name="Normal 2 3 6" xfId="26800"/>
    <cellStyle name="Normal 2 3 6 2" xfId="26801"/>
    <cellStyle name="Normal 2 3 6 2 2" xfId="26802"/>
    <cellStyle name="Normal 2 3 6 3" xfId="26803"/>
    <cellStyle name="Normal 2 3 7" xfId="26804"/>
    <cellStyle name="Normal 2 3 7 2" xfId="26805"/>
    <cellStyle name="Normal 2 3 7 2 2" xfId="26806"/>
    <cellStyle name="Normal 2 3 7 3" xfId="26807"/>
    <cellStyle name="Normal 2 3 8" xfId="26808"/>
    <cellStyle name="Normal 2 3 8 2" xfId="26809"/>
    <cellStyle name="Normal 2 3 8 2 2" xfId="26810"/>
    <cellStyle name="Normal 2 3 8 3" xfId="26811"/>
    <cellStyle name="Normal 2 3 9" xfId="26812"/>
    <cellStyle name="Normal 2 3 9 2" xfId="26813"/>
    <cellStyle name="Normal 2 3 9 2 2" xfId="26814"/>
    <cellStyle name="Normal 2 3 9 3" xfId="26815"/>
    <cellStyle name="Normal 2 4" xfId="26816"/>
    <cellStyle name="Normal 2 4 10" xfId="61319"/>
    <cellStyle name="Normal 2 4 2" xfId="26817"/>
    <cellStyle name="Normal 2 4 2 2" xfId="26818"/>
    <cellStyle name="Normal 2 4 2 2 2" xfId="26819"/>
    <cellStyle name="Normal 2 4 2 2 2 2" xfId="26820"/>
    <cellStyle name="Normal 2 4 2 2 3" xfId="26821"/>
    <cellStyle name="Normal 2 4 2 3" xfId="26822"/>
    <cellStyle name="Normal 2 4 2 3 2" xfId="26823"/>
    <cellStyle name="Normal 2 4 2 4" xfId="26824"/>
    <cellStyle name="Normal 2 4 2 4 2" xfId="26825"/>
    <cellStyle name="Normal 2 4 2 5" xfId="26826"/>
    <cellStyle name="Normal 2 4 2 5 2" xfId="26827"/>
    <cellStyle name="Normal 2 4 2 6" xfId="26828"/>
    <cellStyle name="Normal 2 4 3" xfId="26829"/>
    <cellStyle name="Normal 2 4 3 2" xfId="26830"/>
    <cellStyle name="Normal 2 4 3 2 2" xfId="26831"/>
    <cellStyle name="Normal 2 4 3 2 2 2" xfId="26832"/>
    <cellStyle name="Normal 2 4 3 2 3" xfId="26833"/>
    <cellStyle name="Normal 2 4 3 3" xfId="26834"/>
    <cellStyle name="Normal 2 4 3 3 2" xfId="26835"/>
    <cellStyle name="Normal 2 4 3 4" xfId="26836"/>
    <cellStyle name="Normal 2 4 3 4 2" xfId="26837"/>
    <cellStyle name="Normal 2 4 3 5" xfId="26838"/>
    <cellStyle name="Normal 2 4 3 6" xfId="26839"/>
    <cellStyle name="Normal 2 4 4" xfId="26840"/>
    <cellStyle name="Normal 2 4 4 2" xfId="26841"/>
    <cellStyle name="Normal 2 4 4 2 2" xfId="26842"/>
    <cellStyle name="Normal 2 4 4 3" xfId="26843"/>
    <cellStyle name="Normal 2 4 4 3 2" xfId="26844"/>
    <cellStyle name="Normal 2 4 4 4" xfId="26845"/>
    <cellStyle name="Normal 2 4 5" xfId="26846"/>
    <cellStyle name="Normal 2 4 5 2" xfId="26847"/>
    <cellStyle name="Normal 2 4 5 2 2" xfId="26848"/>
    <cellStyle name="Normal 2 4 5 3" xfId="26849"/>
    <cellStyle name="Normal 2 4 5 4" xfId="26850"/>
    <cellStyle name="Normal 2 4 6" xfId="26851"/>
    <cellStyle name="Normal 2 4 6 2" xfId="26852"/>
    <cellStyle name="Normal 2 4 7" xfId="26853"/>
    <cellStyle name="Normal 2 4 8" xfId="26854"/>
    <cellStyle name="Normal 2 4 9" xfId="61320"/>
    <cellStyle name="Normal 2 5" xfId="26855"/>
    <cellStyle name="Normal 2 5 10" xfId="26856"/>
    <cellStyle name="Normal 2 5 10 2" xfId="26857"/>
    <cellStyle name="Normal 2 5 10 2 2" xfId="26858"/>
    <cellStyle name="Normal 2 5 10 2 2 2" xfId="26859"/>
    <cellStyle name="Normal 2 5 10 2 3" xfId="26860"/>
    <cellStyle name="Normal 2 5 10 2 4" xfId="26861"/>
    <cellStyle name="Normal 2 5 10 3" xfId="26862"/>
    <cellStyle name="Normal 2 5 10 3 2" xfId="26863"/>
    <cellStyle name="Normal 2 5 10 3 2 2" xfId="26864"/>
    <cellStyle name="Normal 2 5 10 3 3" xfId="26865"/>
    <cellStyle name="Normal 2 5 10 4" xfId="26866"/>
    <cellStyle name="Normal 2 5 10 4 2" xfId="26867"/>
    <cellStyle name="Normal 2 5 10 4 2 2" xfId="26868"/>
    <cellStyle name="Normal 2 5 10 4 3" xfId="26869"/>
    <cellStyle name="Normal 2 5 10 5" xfId="26870"/>
    <cellStyle name="Normal 2 5 10 5 2" xfId="26871"/>
    <cellStyle name="Normal 2 5 10 6" xfId="26872"/>
    <cellStyle name="Normal 2 5 10 7" xfId="26873"/>
    <cellStyle name="Normal 2 5 11" xfId="26874"/>
    <cellStyle name="Normal 2 5 11 2" xfId="26875"/>
    <cellStyle name="Normal 2 5 11 2 2" xfId="26876"/>
    <cellStyle name="Normal 2 5 11 2 2 2" xfId="26877"/>
    <cellStyle name="Normal 2 5 11 2 3" xfId="26878"/>
    <cellStyle name="Normal 2 5 11 2 4" xfId="26879"/>
    <cellStyle name="Normal 2 5 11 3" xfId="26880"/>
    <cellStyle name="Normal 2 5 11 3 2" xfId="26881"/>
    <cellStyle name="Normal 2 5 11 3 2 2" xfId="26882"/>
    <cellStyle name="Normal 2 5 11 3 3" xfId="26883"/>
    <cellStyle name="Normal 2 5 11 4" xfId="26884"/>
    <cellStyle name="Normal 2 5 11 4 2" xfId="26885"/>
    <cellStyle name="Normal 2 5 11 4 2 2" xfId="26886"/>
    <cellStyle name="Normal 2 5 11 4 3" xfId="26887"/>
    <cellStyle name="Normal 2 5 11 5" xfId="26888"/>
    <cellStyle name="Normal 2 5 11 5 2" xfId="26889"/>
    <cellStyle name="Normal 2 5 11 6" xfId="26890"/>
    <cellStyle name="Normal 2 5 11 7" xfId="26891"/>
    <cellStyle name="Normal 2 5 12" xfId="26892"/>
    <cellStyle name="Normal 2 5 12 2" xfId="26893"/>
    <cellStyle name="Normal 2 5 12 2 2" xfId="26894"/>
    <cellStyle name="Normal 2 5 12 2 2 2" xfId="26895"/>
    <cellStyle name="Normal 2 5 12 2 3" xfId="26896"/>
    <cellStyle name="Normal 2 5 12 2 4" xfId="26897"/>
    <cellStyle name="Normal 2 5 12 3" xfId="26898"/>
    <cellStyle name="Normal 2 5 12 3 2" xfId="26899"/>
    <cellStyle name="Normal 2 5 12 3 2 2" xfId="26900"/>
    <cellStyle name="Normal 2 5 12 3 3" xfId="26901"/>
    <cellStyle name="Normal 2 5 12 4" xfId="26902"/>
    <cellStyle name="Normal 2 5 12 4 2" xfId="26903"/>
    <cellStyle name="Normal 2 5 12 4 2 2" xfId="26904"/>
    <cellStyle name="Normal 2 5 12 4 3" xfId="26905"/>
    <cellStyle name="Normal 2 5 12 5" xfId="26906"/>
    <cellStyle name="Normal 2 5 12 5 2" xfId="26907"/>
    <cellStyle name="Normal 2 5 12 6" xfId="26908"/>
    <cellStyle name="Normal 2 5 12 7" xfId="26909"/>
    <cellStyle name="Normal 2 5 13" xfId="26910"/>
    <cellStyle name="Normal 2 5 14" xfId="26911"/>
    <cellStyle name="Normal 2 5 14 10" xfId="26912"/>
    <cellStyle name="Normal 2 5 14 2" xfId="26913"/>
    <cellStyle name="Normal 2 5 14 2 2" xfId="26914"/>
    <cellStyle name="Normal 2 5 14 2 2 2" xfId="26915"/>
    <cellStyle name="Normal 2 5 14 2 3" xfId="26916"/>
    <cellStyle name="Normal 2 5 14 2 4" xfId="26917"/>
    <cellStyle name="Normal 2 5 14 3" xfId="26918"/>
    <cellStyle name="Normal 2 5 14 3 2" xfId="26919"/>
    <cellStyle name="Normal 2 5 14 3 2 2" xfId="26920"/>
    <cellStyle name="Normal 2 5 14 3 2 2 2" xfId="26921"/>
    <cellStyle name="Normal 2 5 14 3 2 3" xfId="26922"/>
    <cellStyle name="Normal 2 5 14 3 3" xfId="26923"/>
    <cellStyle name="Normal 2 5 14 3 3 2" xfId="26924"/>
    <cellStyle name="Normal 2 5 14 3 4" xfId="26925"/>
    <cellStyle name="Normal 2 5 14 3 4 2" xfId="26926"/>
    <cellStyle name="Normal 2 5 14 3 5" xfId="26927"/>
    <cellStyle name="Normal 2 5 14 3 6" xfId="26928"/>
    <cellStyle name="Normal 2 5 14 4" xfId="26929"/>
    <cellStyle name="Normal 2 5 14 4 2" xfId="26930"/>
    <cellStyle name="Normal 2 5 14 4 2 2" xfId="26931"/>
    <cellStyle name="Normal 2 5 14 4 2 2 2" xfId="26932"/>
    <cellStyle name="Normal 2 5 14 4 2 3" xfId="26933"/>
    <cellStyle name="Normal 2 5 14 4 3" xfId="26934"/>
    <cellStyle name="Normal 2 5 14 4 3 2" xfId="26935"/>
    <cellStyle name="Normal 2 5 14 4 4" xfId="26936"/>
    <cellStyle name="Normal 2 5 14 4 4 2" xfId="26937"/>
    <cellStyle name="Normal 2 5 14 4 5" xfId="26938"/>
    <cellStyle name="Normal 2 5 14 5" xfId="26939"/>
    <cellStyle name="Normal 2 5 14 5 2" xfId="26940"/>
    <cellStyle name="Normal 2 5 14 5 2 2" xfId="26941"/>
    <cellStyle name="Normal 2 5 14 5 3" xfId="26942"/>
    <cellStyle name="Normal 2 5 14 6" xfId="26943"/>
    <cellStyle name="Normal 2 5 14 6 2" xfId="26944"/>
    <cellStyle name="Normal 2 5 14 6 2 2" xfId="26945"/>
    <cellStyle name="Normal 2 5 14 6 3" xfId="26946"/>
    <cellStyle name="Normal 2 5 14 7" xfId="26947"/>
    <cellStyle name="Normal 2 5 14 7 2" xfId="26948"/>
    <cellStyle name="Normal 2 5 14 8" xfId="26949"/>
    <cellStyle name="Normal 2 5 14 8 2" xfId="26950"/>
    <cellStyle name="Normal 2 5 14 9" xfId="26951"/>
    <cellStyle name="Normal 2 5 15" xfId="26952"/>
    <cellStyle name="Normal 2 5 15 2" xfId="26953"/>
    <cellStyle name="Normal 2 5 15 2 2" xfId="26954"/>
    <cellStyle name="Normal 2 5 15 3" xfId="26955"/>
    <cellStyle name="Normal 2 5 15 4" xfId="26956"/>
    <cellStyle name="Normal 2 5 16" xfId="26957"/>
    <cellStyle name="Normal 2 5 16 2" xfId="26958"/>
    <cellStyle name="Normal 2 5 16 2 2" xfId="26959"/>
    <cellStyle name="Normal 2 5 16 3" xfId="26960"/>
    <cellStyle name="Normal 2 5 16 4" xfId="26961"/>
    <cellStyle name="Normal 2 5 17" xfId="26962"/>
    <cellStyle name="Normal 2 5 17 2" xfId="26963"/>
    <cellStyle name="Normal 2 5 17 2 2" xfId="26964"/>
    <cellStyle name="Normal 2 5 17 3" xfId="26965"/>
    <cellStyle name="Normal 2 5 18" xfId="26966"/>
    <cellStyle name="Normal 2 5 18 2" xfId="26967"/>
    <cellStyle name="Normal 2 5 18 2 2" xfId="26968"/>
    <cellStyle name="Normal 2 5 18 3" xfId="26969"/>
    <cellStyle name="Normal 2 5 19" xfId="26970"/>
    <cellStyle name="Normal 2 5 19 2" xfId="26971"/>
    <cellStyle name="Normal 2 5 2" xfId="26972"/>
    <cellStyle name="Normal 2 5 2 2" xfId="26973"/>
    <cellStyle name="Normal 2 5 2 2 2" xfId="26974"/>
    <cellStyle name="Normal 2 5 2 2 2 2" xfId="26975"/>
    <cellStyle name="Normal 2 5 2 2 3" xfId="26976"/>
    <cellStyle name="Normal 2 5 2 2 4" xfId="26977"/>
    <cellStyle name="Normal 2 5 2 3" xfId="26978"/>
    <cellStyle name="Normal 2 5 2 3 2" xfId="26979"/>
    <cellStyle name="Normal 2 5 2 3 2 2" xfId="26980"/>
    <cellStyle name="Normal 2 5 2 3 3" xfId="26981"/>
    <cellStyle name="Normal 2 5 2 4" xfId="26982"/>
    <cellStyle name="Normal 2 5 2 4 2" xfId="26983"/>
    <cellStyle name="Normal 2 5 2 4 2 2" xfId="26984"/>
    <cellStyle name="Normal 2 5 2 4 3" xfId="26985"/>
    <cellStyle name="Normal 2 5 2 5" xfId="26986"/>
    <cellStyle name="Normal 2 5 2 5 2" xfId="26987"/>
    <cellStyle name="Normal 2 5 2 6" xfId="26988"/>
    <cellStyle name="Normal 2 5 2 7" xfId="26989"/>
    <cellStyle name="Normal 2 5 20" xfId="26990"/>
    <cellStyle name="Normal 2 5 21" xfId="26991"/>
    <cellStyle name="Normal 2 5 21 2" xfId="26992"/>
    <cellStyle name="Normal 2 5 22" xfId="26993"/>
    <cellStyle name="Normal 2 5 23" xfId="26994"/>
    <cellStyle name="Normal 2 5 24" xfId="44500"/>
    <cellStyle name="Normal 2 5 25" xfId="44501"/>
    <cellStyle name="Normal 2 5 3" xfId="26995"/>
    <cellStyle name="Normal 2 5 3 2" xfId="26996"/>
    <cellStyle name="Normal 2 5 3 2 2" xfId="26997"/>
    <cellStyle name="Normal 2 5 3 2 2 2" xfId="26998"/>
    <cellStyle name="Normal 2 5 3 2 3" xfId="26999"/>
    <cellStyle name="Normal 2 5 3 2 4" xfId="27000"/>
    <cellStyle name="Normal 2 5 3 3" xfId="27001"/>
    <cellStyle name="Normal 2 5 3 3 2" xfId="27002"/>
    <cellStyle name="Normal 2 5 3 3 2 2" xfId="27003"/>
    <cellStyle name="Normal 2 5 3 3 3" xfId="27004"/>
    <cellStyle name="Normal 2 5 3 4" xfId="27005"/>
    <cellStyle name="Normal 2 5 3 4 2" xfId="27006"/>
    <cellStyle name="Normal 2 5 3 4 2 2" xfId="27007"/>
    <cellStyle name="Normal 2 5 3 4 3" xfId="27008"/>
    <cellStyle name="Normal 2 5 3 5" xfId="27009"/>
    <cellStyle name="Normal 2 5 3 5 2" xfId="27010"/>
    <cellStyle name="Normal 2 5 3 6" xfId="27011"/>
    <cellStyle name="Normal 2 5 3 7" xfId="27012"/>
    <cellStyle name="Normal 2 5 4" xfId="27013"/>
    <cellStyle name="Normal 2 5 4 2" xfId="27014"/>
    <cellStyle name="Normal 2 5 4 2 2" xfId="27015"/>
    <cellStyle name="Normal 2 5 4 2 2 2" xfId="27016"/>
    <cellStyle name="Normal 2 5 4 2 3" xfId="27017"/>
    <cellStyle name="Normal 2 5 4 2 4" xfId="27018"/>
    <cellStyle name="Normal 2 5 4 3" xfId="27019"/>
    <cellStyle name="Normal 2 5 4 3 2" xfId="27020"/>
    <cellStyle name="Normal 2 5 4 3 2 2" xfId="27021"/>
    <cellStyle name="Normal 2 5 4 3 3" xfId="27022"/>
    <cellStyle name="Normal 2 5 4 4" xfId="27023"/>
    <cellStyle name="Normal 2 5 4 4 2" xfId="27024"/>
    <cellStyle name="Normal 2 5 4 4 2 2" xfId="27025"/>
    <cellStyle name="Normal 2 5 4 4 3" xfId="27026"/>
    <cellStyle name="Normal 2 5 4 5" xfId="27027"/>
    <cellStyle name="Normal 2 5 4 5 2" xfId="27028"/>
    <cellStyle name="Normal 2 5 4 6" xfId="27029"/>
    <cellStyle name="Normal 2 5 4 7" xfId="27030"/>
    <cellStyle name="Normal 2 5 5" xfId="27031"/>
    <cellStyle name="Normal 2 5 5 2" xfId="27032"/>
    <cellStyle name="Normal 2 5 5 2 2" xfId="27033"/>
    <cellStyle name="Normal 2 5 5 2 2 2" xfId="27034"/>
    <cellStyle name="Normal 2 5 5 2 3" xfId="27035"/>
    <cellStyle name="Normal 2 5 5 2 4" xfId="27036"/>
    <cellStyle name="Normal 2 5 5 3" xfId="27037"/>
    <cellStyle name="Normal 2 5 5 3 2" xfId="27038"/>
    <cellStyle name="Normal 2 5 5 3 2 2" xfId="27039"/>
    <cellStyle name="Normal 2 5 5 3 3" xfId="27040"/>
    <cellStyle name="Normal 2 5 5 4" xfId="27041"/>
    <cellStyle name="Normal 2 5 5 4 2" xfId="27042"/>
    <cellStyle name="Normal 2 5 5 4 2 2" xfId="27043"/>
    <cellStyle name="Normal 2 5 5 4 3" xfId="27044"/>
    <cellStyle name="Normal 2 5 5 5" xfId="27045"/>
    <cellStyle name="Normal 2 5 5 5 2" xfId="27046"/>
    <cellStyle name="Normal 2 5 5 6" xfId="27047"/>
    <cellStyle name="Normal 2 5 5 7" xfId="27048"/>
    <cellStyle name="Normal 2 5 6" xfId="27049"/>
    <cellStyle name="Normal 2 5 6 2" xfId="27050"/>
    <cellStyle name="Normal 2 5 6 2 2" xfId="27051"/>
    <cellStyle name="Normal 2 5 6 2 2 2" xfId="27052"/>
    <cellStyle name="Normal 2 5 6 2 3" xfId="27053"/>
    <cellStyle name="Normal 2 5 6 2 4" xfId="27054"/>
    <cellStyle name="Normal 2 5 6 3" xfId="27055"/>
    <cellStyle name="Normal 2 5 6 3 2" xfId="27056"/>
    <cellStyle name="Normal 2 5 6 3 2 2" xfId="27057"/>
    <cellStyle name="Normal 2 5 6 3 3" xfId="27058"/>
    <cellStyle name="Normal 2 5 6 4" xfId="27059"/>
    <cellStyle name="Normal 2 5 6 4 2" xfId="27060"/>
    <cellStyle name="Normal 2 5 6 4 2 2" xfId="27061"/>
    <cellStyle name="Normal 2 5 6 4 3" xfId="27062"/>
    <cellStyle name="Normal 2 5 6 5" xfId="27063"/>
    <cellStyle name="Normal 2 5 6 5 2" xfId="27064"/>
    <cellStyle name="Normal 2 5 6 6" xfId="27065"/>
    <cellStyle name="Normal 2 5 6 7" xfId="27066"/>
    <cellStyle name="Normal 2 5 7" xfId="27067"/>
    <cellStyle name="Normal 2 5 7 2" xfId="27068"/>
    <cellStyle name="Normal 2 5 7 2 2" xfId="27069"/>
    <cellStyle name="Normal 2 5 7 2 2 2" xfId="27070"/>
    <cellStyle name="Normal 2 5 7 2 3" xfId="27071"/>
    <cellStyle name="Normal 2 5 7 2 4" xfId="27072"/>
    <cellStyle name="Normal 2 5 7 3" xfId="27073"/>
    <cellStyle name="Normal 2 5 7 3 2" xfId="27074"/>
    <cellStyle name="Normal 2 5 7 3 2 2" xfId="27075"/>
    <cellStyle name="Normal 2 5 7 3 3" xfId="27076"/>
    <cellStyle name="Normal 2 5 7 4" xfId="27077"/>
    <cellStyle name="Normal 2 5 7 4 2" xfId="27078"/>
    <cellStyle name="Normal 2 5 7 4 2 2" xfId="27079"/>
    <cellStyle name="Normal 2 5 7 4 3" xfId="27080"/>
    <cellStyle name="Normal 2 5 7 5" xfId="27081"/>
    <cellStyle name="Normal 2 5 7 5 2" xfId="27082"/>
    <cellStyle name="Normal 2 5 7 6" xfId="27083"/>
    <cellStyle name="Normal 2 5 7 7" xfId="27084"/>
    <cellStyle name="Normal 2 5 8" xfId="27085"/>
    <cellStyle name="Normal 2 5 8 2" xfId="27086"/>
    <cellStyle name="Normal 2 5 8 2 2" xfId="27087"/>
    <cellStyle name="Normal 2 5 8 2 2 2" xfId="27088"/>
    <cellStyle name="Normal 2 5 8 2 3" xfId="27089"/>
    <cellStyle name="Normal 2 5 8 2 4" xfId="27090"/>
    <cellStyle name="Normal 2 5 8 3" xfId="27091"/>
    <cellStyle name="Normal 2 5 8 3 2" xfId="27092"/>
    <cellStyle name="Normal 2 5 8 3 2 2" xfId="27093"/>
    <cellStyle name="Normal 2 5 8 3 3" xfId="27094"/>
    <cellStyle name="Normal 2 5 8 4" xfId="27095"/>
    <cellStyle name="Normal 2 5 8 4 2" xfId="27096"/>
    <cellStyle name="Normal 2 5 8 4 2 2" xfId="27097"/>
    <cellStyle name="Normal 2 5 8 4 3" xfId="27098"/>
    <cellStyle name="Normal 2 5 8 5" xfId="27099"/>
    <cellStyle name="Normal 2 5 8 5 2" xfId="27100"/>
    <cellStyle name="Normal 2 5 8 6" xfId="27101"/>
    <cellStyle name="Normal 2 5 8 7" xfId="27102"/>
    <cellStyle name="Normal 2 5 9" xfId="27103"/>
    <cellStyle name="Normal 2 5 9 2" xfId="27104"/>
    <cellStyle name="Normal 2 5 9 2 2" xfId="27105"/>
    <cellStyle name="Normal 2 5 9 2 2 2" xfId="27106"/>
    <cellStyle name="Normal 2 5 9 2 3" xfId="27107"/>
    <cellStyle name="Normal 2 5 9 2 4" xfId="27108"/>
    <cellStyle name="Normal 2 5 9 3" xfId="27109"/>
    <cellStyle name="Normal 2 5 9 3 2" xfId="27110"/>
    <cellStyle name="Normal 2 5 9 3 2 2" xfId="27111"/>
    <cellStyle name="Normal 2 5 9 3 3" xfId="27112"/>
    <cellStyle name="Normal 2 5 9 4" xfId="27113"/>
    <cellStyle name="Normal 2 5 9 4 2" xfId="27114"/>
    <cellStyle name="Normal 2 5 9 4 2 2" xfId="27115"/>
    <cellStyle name="Normal 2 5 9 4 3" xfId="27116"/>
    <cellStyle name="Normal 2 5 9 5" xfId="27117"/>
    <cellStyle name="Normal 2 5 9 5 2" xfId="27118"/>
    <cellStyle name="Normal 2 5 9 6" xfId="27119"/>
    <cellStyle name="Normal 2 5 9 7" xfId="27120"/>
    <cellStyle name="Normal 2 6" xfId="27121"/>
    <cellStyle name="Normal 2 6 2" xfId="27122"/>
    <cellStyle name="Normal 2 6 3" xfId="27123"/>
    <cellStyle name="Normal 2 6 4" xfId="27124"/>
    <cellStyle name="Normal 2 7" xfId="27125"/>
    <cellStyle name="Normal 2 7 2" xfId="27126"/>
    <cellStyle name="Normal 2 7 3" xfId="27127"/>
    <cellStyle name="Normal 2 8" xfId="27128"/>
    <cellStyle name="Normal 2 9" xfId="27129"/>
    <cellStyle name="Normal 20" xfId="27130"/>
    <cellStyle name="Normal 20 2" xfId="27131"/>
    <cellStyle name="Normal 20 2 2" xfId="27132"/>
    <cellStyle name="Normal 20 3" xfId="27133"/>
    <cellStyle name="Normal 20 4" xfId="27134"/>
    <cellStyle name="Normal 20 5" xfId="27135"/>
    <cellStyle name="Normal 20 5 2" xfId="61321"/>
    <cellStyle name="Normal 20 6" xfId="61322"/>
    <cellStyle name="Normal 200" xfId="44502"/>
    <cellStyle name="Normal 201" xfId="44503"/>
    <cellStyle name="Normal 202" xfId="44504"/>
    <cellStyle name="Normal 203" xfId="44505"/>
    <cellStyle name="Normal 204" xfId="44506"/>
    <cellStyle name="Normal 205" xfId="44507"/>
    <cellStyle name="Normal 206" xfId="44508"/>
    <cellStyle name="Normal 207" xfId="44509"/>
    <cellStyle name="Normal 208" xfId="44510"/>
    <cellStyle name="Normal 209" xfId="44511"/>
    <cellStyle name="Normal 21" xfId="27136"/>
    <cellStyle name="Normal 21 2" xfId="27137"/>
    <cellStyle name="Normal 21 2 2" xfId="27138"/>
    <cellStyle name="Normal 21 2 2 2" xfId="27139"/>
    <cellStyle name="Normal 21 2 3" xfId="27140"/>
    <cellStyle name="Normal 21 2 4" xfId="27141"/>
    <cellStyle name="Normal 21 3" xfId="27142"/>
    <cellStyle name="Normal 21 3 2" xfId="27143"/>
    <cellStyle name="Normal 21 3 2 2" xfId="27144"/>
    <cellStyle name="Normal 21 3 3" xfId="27145"/>
    <cellStyle name="Normal 21 3 4" xfId="27146"/>
    <cellStyle name="Normal 21 4" xfId="27147"/>
    <cellStyle name="Normal 21 5" xfId="27148"/>
    <cellStyle name="Normal 21 5 2" xfId="27149"/>
    <cellStyle name="Normal 21 6" xfId="27150"/>
    <cellStyle name="Normal 210" xfId="44512"/>
    <cellStyle name="Normal 211" xfId="44513"/>
    <cellStyle name="Normal 212" xfId="44514"/>
    <cellStyle name="Normal 213" xfId="44515"/>
    <cellStyle name="Normal 214" xfId="44516"/>
    <cellStyle name="Normal 215" xfId="44517"/>
    <cellStyle name="Normal 216" xfId="44518"/>
    <cellStyle name="Normal 217" xfId="44519"/>
    <cellStyle name="Normal 218" xfId="44520"/>
    <cellStyle name="Normal 219" xfId="44521"/>
    <cellStyle name="Normal 22" xfId="27151"/>
    <cellStyle name="Normal 22 2" xfId="27152"/>
    <cellStyle name="Normal 22 3" xfId="27153"/>
    <cellStyle name="Normal 22 4" xfId="27154"/>
    <cellStyle name="Normal 22 5" xfId="61323"/>
    <cellStyle name="Normal 220" xfId="44522"/>
    <cellStyle name="Normal 221" xfId="44523"/>
    <cellStyle name="Normal 222" xfId="44524"/>
    <cellStyle name="Normal 223" xfId="44525"/>
    <cellStyle name="Normal 224" xfId="44526"/>
    <cellStyle name="Normal 225" xfId="44527"/>
    <cellStyle name="Normal 226" xfId="44528"/>
    <cellStyle name="Normal 227" xfId="44529"/>
    <cellStyle name="Normal 228" xfId="44530"/>
    <cellStyle name="Normal 229" xfId="44531"/>
    <cellStyle name="Normal 23" xfId="27155"/>
    <cellStyle name="Normal 23 2" xfId="27156"/>
    <cellStyle name="Normal 23 2 2" xfId="27157"/>
    <cellStyle name="Normal 23 3" xfId="27158"/>
    <cellStyle name="Normal 23 4" xfId="27159"/>
    <cellStyle name="Normal 23 4 2" xfId="27160"/>
    <cellStyle name="Normal 23 5" xfId="27161"/>
    <cellStyle name="Normal 23 6" xfId="27162"/>
    <cellStyle name="Normal 230" xfId="44532"/>
    <cellStyle name="Normal 231" xfId="44533"/>
    <cellStyle name="Normal 232" xfId="44534"/>
    <cellStyle name="Normal 233" xfId="44535"/>
    <cellStyle name="Normal 234" xfId="44536"/>
    <cellStyle name="Normal 235" xfId="44537"/>
    <cellStyle name="Normal 236" xfId="44538"/>
    <cellStyle name="Normal 237" xfId="44539"/>
    <cellStyle name="Normal 238" xfId="44540"/>
    <cellStyle name="Normal 239" xfId="44541"/>
    <cellStyle name="Normal 24" xfId="27163"/>
    <cellStyle name="Normal 24 2" xfId="27164"/>
    <cellStyle name="Normal 24 2 2" xfId="27165"/>
    <cellStyle name="Normal 24 3" xfId="27166"/>
    <cellStyle name="Normal 24 4" xfId="27167"/>
    <cellStyle name="Normal 24 5" xfId="27168"/>
    <cellStyle name="Normal 24 5 2" xfId="27169"/>
    <cellStyle name="Normal 24 6" xfId="27170"/>
    <cellStyle name="Normal 240" xfId="44542"/>
    <cellStyle name="Normal 241" xfId="44543"/>
    <cellStyle name="Normal 242" xfId="44544"/>
    <cellStyle name="Normal 243" xfId="44545"/>
    <cellStyle name="Normal 244" xfId="44546"/>
    <cellStyle name="Normal 245" xfId="44547"/>
    <cellStyle name="Normal 246" xfId="44548"/>
    <cellStyle name="Normal 247" xfId="44549"/>
    <cellStyle name="Normal 248" xfId="44550"/>
    <cellStyle name="Normal 249" xfId="44551"/>
    <cellStyle name="Normal 25" xfId="27171"/>
    <cellStyle name="Normal 25 2" xfId="27172"/>
    <cellStyle name="Normal 25 3" xfId="27173"/>
    <cellStyle name="Normal 25 4" xfId="27174"/>
    <cellStyle name="Normal 25 5" xfId="27175"/>
    <cellStyle name="Normal 250" xfId="44552"/>
    <cellStyle name="Normal 251" xfId="44553"/>
    <cellStyle name="Normal 252" xfId="44554"/>
    <cellStyle name="Normal 253" xfId="44555"/>
    <cellStyle name="Normal 254" xfId="44556"/>
    <cellStyle name="Normal 255" xfId="44557"/>
    <cellStyle name="Normal 256" xfId="44558"/>
    <cellStyle name="Normal 257" xfId="44559"/>
    <cellStyle name="Normal 258" xfId="44560"/>
    <cellStyle name="Normal 259" xfId="44561"/>
    <cellStyle name="Normal 26" xfId="27176"/>
    <cellStyle name="Normal 26 2" xfId="27177"/>
    <cellStyle name="Normal 26 3" xfId="27178"/>
    <cellStyle name="Normal 26 4" xfId="27179"/>
    <cellStyle name="Normal 26 5" xfId="27180"/>
    <cellStyle name="Normal 260" xfId="44562"/>
    <cellStyle name="Normal 261" xfId="44563"/>
    <cellStyle name="Normal 262" xfId="44564"/>
    <cellStyle name="Normal 263" xfId="44565"/>
    <cellStyle name="Normal 264" xfId="44566"/>
    <cellStyle name="Normal 265" xfId="44567"/>
    <cellStyle name="Normal 266" xfId="44568"/>
    <cellStyle name="Normal 267" xfId="44569"/>
    <cellStyle name="Normal 268" xfId="44570"/>
    <cellStyle name="Normal 269" xfId="44571"/>
    <cellStyle name="Normal 27" xfId="27181"/>
    <cellStyle name="Normal 27 2" xfId="27182"/>
    <cellStyle name="Normal 27 3" xfId="27183"/>
    <cellStyle name="Normal 27 4" xfId="27184"/>
    <cellStyle name="Normal 270" xfId="44572"/>
    <cellStyle name="Normal 271" xfId="44573"/>
    <cellStyle name="Normal 272" xfId="44574"/>
    <cellStyle name="Normal 273" xfId="44575"/>
    <cellStyle name="Normal 274" xfId="44576"/>
    <cellStyle name="Normal 275" xfId="44577"/>
    <cellStyle name="Normal 276" xfId="44578"/>
    <cellStyle name="Normal 277" xfId="44579"/>
    <cellStyle name="Normal 278" xfId="44580"/>
    <cellStyle name="Normal 279" xfId="44581"/>
    <cellStyle name="Normal 28" xfId="27185"/>
    <cellStyle name="Normal 28 2" xfId="27186"/>
    <cellStyle name="Normal 28 3" xfId="27187"/>
    <cellStyle name="Normal 29" xfId="27188"/>
    <cellStyle name="Normal 29 2" xfId="27189"/>
    <cellStyle name="Normal 29 3" xfId="61324"/>
    <cellStyle name="Normal 3" xfId="27190"/>
    <cellStyle name="Normal 3 10" xfId="27191"/>
    <cellStyle name="Normal 3 10 10" xfId="27192"/>
    <cellStyle name="Normal 3 10 10 2" xfId="27193"/>
    <cellStyle name="Normal 3 10 10 2 2" xfId="27194"/>
    <cellStyle name="Normal 3 10 10 2 2 2" xfId="27195"/>
    <cellStyle name="Normal 3 10 10 2 3" xfId="27196"/>
    <cellStyle name="Normal 3 10 10 2 4" xfId="27197"/>
    <cellStyle name="Normal 3 10 10 3" xfId="27198"/>
    <cellStyle name="Normal 3 10 10 3 2" xfId="27199"/>
    <cellStyle name="Normal 3 10 10 3 2 2" xfId="27200"/>
    <cellStyle name="Normal 3 10 10 3 3" xfId="27201"/>
    <cellStyle name="Normal 3 10 10 4" xfId="27202"/>
    <cellStyle name="Normal 3 10 10 4 2" xfId="27203"/>
    <cellStyle name="Normal 3 10 10 4 2 2" xfId="27204"/>
    <cellStyle name="Normal 3 10 10 4 3" xfId="27205"/>
    <cellStyle name="Normal 3 10 10 5" xfId="27206"/>
    <cellStyle name="Normal 3 10 10 5 2" xfId="27207"/>
    <cellStyle name="Normal 3 10 10 6" xfId="27208"/>
    <cellStyle name="Normal 3 10 10 7" xfId="27209"/>
    <cellStyle name="Normal 3 10 11" xfId="27210"/>
    <cellStyle name="Normal 3 10 11 2" xfId="27211"/>
    <cellStyle name="Normal 3 10 11 2 2" xfId="27212"/>
    <cellStyle name="Normal 3 10 11 2 2 2" xfId="27213"/>
    <cellStyle name="Normal 3 10 11 2 3" xfId="27214"/>
    <cellStyle name="Normal 3 10 11 2 4" xfId="27215"/>
    <cellStyle name="Normal 3 10 11 3" xfId="27216"/>
    <cellStyle name="Normal 3 10 11 3 2" xfId="27217"/>
    <cellStyle name="Normal 3 10 11 3 2 2" xfId="27218"/>
    <cellStyle name="Normal 3 10 11 3 3" xfId="27219"/>
    <cellStyle name="Normal 3 10 11 4" xfId="27220"/>
    <cellStyle name="Normal 3 10 11 4 2" xfId="27221"/>
    <cellStyle name="Normal 3 10 11 4 2 2" xfId="27222"/>
    <cellStyle name="Normal 3 10 11 4 3" xfId="27223"/>
    <cellStyle name="Normal 3 10 11 5" xfId="27224"/>
    <cellStyle name="Normal 3 10 11 5 2" xfId="27225"/>
    <cellStyle name="Normal 3 10 11 6" xfId="27226"/>
    <cellStyle name="Normal 3 10 11 7" xfId="27227"/>
    <cellStyle name="Normal 3 10 12" xfId="27228"/>
    <cellStyle name="Normal 3 10 12 2" xfId="27229"/>
    <cellStyle name="Normal 3 10 12 2 2" xfId="27230"/>
    <cellStyle name="Normal 3 10 12 2 2 2" xfId="27231"/>
    <cellStyle name="Normal 3 10 12 2 3" xfId="27232"/>
    <cellStyle name="Normal 3 10 12 2 4" xfId="27233"/>
    <cellStyle name="Normal 3 10 12 3" xfId="27234"/>
    <cellStyle name="Normal 3 10 12 3 2" xfId="27235"/>
    <cellStyle name="Normal 3 10 12 3 2 2" xfId="27236"/>
    <cellStyle name="Normal 3 10 12 3 3" xfId="27237"/>
    <cellStyle name="Normal 3 10 12 4" xfId="27238"/>
    <cellStyle name="Normal 3 10 12 4 2" xfId="27239"/>
    <cellStyle name="Normal 3 10 12 4 2 2" xfId="27240"/>
    <cellStyle name="Normal 3 10 12 4 3" xfId="27241"/>
    <cellStyle name="Normal 3 10 12 5" xfId="27242"/>
    <cellStyle name="Normal 3 10 12 5 2" xfId="27243"/>
    <cellStyle name="Normal 3 10 12 6" xfId="27244"/>
    <cellStyle name="Normal 3 10 12 7" xfId="27245"/>
    <cellStyle name="Normal 3 10 13" xfId="27246"/>
    <cellStyle name="Normal 3 10 14" xfId="27247"/>
    <cellStyle name="Normal 3 10 14 2" xfId="27248"/>
    <cellStyle name="Normal 3 10 14 2 2" xfId="27249"/>
    <cellStyle name="Normal 3 10 14 3" xfId="27250"/>
    <cellStyle name="Normal 3 10 14 4" xfId="27251"/>
    <cellStyle name="Normal 3 10 15" xfId="27252"/>
    <cellStyle name="Normal 3 10 15 2" xfId="27253"/>
    <cellStyle name="Normal 3 10 15 2 2" xfId="27254"/>
    <cellStyle name="Normal 3 10 15 3" xfId="27255"/>
    <cellStyle name="Normal 3 10 16" xfId="27256"/>
    <cellStyle name="Normal 3 10 16 2" xfId="27257"/>
    <cellStyle name="Normal 3 10 16 2 2" xfId="27258"/>
    <cellStyle name="Normal 3 10 16 3" xfId="27259"/>
    <cellStyle name="Normal 3 10 17" xfId="27260"/>
    <cellStyle name="Normal 3 10 17 2" xfId="27261"/>
    <cellStyle name="Normal 3 10 18" xfId="27262"/>
    <cellStyle name="Normal 3 10 19" xfId="27263"/>
    <cellStyle name="Normal 3 10 2" xfId="27264"/>
    <cellStyle name="Normal 3 10 2 2" xfId="27265"/>
    <cellStyle name="Normal 3 10 2 2 2" xfId="27266"/>
    <cellStyle name="Normal 3 10 2 2 2 2" xfId="27267"/>
    <cellStyle name="Normal 3 10 2 2 3" xfId="27268"/>
    <cellStyle name="Normal 3 10 2 2 4" xfId="27269"/>
    <cellStyle name="Normal 3 10 2 3" xfId="27270"/>
    <cellStyle name="Normal 3 10 2 3 2" xfId="27271"/>
    <cellStyle name="Normal 3 10 2 3 2 2" xfId="27272"/>
    <cellStyle name="Normal 3 10 2 3 3" xfId="27273"/>
    <cellStyle name="Normal 3 10 2 4" xfId="27274"/>
    <cellStyle name="Normal 3 10 2 4 2" xfId="27275"/>
    <cellStyle name="Normal 3 10 2 4 2 2" xfId="27276"/>
    <cellStyle name="Normal 3 10 2 4 3" xfId="27277"/>
    <cellStyle name="Normal 3 10 2 5" xfId="27278"/>
    <cellStyle name="Normal 3 10 2 5 2" xfId="27279"/>
    <cellStyle name="Normal 3 10 2 6" xfId="27280"/>
    <cellStyle name="Normal 3 10 2 7" xfId="27281"/>
    <cellStyle name="Normal 3 10 3" xfId="27282"/>
    <cellStyle name="Normal 3 10 3 2" xfId="27283"/>
    <cellStyle name="Normal 3 10 3 2 2" xfId="27284"/>
    <cellStyle name="Normal 3 10 3 2 2 2" xfId="27285"/>
    <cellStyle name="Normal 3 10 3 2 3" xfId="27286"/>
    <cellStyle name="Normal 3 10 3 2 4" xfId="27287"/>
    <cellStyle name="Normal 3 10 3 3" xfId="27288"/>
    <cellStyle name="Normal 3 10 3 3 2" xfId="27289"/>
    <cellStyle name="Normal 3 10 3 3 2 2" xfId="27290"/>
    <cellStyle name="Normal 3 10 3 3 3" xfId="27291"/>
    <cellStyle name="Normal 3 10 3 4" xfId="27292"/>
    <cellStyle name="Normal 3 10 3 4 2" xfId="27293"/>
    <cellStyle name="Normal 3 10 3 4 2 2" xfId="27294"/>
    <cellStyle name="Normal 3 10 3 4 3" xfId="27295"/>
    <cellStyle name="Normal 3 10 3 5" xfId="27296"/>
    <cellStyle name="Normal 3 10 3 5 2" xfId="27297"/>
    <cellStyle name="Normal 3 10 3 6" xfId="27298"/>
    <cellStyle name="Normal 3 10 3 7" xfId="27299"/>
    <cellStyle name="Normal 3 10 4" xfId="27300"/>
    <cellStyle name="Normal 3 10 4 2" xfId="27301"/>
    <cellStyle name="Normal 3 10 4 2 2" xfId="27302"/>
    <cellStyle name="Normal 3 10 4 2 2 2" xfId="27303"/>
    <cellStyle name="Normal 3 10 4 2 3" xfId="27304"/>
    <cellStyle name="Normal 3 10 4 2 4" xfId="27305"/>
    <cellStyle name="Normal 3 10 4 3" xfId="27306"/>
    <cellStyle name="Normal 3 10 4 3 2" xfId="27307"/>
    <cellStyle name="Normal 3 10 4 3 2 2" xfId="27308"/>
    <cellStyle name="Normal 3 10 4 3 3" xfId="27309"/>
    <cellStyle name="Normal 3 10 4 4" xfId="27310"/>
    <cellStyle name="Normal 3 10 4 4 2" xfId="27311"/>
    <cellStyle name="Normal 3 10 4 4 2 2" xfId="27312"/>
    <cellStyle name="Normal 3 10 4 4 3" xfId="27313"/>
    <cellStyle name="Normal 3 10 4 5" xfId="27314"/>
    <cellStyle name="Normal 3 10 4 5 2" xfId="27315"/>
    <cellStyle name="Normal 3 10 4 6" xfId="27316"/>
    <cellStyle name="Normal 3 10 4 7" xfId="27317"/>
    <cellStyle name="Normal 3 10 5" xfId="27318"/>
    <cellStyle name="Normal 3 10 5 2" xfId="27319"/>
    <cellStyle name="Normal 3 10 5 2 2" xfId="27320"/>
    <cellStyle name="Normal 3 10 5 2 2 2" xfId="27321"/>
    <cellStyle name="Normal 3 10 5 2 3" xfId="27322"/>
    <cellStyle name="Normal 3 10 5 2 4" xfId="27323"/>
    <cellStyle name="Normal 3 10 5 3" xfId="27324"/>
    <cellStyle name="Normal 3 10 5 3 2" xfId="27325"/>
    <cellStyle name="Normal 3 10 5 3 2 2" xfId="27326"/>
    <cellStyle name="Normal 3 10 5 3 3" xfId="27327"/>
    <cellStyle name="Normal 3 10 5 4" xfId="27328"/>
    <cellStyle name="Normal 3 10 5 4 2" xfId="27329"/>
    <cellStyle name="Normal 3 10 5 4 2 2" xfId="27330"/>
    <cellStyle name="Normal 3 10 5 4 3" xfId="27331"/>
    <cellStyle name="Normal 3 10 5 5" xfId="27332"/>
    <cellStyle name="Normal 3 10 5 5 2" xfId="27333"/>
    <cellStyle name="Normal 3 10 5 6" xfId="27334"/>
    <cellStyle name="Normal 3 10 5 7" xfId="27335"/>
    <cellStyle name="Normal 3 10 6" xfId="27336"/>
    <cellStyle name="Normal 3 10 6 2" xfId="27337"/>
    <cellStyle name="Normal 3 10 6 2 2" xfId="27338"/>
    <cellStyle name="Normal 3 10 6 2 2 2" xfId="27339"/>
    <cellStyle name="Normal 3 10 6 2 3" xfId="27340"/>
    <cellStyle name="Normal 3 10 6 2 4" xfId="27341"/>
    <cellStyle name="Normal 3 10 6 3" xfId="27342"/>
    <cellStyle name="Normal 3 10 6 3 2" xfId="27343"/>
    <cellStyle name="Normal 3 10 6 3 2 2" xfId="27344"/>
    <cellStyle name="Normal 3 10 6 3 3" xfId="27345"/>
    <cellStyle name="Normal 3 10 6 4" xfId="27346"/>
    <cellStyle name="Normal 3 10 6 4 2" xfId="27347"/>
    <cellStyle name="Normal 3 10 6 4 2 2" xfId="27348"/>
    <cellStyle name="Normal 3 10 6 4 3" xfId="27349"/>
    <cellStyle name="Normal 3 10 6 5" xfId="27350"/>
    <cellStyle name="Normal 3 10 6 5 2" xfId="27351"/>
    <cellStyle name="Normal 3 10 6 6" xfId="27352"/>
    <cellStyle name="Normal 3 10 6 7" xfId="27353"/>
    <cellStyle name="Normal 3 10 7" xfId="27354"/>
    <cellStyle name="Normal 3 10 7 2" xfId="27355"/>
    <cellStyle name="Normal 3 10 7 2 2" xfId="27356"/>
    <cellStyle name="Normal 3 10 7 2 2 2" xfId="27357"/>
    <cellStyle name="Normal 3 10 7 2 3" xfId="27358"/>
    <cellStyle name="Normal 3 10 7 2 4" xfId="27359"/>
    <cellStyle name="Normal 3 10 7 3" xfId="27360"/>
    <cellStyle name="Normal 3 10 7 3 2" xfId="27361"/>
    <cellStyle name="Normal 3 10 7 3 2 2" xfId="27362"/>
    <cellStyle name="Normal 3 10 7 3 3" xfId="27363"/>
    <cellStyle name="Normal 3 10 7 4" xfId="27364"/>
    <cellStyle name="Normal 3 10 7 4 2" xfId="27365"/>
    <cellStyle name="Normal 3 10 7 4 2 2" xfId="27366"/>
    <cellStyle name="Normal 3 10 7 4 3" xfId="27367"/>
    <cellStyle name="Normal 3 10 7 5" xfId="27368"/>
    <cellStyle name="Normal 3 10 7 5 2" xfId="27369"/>
    <cellStyle name="Normal 3 10 7 6" xfId="27370"/>
    <cellStyle name="Normal 3 10 7 7" xfId="27371"/>
    <cellStyle name="Normal 3 10 8" xfId="27372"/>
    <cellStyle name="Normal 3 10 8 2" xfId="27373"/>
    <cellStyle name="Normal 3 10 8 2 2" xfId="27374"/>
    <cellStyle name="Normal 3 10 8 2 2 2" xfId="27375"/>
    <cellStyle name="Normal 3 10 8 2 3" xfId="27376"/>
    <cellStyle name="Normal 3 10 8 2 4" xfId="27377"/>
    <cellStyle name="Normal 3 10 8 3" xfId="27378"/>
    <cellStyle name="Normal 3 10 8 3 2" xfId="27379"/>
    <cellStyle name="Normal 3 10 8 3 2 2" xfId="27380"/>
    <cellStyle name="Normal 3 10 8 3 3" xfId="27381"/>
    <cellStyle name="Normal 3 10 8 4" xfId="27382"/>
    <cellStyle name="Normal 3 10 8 4 2" xfId="27383"/>
    <cellStyle name="Normal 3 10 8 4 2 2" xfId="27384"/>
    <cellStyle name="Normal 3 10 8 4 3" xfId="27385"/>
    <cellStyle name="Normal 3 10 8 5" xfId="27386"/>
    <cellStyle name="Normal 3 10 8 5 2" xfId="27387"/>
    <cellStyle name="Normal 3 10 8 6" xfId="27388"/>
    <cellStyle name="Normal 3 10 8 7" xfId="27389"/>
    <cellStyle name="Normal 3 10 9" xfId="27390"/>
    <cellStyle name="Normal 3 10 9 2" xfId="27391"/>
    <cellStyle name="Normal 3 10 9 2 2" xfId="27392"/>
    <cellStyle name="Normal 3 10 9 2 2 2" xfId="27393"/>
    <cellStyle name="Normal 3 10 9 2 3" xfId="27394"/>
    <cellStyle name="Normal 3 10 9 2 4" xfId="27395"/>
    <cellStyle name="Normal 3 10 9 3" xfId="27396"/>
    <cellStyle name="Normal 3 10 9 3 2" xfId="27397"/>
    <cellStyle name="Normal 3 10 9 3 2 2" xfId="27398"/>
    <cellStyle name="Normal 3 10 9 3 3" xfId="27399"/>
    <cellStyle name="Normal 3 10 9 4" xfId="27400"/>
    <cellStyle name="Normal 3 10 9 4 2" xfId="27401"/>
    <cellStyle name="Normal 3 10 9 4 2 2" xfId="27402"/>
    <cellStyle name="Normal 3 10 9 4 3" xfId="27403"/>
    <cellStyle name="Normal 3 10 9 5" xfId="27404"/>
    <cellStyle name="Normal 3 10 9 5 2" xfId="27405"/>
    <cellStyle name="Normal 3 10 9 6" xfId="27406"/>
    <cellStyle name="Normal 3 10 9 7" xfId="27407"/>
    <cellStyle name="Normal 3 11" xfId="27408"/>
    <cellStyle name="Normal 3 12" xfId="27409"/>
    <cellStyle name="Normal 3 13" xfId="27410"/>
    <cellStyle name="Normal 3 14" xfId="27411"/>
    <cellStyle name="Normal 3 15" xfId="27412"/>
    <cellStyle name="Normal 3 16" xfId="27413"/>
    <cellStyle name="Normal 3 17" xfId="27414"/>
    <cellStyle name="Normal 3 18" xfId="27415"/>
    <cellStyle name="Normal 3 19" xfId="27416"/>
    <cellStyle name="Normal 3 2" xfId="27417"/>
    <cellStyle name="Normal 3 2 10" xfId="27418"/>
    <cellStyle name="Normal 3 2 10 2" xfId="27419"/>
    <cellStyle name="Normal 3 2 10 2 2" xfId="27420"/>
    <cellStyle name="Normal 3 2 10 3" xfId="27421"/>
    <cellStyle name="Normal 3 2 11" xfId="27422"/>
    <cellStyle name="Normal 3 2 11 2" xfId="27423"/>
    <cellStyle name="Normal 3 2 12" xfId="27424"/>
    <cellStyle name="Normal 3 2 13" xfId="27425"/>
    <cellStyle name="Normal 3 2 14" xfId="27426"/>
    <cellStyle name="Normal 3 2 15" xfId="27427"/>
    <cellStyle name="Normal 3 2 16" xfId="27428"/>
    <cellStyle name="Normal 3 2 2" xfId="27429"/>
    <cellStyle name="Normal 3 2 3" xfId="27430"/>
    <cellStyle name="Normal 3 2 3 10" xfId="27431"/>
    <cellStyle name="Normal 3 2 3 11" xfId="27432"/>
    <cellStyle name="Normal 3 2 3 2" xfId="27433"/>
    <cellStyle name="Normal 3 2 3 2 10" xfId="27434"/>
    <cellStyle name="Normal 3 2 3 2 2" xfId="27435"/>
    <cellStyle name="Normal 3 2 3 2 2 2" xfId="27436"/>
    <cellStyle name="Normal 3 2 3 2 2 2 2" xfId="27437"/>
    <cellStyle name="Normal 3 2 3 2 2 3" xfId="27438"/>
    <cellStyle name="Normal 3 2 3 2 2 4" xfId="27439"/>
    <cellStyle name="Normal 3 2 3 2 3" xfId="27440"/>
    <cellStyle name="Normal 3 2 3 2 3 2" xfId="27441"/>
    <cellStyle name="Normal 3 2 3 2 3 2 2" xfId="27442"/>
    <cellStyle name="Normal 3 2 3 2 3 3" xfId="27443"/>
    <cellStyle name="Normal 3 2 3 2 4" xfId="27444"/>
    <cellStyle name="Normal 3 2 3 2 4 2" xfId="27445"/>
    <cellStyle name="Normal 3 2 3 2 4 2 2" xfId="27446"/>
    <cellStyle name="Normal 3 2 3 2 4 3" xfId="27447"/>
    <cellStyle name="Normal 3 2 3 2 5" xfId="27448"/>
    <cellStyle name="Normal 3 2 3 2 5 2" xfId="27449"/>
    <cellStyle name="Normal 3 2 3 2 5 2 2" xfId="27450"/>
    <cellStyle name="Normal 3 2 3 2 5 3" xfId="27451"/>
    <cellStyle name="Normal 3 2 3 2 6" xfId="27452"/>
    <cellStyle name="Normal 3 2 3 2 6 2" xfId="27453"/>
    <cellStyle name="Normal 3 2 3 2 6 2 2" xfId="27454"/>
    <cellStyle name="Normal 3 2 3 2 6 3" xfId="27455"/>
    <cellStyle name="Normal 3 2 3 2 7" xfId="27456"/>
    <cellStyle name="Normal 3 2 3 2 7 2" xfId="27457"/>
    <cellStyle name="Normal 3 2 3 2 7 2 2" xfId="27458"/>
    <cellStyle name="Normal 3 2 3 2 7 3" xfId="27459"/>
    <cellStyle name="Normal 3 2 3 2 8" xfId="27460"/>
    <cellStyle name="Normal 3 2 3 2 8 2" xfId="27461"/>
    <cellStyle name="Normal 3 2 3 2 9" xfId="27462"/>
    <cellStyle name="Normal 3 2 3 3" xfId="27463"/>
    <cellStyle name="Normal 3 2 3 3 2" xfId="27464"/>
    <cellStyle name="Normal 3 2 3 3 2 2" xfId="27465"/>
    <cellStyle name="Normal 3 2 3 3 3" xfId="27466"/>
    <cellStyle name="Normal 3 2 3 3 4" xfId="27467"/>
    <cellStyle name="Normal 3 2 3 4" xfId="27468"/>
    <cellStyle name="Normal 3 2 3 4 2" xfId="27469"/>
    <cellStyle name="Normal 3 2 3 4 2 2" xfId="27470"/>
    <cellStyle name="Normal 3 2 3 4 3" xfId="27471"/>
    <cellStyle name="Normal 3 2 3 5" xfId="27472"/>
    <cellStyle name="Normal 3 2 3 5 2" xfId="27473"/>
    <cellStyle name="Normal 3 2 3 5 2 2" xfId="27474"/>
    <cellStyle name="Normal 3 2 3 5 3" xfId="27475"/>
    <cellStyle name="Normal 3 2 3 6" xfId="27476"/>
    <cellStyle name="Normal 3 2 3 6 2" xfId="27477"/>
    <cellStyle name="Normal 3 2 3 6 2 2" xfId="27478"/>
    <cellStyle name="Normal 3 2 3 6 3" xfId="27479"/>
    <cellStyle name="Normal 3 2 3 7" xfId="27480"/>
    <cellStyle name="Normal 3 2 3 7 2" xfId="27481"/>
    <cellStyle name="Normal 3 2 3 7 2 2" xfId="27482"/>
    <cellStyle name="Normal 3 2 3 7 3" xfId="27483"/>
    <cellStyle name="Normal 3 2 3 8" xfId="27484"/>
    <cellStyle name="Normal 3 2 3 8 2" xfId="27485"/>
    <cellStyle name="Normal 3 2 3 8 2 2" xfId="27486"/>
    <cellStyle name="Normal 3 2 3 8 3" xfId="27487"/>
    <cellStyle name="Normal 3 2 3 9" xfId="27488"/>
    <cellStyle name="Normal 3 2 3 9 2" xfId="27489"/>
    <cellStyle name="Normal 3 2 4" xfId="27490"/>
    <cellStyle name="Normal 3 2 4 10" xfId="27491"/>
    <cellStyle name="Normal 3 2 4 2" xfId="27492"/>
    <cellStyle name="Normal 3 2 4 2 2" xfId="27493"/>
    <cellStyle name="Normal 3 2 4 2 2 2" xfId="27494"/>
    <cellStyle name="Normal 3 2 4 2 3" xfId="27495"/>
    <cellStyle name="Normal 3 2 4 2 4" xfId="27496"/>
    <cellStyle name="Normal 3 2 4 3" xfId="27497"/>
    <cellStyle name="Normal 3 2 4 3 2" xfId="27498"/>
    <cellStyle name="Normal 3 2 4 3 2 2" xfId="27499"/>
    <cellStyle name="Normal 3 2 4 3 3" xfId="27500"/>
    <cellStyle name="Normal 3 2 4 4" xfId="27501"/>
    <cellStyle name="Normal 3 2 4 4 2" xfId="27502"/>
    <cellStyle name="Normal 3 2 4 4 2 2" xfId="27503"/>
    <cellStyle name="Normal 3 2 4 4 3" xfId="27504"/>
    <cellStyle name="Normal 3 2 4 5" xfId="27505"/>
    <cellStyle name="Normal 3 2 4 5 2" xfId="27506"/>
    <cellStyle name="Normal 3 2 4 5 2 2" xfId="27507"/>
    <cellStyle name="Normal 3 2 4 5 3" xfId="27508"/>
    <cellStyle name="Normal 3 2 4 6" xfId="27509"/>
    <cellStyle name="Normal 3 2 4 6 2" xfId="27510"/>
    <cellStyle name="Normal 3 2 4 6 2 2" xfId="27511"/>
    <cellStyle name="Normal 3 2 4 6 3" xfId="27512"/>
    <cellStyle name="Normal 3 2 4 7" xfId="27513"/>
    <cellStyle name="Normal 3 2 4 7 2" xfId="27514"/>
    <cellStyle name="Normal 3 2 4 7 2 2" xfId="27515"/>
    <cellStyle name="Normal 3 2 4 7 3" xfId="27516"/>
    <cellStyle name="Normal 3 2 4 8" xfId="27517"/>
    <cellStyle name="Normal 3 2 4 8 2" xfId="27518"/>
    <cellStyle name="Normal 3 2 4 9" xfId="27519"/>
    <cellStyle name="Normal 3 2 5" xfId="27520"/>
    <cellStyle name="Normal 3 2 5 2" xfId="27521"/>
    <cellStyle name="Normal 3 2 5 2 2" xfId="27522"/>
    <cellStyle name="Normal 3 2 5 3" xfId="27523"/>
    <cellStyle name="Normal 3 2 5 4" xfId="27524"/>
    <cellStyle name="Normal 3 2 5 5" xfId="27525"/>
    <cellStyle name="Normal 3 2 6" xfId="27526"/>
    <cellStyle name="Normal 3 2 6 2" xfId="27527"/>
    <cellStyle name="Normal 3 2 6 2 2" xfId="27528"/>
    <cellStyle name="Normal 3 2 6 3" xfId="27529"/>
    <cellStyle name="Normal 3 2 6 4" xfId="27530"/>
    <cellStyle name="Normal 3 2 7" xfId="27531"/>
    <cellStyle name="Normal 3 2 7 2" xfId="27532"/>
    <cellStyle name="Normal 3 2 7 2 2" xfId="27533"/>
    <cellStyle name="Normal 3 2 7 3" xfId="27534"/>
    <cellStyle name="Normal 3 2 8" xfId="27535"/>
    <cellStyle name="Normal 3 2 8 2" xfId="27536"/>
    <cellStyle name="Normal 3 2 8 2 2" xfId="27537"/>
    <cellStyle name="Normal 3 2 8 3" xfId="27538"/>
    <cellStyle name="Normal 3 2 9" xfId="27539"/>
    <cellStyle name="Normal 3 2 9 2" xfId="27540"/>
    <cellStyle name="Normal 3 2 9 2 2" xfId="27541"/>
    <cellStyle name="Normal 3 2 9 3" xfId="27542"/>
    <cellStyle name="Normal 3 20" xfId="27543"/>
    <cellStyle name="Normal 3 21" xfId="27544"/>
    <cellStyle name="Normal 3 21 2" xfId="27545"/>
    <cellStyle name="Normal 3 21 2 2" xfId="27546"/>
    <cellStyle name="Normal 3 21 3" xfId="27547"/>
    <cellStyle name="Normal 3 22" xfId="27548"/>
    <cellStyle name="Normal 3 22 2" xfId="27549"/>
    <cellStyle name="Normal 3 22 2 2" xfId="27550"/>
    <cellStyle name="Normal 3 22 3" xfId="27551"/>
    <cellStyle name="Normal 3 23" xfId="27552"/>
    <cellStyle name="Normal 3 23 2" xfId="27553"/>
    <cellStyle name="Normal 3 23 2 2" xfId="27554"/>
    <cellStyle name="Normal 3 23 3" xfId="27555"/>
    <cellStyle name="Normal 3 3" xfId="27556"/>
    <cellStyle name="Normal 3 3 2" xfId="27557"/>
    <cellStyle name="Normal 3 3 2 2" xfId="27558"/>
    <cellStyle name="Normal 3 3 2 2 2" xfId="27559"/>
    <cellStyle name="Normal 3 3 2 3" xfId="27560"/>
    <cellStyle name="Normal 3 3 3" xfId="27561"/>
    <cellStyle name="Normal 3 3 3 2" xfId="27562"/>
    <cellStyle name="Normal 3 3 3 3" xfId="61325"/>
    <cellStyle name="Normal 3 3 4" xfId="27563"/>
    <cellStyle name="Normal 3 3 5" xfId="27564"/>
    <cellStyle name="Normal 3 3 6" xfId="27565"/>
    <cellStyle name="Normal 3 4" xfId="27566"/>
    <cellStyle name="Normal 3 4 2" xfId="27567"/>
    <cellStyle name="Normal 3 4 3" xfId="27568"/>
    <cellStyle name="Normal 3 4 4" xfId="27569"/>
    <cellStyle name="Normal 3 5" xfId="27570"/>
    <cellStyle name="Normal 3 5 2" xfId="27571"/>
    <cellStyle name="Normal 3 5 3" xfId="27572"/>
    <cellStyle name="Normal 3 5 4" xfId="27573"/>
    <cellStyle name="Normal 3 6" xfId="27574"/>
    <cellStyle name="Normal 3 6 10" xfId="27575"/>
    <cellStyle name="Normal 3 6 11" xfId="27576"/>
    <cellStyle name="Normal 3 6 12" xfId="27577"/>
    <cellStyle name="Normal 3 6 13" xfId="27578"/>
    <cellStyle name="Normal 3 6 14" xfId="27579"/>
    <cellStyle name="Normal 3 6 2" xfId="27580"/>
    <cellStyle name="Normal 3 6 2 10" xfId="27581"/>
    <cellStyle name="Normal 3 6 2 2" xfId="27582"/>
    <cellStyle name="Normal 3 6 2 2 2" xfId="27583"/>
    <cellStyle name="Normal 3 6 2 2 2 2" xfId="27584"/>
    <cellStyle name="Normal 3 6 2 2 3" xfId="27585"/>
    <cellStyle name="Normal 3 6 2 2 4" xfId="27586"/>
    <cellStyle name="Normal 3 6 2 3" xfId="27587"/>
    <cellStyle name="Normal 3 6 2 3 2" xfId="27588"/>
    <cellStyle name="Normal 3 6 2 3 2 2" xfId="27589"/>
    <cellStyle name="Normal 3 6 2 3 3" xfId="27590"/>
    <cellStyle name="Normal 3 6 2 4" xfId="27591"/>
    <cellStyle name="Normal 3 6 2 4 2" xfId="27592"/>
    <cellStyle name="Normal 3 6 2 4 2 2" xfId="27593"/>
    <cellStyle name="Normal 3 6 2 4 3" xfId="27594"/>
    <cellStyle name="Normal 3 6 2 5" xfId="27595"/>
    <cellStyle name="Normal 3 6 2 5 2" xfId="27596"/>
    <cellStyle name="Normal 3 6 2 5 2 2" xfId="27597"/>
    <cellStyle name="Normal 3 6 2 5 3" xfId="27598"/>
    <cellStyle name="Normal 3 6 2 6" xfId="27599"/>
    <cellStyle name="Normal 3 6 2 6 2" xfId="27600"/>
    <cellStyle name="Normal 3 6 2 6 2 2" xfId="27601"/>
    <cellStyle name="Normal 3 6 2 6 3" xfId="27602"/>
    <cellStyle name="Normal 3 6 2 7" xfId="27603"/>
    <cellStyle name="Normal 3 6 2 7 2" xfId="27604"/>
    <cellStyle name="Normal 3 6 2 7 2 2" xfId="27605"/>
    <cellStyle name="Normal 3 6 2 7 3" xfId="27606"/>
    <cellStyle name="Normal 3 6 2 8" xfId="27607"/>
    <cellStyle name="Normal 3 6 2 8 2" xfId="27608"/>
    <cellStyle name="Normal 3 6 2 9" xfId="27609"/>
    <cellStyle name="Normal 3 6 3" xfId="27610"/>
    <cellStyle name="Normal 3 6 3 2" xfId="27611"/>
    <cellStyle name="Normal 3 6 3 2 2" xfId="27612"/>
    <cellStyle name="Normal 3 6 3 3" xfId="27613"/>
    <cellStyle name="Normal 3 6 3 4" xfId="27614"/>
    <cellStyle name="Normal 3 6 4" xfId="27615"/>
    <cellStyle name="Normal 3 6 4 2" xfId="27616"/>
    <cellStyle name="Normal 3 6 4 2 2" xfId="27617"/>
    <cellStyle name="Normal 3 6 4 3" xfId="27618"/>
    <cellStyle name="Normal 3 6 5" xfId="27619"/>
    <cellStyle name="Normal 3 6 5 2" xfId="27620"/>
    <cellStyle name="Normal 3 6 5 2 2" xfId="27621"/>
    <cellStyle name="Normal 3 6 5 3" xfId="27622"/>
    <cellStyle name="Normal 3 6 6" xfId="27623"/>
    <cellStyle name="Normal 3 6 6 2" xfId="27624"/>
    <cellStyle name="Normal 3 6 6 2 2" xfId="27625"/>
    <cellStyle name="Normal 3 6 6 3" xfId="27626"/>
    <cellStyle name="Normal 3 6 7" xfId="27627"/>
    <cellStyle name="Normal 3 6 7 2" xfId="27628"/>
    <cellStyle name="Normal 3 6 7 2 2" xfId="27629"/>
    <cellStyle name="Normal 3 6 7 3" xfId="27630"/>
    <cellStyle name="Normal 3 6 8" xfId="27631"/>
    <cellStyle name="Normal 3 6 8 2" xfId="27632"/>
    <cellStyle name="Normal 3 6 8 2 2" xfId="27633"/>
    <cellStyle name="Normal 3 6 8 3" xfId="27634"/>
    <cellStyle name="Normal 3 6 9" xfId="27635"/>
    <cellStyle name="Normal 3 6 9 2" xfId="27636"/>
    <cellStyle name="Normal 3 7" xfId="27637"/>
    <cellStyle name="Normal 3 7 10" xfId="27638"/>
    <cellStyle name="Normal 3 7 2" xfId="27639"/>
    <cellStyle name="Normal 3 7 2 2" xfId="27640"/>
    <cellStyle name="Normal 3 7 2 2 2" xfId="27641"/>
    <cellStyle name="Normal 3 7 2 3" xfId="27642"/>
    <cellStyle name="Normal 3 7 2 4" xfId="27643"/>
    <cellStyle name="Normal 3 7 3" xfId="27644"/>
    <cellStyle name="Normal 3 7 3 2" xfId="27645"/>
    <cellStyle name="Normal 3 7 3 2 2" xfId="27646"/>
    <cellStyle name="Normal 3 7 3 3" xfId="27647"/>
    <cellStyle name="Normal 3 7 4" xfId="27648"/>
    <cellStyle name="Normal 3 7 4 2" xfId="27649"/>
    <cellStyle name="Normal 3 7 4 2 2" xfId="27650"/>
    <cellStyle name="Normal 3 7 4 3" xfId="27651"/>
    <cellStyle name="Normal 3 7 5" xfId="27652"/>
    <cellStyle name="Normal 3 7 5 2" xfId="27653"/>
    <cellStyle name="Normal 3 7 5 2 2" xfId="27654"/>
    <cellStyle name="Normal 3 7 5 3" xfId="27655"/>
    <cellStyle name="Normal 3 7 6" xfId="27656"/>
    <cellStyle name="Normal 3 7 6 2" xfId="27657"/>
    <cellStyle name="Normal 3 7 6 2 2" xfId="27658"/>
    <cellStyle name="Normal 3 7 6 3" xfId="27659"/>
    <cellStyle name="Normal 3 7 7" xfId="27660"/>
    <cellStyle name="Normal 3 7 7 2" xfId="27661"/>
    <cellStyle name="Normal 3 7 7 2 2" xfId="27662"/>
    <cellStyle name="Normal 3 7 7 3" xfId="27663"/>
    <cellStyle name="Normal 3 7 8" xfId="27664"/>
    <cellStyle name="Normal 3 7 8 2" xfId="27665"/>
    <cellStyle name="Normal 3 7 9" xfId="27666"/>
    <cellStyle name="Normal 3 8" xfId="27667"/>
    <cellStyle name="Normal 3 8 10" xfId="27668"/>
    <cellStyle name="Normal 3 8 2" xfId="27669"/>
    <cellStyle name="Normal 3 8 2 2" xfId="27670"/>
    <cellStyle name="Normal 3 8 2 2 2" xfId="27671"/>
    <cellStyle name="Normal 3 8 2 3" xfId="27672"/>
    <cellStyle name="Normal 3 8 2 4" xfId="27673"/>
    <cellStyle name="Normal 3 8 3" xfId="27674"/>
    <cellStyle name="Normal 3 8 3 2" xfId="27675"/>
    <cellStyle name="Normal 3 8 3 2 2" xfId="27676"/>
    <cellStyle name="Normal 3 8 3 3" xfId="27677"/>
    <cellStyle name="Normal 3 8 4" xfId="27678"/>
    <cellStyle name="Normal 3 8 4 2" xfId="27679"/>
    <cellStyle name="Normal 3 8 4 2 2" xfId="27680"/>
    <cellStyle name="Normal 3 8 4 3" xfId="27681"/>
    <cellStyle name="Normal 3 8 5" xfId="27682"/>
    <cellStyle name="Normal 3 8 5 2" xfId="27683"/>
    <cellStyle name="Normal 3 8 5 2 2" xfId="27684"/>
    <cellStyle name="Normal 3 8 5 3" xfId="27685"/>
    <cellStyle name="Normal 3 8 6" xfId="27686"/>
    <cellStyle name="Normal 3 8 6 2" xfId="27687"/>
    <cellStyle name="Normal 3 8 6 2 2" xfId="27688"/>
    <cellStyle name="Normal 3 8 6 3" xfId="27689"/>
    <cellStyle name="Normal 3 8 7" xfId="27690"/>
    <cellStyle name="Normal 3 8 7 2" xfId="27691"/>
    <cellStyle name="Normal 3 8 7 2 2" xfId="27692"/>
    <cellStyle name="Normal 3 8 7 3" xfId="27693"/>
    <cellStyle name="Normal 3 8 8" xfId="27694"/>
    <cellStyle name="Normal 3 8 8 2" xfId="27695"/>
    <cellStyle name="Normal 3 8 9" xfId="27696"/>
    <cellStyle name="Normal 3 9" xfId="27697"/>
    <cellStyle name="Normal 3 9 10" xfId="27698"/>
    <cellStyle name="Normal 3 9 2" xfId="27699"/>
    <cellStyle name="Normal 3 9 2 2" xfId="27700"/>
    <cellStyle name="Normal 3 9 2 2 2" xfId="27701"/>
    <cellStyle name="Normal 3 9 2 3" xfId="27702"/>
    <cellStyle name="Normal 3 9 2 4" xfId="27703"/>
    <cellStyle name="Normal 3 9 3" xfId="27704"/>
    <cellStyle name="Normal 3 9 3 2" xfId="27705"/>
    <cellStyle name="Normal 3 9 3 2 2" xfId="27706"/>
    <cellStyle name="Normal 3 9 3 3" xfId="27707"/>
    <cellStyle name="Normal 3 9 4" xfId="27708"/>
    <cellStyle name="Normal 3 9 4 2" xfId="27709"/>
    <cellStyle name="Normal 3 9 4 2 2" xfId="27710"/>
    <cellStyle name="Normal 3 9 4 3" xfId="27711"/>
    <cellStyle name="Normal 3 9 5" xfId="27712"/>
    <cellStyle name="Normal 3 9 5 2" xfId="27713"/>
    <cellStyle name="Normal 3 9 5 2 2" xfId="27714"/>
    <cellStyle name="Normal 3 9 5 3" xfId="27715"/>
    <cellStyle name="Normal 3 9 6" xfId="27716"/>
    <cellStyle name="Normal 3 9 6 2" xfId="27717"/>
    <cellStyle name="Normal 3 9 6 2 2" xfId="27718"/>
    <cellStyle name="Normal 3 9 6 3" xfId="27719"/>
    <cellStyle name="Normal 3 9 7" xfId="27720"/>
    <cellStyle name="Normal 3 9 7 2" xfId="27721"/>
    <cellStyle name="Normal 3 9 7 2 2" xfId="27722"/>
    <cellStyle name="Normal 3 9 7 3" xfId="27723"/>
    <cellStyle name="Normal 3 9 8" xfId="27724"/>
    <cellStyle name="Normal 3 9 8 2" xfId="27725"/>
    <cellStyle name="Normal 3 9 9" xfId="27726"/>
    <cellStyle name="Normal 30" xfId="27727"/>
    <cellStyle name="Normal 30 2" xfId="27728"/>
    <cellStyle name="Normal 31" xfId="27729"/>
    <cellStyle name="Normal 32" xfId="27730"/>
    <cellStyle name="Normal 33" xfId="27731"/>
    <cellStyle name="Normal 34" xfId="27732"/>
    <cellStyle name="Normal 35" xfId="27733"/>
    <cellStyle name="Normal 36" xfId="27734"/>
    <cellStyle name="Normal 37" xfId="27735"/>
    <cellStyle name="Normal 38" xfId="3"/>
    <cellStyle name="Normal 38 2" xfId="61326"/>
    <cellStyle name="Normal 39" xfId="44582"/>
    <cellStyle name="Normal 4" xfId="27736"/>
    <cellStyle name="Normal 4 2" xfId="27737"/>
    <cellStyle name="Normal 4 2 2" xfId="27738"/>
    <cellStyle name="Normal 4 2 2 2" xfId="27739"/>
    <cellStyle name="Normal 4 2 2 3" xfId="27740"/>
    <cellStyle name="Normal 4 2 2 4" xfId="44583"/>
    <cellStyle name="Normal 4 2 3" xfId="27741"/>
    <cellStyle name="Normal 4 2 4" xfId="27742"/>
    <cellStyle name="Normal 4 3" xfId="27743"/>
    <cellStyle name="Normal 4 3 10" xfId="27744"/>
    <cellStyle name="Normal 4 3 10 2" xfId="27745"/>
    <cellStyle name="Normal 4 3 11" xfId="27746"/>
    <cellStyle name="Normal 4 3 12" xfId="27747"/>
    <cellStyle name="Normal 4 3 2" xfId="27748"/>
    <cellStyle name="Normal 4 3 2 10" xfId="27749"/>
    <cellStyle name="Normal 4 3 2 11" xfId="27750"/>
    <cellStyle name="Normal 4 3 2 12" xfId="27751"/>
    <cellStyle name="Normal 4 3 2 13" xfId="27752"/>
    <cellStyle name="Normal 4 3 2 14" xfId="27753"/>
    <cellStyle name="Normal 4 3 2 2" xfId="27754"/>
    <cellStyle name="Normal 4 3 2 2 10" xfId="27755"/>
    <cellStyle name="Normal 4 3 2 2 2" xfId="27756"/>
    <cellStyle name="Normal 4 3 2 2 2 2" xfId="27757"/>
    <cellStyle name="Normal 4 3 2 2 2 2 2" xfId="27758"/>
    <cellStyle name="Normal 4 3 2 2 2 3" xfId="27759"/>
    <cellStyle name="Normal 4 3 2 2 2 4" xfId="27760"/>
    <cellStyle name="Normal 4 3 2 2 3" xfId="27761"/>
    <cellStyle name="Normal 4 3 2 2 3 2" xfId="27762"/>
    <cellStyle name="Normal 4 3 2 2 3 2 2" xfId="27763"/>
    <cellStyle name="Normal 4 3 2 2 3 3" xfId="27764"/>
    <cellStyle name="Normal 4 3 2 2 4" xfId="27765"/>
    <cellStyle name="Normal 4 3 2 2 4 2" xfId="27766"/>
    <cellStyle name="Normal 4 3 2 2 4 2 2" xfId="27767"/>
    <cellStyle name="Normal 4 3 2 2 4 3" xfId="27768"/>
    <cellStyle name="Normal 4 3 2 2 5" xfId="27769"/>
    <cellStyle name="Normal 4 3 2 2 5 2" xfId="27770"/>
    <cellStyle name="Normal 4 3 2 2 5 2 2" xfId="27771"/>
    <cellStyle name="Normal 4 3 2 2 5 3" xfId="27772"/>
    <cellStyle name="Normal 4 3 2 2 6" xfId="27773"/>
    <cellStyle name="Normal 4 3 2 2 6 2" xfId="27774"/>
    <cellStyle name="Normal 4 3 2 2 6 2 2" xfId="27775"/>
    <cellStyle name="Normal 4 3 2 2 6 3" xfId="27776"/>
    <cellStyle name="Normal 4 3 2 2 7" xfId="27777"/>
    <cellStyle name="Normal 4 3 2 2 7 2" xfId="27778"/>
    <cellStyle name="Normal 4 3 2 2 7 2 2" xfId="27779"/>
    <cellStyle name="Normal 4 3 2 2 7 3" xfId="27780"/>
    <cellStyle name="Normal 4 3 2 2 8" xfId="27781"/>
    <cellStyle name="Normal 4 3 2 2 8 2" xfId="27782"/>
    <cellStyle name="Normal 4 3 2 2 9" xfId="27783"/>
    <cellStyle name="Normal 4 3 2 3" xfId="27784"/>
    <cellStyle name="Normal 4 3 2 3 2" xfId="27785"/>
    <cellStyle name="Normal 4 3 2 3 2 2" xfId="27786"/>
    <cellStyle name="Normal 4 3 2 3 3" xfId="27787"/>
    <cellStyle name="Normal 4 3 2 3 4" xfId="27788"/>
    <cellStyle name="Normal 4 3 2 4" xfId="27789"/>
    <cellStyle name="Normal 4 3 2 4 2" xfId="27790"/>
    <cellStyle name="Normal 4 3 2 4 2 2" xfId="27791"/>
    <cellStyle name="Normal 4 3 2 4 3" xfId="27792"/>
    <cellStyle name="Normal 4 3 2 5" xfId="27793"/>
    <cellStyle name="Normal 4 3 2 5 2" xfId="27794"/>
    <cellStyle name="Normal 4 3 2 5 2 2" xfId="27795"/>
    <cellStyle name="Normal 4 3 2 5 3" xfId="27796"/>
    <cellStyle name="Normal 4 3 2 6" xfId="27797"/>
    <cellStyle name="Normal 4 3 2 6 2" xfId="27798"/>
    <cellStyle name="Normal 4 3 2 6 2 2" xfId="27799"/>
    <cellStyle name="Normal 4 3 2 6 3" xfId="27800"/>
    <cellStyle name="Normal 4 3 2 7" xfId="27801"/>
    <cellStyle name="Normal 4 3 2 7 2" xfId="27802"/>
    <cellStyle name="Normal 4 3 2 7 2 2" xfId="27803"/>
    <cellStyle name="Normal 4 3 2 7 3" xfId="27804"/>
    <cellStyle name="Normal 4 3 2 8" xfId="27805"/>
    <cellStyle name="Normal 4 3 2 8 2" xfId="27806"/>
    <cellStyle name="Normal 4 3 2 8 2 2" xfId="27807"/>
    <cellStyle name="Normal 4 3 2 8 3" xfId="27808"/>
    <cellStyle name="Normal 4 3 2 9" xfId="27809"/>
    <cellStyle name="Normal 4 3 2 9 2" xfId="27810"/>
    <cellStyle name="Normal 4 3 3" xfId="27811"/>
    <cellStyle name="Normal 4 3 3 10" xfId="27812"/>
    <cellStyle name="Normal 4 3 3 2" xfId="27813"/>
    <cellStyle name="Normal 4 3 3 2 2" xfId="27814"/>
    <cellStyle name="Normal 4 3 3 2 2 2" xfId="27815"/>
    <cellStyle name="Normal 4 3 3 2 3" xfId="27816"/>
    <cellStyle name="Normal 4 3 3 2 4" xfId="27817"/>
    <cellStyle name="Normal 4 3 3 3" xfId="27818"/>
    <cellStyle name="Normal 4 3 3 3 2" xfId="27819"/>
    <cellStyle name="Normal 4 3 3 3 2 2" xfId="27820"/>
    <cellStyle name="Normal 4 3 3 3 3" xfId="27821"/>
    <cellStyle name="Normal 4 3 3 4" xfId="27822"/>
    <cellStyle name="Normal 4 3 3 4 2" xfId="27823"/>
    <cellStyle name="Normal 4 3 3 4 2 2" xfId="27824"/>
    <cellStyle name="Normal 4 3 3 4 3" xfId="27825"/>
    <cellStyle name="Normal 4 3 3 5" xfId="27826"/>
    <cellStyle name="Normal 4 3 3 5 2" xfId="27827"/>
    <cellStyle name="Normal 4 3 3 5 2 2" xfId="27828"/>
    <cellStyle name="Normal 4 3 3 5 3" xfId="27829"/>
    <cellStyle name="Normal 4 3 3 6" xfId="27830"/>
    <cellStyle name="Normal 4 3 3 6 2" xfId="27831"/>
    <cellStyle name="Normal 4 3 3 6 2 2" xfId="27832"/>
    <cellStyle name="Normal 4 3 3 6 3" xfId="27833"/>
    <cellStyle name="Normal 4 3 3 7" xfId="27834"/>
    <cellStyle name="Normal 4 3 3 7 2" xfId="27835"/>
    <cellStyle name="Normal 4 3 3 7 2 2" xfId="27836"/>
    <cellStyle name="Normal 4 3 3 7 3" xfId="27837"/>
    <cellStyle name="Normal 4 3 3 8" xfId="27838"/>
    <cellStyle name="Normal 4 3 3 8 2" xfId="27839"/>
    <cellStyle name="Normal 4 3 3 9" xfId="27840"/>
    <cellStyle name="Normal 4 3 4" xfId="27841"/>
    <cellStyle name="Normal 4 3 4 2" xfId="27842"/>
    <cellStyle name="Normal 4 3 4 2 2" xfId="27843"/>
    <cellStyle name="Normal 4 3 4 3" xfId="27844"/>
    <cellStyle name="Normal 4 3 4 4" xfId="27845"/>
    <cellStyle name="Normal 4 3 5" xfId="27846"/>
    <cellStyle name="Normal 4 3 5 2" xfId="27847"/>
    <cellStyle name="Normal 4 3 5 2 2" xfId="27848"/>
    <cellStyle name="Normal 4 3 5 3" xfId="27849"/>
    <cellStyle name="Normal 4 3 6" xfId="27850"/>
    <cellStyle name="Normal 4 3 6 2" xfId="27851"/>
    <cellStyle name="Normal 4 3 6 2 2" xfId="27852"/>
    <cellStyle name="Normal 4 3 6 3" xfId="27853"/>
    <cellStyle name="Normal 4 3 7" xfId="27854"/>
    <cellStyle name="Normal 4 3 7 2" xfId="27855"/>
    <cellStyle name="Normal 4 3 7 2 2" xfId="27856"/>
    <cellStyle name="Normal 4 3 7 3" xfId="27857"/>
    <cellStyle name="Normal 4 3 8" xfId="27858"/>
    <cellStyle name="Normal 4 3 8 2" xfId="27859"/>
    <cellStyle name="Normal 4 3 8 2 2" xfId="27860"/>
    <cellStyle name="Normal 4 3 8 3" xfId="27861"/>
    <cellStyle name="Normal 4 3 9" xfId="27862"/>
    <cellStyle name="Normal 4 3 9 2" xfId="27863"/>
    <cellStyle name="Normal 4 3 9 2 2" xfId="27864"/>
    <cellStyle name="Normal 4 3 9 3" xfId="27865"/>
    <cellStyle name="Normal 4 4" xfId="27866"/>
    <cellStyle name="Normal 4 4 10" xfId="27867"/>
    <cellStyle name="Normal 4 4 2" xfId="27868"/>
    <cellStyle name="Normal 4 4 2 2" xfId="27869"/>
    <cellStyle name="Normal 4 4 2 2 2" xfId="27870"/>
    <cellStyle name="Normal 4 4 2 3" xfId="27871"/>
    <cellStyle name="Normal 4 4 2 4" xfId="27872"/>
    <cellStyle name="Normal 4 4 3" xfId="27873"/>
    <cellStyle name="Normal 4 4 3 2" xfId="27874"/>
    <cellStyle name="Normal 4 4 3 2 2" xfId="27875"/>
    <cellStyle name="Normal 4 4 3 3" xfId="27876"/>
    <cellStyle name="Normal 4 4 4" xfId="27877"/>
    <cellStyle name="Normal 4 4 4 2" xfId="27878"/>
    <cellStyle name="Normal 4 4 4 2 2" xfId="27879"/>
    <cellStyle name="Normal 4 4 4 3" xfId="27880"/>
    <cellStyle name="Normal 4 4 5" xfId="27881"/>
    <cellStyle name="Normal 4 4 5 2" xfId="27882"/>
    <cellStyle name="Normal 4 4 5 2 2" xfId="27883"/>
    <cellStyle name="Normal 4 4 5 3" xfId="27884"/>
    <cellStyle name="Normal 4 4 6" xfId="27885"/>
    <cellStyle name="Normal 4 4 6 2" xfId="27886"/>
    <cellStyle name="Normal 4 4 6 2 2" xfId="27887"/>
    <cellStyle name="Normal 4 4 6 3" xfId="27888"/>
    <cellStyle name="Normal 4 4 7" xfId="27889"/>
    <cellStyle name="Normal 4 4 7 2" xfId="27890"/>
    <cellStyle name="Normal 4 4 7 2 2" xfId="27891"/>
    <cellStyle name="Normal 4 4 7 3" xfId="27892"/>
    <cellStyle name="Normal 4 4 8" xfId="27893"/>
    <cellStyle name="Normal 4 4 8 2" xfId="27894"/>
    <cellStyle name="Normal 4 4 9" xfId="27895"/>
    <cellStyle name="Normal 4 5" xfId="27896"/>
    <cellStyle name="Normal 4 5 2" xfId="27897"/>
    <cellStyle name="Normal 40" xfId="44584"/>
    <cellStyle name="Normal 40 2" xfId="61327"/>
    <cellStyle name="Normal 41" xfId="44585"/>
    <cellStyle name="Normal 42" xfId="44586"/>
    <cellStyle name="Normal 43" xfId="44587"/>
    <cellStyle name="Normal 44" xfId="44588"/>
    <cellStyle name="Normal 45" xfId="44589"/>
    <cellStyle name="Normal 46" xfId="44590"/>
    <cellStyle name="Normal 47" xfId="44591"/>
    <cellStyle name="Normal 48" xfId="44592"/>
    <cellStyle name="Normal 49" xfId="44593"/>
    <cellStyle name="Normal 5" xfId="27898"/>
    <cellStyle name="Normal 5 10" xfId="27899"/>
    <cellStyle name="Normal 5 10 2" xfId="27900"/>
    <cellStyle name="Normal 5 10 2 2" xfId="27901"/>
    <cellStyle name="Normal 5 10 2 2 2" xfId="27902"/>
    <cellStyle name="Normal 5 10 2 3" xfId="27903"/>
    <cellStyle name="Normal 5 10 2 4" xfId="27904"/>
    <cellStyle name="Normal 5 10 3" xfId="27905"/>
    <cellStyle name="Normal 5 10 3 2" xfId="27906"/>
    <cellStyle name="Normal 5 10 3 2 2" xfId="27907"/>
    <cellStyle name="Normal 5 10 3 3" xfId="27908"/>
    <cellStyle name="Normal 5 10 4" xfId="27909"/>
    <cellStyle name="Normal 5 10 4 2" xfId="27910"/>
    <cellStyle name="Normal 5 10 4 2 2" xfId="27911"/>
    <cellStyle name="Normal 5 10 4 3" xfId="27912"/>
    <cellStyle name="Normal 5 10 5" xfId="27913"/>
    <cellStyle name="Normal 5 10 5 2" xfId="27914"/>
    <cellStyle name="Normal 5 10 6" xfId="27915"/>
    <cellStyle name="Normal 5 10 7" xfId="27916"/>
    <cellStyle name="Normal 5 11" xfId="27917"/>
    <cellStyle name="Normal 5 11 2" xfId="27918"/>
    <cellStyle name="Normal 5 11 2 2" xfId="27919"/>
    <cellStyle name="Normal 5 11 2 2 2" xfId="27920"/>
    <cellStyle name="Normal 5 11 2 3" xfId="27921"/>
    <cellStyle name="Normal 5 11 2 4" xfId="27922"/>
    <cellStyle name="Normal 5 11 3" xfId="27923"/>
    <cellStyle name="Normal 5 11 3 2" xfId="27924"/>
    <cellStyle name="Normal 5 11 3 2 2" xfId="27925"/>
    <cellStyle name="Normal 5 11 3 3" xfId="27926"/>
    <cellStyle name="Normal 5 11 4" xfId="27927"/>
    <cellStyle name="Normal 5 11 4 2" xfId="27928"/>
    <cellStyle name="Normal 5 11 4 2 2" xfId="27929"/>
    <cellStyle name="Normal 5 11 4 3" xfId="27930"/>
    <cellStyle name="Normal 5 11 5" xfId="27931"/>
    <cellStyle name="Normal 5 11 5 2" xfId="27932"/>
    <cellStyle name="Normal 5 11 6" xfId="27933"/>
    <cellStyle name="Normal 5 11 7" xfId="27934"/>
    <cellStyle name="Normal 5 12" xfId="27935"/>
    <cellStyle name="Normal 5 12 2" xfId="27936"/>
    <cellStyle name="Normal 5 12 2 2" xfId="27937"/>
    <cellStyle name="Normal 5 12 2 2 2" xfId="27938"/>
    <cellStyle name="Normal 5 12 2 3" xfId="27939"/>
    <cellStyle name="Normal 5 12 2 4" xfId="27940"/>
    <cellStyle name="Normal 5 12 3" xfId="27941"/>
    <cellStyle name="Normal 5 12 3 2" xfId="27942"/>
    <cellStyle name="Normal 5 12 3 2 2" xfId="27943"/>
    <cellStyle name="Normal 5 12 3 3" xfId="27944"/>
    <cellStyle name="Normal 5 12 4" xfId="27945"/>
    <cellStyle name="Normal 5 12 4 2" xfId="27946"/>
    <cellStyle name="Normal 5 12 4 2 2" xfId="27947"/>
    <cellStyle name="Normal 5 12 4 3" xfId="27948"/>
    <cellStyle name="Normal 5 12 5" xfId="27949"/>
    <cellStyle name="Normal 5 12 5 2" xfId="27950"/>
    <cellStyle name="Normal 5 12 6" xfId="27951"/>
    <cellStyle name="Normal 5 12 7" xfId="27952"/>
    <cellStyle name="Normal 5 13" xfId="27953"/>
    <cellStyle name="Normal 5 13 2" xfId="27954"/>
    <cellStyle name="Normal 5 13 2 2" xfId="27955"/>
    <cellStyle name="Normal 5 13 2 2 2" xfId="27956"/>
    <cellStyle name="Normal 5 13 2 3" xfId="27957"/>
    <cellStyle name="Normal 5 13 2 4" xfId="27958"/>
    <cellStyle name="Normal 5 13 3" xfId="27959"/>
    <cellStyle name="Normal 5 13 3 2" xfId="27960"/>
    <cellStyle name="Normal 5 13 3 2 2" xfId="27961"/>
    <cellStyle name="Normal 5 13 3 3" xfId="27962"/>
    <cellStyle name="Normal 5 13 4" xfId="27963"/>
    <cellStyle name="Normal 5 13 4 2" xfId="27964"/>
    <cellStyle name="Normal 5 13 4 2 2" xfId="27965"/>
    <cellStyle name="Normal 5 13 4 3" xfId="27966"/>
    <cellStyle name="Normal 5 13 5" xfId="27967"/>
    <cellStyle name="Normal 5 13 5 2" xfId="27968"/>
    <cellStyle name="Normal 5 13 6" xfId="27969"/>
    <cellStyle name="Normal 5 13 7" xfId="27970"/>
    <cellStyle name="Normal 5 14" xfId="27971"/>
    <cellStyle name="Normal 5 14 2" xfId="27972"/>
    <cellStyle name="Normal 5 14 2 2" xfId="27973"/>
    <cellStyle name="Normal 5 14 2 2 2" xfId="27974"/>
    <cellStyle name="Normal 5 14 2 3" xfId="27975"/>
    <cellStyle name="Normal 5 14 2 4" xfId="27976"/>
    <cellStyle name="Normal 5 14 3" xfId="27977"/>
    <cellStyle name="Normal 5 14 3 2" xfId="27978"/>
    <cellStyle name="Normal 5 14 3 2 2" xfId="27979"/>
    <cellStyle name="Normal 5 14 3 3" xfId="27980"/>
    <cellStyle name="Normal 5 14 4" xfId="27981"/>
    <cellStyle name="Normal 5 14 4 2" xfId="27982"/>
    <cellStyle name="Normal 5 14 4 2 2" xfId="27983"/>
    <cellStyle name="Normal 5 14 4 3" xfId="27984"/>
    <cellStyle name="Normal 5 14 5" xfId="27985"/>
    <cellStyle name="Normal 5 14 5 2" xfId="27986"/>
    <cellStyle name="Normal 5 14 6" xfId="27987"/>
    <cellStyle name="Normal 5 14 7" xfId="27988"/>
    <cellStyle name="Normal 5 15" xfId="27989"/>
    <cellStyle name="Normal 5 15 2" xfId="27990"/>
    <cellStyle name="Normal 5 15 2 2" xfId="27991"/>
    <cellStyle name="Normal 5 15 2 2 2" xfId="27992"/>
    <cellStyle name="Normal 5 15 2 3" xfId="27993"/>
    <cellStyle name="Normal 5 15 2 4" xfId="27994"/>
    <cellStyle name="Normal 5 15 3" xfId="27995"/>
    <cellStyle name="Normal 5 15 3 2" xfId="27996"/>
    <cellStyle name="Normal 5 15 3 2 2" xfId="27997"/>
    <cellStyle name="Normal 5 15 3 3" xfId="27998"/>
    <cellStyle name="Normal 5 15 4" xfId="27999"/>
    <cellStyle name="Normal 5 15 4 2" xfId="28000"/>
    <cellStyle name="Normal 5 15 4 2 2" xfId="28001"/>
    <cellStyle name="Normal 5 15 4 3" xfId="28002"/>
    <cellStyle name="Normal 5 15 5" xfId="28003"/>
    <cellStyle name="Normal 5 15 5 2" xfId="28004"/>
    <cellStyle name="Normal 5 15 6" xfId="28005"/>
    <cellStyle name="Normal 5 15 7" xfId="28006"/>
    <cellStyle name="Normal 5 16" xfId="28007"/>
    <cellStyle name="Normal 5 16 2" xfId="28008"/>
    <cellStyle name="Normal 5 16 2 2" xfId="28009"/>
    <cellStyle name="Normal 5 16 3" xfId="28010"/>
    <cellStyle name="Normal 5 16 4" xfId="28011"/>
    <cellStyle name="Normal 5 17" xfId="28012"/>
    <cellStyle name="Normal 5 17 2" xfId="28013"/>
    <cellStyle name="Normal 5 17 2 2" xfId="28014"/>
    <cellStyle name="Normal 5 17 3" xfId="28015"/>
    <cellStyle name="Normal 5 18" xfId="28016"/>
    <cellStyle name="Normal 5 18 2" xfId="28017"/>
    <cellStyle name="Normal 5 18 2 2" xfId="28018"/>
    <cellStyle name="Normal 5 18 3" xfId="28019"/>
    <cellStyle name="Normal 5 19" xfId="28020"/>
    <cellStyle name="Normal 5 19 2" xfId="28021"/>
    <cellStyle name="Normal 5 2" xfId="28022"/>
    <cellStyle name="Normal 5 2 2" xfId="28023"/>
    <cellStyle name="Normal 5 2 2 2" xfId="28024"/>
    <cellStyle name="Normal 5 2 3" xfId="28025"/>
    <cellStyle name="Normal 5 2 4" xfId="28026"/>
    <cellStyle name="Normal 5 20" xfId="28027"/>
    <cellStyle name="Normal 5 21" xfId="28028"/>
    <cellStyle name="Normal 5 3" xfId="28029"/>
    <cellStyle name="Normal 5 3 10" xfId="28030"/>
    <cellStyle name="Normal 5 3 10 2" xfId="28031"/>
    <cellStyle name="Normal 5 3 11" xfId="28032"/>
    <cellStyle name="Normal 5 3 12" xfId="28033"/>
    <cellStyle name="Normal 5 3 13" xfId="28034"/>
    <cellStyle name="Normal 5 3 14" xfId="28035"/>
    <cellStyle name="Normal 5 3 15" xfId="28036"/>
    <cellStyle name="Normal 5 3 2" xfId="28037"/>
    <cellStyle name="Normal 5 3 2 10" xfId="28038"/>
    <cellStyle name="Normal 5 3 2 11" xfId="28039"/>
    <cellStyle name="Normal 5 3 2 12" xfId="28040"/>
    <cellStyle name="Normal 5 3 2 13" xfId="28041"/>
    <cellStyle name="Normal 5 3 2 13 2" xfId="28042"/>
    <cellStyle name="Normal 5 3 2 14" xfId="28043"/>
    <cellStyle name="Normal 5 3 2 14 2" xfId="28044"/>
    <cellStyle name="Normal 5 3 2 2" xfId="28045"/>
    <cellStyle name="Normal 5 3 2 2 10" xfId="28046"/>
    <cellStyle name="Normal 5 3 2 2 2" xfId="28047"/>
    <cellStyle name="Normal 5 3 2 2 2 2" xfId="28048"/>
    <cellStyle name="Normal 5 3 2 2 2 2 2" xfId="28049"/>
    <cellStyle name="Normal 5 3 2 2 2 3" xfId="28050"/>
    <cellStyle name="Normal 5 3 2 2 2 4" xfId="28051"/>
    <cellStyle name="Normal 5 3 2 2 3" xfId="28052"/>
    <cellStyle name="Normal 5 3 2 2 3 2" xfId="28053"/>
    <cellStyle name="Normal 5 3 2 2 3 2 2" xfId="28054"/>
    <cellStyle name="Normal 5 3 2 2 3 3" xfId="28055"/>
    <cellStyle name="Normal 5 3 2 2 4" xfId="28056"/>
    <cellStyle name="Normal 5 3 2 2 4 2" xfId="28057"/>
    <cellStyle name="Normal 5 3 2 2 4 2 2" xfId="28058"/>
    <cellStyle name="Normal 5 3 2 2 4 3" xfId="28059"/>
    <cellStyle name="Normal 5 3 2 2 5" xfId="28060"/>
    <cellStyle name="Normal 5 3 2 2 5 2" xfId="28061"/>
    <cellStyle name="Normal 5 3 2 2 5 2 2" xfId="28062"/>
    <cellStyle name="Normal 5 3 2 2 5 3" xfId="28063"/>
    <cellStyle name="Normal 5 3 2 2 6" xfId="28064"/>
    <cellStyle name="Normal 5 3 2 2 6 2" xfId="28065"/>
    <cellStyle name="Normal 5 3 2 2 6 2 2" xfId="28066"/>
    <cellStyle name="Normal 5 3 2 2 6 3" xfId="28067"/>
    <cellStyle name="Normal 5 3 2 2 7" xfId="28068"/>
    <cellStyle name="Normal 5 3 2 2 7 2" xfId="28069"/>
    <cellStyle name="Normal 5 3 2 2 7 2 2" xfId="28070"/>
    <cellStyle name="Normal 5 3 2 2 7 3" xfId="28071"/>
    <cellStyle name="Normal 5 3 2 2 8" xfId="28072"/>
    <cellStyle name="Normal 5 3 2 2 8 2" xfId="28073"/>
    <cellStyle name="Normal 5 3 2 2 9" xfId="28074"/>
    <cellStyle name="Normal 5 3 2 3" xfId="28075"/>
    <cellStyle name="Normal 5 3 2 3 2" xfId="28076"/>
    <cellStyle name="Normal 5 3 2 3 2 2" xfId="28077"/>
    <cellStyle name="Normal 5 3 2 3 3" xfId="28078"/>
    <cellStyle name="Normal 5 3 2 3 4" xfId="28079"/>
    <cellStyle name="Normal 5 3 2 4" xfId="28080"/>
    <cellStyle name="Normal 5 3 2 4 2" xfId="28081"/>
    <cellStyle name="Normal 5 3 2 4 2 2" xfId="28082"/>
    <cellStyle name="Normal 5 3 2 4 3" xfId="28083"/>
    <cellStyle name="Normal 5 3 2 5" xfId="28084"/>
    <cellStyle name="Normal 5 3 2 5 2" xfId="28085"/>
    <cellStyle name="Normal 5 3 2 5 2 2" xfId="28086"/>
    <cellStyle name="Normal 5 3 2 5 3" xfId="28087"/>
    <cellStyle name="Normal 5 3 2 6" xfId="28088"/>
    <cellStyle name="Normal 5 3 2 6 2" xfId="28089"/>
    <cellStyle name="Normal 5 3 2 6 2 2" xfId="28090"/>
    <cellStyle name="Normal 5 3 2 6 3" xfId="28091"/>
    <cellStyle name="Normal 5 3 2 7" xfId="28092"/>
    <cellStyle name="Normal 5 3 2 7 2" xfId="28093"/>
    <cellStyle name="Normal 5 3 2 7 2 2" xfId="28094"/>
    <cellStyle name="Normal 5 3 2 7 3" xfId="28095"/>
    <cellStyle name="Normal 5 3 2 8" xfId="28096"/>
    <cellStyle name="Normal 5 3 2 8 2" xfId="28097"/>
    <cellStyle name="Normal 5 3 2 8 2 2" xfId="28098"/>
    <cellStyle name="Normal 5 3 2 8 3" xfId="28099"/>
    <cellStyle name="Normal 5 3 2 9" xfId="28100"/>
    <cellStyle name="Normal 5 3 2 9 2" xfId="28101"/>
    <cellStyle name="Normal 5 3 3" xfId="28102"/>
    <cellStyle name="Normal 5 3 3 10" xfId="28103"/>
    <cellStyle name="Normal 5 3 3 2" xfId="28104"/>
    <cellStyle name="Normal 5 3 3 2 2" xfId="28105"/>
    <cellStyle name="Normal 5 3 3 2 2 2" xfId="28106"/>
    <cellStyle name="Normal 5 3 3 2 3" xfId="28107"/>
    <cellStyle name="Normal 5 3 3 2 4" xfId="28108"/>
    <cellStyle name="Normal 5 3 3 3" xfId="28109"/>
    <cellStyle name="Normal 5 3 3 3 2" xfId="28110"/>
    <cellStyle name="Normal 5 3 3 3 2 2" xfId="28111"/>
    <cellStyle name="Normal 5 3 3 3 3" xfId="28112"/>
    <cellStyle name="Normal 5 3 3 4" xfId="28113"/>
    <cellStyle name="Normal 5 3 3 4 2" xfId="28114"/>
    <cellStyle name="Normal 5 3 3 4 2 2" xfId="28115"/>
    <cellStyle name="Normal 5 3 3 4 3" xfId="28116"/>
    <cellStyle name="Normal 5 3 3 5" xfId="28117"/>
    <cellStyle name="Normal 5 3 3 5 2" xfId="28118"/>
    <cellStyle name="Normal 5 3 3 5 2 2" xfId="28119"/>
    <cellStyle name="Normal 5 3 3 5 3" xfId="28120"/>
    <cellStyle name="Normal 5 3 3 6" xfId="28121"/>
    <cellStyle name="Normal 5 3 3 6 2" xfId="28122"/>
    <cellStyle name="Normal 5 3 3 6 2 2" xfId="28123"/>
    <cellStyle name="Normal 5 3 3 6 3" xfId="28124"/>
    <cellStyle name="Normal 5 3 3 7" xfId="28125"/>
    <cellStyle name="Normal 5 3 3 7 2" xfId="28126"/>
    <cellStyle name="Normal 5 3 3 7 2 2" xfId="28127"/>
    <cellStyle name="Normal 5 3 3 7 3" xfId="28128"/>
    <cellStyle name="Normal 5 3 3 8" xfId="28129"/>
    <cellStyle name="Normal 5 3 3 8 2" xfId="28130"/>
    <cellStyle name="Normal 5 3 3 9" xfId="28131"/>
    <cellStyle name="Normal 5 3 4" xfId="28132"/>
    <cellStyle name="Normal 5 3 4 2" xfId="28133"/>
    <cellStyle name="Normal 5 3 4 2 2" xfId="28134"/>
    <cellStyle name="Normal 5 3 4 3" xfId="28135"/>
    <cellStyle name="Normal 5 3 4 4" xfId="28136"/>
    <cellStyle name="Normal 5 3 5" xfId="28137"/>
    <cellStyle name="Normal 5 3 5 2" xfId="28138"/>
    <cellStyle name="Normal 5 3 5 2 2" xfId="28139"/>
    <cellStyle name="Normal 5 3 5 3" xfId="28140"/>
    <cellStyle name="Normal 5 3 6" xfId="28141"/>
    <cellStyle name="Normal 5 3 6 2" xfId="28142"/>
    <cellStyle name="Normal 5 3 6 2 2" xfId="28143"/>
    <cellStyle name="Normal 5 3 6 3" xfId="28144"/>
    <cellStyle name="Normal 5 3 7" xfId="28145"/>
    <cellStyle name="Normal 5 3 7 2" xfId="28146"/>
    <cellStyle name="Normal 5 3 7 2 2" xfId="28147"/>
    <cellStyle name="Normal 5 3 7 3" xfId="28148"/>
    <cellStyle name="Normal 5 3 8" xfId="28149"/>
    <cellStyle name="Normal 5 3 8 2" xfId="28150"/>
    <cellStyle name="Normal 5 3 8 2 2" xfId="28151"/>
    <cellStyle name="Normal 5 3 8 3" xfId="28152"/>
    <cellStyle name="Normal 5 3 9" xfId="28153"/>
    <cellStyle name="Normal 5 3 9 2" xfId="28154"/>
    <cellStyle name="Normal 5 3 9 2 2" xfId="28155"/>
    <cellStyle name="Normal 5 3 9 3" xfId="28156"/>
    <cellStyle name="Normal 5 4" xfId="28157"/>
    <cellStyle name="Normal 5 4 10" xfId="28158"/>
    <cellStyle name="Normal 5 4 11" xfId="28159"/>
    <cellStyle name="Normal 5 4 12" xfId="28160"/>
    <cellStyle name="Normal 5 4 13" xfId="28161"/>
    <cellStyle name="Normal 5 4 2" xfId="28162"/>
    <cellStyle name="Normal 5 4 2 2" xfId="28163"/>
    <cellStyle name="Normal 5 4 2 2 2" xfId="28164"/>
    <cellStyle name="Normal 5 4 2 3" xfId="28165"/>
    <cellStyle name="Normal 5 4 2 4" xfId="28166"/>
    <cellStyle name="Normal 5 4 3" xfId="28167"/>
    <cellStyle name="Normal 5 4 3 2" xfId="28168"/>
    <cellStyle name="Normal 5 4 3 2 2" xfId="28169"/>
    <cellStyle name="Normal 5 4 3 3" xfId="28170"/>
    <cellStyle name="Normal 5 4 4" xfId="28171"/>
    <cellStyle name="Normal 5 4 4 2" xfId="28172"/>
    <cellStyle name="Normal 5 4 4 2 2" xfId="28173"/>
    <cellStyle name="Normal 5 4 4 3" xfId="28174"/>
    <cellStyle name="Normal 5 4 5" xfId="28175"/>
    <cellStyle name="Normal 5 4 5 2" xfId="28176"/>
    <cellStyle name="Normal 5 4 5 2 2" xfId="28177"/>
    <cellStyle name="Normal 5 4 5 3" xfId="28178"/>
    <cellStyle name="Normal 5 4 6" xfId="28179"/>
    <cellStyle name="Normal 5 4 6 2" xfId="28180"/>
    <cellStyle name="Normal 5 4 6 2 2" xfId="28181"/>
    <cellStyle name="Normal 5 4 6 3" xfId="28182"/>
    <cellStyle name="Normal 5 4 7" xfId="28183"/>
    <cellStyle name="Normal 5 4 7 2" xfId="28184"/>
    <cellStyle name="Normal 5 4 7 2 2" xfId="28185"/>
    <cellStyle name="Normal 5 4 7 3" xfId="28186"/>
    <cellStyle name="Normal 5 4 8" xfId="28187"/>
    <cellStyle name="Normal 5 4 8 2" xfId="28188"/>
    <cellStyle name="Normal 5 4 9" xfId="28189"/>
    <cellStyle name="Normal 5 5" xfId="28190"/>
    <cellStyle name="Normal 5 5 10" xfId="28191"/>
    <cellStyle name="Normal 5 5 11" xfId="28192"/>
    <cellStyle name="Normal 5 5 12" xfId="28193"/>
    <cellStyle name="Normal 5 5 13" xfId="28194"/>
    <cellStyle name="Normal 5 5 13 2" xfId="28195"/>
    <cellStyle name="Normal 5 5 13 2 2" xfId="28196"/>
    <cellStyle name="Normal 5 5 13 2 2 2" xfId="28197"/>
    <cellStyle name="Normal 5 5 13 2 3" xfId="28198"/>
    <cellStyle name="Normal 5 5 13 2 4" xfId="28199"/>
    <cellStyle name="Normal 5 5 13 3" xfId="28200"/>
    <cellStyle name="Normal 5 5 13 3 2" xfId="28201"/>
    <cellStyle name="Normal 5 5 13 3 2 2" xfId="28202"/>
    <cellStyle name="Normal 5 5 13 3 3" xfId="28203"/>
    <cellStyle name="Normal 5 5 13 4" xfId="28204"/>
    <cellStyle name="Normal 5 5 13 4 2" xfId="28205"/>
    <cellStyle name="Normal 5 5 13 4 2 2" xfId="28206"/>
    <cellStyle name="Normal 5 5 13 4 3" xfId="28207"/>
    <cellStyle name="Normal 5 5 13 5" xfId="28208"/>
    <cellStyle name="Normal 5 5 13 5 2" xfId="28209"/>
    <cellStyle name="Normal 5 5 13 6" xfId="28210"/>
    <cellStyle name="Normal 5 5 13 7" xfId="28211"/>
    <cellStyle name="Normal 5 5 2" xfId="28212"/>
    <cellStyle name="Normal 5 5 3" xfId="28213"/>
    <cellStyle name="Normal 5 5 4" xfId="28214"/>
    <cellStyle name="Normal 5 5 5" xfId="28215"/>
    <cellStyle name="Normal 5 5 6" xfId="28216"/>
    <cellStyle name="Normal 5 5 7" xfId="28217"/>
    <cellStyle name="Normal 5 5 8" xfId="28218"/>
    <cellStyle name="Normal 5 5 9" xfId="28219"/>
    <cellStyle name="Normal 5 6" xfId="28220"/>
    <cellStyle name="Normal 5 6 10" xfId="28221"/>
    <cellStyle name="Normal 5 6 2" xfId="28222"/>
    <cellStyle name="Normal 5 6 2 2" xfId="28223"/>
    <cellStyle name="Normal 5 6 2 2 2" xfId="28224"/>
    <cellStyle name="Normal 5 6 2 3" xfId="28225"/>
    <cellStyle name="Normal 5 6 2 4" xfId="28226"/>
    <cellStyle name="Normal 5 6 3" xfId="28227"/>
    <cellStyle name="Normal 5 6 3 2" xfId="28228"/>
    <cellStyle name="Normal 5 6 3 2 2" xfId="28229"/>
    <cellStyle name="Normal 5 6 3 3" xfId="28230"/>
    <cellStyle name="Normal 5 6 4" xfId="28231"/>
    <cellStyle name="Normal 5 6 4 2" xfId="28232"/>
    <cellStyle name="Normal 5 6 4 2 2" xfId="28233"/>
    <cellStyle name="Normal 5 6 4 3" xfId="28234"/>
    <cellStyle name="Normal 5 6 5" xfId="28235"/>
    <cellStyle name="Normal 5 6 5 2" xfId="28236"/>
    <cellStyle name="Normal 5 6 6" xfId="28237"/>
    <cellStyle name="Normal 5 6 7" xfId="28238"/>
    <cellStyle name="Normal 5 6 8" xfId="28239"/>
    <cellStyle name="Normal 5 6 9" xfId="28240"/>
    <cellStyle name="Normal 5 7" xfId="28241"/>
    <cellStyle name="Normal 5 7 2" xfId="28242"/>
    <cellStyle name="Normal 5 7 2 2" xfId="28243"/>
    <cellStyle name="Normal 5 7 2 2 2" xfId="28244"/>
    <cellStyle name="Normal 5 7 2 3" xfId="28245"/>
    <cellStyle name="Normal 5 7 2 4" xfId="28246"/>
    <cellStyle name="Normal 5 7 3" xfId="28247"/>
    <cellStyle name="Normal 5 7 3 2" xfId="28248"/>
    <cellStyle name="Normal 5 7 3 2 2" xfId="28249"/>
    <cellStyle name="Normal 5 7 3 3" xfId="28250"/>
    <cellStyle name="Normal 5 7 4" xfId="28251"/>
    <cellStyle name="Normal 5 7 4 2" xfId="28252"/>
    <cellStyle name="Normal 5 7 4 2 2" xfId="28253"/>
    <cellStyle name="Normal 5 7 4 3" xfId="28254"/>
    <cellStyle name="Normal 5 7 5" xfId="28255"/>
    <cellStyle name="Normal 5 7 5 2" xfId="28256"/>
    <cellStyle name="Normal 5 7 6" xfId="28257"/>
    <cellStyle name="Normal 5 7 7" xfId="28258"/>
    <cellStyle name="Normal 5 8" xfId="28259"/>
    <cellStyle name="Normal 5 8 2" xfId="28260"/>
    <cellStyle name="Normal 5 8 2 2" xfId="28261"/>
    <cellStyle name="Normal 5 8 2 2 2" xfId="28262"/>
    <cellStyle name="Normal 5 8 2 3" xfId="28263"/>
    <cellStyle name="Normal 5 8 2 4" xfId="28264"/>
    <cellStyle name="Normal 5 8 3" xfId="28265"/>
    <cellStyle name="Normal 5 8 3 2" xfId="28266"/>
    <cellStyle name="Normal 5 8 3 2 2" xfId="28267"/>
    <cellStyle name="Normal 5 8 3 3" xfId="28268"/>
    <cellStyle name="Normal 5 8 4" xfId="28269"/>
    <cellStyle name="Normal 5 8 4 2" xfId="28270"/>
    <cellStyle name="Normal 5 8 4 2 2" xfId="28271"/>
    <cellStyle name="Normal 5 8 4 3" xfId="28272"/>
    <cellStyle name="Normal 5 8 5" xfId="28273"/>
    <cellStyle name="Normal 5 8 5 2" xfId="28274"/>
    <cellStyle name="Normal 5 8 6" xfId="28275"/>
    <cellStyle name="Normal 5 8 7" xfId="28276"/>
    <cellStyle name="Normal 5 9" xfId="28277"/>
    <cellStyle name="Normal 5 9 2" xfId="28278"/>
    <cellStyle name="Normal 5 9 2 2" xfId="28279"/>
    <cellStyle name="Normal 5 9 2 2 2" xfId="28280"/>
    <cellStyle name="Normal 5 9 2 3" xfId="28281"/>
    <cellStyle name="Normal 5 9 2 4" xfId="28282"/>
    <cellStyle name="Normal 5 9 3" xfId="28283"/>
    <cellStyle name="Normal 5 9 3 2" xfId="28284"/>
    <cellStyle name="Normal 5 9 3 2 2" xfId="28285"/>
    <cellStyle name="Normal 5 9 3 3" xfId="28286"/>
    <cellStyle name="Normal 5 9 4" xfId="28287"/>
    <cellStyle name="Normal 5 9 4 2" xfId="28288"/>
    <cellStyle name="Normal 5 9 4 2 2" xfId="28289"/>
    <cellStyle name="Normal 5 9 4 3" xfId="28290"/>
    <cellStyle name="Normal 5 9 5" xfId="28291"/>
    <cellStyle name="Normal 5 9 5 2" xfId="28292"/>
    <cellStyle name="Normal 5 9 6" xfId="28293"/>
    <cellStyle name="Normal 5 9 7" xfId="28294"/>
    <cellStyle name="Normal 50" xfId="44594"/>
    <cellStyle name="Normal 51" xfId="44595"/>
    <cellStyle name="Normal 52" xfId="44596"/>
    <cellStyle name="Normal 53" xfId="44597"/>
    <cellStyle name="Normal 54" xfId="44598"/>
    <cellStyle name="Normal 55" xfId="44599"/>
    <cellStyle name="Normal 56" xfId="44600"/>
    <cellStyle name="Normal 57" xfId="44601"/>
    <cellStyle name="Normal 58" xfId="44602"/>
    <cellStyle name="Normal 59" xfId="44603"/>
    <cellStyle name="Normal 6" xfId="28295"/>
    <cellStyle name="Normal 6 2" xfId="28296"/>
    <cellStyle name="Normal 6 2 2" xfId="28297"/>
    <cellStyle name="Normal 6 3" xfId="28298"/>
    <cellStyle name="Normal 6 3 2" xfId="28299"/>
    <cellStyle name="Normal 60" xfId="44604"/>
    <cellStyle name="Normal 61" xfId="44605"/>
    <cellStyle name="Normal 62" xfId="44606"/>
    <cellStyle name="Normal 63" xfId="44607"/>
    <cellStyle name="Normal 64" xfId="44608"/>
    <cellStyle name="Normal 65" xfId="44609"/>
    <cellStyle name="Normal 66" xfId="44610"/>
    <cellStyle name="Normal 67" xfId="44611"/>
    <cellStyle name="Normal 68" xfId="44612"/>
    <cellStyle name="Normal 69" xfId="44613"/>
    <cellStyle name="Normal 7" xfId="28300"/>
    <cellStyle name="Normal 7 10" xfId="28301"/>
    <cellStyle name="Normal 7 11" xfId="28302"/>
    <cellStyle name="Normal 7 12" xfId="28303"/>
    <cellStyle name="Normal 7 13" xfId="28304"/>
    <cellStyle name="Normal 7 14" xfId="28305"/>
    <cellStyle name="Normal 7 15" xfId="28306"/>
    <cellStyle name="Normal 7 16" xfId="28307"/>
    <cellStyle name="Normal 7 17" xfId="28308"/>
    <cellStyle name="Normal 7 18" xfId="28309"/>
    <cellStyle name="Normal 7 18 2" xfId="28310"/>
    <cellStyle name="Normal 7 19" xfId="28311"/>
    <cellStyle name="Normal 7 19 2" xfId="28312"/>
    <cellStyle name="Normal 7 2" xfId="28313"/>
    <cellStyle name="Normal 7 2 10" xfId="28314"/>
    <cellStyle name="Normal 7 2 11" xfId="28315"/>
    <cellStyle name="Normal 7 2 12" xfId="28316"/>
    <cellStyle name="Normal 7 2 13" xfId="28317"/>
    <cellStyle name="Normal 7 2 14" xfId="28318"/>
    <cellStyle name="Normal 7 2 15" xfId="28319"/>
    <cellStyle name="Normal 7 2 16" xfId="28320"/>
    <cellStyle name="Normal 7 2 17" xfId="28321"/>
    <cellStyle name="Normal 7 2 17 2" xfId="28322"/>
    <cellStyle name="Normal 7 2 18" xfId="28323"/>
    <cellStyle name="Normal 7 2 18 2" xfId="28324"/>
    <cellStyle name="Normal 7 2 19" xfId="28325"/>
    <cellStyle name="Normal 7 2 2" xfId="28326"/>
    <cellStyle name="Normal 7 2 2 2" xfId="28327"/>
    <cellStyle name="Normal 7 2 2 3" xfId="28328"/>
    <cellStyle name="Normal 7 2 2 3 2" xfId="28329"/>
    <cellStyle name="Normal 7 2 2 4" xfId="28330"/>
    <cellStyle name="Normal 7 2 2 4 2" xfId="28331"/>
    <cellStyle name="Normal 7 2 2 5" xfId="28332"/>
    <cellStyle name="Normal 7 2 20" xfId="28333"/>
    <cellStyle name="Normal 7 2 21" xfId="28334"/>
    <cellStyle name="Normal 7 2 22" xfId="61328"/>
    <cellStyle name="Normal 7 2 23" xfId="61329"/>
    <cellStyle name="Normal 7 2 3" xfId="28335"/>
    <cellStyle name="Normal 7 2 3 2" xfId="28336"/>
    <cellStyle name="Normal 7 2 3 2 2" xfId="28337"/>
    <cellStyle name="Normal 7 2 3 2 2 2" xfId="28338"/>
    <cellStyle name="Normal 7 2 3 2 2 2 2" xfId="28339"/>
    <cellStyle name="Normal 7 2 3 2 2 3" xfId="28340"/>
    <cellStyle name="Normal 7 2 3 2 3" xfId="28341"/>
    <cellStyle name="Normal 7 2 3 2 3 2" xfId="28342"/>
    <cellStyle name="Normal 7 2 3 2 4" xfId="28343"/>
    <cellStyle name="Normal 7 2 3 2 4 2" xfId="28344"/>
    <cellStyle name="Normal 7 2 3 2 5" xfId="28345"/>
    <cellStyle name="Normal 7 2 3 2 6" xfId="28346"/>
    <cellStyle name="Normal 7 2 3 3" xfId="28347"/>
    <cellStyle name="Normal 7 2 3 3 2" xfId="28348"/>
    <cellStyle name="Normal 7 2 3 3 2 2" xfId="28349"/>
    <cellStyle name="Normal 7 2 3 3 2 2 2" xfId="28350"/>
    <cellStyle name="Normal 7 2 3 3 2 3" xfId="28351"/>
    <cellStyle name="Normal 7 2 3 3 3" xfId="28352"/>
    <cellStyle name="Normal 7 2 3 3 3 2" xfId="28353"/>
    <cellStyle name="Normal 7 2 3 3 4" xfId="28354"/>
    <cellStyle name="Normal 7 2 3 3 4 2" xfId="28355"/>
    <cellStyle name="Normal 7 2 3 3 5" xfId="28356"/>
    <cellStyle name="Normal 7 2 3 4" xfId="28357"/>
    <cellStyle name="Normal 7 2 3 4 2" xfId="28358"/>
    <cellStyle name="Normal 7 2 3 4 2 2" xfId="28359"/>
    <cellStyle name="Normal 7 2 3 4 3" xfId="28360"/>
    <cellStyle name="Normal 7 2 3 5" xfId="28361"/>
    <cellStyle name="Normal 7 2 3 5 2" xfId="28362"/>
    <cellStyle name="Normal 7 2 3 5 2 2" xfId="28363"/>
    <cellStyle name="Normal 7 2 3 5 3" xfId="28364"/>
    <cellStyle name="Normal 7 2 3 6" xfId="28365"/>
    <cellStyle name="Normal 7 2 3 6 2" xfId="28366"/>
    <cellStyle name="Normal 7 2 3 7" xfId="28367"/>
    <cellStyle name="Normal 7 2 3 7 2" xfId="28368"/>
    <cellStyle name="Normal 7 2 3 8" xfId="28369"/>
    <cellStyle name="Normal 7 2 3 9" xfId="28370"/>
    <cellStyle name="Normal 7 2 4" xfId="28371"/>
    <cellStyle name="Normal 7 2 5" xfId="28372"/>
    <cellStyle name="Normal 7 2 6" xfId="28373"/>
    <cellStyle name="Normal 7 2 7" xfId="28374"/>
    <cellStyle name="Normal 7 2 8" xfId="28375"/>
    <cellStyle name="Normal 7 2 9" xfId="28376"/>
    <cellStyle name="Normal 7 20" xfId="28377"/>
    <cellStyle name="Normal 7 21" xfId="28378"/>
    <cellStyle name="Normal 7 22" xfId="61330"/>
    <cellStyle name="Normal 7 23" xfId="61331"/>
    <cellStyle name="Normal 7 3" xfId="28379"/>
    <cellStyle name="Normal 7 3 2" xfId="28380"/>
    <cellStyle name="Normal 7 3 2 2" xfId="28381"/>
    <cellStyle name="Normal 7 3 2 3" xfId="28382"/>
    <cellStyle name="Normal 7 3 3" xfId="28383"/>
    <cellStyle name="Normal 7 3 4" xfId="28384"/>
    <cellStyle name="Normal 7 3 5" xfId="28385"/>
    <cellStyle name="Normal 7 3 6" xfId="28386"/>
    <cellStyle name="Normal 7 4" xfId="28387"/>
    <cellStyle name="Normal 7 4 10" xfId="28388"/>
    <cellStyle name="Normal 7 4 10 2" xfId="28389"/>
    <cellStyle name="Normal 7 4 11" xfId="28390"/>
    <cellStyle name="Normal 7 4 12" xfId="28391"/>
    <cellStyle name="Normal 7 4 2" xfId="28392"/>
    <cellStyle name="Normal 7 4 2 10" xfId="28393"/>
    <cellStyle name="Normal 7 4 2 2" xfId="28394"/>
    <cellStyle name="Normal 7 4 2 2 2" xfId="28395"/>
    <cellStyle name="Normal 7 4 2 2 2 2" xfId="28396"/>
    <cellStyle name="Normal 7 4 2 2 3" xfId="28397"/>
    <cellStyle name="Normal 7 4 2 2 4" xfId="28398"/>
    <cellStyle name="Normal 7 4 2 3" xfId="28399"/>
    <cellStyle name="Normal 7 4 2 3 2" xfId="28400"/>
    <cellStyle name="Normal 7 4 2 3 2 2" xfId="28401"/>
    <cellStyle name="Normal 7 4 2 3 3" xfId="28402"/>
    <cellStyle name="Normal 7 4 2 4" xfId="28403"/>
    <cellStyle name="Normal 7 4 2 4 2" xfId="28404"/>
    <cellStyle name="Normal 7 4 2 4 2 2" xfId="28405"/>
    <cellStyle name="Normal 7 4 2 4 3" xfId="28406"/>
    <cellStyle name="Normal 7 4 2 5" xfId="28407"/>
    <cellStyle name="Normal 7 4 2 5 2" xfId="28408"/>
    <cellStyle name="Normal 7 4 2 5 2 2" xfId="28409"/>
    <cellStyle name="Normal 7 4 2 5 3" xfId="28410"/>
    <cellStyle name="Normal 7 4 2 6" xfId="28411"/>
    <cellStyle name="Normal 7 4 2 6 2" xfId="28412"/>
    <cellStyle name="Normal 7 4 2 6 2 2" xfId="28413"/>
    <cellStyle name="Normal 7 4 2 6 3" xfId="28414"/>
    <cellStyle name="Normal 7 4 2 7" xfId="28415"/>
    <cellStyle name="Normal 7 4 2 7 2" xfId="28416"/>
    <cellStyle name="Normal 7 4 2 7 2 2" xfId="28417"/>
    <cellStyle name="Normal 7 4 2 7 3" xfId="28418"/>
    <cellStyle name="Normal 7 4 2 8" xfId="28419"/>
    <cellStyle name="Normal 7 4 2 8 2" xfId="28420"/>
    <cellStyle name="Normal 7 4 2 9" xfId="28421"/>
    <cellStyle name="Normal 7 4 3" xfId="28422"/>
    <cellStyle name="Normal 7 4 3 10" xfId="28423"/>
    <cellStyle name="Normal 7 4 3 2" xfId="28424"/>
    <cellStyle name="Normal 7 4 3 2 2" xfId="28425"/>
    <cellStyle name="Normal 7 4 3 2 2 2" xfId="28426"/>
    <cellStyle name="Normal 7 4 3 2 3" xfId="28427"/>
    <cellStyle name="Normal 7 4 3 2 4" xfId="28428"/>
    <cellStyle name="Normal 7 4 3 3" xfId="28429"/>
    <cellStyle name="Normal 7 4 3 3 2" xfId="28430"/>
    <cellStyle name="Normal 7 4 3 3 2 2" xfId="28431"/>
    <cellStyle name="Normal 7 4 3 3 3" xfId="28432"/>
    <cellStyle name="Normal 7 4 3 4" xfId="28433"/>
    <cellStyle name="Normal 7 4 3 4 2" xfId="28434"/>
    <cellStyle name="Normal 7 4 3 4 2 2" xfId="28435"/>
    <cellStyle name="Normal 7 4 3 4 3" xfId="28436"/>
    <cellStyle name="Normal 7 4 3 5" xfId="28437"/>
    <cellStyle name="Normal 7 4 3 5 2" xfId="28438"/>
    <cellStyle name="Normal 7 4 3 5 2 2" xfId="28439"/>
    <cellStyle name="Normal 7 4 3 5 3" xfId="28440"/>
    <cellStyle name="Normal 7 4 3 6" xfId="28441"/>
    <cellStyle name="Normal 7 4 3 6 2" xfId="28442"/>
    <cellStyle name="Normal 7 4 3 6 2 2" xfId="28443"/>
    <cellStyle name="Normal 7 4 3 6 3" xfId="28444"/>
    <cellStyle name="Normal 7 4 3 7" xfId="28445"/>
    <cellStyle name="Normal 7 4 3 7 2" xfId="28446"/>
    <cellStyle name="Normal 7 4 3 7 2 2" xfId="28447"/>
    <cellStyle name="Normal 7 4 3 7 3" xfId="28448"/>
    <cellStyle name="Normal 7 4 3 8" xfId="28449"/>
    <cellStyle name="Normal 7 4 3 8 2" xfId="28450"/>
    <cellStyle name="Normal 7 4 3 9" xfId="28451"/>
    <cellStyle name="Normal 7 4 4" xfId="28452"/>
    <cellStyle name="Normal 7 4 4 2" xfId="28453"/>
    <cellStyle name="Normal 7 4 4 2 2" xfId="28454"/>
    <cellStyle name="Normal 7 4 4 3" xfId="28455"/>
    <cellStyle name="Normal 7 4 4 4" xfId="28456"/>
    <cellStyle name="Normal 7 4 5" xfId="28457"/>
    <cellStyle name="Normal 7 4 5 2" xfId="28458"/>
    <cellStyle name="Normal 7 4 5 2 2" xfId="28459"/>
    <cellStyle name="Normal 7 4 5 3" xfId="28460"/>
    <cellStyle name="Normal 7 4 6" xfId="28461"/>
    <cellStyle name="Normal 7 4 6 2" xfId="28462"/>
    <cellStyle name="Normal 7 4 6 2 2" xfId="28463"/>
    <cellStyle name="Normal 7 4 6 3" xfId="28464"/>
    <cellStyle name="Normal 7 4 7" xfId="28465"/>
    <cellStyle name="Normal 7 4 7 2" xfId="28466"/>
    <cellStyle name="Normal 7 4 7 2 2" xfId="28467"/>
    <cellStyle name="Normal 7 4 7 3" xfId="28468"/>
    <cellStyle name="Normal 7 4 8" xfId="28469"/>
    <cellStyle name="Normal 7 4 8 2" xfId="28470"/>
    <cellStyle name="Normal 7 4 8 2 2" xfId="28471"/>
    <cellStyle name="Normal 7 4 8 3" xfId="28472"/>
    <cellStyle name="Normal 7 4 9" xfId="28473"/>
    <cellStyle name="Normal 7 4 9 2" xfId="28474"/>
    <cellStyle name="Normal 7 4 9 2 2" xfId="28475"/>
    <cellStyle name="Normal 7 4 9 3" xfId="28476"/>
    <cellStyle name="Normal 7 5" xfId="28477"/>
    <cellStyle name="Normal 7 5 10" xfId="28478"/>
    <cellStyle name="Normal 7 5 2" xfId="28479"/>
    <cellStyle name="Normal 7 5 2 2" xfId="28480"/>
    <cellStyle name="Normal 7 5 2 2 2" xfId="28481"/>
    <cellStyle name="Normal 7 5 2 3" xfId="28482"/>
    <cellStyle name="Normal 7 5 2 4" xfId="28483"/>
    <cellStyle name="Normal 7 5 3" xfId="28484"/>
    <cellStyle name="Normal 7 5 3 2" xfId="28485"/>
    <cellStyle name="Normal 7 5 3 2 2" xfId="28486"/>
    <cellStyle name="Normal 7 5 3 3" xfId="28487"/>
    <cellStyle name="Normal 7 5 4" xfId="28488"/>
    <cellStyle name="Normal 7 5 4 2" xfId="28489"/>
    <cellStyle name="Normal 7 5 4 2 2" xfId="28490"/>
    <cellStyle name="Normal 7 5 4 3" xfId="28491"/>
    <cellStyle name="Normal 7 5 5" xfId="28492"/>
    <cellStyle name="Normal 7 5 5 2" xfId="28493"/>
    <cellStyle name="Normal 7 5 5 2 2" xfId="28494"/>
    <cellStyle name="Normal 7 5 5 3" xfId="28495"/>
    <cellStyle name="Normal 7 5 6" xfId="28496"/>
    <cellStyle name="Normal 7 5 6 2" xfId="28497"/>
    <cellStyle name="Normal 7 5 6 2 2" xfId="28498"/>
    <cellStyle name="Normal 7 5 6 3" xfId="28499"/>
    <cellStyle name="Normal 7 5 7" xfId="28500"/>
    <cellStyle name="Normal 7 5 7 2" xfId="28501"/>
    <cellStyle name="Normal 7 5 7 2 2" xfId="28502"/>
    <cellStyle name="Normal 7 5 7 3" xfId="28503"/>
    <cellStyle name="Normal 7 5 8" xfId="28504"/>
    <cellStyle name="Normal 7 5 8 2" xfId="28505"/>
    <cellStyle name="Normal 7 5 9" xfId="28506"/>
    <cellStyle name="Normal 7 6" xfId="28507"/>
    <cellStyle name="Normal 7 6 2" xfId="28508"/>
    <cellStyle name="Normal 7 7" xfId="28509"/>
    <cellStyle name="Normal 7 7 2" xfId="28510"/>
    <cellStyle name="Normal 7 7 2 2" xfId="28511"/>
    <cellStyle name="Normal 7 7 2 2 2" xfId="28512"/>
    <cellStyle name="Normal 7 7 2 2 2 2" xfId="28513"/>
    <cellStyle name="Normal 7 7 2 2 3" xfId="28514"/>
    <cellStyle name="Normal 7 7 2 3" xfId="28515"/>
    <cellStyle name="Normal 7 7 2 3 2" xfId="28516"/>
    <cellStyle name="Normal 7 7 2 4" xfId="28517"/>
    <cellStyle name="Normal 7 7 2 4 2" xfId="28518"/>
    <cellStyle name="Normal 7 7 2 5" xfId="28519"/>
    <cellStyle name="Normal 7 7 2 6" xfId="28520"/>
    <cellStyle name="Normal 7 7 3" xfId="28521"/>
    <cellStyle name="Normal 7 7 3 2" xfId="28522"/>
    <cellStyle name="Normal 7 7 3 2 2" xfId="28523"/>
    <cellStyle name="Normal 7 7 3 2 2 2" xfId="28524"/>
    <cellStyle name="Normal 7 7 3 2 3" xfId="28525"/>
    <cellStyle name="Normal 7 7 3 3" xfId="28526"/>
    <cellStyle name="Normal 7 7 3 3 2" xfId="28527"/>
    <cellStyle name="Normal 7 7 3 4" xfId="28528"/>
    <cellStyle name="Normal 7 7 3 4 2" xfId="28529"/>
    <cellStyle name="Normal 7 7 3 5" xfId="28530"/>
    <cellStyle name="Normal 7 7 4" xfId="28531"/>
    <cellStyle name="Normal 7 7 4 2" xfId="28532"/>
    <cellStyle name="Normal 7 7 4 2 2" xfId="28533"/>
    <cellStyle name="Normal 7 7 4 3" xfId="28534"/>
    <cellStyle name="Normal 7 7 5" xfId="28535"/>
    <cellStyle name="Normal 7 7 5 2" xfId="28536"/>
    <cellStyle name="Normal 7 7 5 2 2" xfId="28537"/>
    <cellStyle name="Normal 7 7 5 3" xfId="28538"/>
    <cellStyle name="Normal 7 7 6" xfId="28539"/>
    <cellStyle name="Normal 7 7 6 2" xfId="28540"/>
    <cellStyle name="Normal 7 7 7" xfId="28541"/>
    <cellStyle name="Normal 7 7 7 2" xfId="28542"/>
    <cellStyle name="Normal 7 7 8" xfId="28543"/>
    <cellStyle name="Normal 7 7 9" xfId="28544"/>
    <cellStyle name="Normal 7 8" xfId="28545"/>
    <cellStyle name="Normal 7 8 2" xfId="28546"/>
    <cellStyle name="Normal 7 8 3" xfId="28547"/>
    <cellStyle name="Normal 7 8 3 2" xfId="28548"/>
    <cellStyle name="Normal 7 8 3 3" xfId="28549"/>
    <cellStyle name="Normal 7 8 3 4" xfId="28550"/>
    <cellStyle name="Normal 7 8 3 5" xfId="28551"/>
    <cellStyle name="Normal 7 8 3 5 2" xfId="61332"/>
    <cellStyle name="Normal 7 9" xfId="28552"/>
    <cellStyle name="Normal 70" xfId="44614"/>
    <cellStyle name="Normal 71" xfId="44615"/>
    <cellStyle name="Normal 72" xfId="44616"/>
    <cellStyle name="Normal 73" xfId="44617"/>
    <cellStyle name="Normal 74" xfId="44618"/>
    <cellStyle name="Normal 75" xfId="44619"/>
    <cellStyle name="Normal 76" xfId="44620"/>
    <cellStyle name="Normal 77" xfId="44621"/>
    <cellStyle name="Normal 78" xfId="44622"/>
    <cellStyle name="Normal 79" xfId="44623"/>
    <cellStyle name="Normal 8" xfId="28553"/>
    <cellStyle name="Normal 8 2" xfId="28554"/>
    <cellStyle name="Normal 8 2 2" xfId="28555"/>
    <cellStyle name="Normal 8 2 3" xfId="28556"/>
    <cellStyle name="Normal 8 3" xfId="28557"/>
    <cellStyle name="Normal 8 3 2" xfId="28558"/>
    <cellStyle name="Normal 8 4" xfId="61333"/>
    <cellStyle name="Normal 80" xfId="44624"/>
    <cellStyle name="Normal 81" xfId="44625"/>
    <cellStyle name="Normal 82" xfId="44626"/>
    <cellStyle name="Normal 83" xfId="44627"/>
    <cellStyle name="Normal 84" xfId="44628"/>
    <cellStyle name="Normal 85" xfId="44629"/>
    <cellStyle name="Normal 86" xfId="44630"/>
    <cellStyle name="Normal 87" xfId="44631"/>
    <cellStyle name="Normal 88" xfId="44632"/>
    <cellStyle name="Normal 89" xfId="44633"/>
    <cellStyle name="Normal 9" xfId="28559"/>
    <cellStyle name="Normal 9 2" xfId="28560"/>
    <cellStyle name="Normal 9 2 2" xfId="28561"/>
    <cellStyle name="Normal 9 3" xfId="28562"/>
    <cellStyle name="Normal 9 4" xfId="28563"/>
    <cellStyle name="Normal 90" xfId="44634"/>
    <cellStyle name="Normal 91" xfId="44635"/>
    <cellStyle name="Normal 92" xfId="44636"/>
    <cellStyle name="Normal 93" xfId="44637"/>
    <cellStyle name="Normal 94" xfId="44638"/>
    <cellStyle name="Normal 95" xfId="44639"/>
    <cellStyle name="Normal 96" xfId="44640"/>
    <cellStyle name="Normal 97" xfId="44641"/>
    <cellStyle name="Normal 98" xfId="44642"/>
    <cellStyle name="Normal 99" xfId="44643"/>
    <cellStyle name="Note 2" xfId="28564"/>
    <cellStyle name="Note 2 10" xfId="28565"/>
    <cellStyle name="Note 2 10 2" xfId="28566"/>
    <cellStyle name="Note 2 10 2 2" xfId="28567"/>
    <cellStyle name="Note 2 10 2 3" xfId="28568"/>
    <cellStyle name="Note 2 10 2 4" xfId="28569"/>
    <cellStyle name="Note 2 10 2 5" xfId="28570"/>
    <cellStyle name="Note 2 10 2 6" xfId="28571"/>
    <cellStyle name="Note 2 10 3" xfId="28572"/>
    <cellStyle name="Note 2 10 3 2" xfId="61334"/>
    <cellStyle name="Note 2 10 3 3" xfId="61335"/>
    <cellStyle name="Note 2 10 4" xfId="28573"/>
    <cellStyle name="Note 2 10 4 2" xfId="61336"/>
    <cellStyle name="Note 2 10 4 3" xfId="61337"/>
    <cellStyle name="Note 2 10 5" xfId="28574"/>
    <cellStyle name="Note 2 10 5 2" xfId="61338"/>
    <cellStyle name="Note 2 10 5 3" xfId="61339"/>
    <cellStyle name="Note 2 10 6" xfId="28575"/>
    <cellStyle name="Note 2 10 6 2" xfId="61340"/>
    <cellStyle name="Note 2 10 6 3" xfId="61341"/>
    <cellStyle name="Note 2 10 7" xfId="28576"/>
    <cellStyle name="Note 2 10 8" xfId="61342"/>
    <cellStyle name="Note 2 11" xfId="28577"/>
    <cellStyle name="Note 2 11 2" xfId="28578"/>
    <cellStyle name="Note 2 11 2 2" xfId="28579"/>
    <cellStyle name="Note 2 11 2 3" xfId="28580"/>
    <cellStyle name="Note 2 11 2 4" xfId="28581"/>
    <cellStyle name="Note 2 11 2 5" xfId="28582"/>
    <cellStyle name="Note 2 11 2 6" xfId="28583"/>
    <cellStyle name="Note 2 11 3" xfId="28584"/>
    <cellStyle name="Note 2 11 3 2" xfId="61343"/>
    <cellStyle name="Note 2 11 3 3" xfId="61344"/>
    <cellStyle name="Note 2 11 4" xfId="28585"/>
    <cellStyle name="Note 2 11 4 2" xfId="61345"/>
    <cellStyle name="Note 2 11 4 3" xfId="61346"/>
    <cellStyle name="Note 2 11 5" xfId="28586"/>
    <cellStyle name="Note 2 11 5 2" xfId="61347"/>
    <cellStyle name="Note 2 11 5 3" xfId="61348"/>
    <cellStyle name="Note 2 11 6" xfId="28587"/>
    <cellStyle name="Note 2 11 6 2" xfId="61349"/>
    <cellStyle name="Note 2 11 6 3" xfId="61350"/>
    <cellStyle name="Note 2 11 7" xfId="28588"/>
    <cellStyle name="Note 2 11 8" xfId="61351"/>
    <cellStyle name="Note 2 12" xfId="28589"/>
    <cellStyle name="Note 2 12 2" xfId="28590"/>
    <cellStyle name="Note 2 12 2 2" xfId="28591"/>
    <cellStyle name="Note 2 12 2 3" xfId="28592"/>
    <cellStyle name="Note 2 12 2 4" xfId="28593"/>
    <cellStyle name="Note 2 12 2 5" xfId="28594"/>
    <cellStyle name="Note 2 12 2 6" xfId="28595"/>
    <cellStyle name="Note 2 12 3" xfId="28596"/>
    <cellStyle name="Note 2 12 3 2" xfId="61352"/>
    <cellStyle name="Note 2 12 3 3" xfId="61353"/>
    <cellStyle name="Note 2 12 4" xfId="28597"/>
    <cellStyle name="Note 2 12 4 2" xfId="61354"/>
    <cellStyle name="Note 2 12 4 3" xfId="61355"/>
    <cellStyle name="Note 2 12 5" xfId="28598"/>
    <cellStyle name="Note 2 12 5 2" xfId="61356"/>
    <cellStyle name="Note 2 12 5 3" xfId="61357"/>
    <cellStyle name="Note 2 12 6" xfId="28599"/>
    <cellStyle name="Note 2 12 6 2" xfId="61358"/>
    <cellStyle name="Note 2 12 6 3" xfId="61359"/>
    <cellStyle name="Note 2 12 7" xfId="28600"/>
    <cellStyle name="Note 2 12 8" xfId="61360"/>
    <cellStyle name="Note 2 13" xfId="28601"/>
    <cellStyle name="Note 2 13 2" xfId="28602"/>
    <cellStyle name="Note 2 13 2 2" xfId="28603"/>
    <cellStyle name="Note 2 13 2 3" xfId="28604"/>
    <cellStyle name="Note 2 13 2 4" xfId="28605"/>
    <cellStyle name="Note 2 13 2 5" xfId="28606"/>
    <cellStyle name="Note 2 13 2 6" xfId="28607"/>
    <cellStyle name="Note 2 13 3" xfId="28608"/>
    <cellStyle name="Note 2 13 3 2" xfId="61361"/>
    <cellStyle name="Note 2 13 3 3" xfId="61362"/>
    <cellStyle name="Note 2 13 4" xfId="28609"/>
    <cellStyle name="Note 2 13 4 2" xfId="61363"/>
    <cellStyle name="Note 2 13 4 3" xfId="61364"/>
    <cellStyle name="Note 2 13 5" xfId="28610"/>
    <cellStyle name="Note 2 13 5 2" xfId="61365"/>
    <cellStyle name="Note 2 13 5 3" xfId="61366"/>
    <cellStyle name="Note 2 13 6" xfId="28611"/>
    <cellStyle name="Note 2 13 6 2" xfId="61367"/>
    <cellStyle name="Note 2 13 6 3" xfId="61368"/>
    <cellStyle name="Note 2 13 7" xfId="28612"/>
    <cellStyle name="Note 2 13 8" xfId="61369"/>
    <cellStyle name="Note 2 14" xfId="28613"/>
    <cellStyle name="Note 2 14 2" xfId="28614"/>
    <cellStyle name="Note 2 14 2 2" xfId="28615"/>
    <cellStyle name="Note 2 14 2 3" xfId="28616"/>
    <cellStyle name="Note 2 14 2 4" xfId="28617"/>
    <cellStyle name="Note 2 14 2 5" xfId="28618"/>
    <cellStyle name="Note 2 14 2 6" xfId="28619"/>
    <cellStyle name="Note 2 14 3" xfId="28620"/>
    <cellStyle name="Note 2 14 3 2" xfId="61370"/>
    <cellStyle name="Note 2 14 3 3" xfId="61371"/>
    <cellStyle name="Note 2 14 4" xfId="28621"/>
    <cellStyle name="Note 2 14 4 2" xfId="61372"/>
    <cellStyle name="Note 2 14 4 3" xfId="61373"/>
    <cellStyle name="Note 2 14 5" xfId="28622"/>
    <cellStyle name="Note 2 14 5 2" xfId="61374"/>
    <cellStyle name="Note 2 14 5 3" xfId="61375"/>
    <cellStyle name="Note 2 14 6" xfId="28623"/>
    <cellStyle name="Note 2 14 6 2" xfId="61376"/>
    <cellStyle name="Note 2 14 6 3" xfId="61377"/>
    <cellStyle name="Note 2 14 7" xfId="28624"/>
    <cellStyle name="Note 2 14 8" xfId="61378"/>
    <cellStyle name="Note 2 15" xfId="28625"/>
    <cellStyle name="Note 2 15 2" xfId="28626"/>
    <cellStyle name="Note 2 15 2 2" xfId="28627"/>
    <cellStyle name="Note 2 15 2 3" xfId="28628"/>
    <cellStyle name="Note 2 15 2 4" xfId="28629"/>
    <cellStyle name="Note 2 15 2 5" xfId="28630"/>
    <cellStyle name="Note 2 15 2 6" xfId="28631"/>
    <cellStyle name="Note 2 15 3" xfId="28632"/>
    <cellStyle name="Note 2 15 3 2" xfId="61379"/>
    <cellStyle name="Note 2 15 3 3" xfId="61380"/>
    <cellStyle name="Note 2 15 4" xfId="28633"/>
    <cellStyle name="Note 2 15 4 2" xfId="61381"/>
    <cellStyle name="Note 2 15 4 3" xfId="61382"/>
    <cellStyle name="Note 2 15 5" xfId="28634"/>
    <cellStyle name="Note 2 15 5 2" xfId="61383"/>
    <cellStyle name="Note 2 15 5 3" xfId="61384"/>
    <cellStyle name="Note 2 15 6" xfId="28635"/>
    <cellStyle name="Note 2 15 6 2" xfId="61385"/>
    <cellStyle name="Note 2 15 6 3" xfId="61386"/>
    <cellStyle name="Note 2 15 7" xfId="28636"/>
    <cellStyle name="Note 2 15 8" xfId="61387"/>
    <cellStyle name="Note 2 16" xfId="28637"/>
    <cellStyle name="Note 2 16 2" xfId="28638"/>
    <cellStyle name="Note 2 16 2 2" xfId="28639"/>
    <cellStyle name="Note 2 16 2 3" xfId="28640"/>
    <cellStyle name="Note 2 16 2 4" xfId="28641"/>
    <cellStyle name="Note 2 16 2 5" xfId="28642"/>
    <cellStyle name="Note 2 16 2 6" xfId="28643"/>
    <cellStyle name="Note 2 16 3" xfId="28644"/>
    <cellStyle name="Note 2 16 3 2" xfId="61388"/>
    <cellStyle name="Note 2 16 3 3" xfId="61389"/>
    <cellStyle name="Note 2 16 4" xfId="28645"/>
    <cellStyle name="Note 2 16 4 2" xfId="61390"/>
    <cellStyle name="Note 2 16 4 3" xfId="61391"/>
    <cellStyle name="Note 2 16 5" xfId="28646"/>
    <cellStyle name="Note 2 16 5 2" xfId="61392"/>
    <cellStyle name="Note 2 16 5 3" xfId="61393"/>
    <cellStyle name="Note 2 16 6" xfId="28647"/>
    <cellStyle name="Note 2 16 6 2" xfId="61394"/>
    <cellStyle name="Note 2 16 6 3" xfId="61395"/>
    <cellStyle name="Note 2 16 7" xfId="28648"/>
    <cellStyle name="Note 2 16 8" xfId="61396"/>
    <cellStyle name="Note 2 17" xfId="28649"/>
    <cellStyle name="Note 2 17 2" xfId="28650"/>
    <cellStyle name="Note 2 17 2 2" xfId="28651"/>
    <cellStyle name="Note 2 17 2 3" xfId="28652"/>
    <cellStyle name="Note 2 17 2 4" xfId="28653"/>
    <cellStyle name="Note 2 17 2 5" xfId="28654"/>
    <cellStyle name="Note 2 17 2 6" xfId="28655"/>
    <cellStyle name="Note 2 17 3" xfId="28656"/>
    <cellStyle name="Note 2 17 3 2" xfId="61397"/>
    <cellStyle name="Note 2 17 3 3" xfId="61398"/>
    <cellStyle name="Note 2 17 4" xfId="28657"/>
    <cellStyle name="Note 2 17 4 2" xfId="61399"/>
    <cellStyle name="Note 2 17 4 3" xfId="61400"/>
    <cellStyle name="Note 2 17 5" xfId="28658"/>
    <cellStyle name="Note 2 17 5 2" xfId="61401"/>
    <cellStyle name="Note 2 17 5 3" xfId="61402"/>
    <cellStyle name="Note 2 17 6" xfId="28659"/>
    <cellStyle name="Note 2 17 6 2" xfId="61403"/>
    <cellStyle name="Note 2 17 6 3" xfId="61404"/>
    <cellStyle name="Note 2 17 7" xfId="28660"/>
    <cellStyle name="Note 2 17 8" xfId="61405"/>
    <cellStyle name="Note 2 18" xfId="28661"/>
    <cellStyle name="Note 2 18 2" xfId="28662"/>
    <cellStyle name="Note 2 18 2 2" xfId="28663"/>
    <cellStyle name="Note 2 18 2 3" xfId="28664"/>
    <cellStyle name="Note 2 18 2 4" xfId="28665"/>
    <cellStyle name="Note 2 18 2 5" xfId="28666"/>
    <cellStyle name="Note 2 18 2 6" xfId="28667"/>
    <cellStyle name="Note 2 18 3" xfId="28668"/>
    <cellStyle name="Note 2 18 3 2" xfId="61406"/>
    <cellStyle name="Note 2 18 3 3" xfId="61407"/>
    <cellStyle name="Note 2 18 4" xfId="28669"/>
    <cellStyle name="Note 2 18 4 2" xfId="61408"/>
    <cellStyle name="Note 2 18 4 3" xfId="61409"/>
    <cellStyle name="Note 2 18 5" xfId="28670"/>
    <cellStyle name="Note 2 18 5 2" xfId="61410"/>
    <cellStyle name="Note 2 18 5 3" xfId="61411"/>
    <cellStyle name="Note 2 18 6" xfId="28671"/>
    <cellStyle name="Note 2 18 6 2" xfId="61412"/>
    <cellStyle name="Note 2 18 6 3" xfId="61413"/>
    <cellStyle name="Note 2 18 7" xfId="28672"/>
    <cellStyle name="Note 2 18 8" xfId="61414"/>
    <cellStyle name="Note 2 19" xfId="28673"/>
    <cellStyle name="Note 2 19 2" xfId="28674"/>
    <cellStyle name="Note 2 19 2 2" xfId="28675"/>
    <cellStyle name="Note 2 19 2 3" xfId="28676"/>
    <cellStyle name="Note 2 19 2 4" xfId="28677"/>
    <cellStyle name="Note 2 19 2 5" xfId="28678"/>
    <cellStyle name="Note 2 19 2 6" xfId="28679"/>
    <cellStyle name="Note 2 19 3" xfId="28680"/>
    <cellStyle name="Note 2 19 3 2" xfId="61415"/>
    <cellStyle name="Note 2 19 3 3" xfId="61416"/>
    <cellStyle name="Note 2 19 4" xfId="28681"/>
    <cellStyle name="Note 2 19 4 2" xfId="61417"/>
    <cellStyle name="Note 2 19 4 3" xfId="61418"/>
    <cellStyle name="Note 2 19 5" xfId="28682"/>
    <cellStyle name="Note 2 19 5 2" xfId="61419"/>
    <cellStyle name="Note 2 19 5 3" xfId="61420"/>
    <cellStyle name="Note 2 19 6" xfId="28683"/>
    <cellStyle name="Note 2 19 6 2" xfId="61421"/>
    <cellStyle name="Note 2 19 6 3" xfId="61422"/>
    <cellStyle name="Note 2 19 7" xfId="28684"/>
    <cellStyle name="Note 2 19 8" xfId="61423"/>
    <cellStyle name="Note 2 2" xfId="28685"/>
    <cellStyle name="Note 2 2 10" xfId="28686"/>
    <cellStyle name="Note 2 2 10 2" xfId="28687"/>
    <cellStyle name="Note 2 2 10 2 2" xfId="28688"/>
    <cellStyle name="Note 2 2 10 2 3" xfId="28689"/>
    <cellStyle name="Note 2 2 10 2 4" xfId="28690"/>
    <cellStyle name="Note 2 2 10 2 5" xfId="28691"/>
    <cellStyle name="Note 2 2 10 2 6" xfId="28692"/>
    <cellStyle name="Note 2 2 10 3" xfId="28693"/>
    <cellStyle name="Note 2 2 10 3 2" xfId="61424"/>
    <cellStyle name="Note 2 2 10 3 3" xfId="61425"/>
    <cellStyle name="Note 2 2 10 4" xfId="28694"/>
    <cellStyle name="Note 2 2 10 4 2" xfId="61426"/>
    <cellStyle name="Note 2 2 10 4 3" xfId="61427"/>
    <cellStyle name="Note 2 2 10 5" xfId="28695"/>
    <cellStyle name="Note 2 2 10 5 2" xfId="61428"/>
    <cellStyle name="Note 2 2 10 5 3" xfId="61429"/>
    <cellStyle name="Note 2 2 10 6" xfId="28696"/>
    <cellStyle name="Note 2 2 10 6 2" xfId="61430"/>
    <cellStyle name="Note 2 2 10 6 3" xfId="61431"/>
    <cellStyle name="Note 2 2 10 7" xfId="28697"/>
    <cellStyle name="Note 2 2 10 8" xfId="61432"/>
    <cellStyle name="Note 2 2 11" xfId="28698"/>
    <cellStyle name="Note 2 2 11 2" xfId="28699"/>
    <cellStyle name="Note 2 2 11 2 2" xfId="28700"/>
    <cellStyle name="Note 2 2 11 2 3" xfId="28701"/>
    <cellStyle name="Note 2 2 11 2 4" xfId="28702"/>
    <cellStyle name="Note 2 2 11 2 5" xfId="28703"/>
    <cellStyle name="Note 2 2 11 2 6" xfId="28704"/>
    <cellStyle name="Note 2 2 11 3" xfId="28705"/>
    <cellStyle name="Note 2 2 11 3 2" xfId="61433"/>
    <cellStyle name="Note 2 2 11 3 3" xfId="61434"/>
    <cellStyle name="Note 2 2 11 4" xfId="28706"/>
    <cellStyle name="Note 2 2 11 4 2" xfId="61435"/>
    <cellStyle name="Note 2 2 11 4 3" xfId="61436"/>
    <cellStyle name="Note 2 2 11 5" xfId="28707"/>
    <cellStyle name="Note 2 2 11 5 2" xfId="61437"/>
    <cellStyle name="Note 2 2 11 5 3" xfId="61438"/>
    <cellStyle name="Note 2 2 11 6" xfId="28708"/>
    <cellStyle name="Note 2 2 11 6 2" xfId="61439"/>
    <cellStyle name="Note 2 2 11 6 3" xfId="61440"/>
    <cellStyle name="Note 2 2 11 7" xfId="28709"/>
    <cellStyle name="Note 2 2 11 8" xfId="61441"/>
    <cellStyle name="Note 2 2 12" xfId="28710"/>
    <cellStyle name="Note 2 2 12 2" xfId="28711"/>
    <cellStyle name="Note 2 2 12 2 2" xfId="28712"/>
    <cellStyle name="Note 2 2 12 2 3" xfId="28713"/>
    <cellStyle name="Note 2 2 12 2 4" xfId="28714"/>
    <cellStyle name="Note 2 2 12 2 5" xfId="28715"/>
    <cellStyle name="Note 2 2 12 2 6" xfId="28716"/>
    <cellStyle name="Note 2 2 12 3" xfId="28717"/>
    <cellStyle name="Note 2 2 12 3 2" xfId="61442"/>
    <cellStyle name="Note 2 2 12 3 3" xfId="61443"/>
    <cellStyle name="Note 2 2 12 4" xfId="28718"/>
    <cellStyle name="Note 2 2 12 4 2" xfId="61444"/>
    <cellStyle name="Note 2 2 12 4 3" xfId="61445"/>
    <cellStyle name="Note 2 2 12 5" xfId="28719"/>
    <cellStyle name="Note 2 2 12 5 2" xfId="61446"/>
    <cellStyle name="Note 2 2 12 5 3" xfId="61447"/>
    <cellStyle name="Note 2 2 12 6" xfId="28720"/>
    <cellStyle name="Note 2 2 12 6 2" xfId="61448"/>
    <cellStyle name="Note 2 2 12 6 3" xfId="61449"/>
    <cellStyle name="Note 2 2 12 7" xfId="28721"/>
    <cellStyle name="Note 2 2 12 8" xfId="61450"/>
    <cellStyle name="Note 2 2 13" xfId="28722"/>
    <cellStyle name="Note 2 2 13 2" xfId="28723"/>
    <cellStyle name="Note 2 2 13 2 2" xfId="28724"/>
    <cellStyle name="Note 2 2 13 2 3" xfId="28725"/>
    <cellStyle name="Note 2 2 13 2 4" xfId="28726"/>
    <cellStyle name="Note 2 2 13 2 5" xfId="28727"/>
    <cellStyle name="Note 2 2 13 2 6" xfId="28728"/>
    <cellStyle name="Note 2 2 13 3" xfId="28729"/>
    <cellStyle name="Note 2 2 13 3 2" xfId="61451"/>
    <cellStyle name="Note 2 2 13 3 3" xfId="61452"/>
    <cellStyle name="Note 2 2 13 4" xfId="28730"/>
    <cellStyle name="Note 2 2 13 4 2" xfId="61453"/>
    <cellStyle name="Note 2 2 13 4 3" xfId="61454"/>
    <cellStyle name="Note 2 2 13 5" xfId="28731"/>
    <cellStyle name="Note 2 2 13 5 2" xfId="61455"/>
    <cellStyle name="Note 2 2 13 5 3" xfId="61456"/>
    <cellStyle name="Note 2 2 13 6" xfId="28732"/>
    <cellStyle name="Note 2 2 13 6 2" xfId="61457"/>
    <cellStyle name="Note 2 2 13 6 3" xfId="61458"/>
    <cellStyle name="Note 2 2 13 7" xfId="28733"/>
    <cellStyle name="Note 2 2 13 8" xfId="61459"/>
    <cellStyle name="Note 2 2 14" xfId="28734"/>
    <cellStyle name="Note 2 2 14 2" xfId="28735"/>
    <cellStyle name="Note 2 2 14 2 2" xfId="28736"/>
    <cellStyle name="Note 2 2 14 2 3" xfId="28737"/>
    <cellStyle name="Note 2 2 14 2 4" xfId="28738"/>
    <cellStyle name="Note 2 2 14 2 5" xfId="28739"/>
    <cellStyle name="Note 2 2 14 2 6" xfId="28740"/>
    <cellStyle name="Note 2 2 14 3" xfId="28741"/>
    <cellStyle name="Note 2 2 14 3 2" xfId="61460"/>
    <cellStyle name="Note 2 2 14 3 3" xfId="61461"/>
    <cellStyle name="Note 2 2 14 4" xfId="28742"/>
    <cellStyle name="Note 2 2 14 4 2" xfId="61462"/>
    <cellStyle name="Note 2 2 14 4 3" xfId="61463"/>
    <cellStyle name="Note 2 2 14 5" xfId="28743"/>
    <cellStyle name="Note 2 2 14 5 2" xfId="61464"/>
    <cellStyle name="Note 2 2 14 5 3" xfId="61465"/>
    <cellStyle name="Note 2 2 14 6" xfId="28744"/>
    <cellStyle name="Note 2 2 14 6 2" xfId="61466"/>
    <cellStyle name="Note 2 2 14 6 3" xfId="61467"/>
    <cellStyle name="Note 2 2 14 7" xfId="28745"/>
    <cellStyle name="Note 2 2 14 8" xfId="61468"/>
    <cellStyle name="Note 2 2 15" xfId="28746"/>
    <cellStyle name="Note 2 2 15 2" xfId="28747"/>
    <cellStyle name="Note 2 2 15 2 2" xfId="28748"/>
    <cellStyle name="Note 2 2 15 2 3" xfId="28749"/>
    <cellStyle name="Note 2 2 15 2 4" xfId="28750"/>
    <cellStyle name="Note 2 2 15 2 5" xfId="28751"/>
    <cellStyle name="Note 2 2 15 2 6" xfId="28752"/>
    <cellStyle name="Note 2 2 15 3" xfId="28753"/>
    <cellStyle name="Note 2 2 15 3 2" xfId="61469"/>
    <cellStyle name="Note 2 2 15 3 3" xfId="61470"/>
    <cellStyle name="Note 2 2 15 4" xfId="28754"/>
    <cellStyle name="Note 2 2 15 4 2" xfId="61471"/>
    <cellStyle name="Note 2 2 15 4 3" xfId="61472"/>
    <cellStyle name="Note 2 2 15 5" xfId="28755"/>
    <cellStyle name="Note 2 2 15 5 2" xfId="61473"/>
    <cellStyle name="Note 2 2 15 5 3" xfId="61474"/>
    <cellStyle name="Note 2 2 15 6" xfId="28756"/>
    <cellStyle name="Note 2 2 15 6 2" xfId="61475"/>
    <cellStyle name="Note 2 2 15 6 3" xfId="61476"/>
    <cellStyle name="Note 2 2 15 7" xfId="28757"/>
    <cellStyle name="Note 2 2 15 8" xfId="61477"/>
    <cellStyle name="Note 2 2 16" xfId="28758"/>
    <cellStyle name="Note 2 2 16 2" xfId="28759"/>
    <cellStyle name="Note 2 2 16 2 2" xfId="28760"/>
    <cellStyle name="Note 2 2 16 2 3" xfId="28761"/>
    <cellStyle name="Note 2 2 16 2 4" xfId="28762"/>
    <cellStyle name="Note 2 2 16 2 5" xfId="28763"/>
    <cellStyle name="Note 2 2 16 2 6" xfId="28764"/>
    <cellStyle name="Note 2 2 16 3" xfId="28765"/>
    <cellStyle name="Note 2 2 16 3 2" xfId="61478"/>
    <cellStyle name="Note 2 2 16 3 3" xfId="61479"/>
    <cellStyle name="Note 2 2 16 4" xfId="28766"/>
    <cellStyle name="Note 2 2 16 4 2" xfId="61480"/>
    <cellStyle name="Note 2 2 16 4 3" xfId="61481"/>
    <cellStyle name="Note 2 2 16 5" xfId="28767"/>
    <cellStyle name="Note 2 2 16 5 2" xfId="61482"/>
    <cellStyle name="Note 2 2 16 5 3" xfId="61483"/>
    <cellStyle name="Note 2 2 16 6" xfId="28768"/>
    <cellStyle name="Note 2 2 16 6 2" xfId="61484"/>
    <cellStyle name="Note 2 2 16 6 3" xfId="61485"/>
    <cellStyle name="Note 2 2 16 7" xfId="28769"/>
    <cellStyle name="Note 2 2 16 8" xfId="61486"/>
    <cellStyle name="Note 2 2 17" xfId="28770"/>
    <cellStyle name="Note 2 2 17 2" xfId="28771"/>
    <cellStyle name="Note 2 2 17 2 2" xfId="28772"/>
    <cellStyle name="Note 2 2 17 2 3" xfId="28773"/>
    <cellStyle name="Note 2 2 17 2 4" xfId="28774"/>
    <cellStyle name="Note 2 2 17 2 5" xfId="28775"/>
    <cellStyle name="Note 2 2 17 2 6" xfId="28776"/>
    <cellStyle name="Note 2 2 17 3" xfId="28777"/>
    <cellStyle name="Note 2 2 17 3 2" xfId="61487"/>
    <cellStyle name="Note 2 2 17 3 3" xfId="61488"/>
    <cellStyle name="Note 2 2 17 4" xfId="28778"/>
    <cellStyle name="Note 2 2 17 4 2" xfId="61489"/>
    <cellStyle name="Note 2 2 17 4 3" xfId="61490"/>
    <cellStyle name="Note 2 2 17 5" xfId="28779"/>
    <cellStyle name="Note 2 2 17 5 2" xfId="61491"/>
    <cellStyle name="Note 2 2 17 5 3" xfId="61492"/>
    <cellStyle name="Note 2 2 17 6" xfId="28780"/>
    <cellStyle name="Note 2 2 17 6 2" xfId="61493"/>
    <cellStyle name="Note 2 2 17 6 3" xfId="61494"/>
    <cellStyle name="Note 2 2 17 7" xfId="28781"/>
    <cellStyle name="Note 2 2 17 8" xfId="61495"/>
    <cellStyle name="Note 2 2 18" xfId="28782"/>
    <cellStyle name="Note 2 2 18 2" xfId="28783"/>
    <cellStyle name="Note 2 2 18 2 2" xfId="28784"/>
    <cellStyle name="Note 2 2 18 2 3" xfId="28785"/>
    <cellStyle name="Note 2 2 18 2 4" xfId="28786"/>
    <cellStyle name="Note 2 2 18 2 5" xfId="28787"/>
    <cellStyle name="Note 2 2 18 2 6" xfId="28788"/>
    <cellStyle name="Note 2 2 18 3" xfId="28789"/>
    <cellStyle name="Note 2 2 18 3 2" xfId="61496"/>
    <cellStyle name="Note 2 2 18 3 3" xfId="61497"/>
    <cellStyle name="Note 2 2 18 4" xfId="28790"/>
    <cellStyle name="Note 2 2 18 4 2" xfId="61498"/>
    <cellStyle name="Note 2 2 18 4 3" xfId="61499"/>
    <cellStyle name="Note 2 2 18 5" xfId="28791"/>
    <cellStyle name="Note 2 2 18 5 2" xfId="61500"/>
    <cellStyle name="Note 2 2 18 5 3" xfId="61501"/>
    <cellStyle name="Note 2 2 18 6" xfId="28792"/>
    <cellStyle name="Note 2 2 18 6 2" xfId="61502"/>
    <cellStyle name="Note 2 2 18 6 3" xfId="61503"/>
    <cellStyle name="Note 2 2 18 7" xfId="28793"/>
    <cellStyle name="Note 2 2 18 8" xfId="61504"/>
    <cellStyle name="Note 2 2 19" xfId="28794"/>
    <cellStyle name="Note 2 2 19 2" xfId="28795"/>
    <cellStyle name="Note 2 2 19 2 2" xfId="28796"/>
    <cellStyle name="Note 2 2 19 2 3" xfId="28797"/>
    <cellStyle name="Note 2 2 19 2 4" xfId="28798"/>
    <cellStyle name="Note 2 2 19 2 5" xfId="28799"/>
    <cellStyle name="Note 2 2 19 2 6" xfId="28800"/>
    <cellStyle name="Note 2 2 19 3" xfId="28801"/>
    <cellStyle name="Note 2 2 19 3 2" xfId="61505"/>
    <cellStyle name="Note 2 2 19 3 3" xfId="61506"/>
    <cellStyle name="Note 2 2 19 4" xfId="28802"/>
    <cellStyle name="Note 2 2 19 4 2" xfId="61507"/>
    <cellStyle name="Note 2 2 19 4 3" xfId="61508"/>
    <cellStyle name="Note 2 2 19 5" xfId="28803"/>
    <cellStyle name="Note 2 2 19 5 2" xfId="61509"/>
    <cellStyle name="Note 2 2 19 5 3" xfId="61510"/>
    <cellStyle name="Note 2 2 19 6" xfId="28804"/>
    <cellStyle name="Note 2 2 19 6 2" xfId="61511"/>
    <cellStyle name="Note 2 2 19 6 3" xfId="61512"/>
    <cellStyle name="Note 2 2 19 7" xfId="28805"/>
    <cellStyle name="Note 2 2 19 8" xfId="61513"/>
    <cellStyle name="Note 2 2 2" xfId="28806"/>
    <cellStyle name="Note 2 2 2 10" xfId="28807"/>
    <cellStyle name="Note 2 2 2 10 2" xfId="28808"/>
    <cellStyle name="Note 2 2 2 10 2 2" xfId="28809"/>
    <cellStyle name="Note 2 2 2 10 2 3" xfId="28810"/>
    <cellStyle name="Note 2 2 2 10 2 4" xfId="28811"/>
    <cellStyle name="Note 2 2 2 10 2 5" xfId="28812"/>
    <cellStyle name="Note 2 2 2 10 2 6" xfId="28813"/>
    <cellStyle name="Note 2 2 2 10 3" xfId="28814"/>
    <cellStyle name="Note 2 2 2 10 3 2" xfId="61514"/>
    <cellStyle name="Note 2 2 2 10 3 3" xfId="61515"/>
    <cellStyle name="Note 2 2 2 10 4" xfId="28815"/>
    <cellStyle name="Note 2 2 2 10 4 2" xfId="61516"/>
    <cellStyle name="Note 2 2 2 10 4 3" xfId="61517"/>
    <cellStyle name="Note 2 2 2 10 5" xfId="28816"/>
    <cellStyle name="Note 2 2 2 10 5 2" xfId="61518"/>
    <cellStyle name="Note 2 2 2 10 5 3" xfId="61519"/>
    <cellStyle name="Note 2 2 2 10 6" xfId="28817"/>
    <cellStyle name="Note 2 2 2 10 6 2" xfId="61520"/>
    <cellStyle name="Note 2 2 2 10 6 3" xfId="61521"/>
    <cellStyle name="Note 2 2 2 10 7" xfId="28818"/>
    <cellStyle name="Note 2 2 2 10 8" xfId="61522"/>
    <cellStyle name="Note 2 2 2 11" xfId="28819"/>
    <cellStyle name="Note 2 2 2 11 2" xfId="28820"/>
    <cellStyle name="Note 2 2 2 11 2 2" xfId="28821"/>
    <cellStyle name="Note 2 2 2 11 2 3" xfId="28822"/>
    <cellStyle name="Note 2 2 2 11 2 4" xfId="28823"/>
    <cellStyle name="Note 2 2 2 11 2 5" xfId="28824"/>
    <cellStyle name="Note 2 2 2 11 2 6" xfId="28825"/>
    <cellStyle name="Note 2 2 2 11 3" xfId="28826"/>
    <cellStyle name="Note 2 2 2 11 3 2" xfId="61523"/>
    <cellStyle name="Note 2 2 2 11 3 3" xfId="61524"/>
    <cellStyle name="Note 2 2 2 11 4" xfId="28827"/>
    <cellStyle name="Note 2 2 2 11 4 2" xfId="61525"/>
    <cellStyle name="Note 2 2 2 11 4 3" xfId="61526"/>
    <cellStyle name="Note 2 2 2 11 5" xfId="28828"/>
    <cellStyle name="Note 2 2 2 11 5 2" xfId="61527"/>
    <cellStyle name="Note 2 2 2 11 5 3" xfId="61528"/>
    <cellStyle name="Note 2 2 2 11 6" xfId="28829"/>
    <cellStyle name="Note 2 2 2 11 6 2" xfId="61529"/>
    <cellStyle name="Note 2 2 2 11 6 3" xfId="61530"/>
    <cellStyle name="Note 2 2 2 11 7" xfId="28830"/>
    <cellStyle name="Note 2 2 2 11 8" xfId="61531"/>
    <cellStyle name="Note 2 2 2 12" xfId="28831"/>
    <cellStyle name="Note 2 2 2 12 2" xfId="28832"/>
    <cellStyle name="Note 2 2 2 12 2 2" xfId="28833"/>
    <cellStyle name="Note 2 2 2 12 2 3" xfId="28834"/>
    <cellStyle name="Note 2 2 2 12 2 4" xfId="28835"/>
    <cellStyle name="Note 2 2 2 12 2 5" xfId="28836"/>
    <cellStyle name="Note 2 2 2 12 2 6" xfId="28837"/>
    <cellStyle name="Note 2 2 2 12 3" xfId="28838"/>
    <cellStyle name="Note 2 2 2 12 3 2" xfId="61532"/>
    <cellStyle name="Note 2 2 2 12 3 3" xfId="61533"/>
    <cellStyle name="Note 2 2 2 12 4" xfId="28839"/>
    <cellStyle name="Note 2 2 2 12 4 2" xfId="61534"/>
    <cellStyle name="Note 2 2 2 12 4 3" xfId="61535"/>
    <cellStyle name="Note 2 2 2 12 5" xfId="28840"/>
    <cellStyle name="Note 2 2 2 12 5 2" xfId="61536"/>
    <cellStyle name="Note 2 2 2 12 5 3" xfId="61537"/>
    <cellStyle name="Note 2 2 2 12 6" xfId="28841"/>
    <cellStyle name="Note 2 2 2 12 6 2" xfId="61538"/>
    <cellStyle name="Note 2 2 2 12 6 3" xfId="61539"/>
    <cellStyle name="Note 2 2 2 12 7" xfId="28842"/>
    <cellStyle name="Note 2 2 2 12 8" xfId="61540"/>
    <cellStyle name="Note 2 2 2 13" xfId="28843"/>
    <cellStyle name="Note 2 2 2 13 2" xfId="28844"/>
    <cellStyle name="Note 2 2 2 13 2 2" xfId="28845"/>
    <cellStyle name="Note 2 2 2 13 2 3" xfId="28846"/>
    <cellStyle name="Note 2 2 2 13 2 4" xfId="28847"/>
    <cellStyle name="Note 2 2 2 13 2 5" xfId="28848"/>
    <cellStyle name="Note 2 2 2 13 2 6" xfId="28849"/>
    <cellStyle name="Note 2 2 2 13 3" xfId="28850"/>
    <cellStyle name="Note 2 2 2 13 3 2" xfId="61541"/>
    <cellStyle name="Note 2 2 2 13 3 3" xfId="61542"/>
    <cellStyle name="Note 2 2 2 13 4" xfId="28851"/>
    <cellStyle name="Note 2 2 2 13 4 2" xfId="61543"/>
    <cellStyle name="Note 2 2 2 13 4 3" xfId="61544"/>
    <cellStyle name="Note 2 2 2 13 5" xfId="28852"/>
    <cellStyle name="Note 2 2 2 13 5 2" xfId="61545"/>
    <cellStyle name="Note 2 2 2 13 5 3" xfId="61546"/>
    <cellStyle name="Note 2 2 2 13 6" xfId="28853"/>
    <cellStyle name="Note 2 2 2 13 6 2" xfId="61547"/>
    <cellStyle name="Note 2 2 2 13 6 3" xfId="61548"/>
    <cellStyle name="Note 2 2 2 13 7" xfId="28854"/>
    <cellStyle name="Note 2 2 2 13 8" xfId="61549"/>
    <cellStyle name="Note 2 2 2 14" xfId="28855"/>
    <cellStyle name="Note 2 2 2 14 2" xfId="28856"/>
    <cellStyle name="Note 2 2 2 14 2 2" xfId="28857"/>
    <cellStyle name="Note 2 2 2 14 2 3" xfId="28858"/>
    <cellStyle name="Note 2 2 2 14 2 4" xfId="28859"/>
    <cellStyle name="Note 2 2 2 14 2 5" xfId="28860"/>
    <cellStyle name="Note 2 2 2 14 2 6" xfId="28861"/>
    <cellStyle name="Note 2 2 2 14 3" xfId="28862"/>
    <cellStyle name="Note 2 2 2 14 3 2" xfId="61550"/>
    <cellStyle name="Note 2 2 2 14 3 3" xfId="61551"/>
    <cellStyle name="Note 2 2 2 14 4" xfId="28863"/>
    <cellStyle name="Note 2 2 2 14 4 2" xfId="61552"/>
    <cellStyle name="Note 2 2 2 14 4 3" xfId="61553"/>
    <cellStyle name="Note 2 2 2 14 5" xfId="28864"/>
    <cellStyle name="Note 2 2 2 14 5 2" xfId="61554"/>
    <cellStyle name="Note 2 2 2 14 5 3" xfId="61555"/>
    <cellStyle name="Note 2 2 2 14 6" xfId="28865"/>
    <cellStyle name="Note 2 2 2 14 6 2" xfId="61556"/>
    <cellStyle name="Note 2 2 2 14 6 3" xfId="61557"/>
    <cellStyle name="Note 2 2 2 14 7" xfId="28866"/>
    <cellStyle name="Note 2 2 2 14 8" xfId="61558"/>
    <cellStyle name="Note 2 2 2 15" xfId="28867"/>
    <cellStyle name="Note 2 2 2 15 2" xfId="28868"/>
    <cellStyle name="Note 2 2 2 15 2 2" xfId="28869"/>
    <cellStyle name="Note 2 2 2 15 2 3" xfId="28870"/>
    <cellStyle name="Note 2 2 2 15 2 4" xfId="28871"/>
    <cellStyle name="Note 2 2 2 15 2 5" xfId="28872"/>
    <cellStyle name="Note 2 2 2 15 2 6" xfId="28873"/>
    <cellStyle name="Note 2 2 2 15 3" xfId="28874"/>
    <cellStyle name="Note 2 2 2 15 3 2" xfId="61559"/>
    <cellStyle name="Note 2 2 2 15 3 3" xfId="61560"/>
    <cellStyle name="Note 2 2 2 15 4" xfId="28875"/>
    <cellStyle name="Note 2 2 2 15 4 2" xfId="61561"/>
    <cellStyle name="Note 2 2 2 15 4 3" xfId="61562"/>
    <cellStyle name="Note 2 2 2 15 5" xfId="28876"/>
    <cellStyle name="Note 2 2 2 15 5 2" xfId="61563"/>
    <cellStyle name="Note 2 2 2 15 5 3" xfId="61564"/>
    <cellStyle name="Note 2 2 2 15 6" xfId="28877"/>
    <cellStyle name="Note 2 2 2 15 6 2" xfId="61565"/>
    <cellStyle name="Note 2 2 2 15 6 3" xfId="61566"/>
    <cellStyle name="Note 2 2 2 15 7" xfId="28878"/>
    <cellStyle name="Note 2 2 2 15 8" xfId="61567"/>
    <cellStyle name="Note 2 2 2 16" xfId="28879"/>
    <cellStyle name="Note 2 2 2 16 2" xfId="28880"/>
    <cellStyle name="Note 2 2 2 16 2 2" xfId="28881"/>
    <cellStyle name="Note 2 2 2 16 2 3" xfId="28882"/>
    <cellStyle name="Note 2 2 2 16 2 4" xfId="28883"/>
    <cellStyle name="Note 2 2 2 16 2 5" xfId="28884"/>
    <cellStyle name="Note 2 2 2 16 2 6" xfId="28885"/>
    <cellStyle name="Note 2 2 2 16 3" xfId="28886"/>
    <cellStyle name="Note 2 2 2 16 3 2" xfId="61568"/>
    <cellStyle name="Note 2 2 2 16 3 3" xfId="61569"/>
    <cellStyle name="Note 2 2 2 16 4" xfId="28887"/>
    <cellStyle name="Note 2 2 2 16 4 2" xfId="61570"/>
    <cellStyle name="Note 2 2 2 16 4 3" xfId="61571"/>
    <cellStyle name="Note 2 2 2 16 5" xfId="28888"/>
    <cellStyle name="Note 2 2 2 16 5 2" xfId="61572"/>
    <cellStyle name="Note 2 2 2 16 5 3" xfId="61573"/>
    <cellStyle name="Note 2 2 2 16 6" xfId="28889"/>
    <cellStyle name="Note 2 2 2 16 6 2" xfId="61574"/>
    <cellStyle name="Note 2 2 2 16 6 3" xfId="61575"/>
    <cellStyle name="Note 2 2 2 16 7" xfId="28890"/>
    <cellStyle name="Note 2 2 2 16 8" xfId="61576"/>
    <cellStyle name="Note 2 2 2 17" xfId="28891"/>
    <cellStyle name="Note 2 2 2 17 2" xfId="28892"/>
    <cellStyle name="Note 2 2 2 17 2 2" xfId="28893"/>
    <cellStyle name="Note 2 2 2 17 2 3" xfId="28894"/>
    <cellStyle name="Note 2 2 2 17 2 4" xfId="28895"/>
    <cellStyle name="Note 2 2 2 17 2 5" xfId="28896"/>
    <cellStyle name="Note 2 2 2 17 2 6" xfId="28897"/>
    <cellStyle name="Note 2 2 2 17 3" xfId="28898"/>
    <cellStyle name="Note 2 2 2 17 3 2" xfId="61577"/>
    <cellStyle name="Note 2 2 2 17 3 3" xfId="61578"/>
    <cellStyle name="Note 2 2 2 17 4" xfId="28899"/>
    <cellStyle name="Note 2 2 2 17 4 2" xfId="61579"/>
    <cellStyle name="Note 2 2 2 17 4 3" xfId="61580"/>
    <cellStyle name="Note 2 2 2 17 5" xfId="28900"/>
    <cellStyle name="Note 2 2 2 17 5 2" xfId="61581"/>
    <cellStyle name="Note 2 2 2 17 5 3" xfId="61582"/>
    <cellStyle name="Note 2 2 2 17 6" xfId="28901"/>
    <cellStyle name="Note 2 2 2 17 6 2" xfId="61583"/>
    <cellStyle name="Note 2 2 2 17 6 3" xfId="61584"/>
    <cellStyle name="Note 2 2 2 17 7" xfId="28902"/>
    <cellStyle name="Note 2 2 2 17 8" xfId="61585"/>
    <cellStyle name="Note 2 2 2 18" xfId="28903"/>
    <cellStyle name="Note 2 2 2 18 2" xfId="28904"/>
    <cellStyle name="Note 2 2 2 18 2 2" xfId="28905"/>
    <cellStyle name="Note 2 2 2 18 2 3" xfId="28906"/>
    <cellStyle name="Note 2 2 2 18 2 4" xfId="28907"/>
    <cellStyle name="Note 2 2 2 18 2 5" xfId="28908"/>
    <cellStyle name="Note 2 2 2 18 2 6" xfId="28909"/>
    <cellStyle name="Note 2 2 2 18 3" xfId="28910"/>
    <cellStyle name="Note 2 2 2 18 3 2" xfId="61586"/>
    <cellStyle name="Note 2 2 2 18 3 3" xfId="61587"/>
    <cellStyle name="Note 2 2 2 18 4" xfId="28911"/>
    <cellStyle name="Note 2 2 2 18 4 2" xfId="61588"/>
    <cellStyle name="Note 2 2 2 18 4 3" xfId="61589"/>
    <cellStyle name="Note 2 2 2 18 5" xfId="28912"/>
    <cellStyle name="Note 2 2 2 18 5 2" xfId="61590"/>
    <cellStyle name="Note 2 2 2 18 5 3" xfId="61591"/>
    <cellStyle name="Note 2 2 2 18 6" xfId="28913"/>
    <cellStyle name="Note 2 2 2 18 6 2" xfId="61592"/>
    <cellStyle name="Note 2 2 2 18 6 3" xfId="61593"/>
    <cellStyle name="Note 2 2 2 18 7" xfId="28914"/>
    <cellStyle name="Note 2 2 2 18 8" xfId="61594"/>
    <cellStyle name="Note 2 2 2 19" xfId="28915"/>
    <cellStyle name="Note 2 2 2 19 2" xfId="28916"/>
    <cellStyle name="Note 2 2 2 19 2 2" xfId="28917"/>
    <cellStyle name="Note 2 2 2 19 2 3" xfId="28918"/>
    <cellStyle name="Note 2 2 2 19 2 4" xfId="28919"/>
    <cellStyle name="Note 2 2 2 19 2 5" xfId="28920"/>
    <cellStyle name="Note 2 2 2 19 2 6" xfId="28921"/>
    <cellStyle name="Note 2 2 2 19 3" xfId="28922"/>
    <cellStyle name="Note 2 2 2 19 3 2" xfId="61595"/>
    <cellStyle name="Note 2 2 2 19 3 3" xfId="61596"/>
    <cellStyle name="Note 2 2 2 19 4" xfId="28923"/>
    <cellStyle name="Note 2 2 2 19 4 2" xfId="61597"/>
    <cellStyle name="Note 2 2 2 19 4 3" xfId="61598"/>
    <cellStyle name="Note 2 2 2 19 5" xfId="28924"/>
    <cellStyle name="Note 2 2 2 19 5 2" xfId="61599"/>
    <cellStyle name="Note 2 2 2 19 5 3" xfId="61600"/>
    <cellStyle name="Note 2 2 2 19 6" xfId="28925"/>
    <cellStyle name="Note 2 2 2 19 6 2" xfId="61601"/>
    <cellStyle name="Note 2 2 2 19 6 3" xfId="61602"/>
    <cellStyle name="Note 2 2 2 19 7" xfId="28926"/>
    <cellStyle name="Note 2 2 2 19 8" xfId="61603"/>
    <cellStyle name="Note 2 2 2 2" xfId="28927"/>
    <cellStyle name="Note 2 2 2 2 2" xfId="28928"/>
    <cellStyle name="Note 2 2 2 2 2 2" xfId="28929"/>
    <cellStyle name="Note 2 2 2 2 2 3" xfId="28930"/>
    <cellStyle name="Note 2 2 2 2 2 4" xfId="28931"/>
    <cellStyle name="Note 2 2 2 2 2 5" xfId="28932"/>
    <cellStyle name="Note 2 2 2 2 2 6" xfId="28933"/>
    <cellStyle name="Note 2 2 2 2 3" xfId="28934"/>
    <cellStyle name="Note 2 2 2 2 3 2" xfId="61604"/>
    <cellStyle name="Note 2 2 2 2 3 3" xfId="61605"/>
    <cellStyle name="Note 2 2 2 2 4" xfId="28935"/>
    <cellStyle name="Note 2 2 2 2 4 2" xfId="61606"/>
    <cellStyle name="Note 2 2 2 2 4 3" xfId="61607"/>
    <cellStyle name="Note 2 2 2 2 5" xfId="28936"/>
    <cellStyle name="Note 2 2 2 2 5 2" xfId="61608"/>
    <cellStyle name="Note 2 2 2 2 5 3" xfId="61609"/>
    <cellStyle name="Note 2 2 2 2 6" xfId="28937"/>
    <cellStyle name="Note 2 2 2 2 6 2" xfId="61610"/>
    <cellStyle name="Note 2 2 2 2 6 3" xfId="61611"/>
    <cellStyle name="Note 2 2 2 2 7" xfId="28938"/>
    <cellStyle name="Note 2 2 2 2 8" xfId="61612"/>
    <cellStyle name="Note 2 2 2 20" xfId="28939"/>
    <cellStyle name="Note 2 2 2 20 2" xfId="28940"/>
    <cellStyle name="Note 2 2 2 20 2 2" xfId="28941"/>
    <cellStyle name="Note 2 2 2 20 2 3" xfId="28942"/>
    <cellStyle name="Note 2 2 2 20 2 4" xfId="28943"/>
    <cellStyle name="Note 2 2 2 20 2 5" xfId="28944"/>
    <cellStyle name="Note 2 2 2 20 2 6" xfId="28945"/>
    <cellStyle name="Note 2 2 2 20 3" xfId="28946"/>
    <cellStyle name="Note 2 2 2 20 3 2" xfId="61613"/>
    <cellStyle name="Note 2 2 2 20 3 3" xfId="61614"/>
    <cellStyle name="Note 2 2 2 20 4" xfId="28947"/>
    <cellStyle name="Note 2 2 2 20 4 2" xfId="61615"/>
    <cellStyle name="Note 2 2 2 20 4 3" xfId="61616"/>
    <cellStyle name="Note 2 2 2 20 5" xfId="28948"/>
    <cellStyle name="Note 2 2 2 20 5 2" xfId="61617"/>
    <cellStyle name="Note 2 2 2 20 5 3" xfId="61618"/>
    <cellStyle name="Note 2 2 2 20 6" xfId="28949"/>
    <cellStyle name="Note 2 2 2 20 6 2" xfId="61619"/>
    <cellStyle name="Note 2 2 2 20 6 3" xfId="61620"/>
    <cellStyle name="Note 2 2 2 20 7" xfId="28950"/>
    <cellStyle name="Note 2 2 2 20 8" xfId="61621"/>
    <cellStyle name="Note 2 2 2 21" xfId="28951"/>
    <cellStyle name="Note 2 2 2 21 2" xfId="28952"/>
    <cellStyle name="Note 2 2 2 21 2 2" xfId="28953"/>
    <cellStyle name="Note 2 2 2 21 2 3" xfId="28954"/>
    <cellStyle name="Note 2 2 2 21 2 4" xfId="28955"/>
    <cellStyle name="Note 2 2 2 21 2 5" xfId="28956"/>
    <cellStyle name="Note 2 2 2 21 2 6" xfId="28957"/>
    <cellStyle name="Note 2 2 2 21 3" xfId="28958"/>
    <cellStyle name="Note 2 2 2 21 3 2" xfId="61622"/>
    <cellStyle name="Note 2 2 2 21 3 3" xfId="61623"/>
    <cellStyle name="Note 2 2 2 21 4" xfId="28959"/>
    <cellStyle name="Note 2 2 2 21 4 2" xfId="61624"/>
    <cellStyle name="Note 2 2 2 21 4 3" xfId="61625"/>
    <cellStyle name="Note 2 2 2 21 5" xfId="28960"/>
    <cellStyle name="Note 2 2 2 21 5 2" xfId="61626"/>
    <cellStyle name="Note 2 2 2 21 5 3" xfId="61627"/>
    <cellStyle name="Note 2 2 2 21 6" xfId="28961"/>
    <cellStyle name="Note 2 2 2 21 6 2" xfId="61628"/>
    <cellStyle name="Note 2 2 2 21 6 3" xfId="61629"/>
    <cellStyle name="Note 2 2 2 21 7" xfId="28962"/>
    <cellStyle name="Note 2 2 2 21 8" xfId="61630"/>
    <cellStyle name="Note 2 2 2 22" xfId="28963"/>
    <cellStyle name="Note 2 2 2 22 2" xfId="28964"/>
    <cellStyle name="Note 2 2 2 22 2 2" xfId="28965"/>
    <cellStyle name="Note 2 2 2 22 2 3" xfId="28966"/>
    <cellStyle name="Note 2 2 2 22 2 4" xfId="28967"/>
    <cellStyle name="Note 2 2 2 22 2 5" xfId="28968"/>
    <cellStyle name="Note 2 2 2 22 2 6" xfId="28969"/>
    <cellStyle name="Note 2 2 2 22 3" xfId="28970"/>
    <cellStyle name="Note 2 2 2 22 3 2" xfId="61631"/>
    <cellStyle name="Note 2 2 2 22 3 3" xfId="61632"/>
    <cellStyle name="Note 2 2 2 22 4" xfId="28971"/>
    <cellStyle name="Note 2 2 2 22 4 2" xfId="61633"/>
    <cellStyle name="Note 2 2 2 22 4 3" xfId="61634"/>
    <cellStyle name="Note 2 2 2 22 5" xfId="28972"/>
    <cellStyle name="Note 2 2 2 22 5 2" xfId="61635"/>
    <cellStyle name="Note 2 2 2 22 5 3" xfId="61636"/>
    <cellStyle name="Note 2 2 2 22 6" xfId="28973"/>
    <cellStyle name="Note 2 2 2 22 6 2" xfId="61637"/>
    <cellStyle name="Note 2 2 2 22 6 3" xfId="61638"/>
    <cellStyle name="Note 2 2 2 22 7" xfId="28974"/>
    <cellStyle name="Note 2 2 2 22 8" xfId="61639"/>
    <cellStyle name="Note 2 2 2 23" xfId="28975"/>
    <cellStyle name="Note 2 2 2 23 2" xfId="28976"/>
    <cellStyle name="Note 2 2 2 23 2 2" xfId="28977"/>
    <cellStyle name="Note 2 2 2 23 2 3" xfId="28978"/>
    <cellStyle name="Note 2 2 2 23 2 4" xfId="28979"/>
    <cellStyle name="Note 2 2 2 23 2 5" xfId="28980"/>
    <cellStyle name="Note 2 2 2 23 2 6" xfId="28981"/>
    <cellStyle name="Note 2 2 2 23 3" xfId="28982"/>
    <cellStyle name="Note 2 2 2 23 3 2" xfId="61640"/>
    <cellStyle name="Note 2 2 2 23 3 3" xfId="61641"/>
    <cellStyle name="Note 2 2 2 23 4" xfId="28983"/>
    <cellStyle name="Note 2 2 2 23 4 2" xfId="61642"/>
    <cellStyle name="Note 2 2 2 23 4 3" xfId="61643"/>
    <cellStyle name="Note 2 2 2 23 5" xfId="28984"/>
    <cellStyle name="Note 2 2 2 23 5 2" xfId="61644"/>
    <cellStyle name="Note 2 2 2 23 5 3" xfId="61645"/>
    <cellStyle name="Note 2 2 2 23 6" xfId="28985"/>
    <cellStyle name="Note 2 2 2 23 6 2" xfId="61646"/>
    <cellStyle name="Note 2 2 2 23 6 3" xfId="61647"/>
    <cellStyle name="Note 2 2 2 23 7" xfId="28986"/>
    <cellStyle name="Note 2 2 2 23 8" xfId="61648"/>
    <cellStyle name="Note 2 2 2 24" xfId="28987"/>
    <cellStyle name="Note 2 2 2 24 2" xfId="28988"/>
    <cellStyle name="Note 2 2 2 24 2 2" xfId="28989"/>
    <cellStyle name="Note 2 2 2 24 2 3" xfId="28990"/>
    <cellStyle name="Note 2 2 2 24 2 4" xfId="28991"/>
    <cellStyle name="Note 2 2 2 24 2 5" xfId="28992"/>
    <cellStyle name="Note 2 2 2 24 2 6" xfId="28993"/>
    <cellStyle name="Note 2 2 2 24 3" xfId="28994"/>
    <cellStyle name="Note 2 2 2 24 3 2" xfId="61649"/>
    <cellStyle name="Note 2 2 2 24 3 3" xfId="61650"/>
    <cellStyle name="Note 2 2 2 24 4" xfId="28995"/>
    <cellStyle name="Note 2 2 2 24 4 2" xfId="61651"/>
    <cellStyle name="Note 2 2 2 24 4 3" xfId="61652"/>
    <cellStyle name="Note 2 2 2 24 5" xfId="28996"/>
    <cellStyle name="Note 2 2 2 24 5 2" xfId="61653"/>
    <cellStyle name="Note 2 2 2 24 5 3" xfId="61654"/>
    <cellStyle name="Note 2 2 2 24 6" xfId="28997"/>
    <cellStyle name="Note 2 2 2 24 6 2" xfId="61655"/>
    <cellStyle name="Note 2 2 2 24 6 3" xfId="61656"/>
    <cellStyle name="Note 2 2 2 24 7" xfId="28998"/>
    <cellStyle name="Note 2 2 2 24 8" xfId="61657"/>
    <cellStyle name="Note 2 2 2 25" xfId="28999"/>
    <cellStyle name="Note 2 2 2 25 2" xfId="29000"/>
    <cellStyle name="Note 2 2 2 25 2 2" xfId="29001"/>
    <cellStyle name="Note 2 2 2 25 2 3" xfId="29002"/>
    <cellStyle name="Note 2 2 2 25 2 4" xfId="29003"/>
    <cellStyle name="Note 2 2 2 25 2 5" xfId="29004"/>
    <cellStyle name="Note 2 2 2 25 2 6" xfId="29005"/>
    <cellStyle name="Note 2 2 2 25 3" xfId="29006"/>
    <cellStyle name="Note 2 2 2 25 3 2" xfId="61658"/>
    <cellStyle name="Note 2 2 2 25 3 3" xfId="61659"/>
    <cellStyle name="Note 2 2 2 25 4" xfId="29007"/>
    <cellStyle name="Note 2 2 2 25 4 2" xfId="61660"/>
    <cellStyle name="Note 2 2 2 25 4 3" xfId="61661"/>
    <cellStyle name="Note 2 2 2 25 5" xfId="29008"/>
    <cellStyle name="Note 2 2 2 25 5 2" xfId="61662"/>
    <cellStyle name="Note 2 2 2 25 5 3" xfId="61663"/>
    <cellStyle name="Note 2 2 2 25 6" xfId="29009"/>
    <cellStyle name="Note 2 2 2 25 6 2" xfId="61664"/>
    <cellStyle name="Note 2 2 2 25 6 3" xfId="61665"/>
    <cellStyle name="Note 2 2 2 25 7" xfId="29010"/>
    <cellStyle name="Note 2 2 2 25 8" xfId="61666"/>
    <cellStyle name="Note 2 2 2 26" xfId="29011"/>
    <cellStyle name="Note 2 2 2 26 2" xfId="29012"/>
    <cellStyle name="Note 2 2 2 26 2 2" xfId="29013"/>
    <cellStyle name="Note 2 2 2 26 2 3" xfId="29014"/>
    <cellStyle name="Note 2 2 2 26 2 4" xfId="29015"/>
    <cellStyle name="Note 2 2 2 26 2 5" xfId="29016"/>
    <cellStyle name="Note 2 2 2 26 2 6" xfId="29017"/>
    <cellStyle name="Note 2 2 2 26 3" xfId="29018"/>
    <cellStyle name="Note 2 2 2 26 3 2" xfId="61667"/>
    <cellStyle name="Note 2 2 2 26 3 3" xfId="61668"/>
    <cellStyle name="Note 2 2 2 26 4" xfId="29019"/>
    <cellStyle name="Note 2 2 2 26 4 2" xfId="61669"/>
    <cellStyle name="Note 2 2 2 26 4 3" xfId="61670"/>
    <cellStyle name="Note 2 2 2 26 5" xfId="29020"/>
    <cellStyle name="Note 2 2 2 26 5 2" xfId="61671"/>
    <cellStyle name="Note 2 2 2 26 5 3" xfId="61672"/>
    <cellStyle name="Note 2 2 2 26 6" xfId="29021"/>
    <cellStyle name="Note 2 2 2 26 6 2" xfId="61673"/>
    <cellStyle name="Note 2 2 2 26 6 3" xfId="61674"/>
    <cellStyle name="Note 2 2 2 26 7" xfId="29022"/>
    <cellStyle name="Note 2 2 2 26 8" xfId="61675"/>
    <cellStyle name="Note 2 2 2 27" xfId="29023"/>
    <cellStyle name="Note 2 2 2 27 2" xfId="29024"/>
    <cellStyle name="Note 2 2 2 27 2 2" xfId="29025"/>
    <cellStyle name="Note 2 2 2 27 2 3" xfId="29026"/>
    <cellStyle name="Note 2 2 2 27 2 4" xfId="29027"/>
    <cellStyle name="Note 2 2 2 27 2 5" xfId="29028"/>
    <cellStyle name="Note 2 2 2 27 2 6" xfId="29029"/>
    <cellStyle name="Note 2 2 2 27 3" xfId="29030"/>
    <cellStyle name="Note 2 2 2 27 3 2" xfId="61676"/>
    <cellStyle name="Note 2 2 2 27 3 3" xfId="61677"/>
    <cellStyle name="Note 2 2 2 27 4" xfId="29031"/>
    <cellStyle name="Note 2 2 2 27 4 2" xfId="61678"/>
    <cellStyle name="Note 2 2 2 27 4 3" xfId="61679"/>
    <cellStyle name="Note 2 2 2 27 5" xfId="29032"/>
    <cellStyle name="Note 2 2 2 27 5 2" xfId="61680"/>
    <cellStyle name="Note 2 2 2 27 5 3" xfId="61681"/>
    <cellStyle name="Note 2 2 2 27 6" xfId="29033"/>
    <cellStyle name="Note 2 2 2 27 6 2" xfId="61682"/>
    <cellStyle name="Note 2 2 2 27 6 3" xfId="61683"/>
    <cellStyle name="Note 2 2 2 27 7" xfId="29034"/>
    <cellStyle name="Note 2 2 2 27 8" xfId="61684"/>
    <cellStyle name="Note 2 2 2 28" xfId="29035"/>
    <cellStyle name="Note 2 2 2 28 2" xfId="29036"/>
    <cellStyle name="Note 2 2 2 28 2 2" xfId="29037"/>
    <cellStyle name="Note 2 2 2 28 2 3" xfId="29038"/>
    <cellStyle name="Note 2 2 2 28 2 4" xfId="29039"/>
    <cellStyle name="Note 2 2 2 28 2 5" xfId="29040"/>
    <cellStyle name="Note 2 2 2 28 2 6" xfId="29041"/>
    <cellStyle name="Note 2 2 2 28 3" xfId="29042"/>
    <cellStyle name="Note 2 2 2 28 3 2" xfId="61685"/>
    <cellStyle name="Note 2 2 2 28 3 3" xfId="61686"/>
    <cellStyle name="Note 2 2 2 28 4" xfId="29043"/>
    <cellStyle name="Note 2 2 2 28 4 2" xfId="61687"/>
    <cellStyle name="Note 2 2 2 28 4 3" xfId="61688"/>
    <cellStyle name="Note 2 2 2 28 5" xfId="29044"/>
    <cellStyle name="Note 2 2 2 28 5 2" xfId="61689"/>
    <cellStyle name="Note 2 2 2 28 5 3" xfId="61690"/>
    <cellStyle name="Note 2 2 2 28 6" xfId="29045"/>
    <cellStyle name="Note 2 2 2 28 6 2" xfId="61691"/>
    <cellStyle name="Note 2 2 2 28 6 3" xfId="61692"/>
    <cellStyle name="Note 2 2 2 28 7" xfId="29046"/>
    <cellStyle name="Note 2 2 2 28 8" xfId="61693"/>
    <cellStyle name="Note 2 2 2 29" xfId="29047"/>
    <cellStyle name="Note 2 2 2 29 2" xfId="29048"/>
    <cellStyle name="Note 2 2 2 29 2 2" xfId="29049"/>
    <cellStyle name="Note 2 2 2 29 2 3" xfId="29050"/>
    <cellStyle name="Note 2 2 2 29 2 4" xfId="29051"/>
    <cellStyle name="Note 2 2 2 29 2 5" xfId="29052"/>
    <cellStyle name="Note 2 2 2 29 2 6" xfId="29053"/>
    <cellStyle name="Note 2 2 2 29 3" xfId="29054"/>
    <cellStyle name="Note 2 2 2 29 3 2" xfId="61694"/>
    <cellStyle name="Note 2 2 2 29 3 3" xfId="61695"/>
    <cellStyle name="Note 2 2 2 29 4" xfId="29055"/>
    <cellStyle name="Note 2 2 2 29 4 2" xfId="61696"/>
    <cellStyle name="Note 2 2 2 29 4 3" xfId="61697"/>
    <cellStyle name="Note 2 2 2 29 5" xfId="29056"/>
    <cellStyle name="Note 2 2 2 29 5 2" xfId="61698"/>
    <cellStyle name="Note 2 2 2 29 5 3" xfId="61699"/>
    <cellStyle name="Note 2 2 2 29 6" xfId="29057"/>
    <cellStyle name="Note 2 2 2 29 6 2" xfId="61700"/>
    <cellStyle name="Note 2 2 2 29 6 3" xfId="61701"/>
    <cellStyle name="Note 2 2 2 29 7" xfId="29058"/>
    <cellStyle name="Note 2 2 2 29 8" xfId="61702"/>
    <cellStyle name="Note 2 2 2 3" xfId="29059"/>
    <cellStyle name="Note 2 2 2 3 2" xfId="29060"/>
    <cellStyle name="Note 2 2 2 3 2 2" xfId="29061"/>
    <cellStyle name="Note 2 2 2 3 2 3" xfId="29062"/>
    <cellStyle name="Note 2 2 2 3 2 4" xfId="29063"/>
    <cellStyle name="Note 2 2 2 3 2 5" xfId="29064"/>
    <cellStyle name="Note 2 2 2 3 2 6" xfId="29065"/>
    <cellStyle name="Note 2 2 2 3 3" xfId="29066"/>
    <cellStyle name="Note 2 2 2 3 3 2" xfId="61703"/>
    <cellStyle name="Note 2 2 2 3 3 3" xfId="61704"/>
    <cellStyle name="Note 2 2 2 3 4" xfId="29067"/>
    <cellStyle name="Note 2 2 2 3 4 2" xfId="61705"/>
    <cellStyle name="Note 2 2 2 3 4 3" xfId="61706"/>
    <cellStyle name="Note 2 2 2 3 5" xfId="29068"/>
    <cellStyle name="Note 2 2 2 3 5 2" xfId="61707"/>
    <cellStyle name="Note 2 2 2 3 5 3" xfId="61708"/>
    <cellStyle name="Note 2 2 2 3 6" xfId="29069"/>
    <cellStyle name="Note 2 2 2 3 6 2" xfId="61709"/>
    <cellStyle name="Note 2 2 2 3 6 3" xfId="61710"/>
    <cellStyle name="Note 2 2 2 3 7" xfId="29070"/>
    <cellStyle name="Note 2 2 2 3 8" xfId="61711"/>
    <cellStyle name="Note 2 2 2 30" xfId="29071"/>
    <cellStyle name="Note 2 2 2 30 2" xfId="29072"/>
    <cellStyle name="Note 2 2 2 30 2 2" xfId="29073"/>
    <cellStyle name="Note 2 2 2 30 2 3" xfId="29074"/>
    <cellStyle name="Note 2 2 2 30 2 4" xfId="29075"/>
    <cellStyle name="Note 2 2 2 30 2 5" xfId="29076"/>
    <cellStyle name="Note 2 2 2 30 2 6" xfId="29077"/>
    <cellStyle name="Note 2 2 2 30 3" xfId="29078"/>
    <cellStyle name="Note 2 2 2 30 3 2" xfId="61712"/>
    <cellStyle name="Note 2 2 2 30 3 3" xfId="61713"/>
    <cellStyle name="Note 2 2 2 30 4" xfId="29079"/>
    <cellStyle name="Note 2 2 2 30 4 2" xfId="61714"/>
    <cellStyle name="Note 2 2 2 30 4 3" xfId="61715"/>
    <cellStyle name="Note 2 2 2 30 5" xfId="29080"/>
    <cellStyle name="Note 2 2 2 30 5 2" xfId="61716"/>
    <cellStyle name="Note 2 2 2 30 5 3" xfId="61717"/>
    <cellStyle name="Note 2 2 2 30 6" xfId="29081"/>
    <cellStyle name="Note 2 2 2 30 6 2" xfId="61718"/>
    <cellStyle name="Note 2 2 2 30 6 3" xfId="61719"/>
    <cellStyle name="Note 2 2 2 30 7" xfId="29082"/>
    <cellStyle name="Note 2 2 2 30 8" xfId="61720"/>
    <cellStyle name="Note 2 2 2 31" xfId="29083"/>
    <cellStyle name="Note 2 2 2 31 2" xfId="29084"/>
    <cellStyle name="Note 2 2 2 31 2 2" xfId="29085"/>
    <cellStyle name="Note 2 2 2 31 2 3" xfId="29086"/>
    <cellStyle name="Note 2 2 2 31 2 4" xfId="29087"/>
    <cellStyle name="Note 2 2 2 31 2 5" xfId="29088"/>
    <cellStyle name="Note 2 2 2 31 2 6" xfId="29089"/>
    <cellStyle name="Note 2 2 2 31 3" xfId="29090"/>
    <cellStyle name="Note 2 2 2 31 3 2" xfId="61721"/>
    <cellStyle name="Note 2 2 2 31 3 3" xfId="61722"/>
    <cellStyle name="Note 2 2 2 31 4" xfId="29091"/>
    <cellStyle name="Note 2 2 2 31 4 2" xfId="61723"/>
    <cellStyle name="Note 2 2 2 31 4 3" xfId="61724"/>
    <cellStyle name="Note 2 2 2 31 5" xfId="29092"/>
    <cellStyle name="Note 2 2 2 31 5 2" xfId="61725"/>
    <cellStyle name="Note 2 2 2 31 5 3" xfId="61726"/>
    <cellStyle name="Note 2 2 2 31 6" xfId="29093"/>
    <cellStyle name="Note 2 2 2 31 6 2" xfId="61727"/>
    <cellStyle name="Note 2 2 2 31 6 3" xfId="61728"/>
    <cellStyle name="Note 2 2 2 31 7" xfId="29094"/>
    <cellStyle name="Note 2 2 2 31 8" xfId="61729"/>
    <cellStyle name="Note 2 2 2 32" xfId="29095"/>
    <cellStyle name="Note 2 2 2 32 2" xfId="29096"/>
    <cellStyle name="Note 2 2 2 32 2 2" xfId="29097"/>
    <cellStyle name="Note 2 2 2 32 2 3" xfId="29098"/>
    <cellStyle name="Note 2 2 2 32 2 4" xfId="29099"/>
    <cellStyle name="Note 2 2 2 32 2 5" xfId="29100"/>
    <cellStyle name="Note 2 2 2 32 2 6" xfId="29101"/>
    <cellStyle name="Note 2 2 2 32 3" xfId="29102"/>
    <cellStyle name="Note 2 2 2 32 3 2" xfId="61730"/>
    <cellStyle name="Note 2 2 2 32 3 3" xfId="61731"/>
    <cellStyle name="Note 2 2 2 32 4" xfId="29103"/>
    <cellStyle name="Note 2 2 2 32 4 2" xfId="61732"/>
    <cellStyle name="Note 2 2 2 32 4 3" xfId="61733"/>
    <cellStyle name="Note 2 2 2 32 5" xfId="29104"/>
    <cellStyle name="Note 2 2 2 32 5 2" xfId="61734"/>
    <cellStyle name="Note 2 2 2 32 5 3" xfId="61735"/>
    <cellStyle name="Note 2 2 2 32 6" xfId="29105"/>
    <cellStyle name="Note 2 2 2 32 6 2" xfId="61736"/>
    <cellStyle name="Note 2 2 2 32 6 3" xfId="61737"/>
    <cellStyle name="Note 2 2 2 32 7" xfId="29106"/>
    <cellStyle name="Note 2 2 2 32 8" xfId="61738"/>
    <cellStyle name="Note 2 2 2 33" xfId="29107"/>
    <cellStyle name="Note 2 2 2 33 2" xfId="29108"/>
    <cellStyle name="Note 2 2 2 33 2 2" xfId="29109"/>
    <cellStyle name="Note 2 2 2 33 2 3" xfId="29110"/>
    <cellStyle name="Note 2 2 2 33 2 4" xfId="29111"/>
    <cellStyle name="Note 2 2 2 33 2 5" xfId="29112"/>
    <cellStyle name="Note 2 2 2 33 2 6" xfId="29113"/>
    <cellStyle name="Note 2 2 2 33 3" xfId="29114"/>
    <cellStyle name="Note 2 2 2 33 3 2" xfId="61739"/>
    <cellStyle name="Note 2 2 2 33 3 3" xfId="61740"/>
    <cellStyle name="Note 2 2 2 33 4" xfId="29115"/>
    <cellStyle name="Note 2 2 2 33 4 2" xfId="61741"/>
    <cellStyle name="Note 2 2 2 33 4 3" xfId="61742"/>
    <cellStyle name="Note 2 2 2 33 5" xfId="29116"/>
    <cellStyle name="Note 2 2 2 33 5 2" xfId="61743"/>
    <cellStyle name="Note 2 2 2 33 5 3" xfId="61744"/>
    <cellStyle name="Note 2 2 2 33 6" xfId="29117"/>
    <cellStyle name="Note 2 2 2 33 6 2" xfId="61745"/>
    <cellStyle name="Note 2 2 2 33 6 3" xfId="61746"/>
    <cellStyle name="Note 2 2 2 33 7" xfId="29118"/>
    <cellStyle name="Note 2 2 2 33 8" xfId="61747"/>
    <cellStyle name="Note 2 2 2 34" xfId="29119"/>
    <cellStyle name="Note 2 2 2 34 2" xfId="29120"/>
    <cellStyle name="Note 2 2 2 34 2 2" xfId="29121"/>
    <cellStyle name="Note 2 2 2 34 2 3" xfId="29122"/>
    <cellStyle name="Note 2 2 2 34 2 4" xfId="29123"/>
    <cellStyle name="Note 2 2 2 34 2 5" xfId="29124"/>
    <cellStyle name="Note 2 2 2 34 2 6" xfId="29125"/>
    <cellStyle name="Note 2 2 2 34 3" xfId="29126"/>
    <cellStyle name="Note 2 2 2 34 3 2" xfId="61748"/>
    <cellStyle name="Note 2 2 2 34 3 3" xfId="61749"/>
    <cellStyle name="Note 2 2 2 34 4" xfId="61750"/>
    <cellStyle name="Note 2 2 2 34 4 2" xfId="61751"/>
    <cellStyle name="Note 2 2 2 34 4 3" xfId="61752"/>
    <cellStyle name="Note 2 2 2 34 5" xfId="61753"/>
    <cellStyle name="Note 2 2 2 34 5 2" xfId="61754"/>
    <cellStyle name="Note 2 2 2 34 5 3" xfId="61755"/>
    <cellStyle name="Note 2 2 2 34 6" xfId="61756"/>
    <cellStyle name="Note 2 2 2 34 6 2" xfId="61757"/>
    <cellStyle name="Note 2 2 2 34 6 3" xfId="61758"/>
    <cellStyle name="Note 2 2 2 34 7" xfId="61759"/>
    <cellStyle name="Note 2 2 2 34 8" xfId="61760"/>
    <cellStyle name="Note 2 2 2 35" xfId="29127"/>
    <cellStyle name="Note 2 2 2 35 2" xfId="29128"/>
    <cellStyle name="Note 2 2 2 35 3" xfId="29129"/>
    <cellStyle name="Note 2 2 2 35 4" xfId="29130"/>
    <cellStyle name="Note 2 2 2 35 5" xfId="29131"/>
    <cellStyle name="Note 2 2 2 35 6" xfId="29132"/>
    <cellStyle name="Note 2 2 2 36" xfId="29133"/>
    <cellStyle name="Note 2 2 2 36 2" xfId="29134"/>
    <cellStyle name="Note 2 2 2 36 3" xfId="29135"/>
    <cellStyle name="Note 2 2 2 36 4" xfId="29136"/>
    <cellStyle name="Note 2 2 2 36 5" xfId="29137"/>
    <cellStyle name="Note 2 2 2 36 6" xfId="29138"/>
    <cellStyle name="Note 2 2 2 37" xfId="29139"/>
    <cellStyle name="Note 2 2 2 37 2" xfId="61761"/>
    <cellStyle name="Note 2 2 2 37 3" xfId="61762"/>
    <cellStyle name="Note 2 2 2 38" xfId="29140"/>
    <cellStyle name="Note 2 2 2 38 2" xfId="61763"/>
    <cellStyle name="Note 2 2 2 38 3" xfId="61764"/>
    <cellStyle name="Note 2 2 2 39" xfId="61765"/>
    <cellStyle name="Note 2 2 2 39 2" xfId="61766"/>
    <cellStyle name="Note 2 2 2 39 3" xfId="61767"/>
    <cellStyle name="Note 2 2 2 4" xfId="29141"/>
    <cellStyle name="Note 2 2 2 4 2" xfId="29142"/>
    <cellStyle name="Note 2 2 2 4 2 2" xfId="29143"/>
    <cellStyle name="Note 2 2 2 4 2 3" xfId="29144"/>
    <cellStyle name="Note 2 2 2 4 2 4" xfId="29145"/>
    <cellStyle name="Note 2 2 2 4 2 5" xfId="29146"/>
    <cellStyle name="Note 2 2 2 4 2 6" xfId="29147"/>
    <cellStyle name="Note 2 2 2 4 3" xfId="29148"/>
    <cellStyle name="Note 2 2 2 4 3 2" xfId="61768"/>
    <cellStyle name="Note 2 2 2 4 3 3" xfId="61769"/>
    <cellStyle name="Note 2 2 2 4 4" xfId="29149"/>
    <cellStyle name="Note 2 2 2 4 4 2" xfId="61770"/>
    <cellStyle name="Note 2 2 2 4 4 3" xfId="61771"/>
    <cellStyle name="Note 2 2 2 4 5" xfId="29150"/>
    <cellStyle name="Note 2 2 2 4 5 2" xfId="61772"/>
    <cellStyle name="Note 2 2 2 4 5 3" xfId="61773"/>
    <cellStyle name="Note 2 2 2 4 6" xfId="29151"/>
    <cellStyle name="Note 2 2 2 4 6 2" xfId="61774"/>
    <cellStyle name="Note 2 2 2 4 6 3" xfId="61775"/>
    <cellStyle name="Note 2 2 2 4 7" xfId="29152"/>
    <cellStyle name="Note 2 2 2 4 8" xfId="61776"/>
    <cellStyle name="Note 2 2 2 40" xfId="61777"/>
    <cellStyle name="Note 2 2 2 41" xfId="61778"/>
    <cellStyle name="Note 2 2 2 42" xfId="61779"/>
    <cellStyle name="Note 2 2 2 5" xfId="29153"/>
    <cellStyle name="Note 2 2 2 5 2" xfId="29154"/>
    <cellStyle name="Note 2 2 2 5 2 2" xfId="29155"/>
    <cellStyle name="Note 2 2 2 5 2 3" xfId="29156"/>
    <cellStyle name="Note 2 2 2 5 2 4" xfId="29157"/>
    <cellStyle name="Note 2 2 2 5 2 5" xfId="29158"/>
    <cellStyle name="Note 2 2 2 5 2 6" xfId="29159"/>
    <cellStyle name="Note 2 2 2 5 3" xfId="29160"/>
    <cellStyle name="Note 2 2 2 5 3 2" xfId="61780"/>
    <cellStyle name="Note 2 2 2 5 3 3" xfId="61781"/>
    <cellStyle name="Note 2 2 2 5 4" xfId="29161"/>
    <cellStyle name="Note 2 2 2 5 4 2" xfId="61782"/>
    <cellStyle name="Note 2 2 2 5 4 3" xfId="61783"/>
    <cellStyle name="Note 2 2 2 5 5" xfId="29162"/>
    <cellStyle name="Note 2 2 2 5 5 2" xfId="61784"/>
    <cellStyle name="Note 2 2 2 5 5 3" xfId="61785"/>
    <cellStyle name="Note 2 2 2 5 6" xfId="29163"/>
    <cellStyle name="Note 2 2 2 5 6 2" xfId="61786"/>
    <cellStyle name="Note 2 2 2 5 6 3" xfId="61787"/>
    <cellStyle name="Note 2 2 2 5 7" xfId="29164"/>
    <cellStyle name="Note 2 2 2 5 8" xfId="61788"/>
    <cellStyle name="Note 2 2 2 6" xfId="29165"/>
    <cellStyle name="Note 2 2 2 6 2" xfId="29166"/>
    <cellStyle name="Note 2 2 2 6 2 2" xfId="29167"/>
    <cellStyle name="Note 2 2 2 6 2 3" xfId="29168"/>
    <cellStyle name="Note 2 2 2 6 2 4" xfId="29169"/>
    <cellStyle name="Note 2 2 2 6 2 5" xfId="29170"/>
    <cellStyle name="Note 2 2 2 6 2 6" xfId="29171"/>
    <cellStyle name="Note 2 2 2 6 3" xfId="29172"/>
    <cellStyle name="Note 2 2 2 6 3 2" xfId="61789"/>
    <cellStyle name="Note 2 2 2 6 3 3" xfId="61790"/>
    <cellStyle name="Note 2 2 2 6 4" xfId="29173"/>
    <cellStyle name="Note 2 2 2 6 4 2" xfId="61791"/>
    <cellStyle name="Note 2 2 2 6 4 3" xfId="61792"/>
    <cellStyle name="Note 2 2 2 6 5" xfId="29174"/>
    <cellStyle name="Note 2 2 2 6 5 2" xfId="61793"/>
    <cellStyle name="Note 2 2 2 6 5 3" xfId="61794"/>
    <cellStyle name="Note 2 2 2 6 6" xfId="29175"/>
    <cellStyle name="Note 2 2 2 6 6 2" xfId="61795"/>
    <cellStyle name="Note 2 2 2 6 6 3" xfId="61796"/>
    <cellStyle name="Note 2 2 2 6 7" xfId="29176"/>
    <cellStyle name="Note 2 2 2 6 8" xfId="61797"/>
    <cellStyle name="Note 2 2 2 7" xfId="29177"/>
    <cellStyle name="Note 2 2 2 7 2" xfId="29178"/>
    <cellStyle name="Note 2 2 2 7 2 2" xfId="29179"/>
    <cellStyle name="Note 2 2 2 7 2 3" xfId="29180"/>
    <cellStyle name="Note 2 2 2 7 2 4" xfId="29181"/>
    <cellStyle name="Note 2 2 2 7 2 5" xfId="29182"/>
    <cellStyle name="Note 2 2 2 7 2 6" xfId="29183"/>
    <cellStyle name="Note 2 2 2 7 3" xfId="29184"/>
    <cellStyle name="Note 2 2 2 7 3 2" xfId="61798"/>
    <cellStyle name="Note 2 2 2 7 3 3" xfId="61799"/>
    <cellStyle name="Note 2 2 2 7 4" xfId="29185"/>
    <cellStyle name="Note 2 2 2 7 4 2" xfId="61800"/>
    <cellStyle name="Note 2 2 2 7 4 3" xfId="61801"/>
    <cellStyle name="Note 2 2 2 7 5" xfId="29186"/>
    <cellStyle name="Note 2 2 2 7 5 2" xfId="61802"/>
    <cellStyle name="Note 2 2 2 7 5 3" xfId="61803"/>
    <cellStyle name="Note 2 2 2 7 6" xfId="29187"/>
    <cellStyle name="Note 2 2 2 7 6 2" xfId="61804"/>
    <cellStyle name="Note 2 2 2 7 6 3" xfId="61805"/>
    <cellStyle name="Note 2 2 2 7 7" xfId="29188"/>
    <cellStyle name="Note 2 2 2 7 8" xfId="61806"/>
    <cellStyle name="Note 2 2 2 8" xfId="29189"/>
    <cellStyle name="Note 2 2 2 8 2" xfId="29190"/>
    <cellStyle name="Note 2 2 2 8 2 2" xfId="29191"/>
    <cellStyle name="Note 2 2 2 8 2 3" xfId="29192"/>
    <cellStyle name="Note 2 2 2 8 2 4" xfId="29193"/>
    <cellStyle name="Note 2 2 2 8 2 5" xfId="29194"/>
    <cellStyle name="Note 2 2 2 8 2 6" xfId="29195"/>
    <cellStyle name="Note 2 2 2 8 3" xfId="29196"/>
    <cellStyle name="Note 2 2 2 8 3 2" xfId="61807"/>
    <cellStyle name="Note 2 2 2 8 3 3" xfId="61808"/>
    <cellStyle name="Note 2 2 2 8 4" xfId="29197"/>
    <cellStyle name="Note 2 2 2 8 4 2" xfId="61809"/>
    <cellStyle name="Note 2 2 2 8 4 3" xfId="61810"/>
    <cellStyle name="Note 2 2 2 8 5" xfId="29198"/>
    <cellStyle name="Note 2 2 2 8 5 2" xfId="61811"/>
    <cellStyle name="Note 2 2 2 8 5 3" xfId="61812"/>
    <cellStyle name="Note 2 2 2 8 6" xfId="29199"/>
    <cellStyle name="Note 2 2 2 8 6 2" xfId="61813"/>
    <cellStyle name="Note 2 2 2 8 6 3" xfId="61814"/>
    <cellStyle name="Note 2 2 2 8 7" xfId="29200"/>
    <cellStyle name="Note 2 2 2 8 8" xfId="61815"/>
    <cellStyle name="Note 2 2 2 9" xfId="29201"/>
    <cellStyle name="Note 2 2 2 9 2" xfId="29202"/>
    <cellStyle name="Note 2 2 2 9 2 2" xfId="29203"/>
    <cellStyle name="Note 2 2 2 9 2 3" xfId="29204"/>
    <cellStyle name="Note 2 2 2 9 2 4" xfId="29205"/>
    <cellStyle name="Note 2 2 2 9 2 5" xfId="29206"/>
    <cellStyle name="Note 2 2 2 9 2 6" xfId="29207"/>
    <cellStyle name="Note 2 2 2 9 3" xfId="29208"/>
    <cellStyle name="Note 2 2 2 9 3 2" xfId="61816"/>
    <cellStyle name="Note 2 2 2 9 3 3" xfId="61817"/>
    <cellStyle name="Note 2 2 2 9 4" xfId="29209"/>
    <cellStyle name="Note 2 2 2 9 4 2" xfId="61818"/>
    <cellStyle name="Note 2 2 2 9 4 3" xfId="61819"/>
    <cellStyle name="Note 2 2 2 9 5" xfId="29210"/>
    <cellStyle name="Note 2 2 2 9 5 2" xfId="61820"/>
    <cellStyle name="Note 2 2 2 9 5 3" xfId="61821"/>
    <cellStyle name="Note 2 2 2 9 6" xfId="29211"/>
    <cellStyle name="Note 2 2 2 9 6 2" xfId="61822"/>
    <cellStyle name="Note 2 2 2 9 6 3" xfId="61823"/>
    <cellStyle name="Note 2 2 2 9 7" xfId="29212"/>
    <cellStyle name="Note 2 2 2 9 8" xfId="61824"/>
    <cellStyle name="Note 2 2 20" xfId="29213"/>
    <cellStyle name="Note 2 2 20 2" xfId="29214"/>
    <cellStyle name="Note 2 2 20 2 2" xfId="29215"/>
    <cellStyle name="Note 2 2 20 2 3" xfId="29216"/>
    <cellStyle name="Note 2 2 20 2 4" xfId="29217"/>
    <cellStyle name="Note 2 2 20 2 5" xfId="29218"/>
    <cellStyle name="Note 2 2 20 2 6" xfId="29219"/>
    <cellStyle name="Note 2 2 20 3" xfId="29220"/>
    <cellStyle name="Note 2 2 20 3 2" xfId="61825"/>
    <cellStyle name="Note 2 2 20 3 3" xfId="61826"/>
    <cellStyle name="Note 2 2 20 4" xfId="29221"/>
    <cellStyle name="Note 2 2 20 4 2" xfId="61827"/>
    <cellStyle name="Note 2 2 20 4 3" xfId="61828"/>
    <cellStyle name="Note 2 2 20 5" xfId="29222"/>
    <cellStyle name="Note 2 2 20 5 2" xfId="61829"/>
    <cellStyle name="Note 2 2 20 5 3" xfId="61830"/>
    <cellStyle name="Note 2 2 20 6" xfId="29223"/>
    <cellStyle name="Note 2 2 20 6 2" xfId="61831"/>
    <cellStyle name="Note 2 2 20 6 3" xfId="61832"/>
    <cellStyle name="Note 2 2 20 7" xfId="29224"/>
    <cellStyle name="Note 2 2 20 8" xfId="61833"/>
    <cellStyle name="Note 2 2 21" xfId="29225"/>
    <cellStyle name="Note 2 2 21 2" xfId="29226"/>
    <cellStyle name="Note 2 2 21 2 2" xfId="29227"/>
    <cellStyle name="Note 2 2 21 2 3" xfId="29228"/>
    <cellStyle name="Note 2 2 21 2 4" xfId="29229"/>
    <cellStyle name="Note 2 2 21 2 5" xfId="29230"/>
    <cellStyle name="Note 2 2 21 2 6" xfId="29231"/>
    <cellStyle name="Note 2 2 21 3" xfId="29232"/>
    <cellStyle name="Note 2 2 21 3 2" xfId="61834"/>
    <cellStyle name="Note 2 2 21 3 3" xfId="61835"/>
    <cellStyle name="Note 2 2 21 4" xfId="29233"/>
    <cellStyle name="Note 2 2 21 4 2" xfId="61836"/>
    <cellStyle name="Note 2 2 21 4 3" xfId="61837"/>
    <cellStyle name="Note 2 2 21 5" xfId="29234"/>
    <cellStyle name="Note 2 2 21 5 2" xfId="61838"/>
    <cellStyle name="Note 2 2 21 5 3" xfId="61839"/>
    <cellStyle name="Note 2 2 21 6" xfId="29235"/>
    <cellStyle name="Note 2 2 21 6 2" xfId="61840"/>
    <cellStyle name="Note 2 2 21 6 3" xfId="61841"/>
    <cellStyle name="Note 2 2 21 7" xfId="29236"/>
    <cellStyle name="Note 2 2 21 8" xfId="61842"/>
    <cellStyle name="Note 2 2 22" xfId="29237"/>
    <cellStyle name="Note 2 2 22 2" xfId="29238"/>
    <cellStyle name="Note 2 2 22 2 2" xfId="29239"/>
    <cellStyle name="Note 2 2 22 2 3" xfId="29240"/>
    <cellStyle name="Note 2 2 22 2 4" xfId="29241"/>
    <cellStyle name="Note 2 2 22 2 5" xfId="29242"/>
    <cellStyle name="Note 2 2 22 2 6" xfId="29243"/>
    <cellStyle name="Note 2 2 22 3" xfId="29244"/>
    <cellStyle name="Note 2 2 22 3 2" xfId="61843"/>
    <cellStyle name="Note 2 2 22 3 3" xfId="61844"/>
    <cellStyle name="Note 2 2 22 4" xfId="29245"/>
    <cellStyle name="Note 2 2 22 4 2" xfId="61845"/>
    <cellStyle name="Note 2 2 22 4 3" xfId="61846"/>
    <cellStyle name="Note 2 2 22 5" xfId="29246"/>
    <cellStyle name="Note 2 2 22 5 2" xfId="61847"/>
    <cellStyle name="Note 2 2 22 5 3" xfId="61848"/>
    <cellStyle name="Note 2 2 22 6" xfId="29247"/>
    <cellStyle name="Note 2 2 22 6 2" xfId="61849"/>
    <cellStyle name="Note 2 2 22 6 3" xfId="61850"/>
    <cellStyle name="Note 2 2 22 7" xfId="29248"/>
    <cellStyle name="Note 2 2 22 8" xfId="61851"/>
    <cellStyle name="Note 2 2 23" xfId="29249"/>
    <cellStyle name="Note 2 2 23 2" xfId="29250"/>
    <cellStyle name="Note 2 2 23 2 2" xfId="29251"/>
    <cellStyle name="Note 2 2 23 2 3" xfId="29252"/>
    <cellStyle name="Note 2 2 23 2 4" xfId="29253"/>
    <cellStyle name="Note 2 2 23 2 5" xfId="29254"/>
    <cellStyle name="Note 2 2 23 2 6" xfId="29255"/>
    <cellStyle name="Note 2 2 23 3" xfId="29256"/>
    <cellStyle name="Note 2 2 23 3 2" xfId="61852"/>
    <cellStyle name="Note 2 2 23 3 3" xfId="61853"/>
    <cellStyle name="Note 2 2 23 4" xfId="29257"/>
    <cellStyle name="Note 2 2 23 4 2" xfId="61854"/>
    <cellStyle name="Note 2 2 23 4 3" xfId="61855"/>
    <cellStyle name="Note 2 2 23 5" xfId="29258"/>
    <cellStyle name="Note 2 2 23 5 2" xfId="61856"/>
    <cellStyle name="Note 2 2 23 5 3" xfId="61857"/>
    <cellStyle name="Note 2 2 23 6" xfId="29259"/>
    <cellStyle name="Note 2 2 23 6 2" xfId="61858"/>
    <cellStyle name="Note 2 2 23 6 3" xfId="61859"/>
    <cellStyle name="Note 2 2 23 7" xfId="29260"/>
    <cellStyle name="Note 2 2 23 8" xfId="61860"/>
    <cellStyle name="Note 2 2 24" xfId="29261"/>
    <cellStyle name="Note 2 2 24 2" xfId="29262"/>
    <cellStyle name="Note 2 2 24 2 2" xfId="29263"/>
    <cellStyle name="Note 2 2 24 2 3" xfId="29264"/>
    <cellStyle name="Note 2 2 24 2 4" xfId="29265"/>
    <cellStyle name="Note 2 2 24 2 5" xfId="29266"/>
    <cellStyle name="Note 2 2 24 2 6" xfId="29267"/>
    <cellStyle name="Note 2 2 24 3" xfId="29268"/>
    <cellStyle name="Note 2 2 24 3 2" xfId="61861"/>
    <cellStyle name="Note 2 2 24 3 3" xfId="61862"/>
    <cellStyle name="Note 2 2 24 4" xfId="29269"/>
    <cellStyle name="Note 2 2 24 4 2" xfId="61863"/>
    <cellStyle name="Note 2 2 24 4 3" xfId="61864"/>
    <cellStyle name="Note 2 2 24 5" xfId="29270"/>
    <cellStyle name="Note 2 2 24 5 2" xfId="61865"/>
    <cellStyle name="Note 2 2 24 5 3" xfId="61866"/>
    <cellStyle name="Note 2 2 24 6" xfId="29271"/>
    <cellStyle name="Note 2 2 24 6 2" xfId="61867"/>
    <cellStyle name="Note 2 2 24 6 3" xfId="61868"/>
    <cellStyle name="Note 2 2 24 7" xfId="29272"/>
    <cellStyle name="Note 2 2 24 8" xfId="61869"/>
    <cellStyle name="Note 2 2 25" xfId="29273"/>
    <cellStyle name="Note 2 2 25 2" xfId="29274"/>
    <cellStyle name="Note 2 2 25 2 2" xfId="29275"/>
    <cellStyle name="Note 2 2 25 2 3" xfId="29276"/>
    <cellStyle name="Note 2 2 25 2 4" xfId="29277"/>
    <cellStyle name="Note 2 2 25 2 5" xfId="29278"/>
    <cellStyle name="Note 2 2 25 2 6" xfId="29279"/>
    <cellStyle name="Note 2 2 25 3" xfId="29280"/>
    <cellStyle name="Note 2 2 25 3 2" xfId="61870"/>
    <cellStyle name="Note 2 2 25 3 3" xfId="61871"/>
    <cellStyle name="Note 2 2 25 4" xfId="29281"/>
    <cellStyle name="Note 2 2 25 4 2" xfId="61872"/>
    <cellStyle name="Note 2 2 25 4 3" xfId="61873"/>
    <cellStyle name="Note 2 2 25 5" xfId="29282"/>
    <cellStyle name="Note 2 2 25 5 2" xfId="61874"/>
    <cellStyle name="Note 2 2 25 5 3" xfId="61875"/>
    <cellStyle name="Note 2 2 25 6" xfId="29283"/>
    <cellStyle name="Note 2 2 25 6 2" xfId="61876"/>
    <cellStyle name="Note 2 2 25 6 3" xfId="61877"/>
    <cellStyle name="Note 2 2 25 7" xfId="29284"/>
    <cellStyle name="Note 2 2 25 8" xfId="61878"/>
    <cellStyle name="Note 2 2 26" xfId="29285"/>
    <cellStyle name="Note 2 2 26 2" xfId="29286"/>
    <cellStyle name="Note 2 2 26 2 2" xfId="29287"/>
    <cellStyle name="Note 2 2 26 2 3" xfId="29288"/>
    <cellStyle name="Note 2 2 26 2 4" xfId="29289"/>
    <cellStyle name="Note 2 2 26 2 5" xfId="29290"/>
    <cellStyle name="Note 2 2 26 2 6" xfId="29291"/>
    <cellStyle name="Note 2 2 26 3" xfId="29292"/>
    <cellStyle name="Note 2 2 26 3 2" xfId="61879"/>
    <cellStyle name="Note 2 2 26 3 3" xfId="61880"/>
    <cellStyle name="Note 2 2 26 4" xfId="29293"/>
    <cellStyle name="Note 2 2 26 4 2" xfId="61881"/>
    <cellStyle name="Note 2 2 26 4 3" xfId="61882"/>
    <cellStyle name="Note 2 2 26 5" xfId="29294"/>
    <cellStyle name="Note 2 2 26 5 2" xfId="61883"/>
    <cellStyle name="Note 2 2 26 5 3" xfId="61884"/>
    <cellStyle name="Note 2 2 26 6" xfId="29295"/>
    <cellStyle name="Note 2 2 26 6 2" xfId="61885"/>
    <cellStyle name="Note 2 2 26 6 3" xfId="61886"/>
    <cellStyle name="Note 2 2 26 7" xfId="29296"/>
    <cellStyle name="Note 2 2 26 8" xfId="61887"/>
    <cellStyle name="Note 2 2 27" xfId="29297"/>
    <cellStyle name="Note 2 2 27 2" xfId="29298"/>
    <cellStyle name="Note 2 2 27 2 2" xfId="29299"/>
    <cellStyle name="Note 2 2 27 2 3" xfId="29300"/>
    <cellStyle name="Note 2 2 27 2 4" xfId="29301"/>
    <cellStyle name="Note 2 2 27 2 5" xfId="29302"/>
    <cellStyle name="Note 2 2 27 2 6" xfId="29303"/>
    <cellStyle name="Note 2 2 27 3" xfId="29304"/>
    <cellStyle name="Note 2 2 27 3 2" xfId="61888"/>
    <cellStyle name="Note 2 2 27 3 3" xfId="61889"/>
    <cellStyle name="Note 2 2 27 4" xfId="29305"/>
    <cellStyle name="Note 2 2 27 4 2" xfId="61890"/>
    <cellStyle name="Note 2 2 27 4 3" xfId="61891"/>
    <cellStyle name="Note 2 2 27 5" xfId="29306"/>
    <cellStyle name="Note 2 2 27 5 2" xfId="61892"/>
    <cellStyle name="Note 2 2 27 5 3" xfId="61893"/>
    <cellStyle name="Note 2 2 27 6" xfId="29307"/>
    <cellStyle name="Note 2 2 27 6 2" xfId="61894"/>
    <cellStyle name="Note 2 2 27 6 3" xfId="61895"/>
    <cellStyle name="Note 2 2 27 7" xfId="29308"/>
    <cellStyle name="Note 2 2 27 8" xfId="61896"/>
    <cellStyle name="Note 2 2 28" xfId="29309"/>
    <cellStyle name="Note 2 2 28 2" xfId="29310"/>
    <cellStyle name="Note 2 2 28 2 2" xfId="29311"/>
    <cellStyle name="Note 2 2 28 2 3" xfId="29312"/>
    <cellStyle name="Note 2 2 28 2 4" xfId="29313"/>
    <cellStyle name="Note 2 2 28 2 5" xfId="29314"/>
    <cellStyle name="Note 2 2 28 2 6" xfId="29315"/>
    <cellStyle name="Note 2 2 28 3" xfId="29316"/>
    <cellStyle name="Note 2 2 28 3 2" xfId="61897"/>
    <cellStyle name="Note 2 2 28 3 3" xfId="61898"/>
    <cellStyle name="Note 2 2 28 4" xfId="29317"/>
    <cellStyle name="Note 2 2 28 4 2" xfId="61899"/>
    <cellStyle name="Note 2 2 28 4 3" xfId="61900"/>
    <cellStyle name="Note 2 2 28 5" xfId="29318"/>
    <cellStyle name="Note 2 2 28 5 2" xfId="61901"/>
    <cellStyle name="Note 2 2 28 5 3" xfId="61902"/>
    <cellStyle name="Note 2 2 28 6" xfId="29319"/>
    <cellStyle name="Note 2 2 28 6 2" xfId="61903"/>
    <cellStyle name="Note 2 2 28 6 3" xfId="61904"/>
    <cellStyle name="Note 2 2 28 7" xfId="29320"/>
    <cellStyle name="Note 2 2 28 8" xfId="61905"/>
    <cellStyle name="Note 2 2 29" xfId="29321"/>
    <cellStyle name="Note 2 2 29 2" xfId="29322"/>
    <cellStyle name="Note 2 2 29 2 2" xfId="29323"/>
    <cellStyle name="Note 2 2 29 2 3" xfId="29324"/>
    <cellStyle name="Note 2 2 29 2 4" xfId="29325"/>
    <cellStyle name="Note 2 2 29 2 5" xfId="29326"/>
    <cellStyle name="Note 2 2 29 2 6" xfId="29327"/>
    <cellStyle name="Note 2 2 29 3" xfId="29328"/>
    <cellStyle name="Note 2 2 29 3 2" xfId="61906"/>
    <cellStyle name="Note 2 2 29 3 3" xfId="61907"/>
    <cellStyle name="Note 2 2 29 4" xfId="29329"/>
    <cellStyle name="Note 2 2 29 4 2" xfId="61908"/>
    <cellStyle name="Note 2 2 29 4 3" xfId="61909"/>
    <cellStyle name="Note 2 2 29 5" xfId="29330"/>
    <cellStyle name="Note 2 2 29 5 2" xfId="61910"/>
    <cellStyle name="Note 2 2 29 5 3" xfId="61911"/>
    <cellStyle name="Note 2 2 29 6" xfId="29331"/>
    <cellStyle name="Note 2 2 29 6 2" xfId="61912"/>
    <cellStyle name="Note 2 2 29 6 3" xfId="61913"/>
    <cellStyle name="Note 2 2 29 7" xfId="29332"/>
    <cellStyle name="Note 2 2 29 8" xfId="61914"/>
    <cellStyle name="Note 2 2 3" xfId="29333"/>
    <cellStyle name="Note 2 2 3 2" xfId="29334"/>
    <cellStyle name="Note 2 2 3 2 2" xfId="29335"/>
    <cellStyle name="Note 2 2 3 2 3" xfId="29336"/>
    <cellStyle name="Note 2 2 3 2 4" xfId="29337"/>
    <cellStyle name="Note 2 2 3 2 5" xfId="29338"/>
    <cellStyle name="Note 2 2 3 2 6" xfId="29339"/>
    <cellStyle name="Note 2 2 3 3" xfId="29340"/>
    <cellStyle name="Note 2 2 3 3 2" xfId="29341"/>
    <cellStyle name="Note 2 2 3 3 3" xfId="29342"/>
    <cellStyle name="Note 2 2 3 3 4" xfId="29343"/>
    <cellStyle name="Note 2 2 3 3 5" xfId="29344"/>
    <cellStyle name="Note 2 2 3 3 6" xfId="29345"/>
    <cellStyle name="Note 2 2 3 4" xfId="29346"/>
    <cellStyle name="Note 2 2 3 4 2" xfId="61915"/>
    <cellStyle name="Note 2 2 3 4 3" xfId="61916"/>
    <cellStyle name="Note 2 2 3 5" xfId="29347"/>
    <cellStyle name="Note 2 2 3 5 2" xfId="61917"/>
    <cellStyle name="Note 2 2 3 5 3" xfId="61918"/>
    <cellStyle name="Note 2 2 3 6" xfId="29348"/>
    <cellStyle name="Note 2 2 3 6 2" xfId="61919"/>
    <cellStyle name="Note 2 2 3 6 3" xfId="61920"/>
    <cellStyle name="Note 2 2 3 7" xfId="29349"/>
    <cellStyle name="Note 2 2 3 8" xfId="29350"/>
    <cellStyle name="Note 2 2 30" xfId="29351"/>
    <cellStyle name="Note 2 2 30 2" xfId="29352"/>
    <cellStyle name="Note 2 2 30 2 2" xfId="29353"/>
    <cellStyle name="Note 2 2 30 2 3" xfId="29354"/>
    <cellStyle name="Note 2 2 30 2 4" xfId="29355"/>
    <cellStyle name="Note 2 2 30 2 5" xfId="29356"/>
    <cellStyle name="Note 2 2 30 2 6" xfId="29357"/>
    <cellStyle name="Note 2 2 30 3" xfId="29358"/>
    <cellStyle name="Note 2 2 30 3 2" xfId="61921"/>
    <cellStyle name="Note 2 2 30 3 3" xfId="61922"/>
    <cellStyle name="Note 2 2 30 4" xfId="29359"/>
    <cellStyle name="Note 2 2 30 4 2" xfId="61923"/>
    <cellStyle name="Note 2 2 30 4 3" xfId="61924"/>
    <cellStyle name="Note 2 2 30 5" xfId="29360"/>
    <cellStyle name="Note 2 2 30 5 2" xfId="61925"/>
    <cellStyle name="Note 2 2 30 5 3" xfId="61926"/>
    <cellStyle name="Note 2 2 30 6" xfId="29361"/>
    <cellStyle name="Note 2 2 30 6 2" xfId="61927"/>
    <cellStyle name="Note 2 2 30 6 3" xfId="61928"/>
    <cellStyle name="Note 2 2 30 7" xfId="29362"/>
    <cellStyle name="Note 2 2 30 8" xfId="61929"/>
    <cellStyle name="Note 2 2 31" xfId="29363"/>
    <cellStyle name="Note 2 2 31 2" xfId="29364"/>
    <cellStyle name="Note 2 2 31 2 2" xfId="29365"/>
    <cellStyle name="Note 2 2 31 2 3" xfId="29366"/>
    <cellStyle name="Note 2 2 31 2 4" xfId="29367"/>
    <cellStyle name="Note 2 2 31 2 5" xfId="29368"/>
    <cellStyle name="Note 2 2 31 2 6" xfId="29369"/>
    <cellStyle name="Note 2 2 31 3" xfId="29370"/>
    <cellStyle name="Note 2 2 31 3 2" xfId="61930"/>
    <cellStyle name="Note 2 2 31 3 3" xfId="61931"/>
    <cellStyle name="Note 2 2 31 4" xfId="29371"/>
    <cellStyle name="Note 2 2 31 4 2" xfId="61932"/>
    <cellStyle name="Note 2 2 31 4 3" xfId="61933"/>
    <cellStyle name="Note 2 2 31 5" xfId="29372"/>
    <cellStyle name="Note 2 2 31 5 2" xfId="61934"/>
    <cellStyle name="Note 2 2 31 5 3" xfId="61935"/>
    <cellStyle name="Note 2 2 31 6" xfId="29373"/>
    <cellStyle name="Note 2 2 31 6 2" xfId="61936"/>
    <cellStyle name="Note 2 2 31 6 3" xfId="61937"/>
    <cellStyle name="Note 2 2 31 7" xfId="29374"/>
    <cellStyle name="Note 2 2 31 8" xfId="61938"/>
    <cellStyle name="Note 2 2 32" xfId="29375"/>
    <cellStyle name="Note 2 2 32 2" xfId="29376"/>
    <cellStyle name="Note 2 2 32 2 2" xfId="29377"/>
    <cellStyle name="Note 2 2 32 2 3" xfId="29378"/>
    <cellStyle name="Note 2 2 32 2 4" xfId="29379"/>
    <cellStyle name="Note 2 2 32 2 5" xfId="29380"/>
    <cellStyle name="Note 2 2 32 2 6" xfId="29381"/>
    <cellStyle name="Note 2 2 32 3" xfId="29382"/>
    <cellStyle name="Note 2 2 32 3 2" xfId="61939"/>
    <cellStyle name="Note 2 2 32 3 3" xfId="61940"/>
    <cellStyle name="Note 2 2 32 4" xfId="29383"/>
    <cellStyle name="Note 2 2 32 4 2" xfId="61941"/>
    <cellStyle name="Note 2 2 32 4 3" xfId="61942"/>
    <cellStyle name="Note 2 2 32 5" xfId="29384"/>
    <cellStyle name="Note 2 2 32 5 2" xfId="61943"/>
    <cellStyle name="Note 2 2 32 5 3" xfId="61944"/>
    <cellStyle name="Note 2 2 32 6" xfId="29385"/>
    <cellStyle name="Note 2 2 32 6 2" xfId="61945"/>
    <cellStyle name="Note 2 2 32 6 3" xfId="61946"/>
    <cellStyle name="Note 2 2 32 7" xfId="29386"/>
    <cellStyle name="Note 2 2 32 8" xfId="61947"/>
    <cellStyle name="Note 2 2 33" xfId="29387"/>
    <cellStyle name="Note 2 2 33 2" xfId="29388"/>
    <cellStyle name="Note 2 2 33 2 2" xfId="29389"/>
    <cellStyle name="Note 2 2 33 2 3" xfId="29390"/>
    <cellStyle name="Note 2 2 33 2 4" xfId="29391"/>
    <cellStyle name="Note 2 2 33 2 5" xfId="29392"/>
    <cellStyle name="Note 2 2 33 2 6" xfId="29393"/>
    <cellStyle name="Note 2 2 33 3" xfId="29394"/>
    <cellStyle name="Note 2 2 33 3 2" xfId="61948"/>
    <cellStyle name="Note 2 2 33 3 3" xfId="61949"/>
    <cellStyle name="Note 2 2 33 4" xfId="29395"/>
    <cellStyle name="Note 2 2 33 4 2" xfId="61950"/>
    <cellStyle name="Note 2 2 33 4 3" xfId="61951"/>
    <cellStyle name="Note 2 2 33 5" xfId="29396"/>
    <cellStyle name="Note 2 2 33 5 2" xfId="61952"/>
    <cellStyle name="Note 2 2 33 5 3" xfId="61953"/>
    <cellStyle name="Note 2 2 33 6" xfId="29397"/>
    <cellStyle name="Note 2 2 33 6 2" xfId="61954"/>
    <cellStyle name="Note 2 2 33 6 3" xfId="61955"/>
    <cellStyle name="Note 2 2 33 7" xfId="29398"/>
    <cellStyle name="Note 2 2 33 8" xfId="61956"/>
    <cellStyle name="Note 2 2 34" xfId="29399"/>
    <cellStyle name="Note 2 2 34 2" xfId="29400"/>
    <cellStyle name="Note 2 2 34 2 2" xfId="29401"/>
    <cellStyle name="Note 2 2 34 2 3" xfId="29402"/>
    <cellStyle name="Note 2 2 34 2 4" xfId="29403"/>
    <cellStyle name="Note 2 2 34 2 5" xfId="29404"/>
    <cellStyle name="Note 2 2 34 2 6" xfId="29405"/>
    <cellStyle name="Note 2 2 34 3" xfId="29406"/>
    <cellStyle name="Note 2 2 34 3 2" xfId="61957"/>
    <cellStyle name="Note 2 2 34 3 3" xfId="61958"/>
    <cellStyle name="Note 2 2 34 4" xfId="29407"/>
    <cellStyle name="Note 2 2 34 4 2" xfId="61959"/>
    <cellStyle name="Note 2 2 34 4 3" xfId="61960"/>
    <cellStyle name="Note 2 2 34 5" xfId="29408"/>
    <cellStyle name="Note 2 2 34 5 2" xfId="61961"/>
    <cellStyle name="Note 2 2 34 5 3" xfId="61962"/>
    <cellStyle name="Note 2 2 34 6" xfId="29409"/>
    <cellStyle name="Note 2 2 34 6 2" xfId="61963"/>
    <cellStyle name="Note 2 2 34 6 3" xfId="61964"/>
    <cellStyle name="Note 2 2 34 7" xfId="29410"/>
    <cellStyle name="Note 2 2 34 8" xfId="61965"/>
    <cellStyle name="Note 2 2 35" xfId="29411"/>
    <cellStyle name="Note 2 2 35 2" xfId="29412"/>
    <cellStyle name="Note 2 2 35 2 2" xfId="29413"/>
    <cellStyle name="Note 2 2 35 2 3" xfId="29414"/>
    <cellStyle name="Note 2 2 35 2 4" xfId="29415"/>
    <cellStyle name="Note 2 2 35 2 5" xfId="29416"/>
    <cellStyle name="Note 2 2 35 2 6" xfId="29417"/>
    <cellStyle name="Note 2 2 35 3" xfId="29418"/>
    <cellStyle name="Note 2 2 35 3 2" xfId="61966"/>
    <cellStyle name="Note 2 2 35 3 3" xfId="61967"/>
    <cellStyle name="Note 2 2 35 4" xfId="29419"/>
    <cellStyle name="Note 2 2 35 4 2" xfId="61968"/>
    <cellStyle name="Note 2 2 35 4 3" xfId="61969"/>
    <cellStyle name="Note 2 2 35 5" xfId="29420"/>
    <cellStyle name="Note 2 2 35 5 2" xfId="61970"/>
    <cellStyle name="Note 2 2 35 5 3" xfId="61971"/>
    <cellStyle name="Note 2 2 35 6" xfId="29421"/>
    <cellStyle name="Note 2 2 35 6 2" xfId="61972"/>
    <cellStyle name="Note 2 2 35 6 3" xfId="61973"/>
    <cellStyle name="Note 2 2 35 7" xfId="61974"/>
    <cellStyle name="Note 2 2 35 8" xfId="61975"/>
    <cellStyle name="Note 2 2 36" xfId="29422"/>
    <cellStyle name="Note 2 2 36 2" xfId="29423"/>
    <cellStyle name="Note 2 2 36 3" xfId="29424"/>
    <cellStyle name="Note 2 2 36 4" xfId="29425"/>
    <cellStyle name="Note 2 2 36 5" xfId="29426"/>
    <cellStyle name="Note 2 2 36 6" xfId="29427"/>
    <cellStyle name="Note 2 2 37" xfId="29428"/>
    <cellStyle name="Note 2 2 37 2" xfId="29429"/>
    <cellStyle name="Note 2 2 37 3" xfId="29430"/>
    <cellStyle name="Note 2 2 37 4" xfId="29431"/>
    <cellStyle name="Note 2 2 37 5" xfId="29432"/>
    <cellStyle name="Note 2 2 37 6" xfId="29433"/>
    <cellStyle name="Note 2 2 38" xfId="29434"/>
    <cellStyle name="Note 2 2 38 2" xfId="61976"/>
    <cellStyle name="Note 2 2 38 3" xfId="61977"/>
    <cellStyle name="Note 2 2 39" xfId="29435"/>
    <cellStyle name="Note 2 2 39 2" xfId="61978"/>
    <cellStyle name="Note 2 2 39 3" xfId="61979"/>
    <cellStyle name="Note 2 2 4" xfId="29436"/>
    <cellStyle name="Note 2 2 4 2" xfId="29437"/>
    <cellStyle name="Note 2 2 4 2 2" xfId="61980"/>
    <cellStyle name="Note 2 2 4 2 3" xfId="61981"/>
    <cellStyle name="Note 2 2 4 3" xfId="29438"/>
    <cellStyle name="Note 2 2 4 3 2" xfId="29439"/>
    <cellStyle name="Note 2 2 4 3 3" xfId="29440"/>
    <cellStyle name="Note 2 2 4 3 4" xfId="29441"/>
    <cellStyle name="Note 2 2 4 3 5" xfId="29442"/>
    <cellStyle name="Note 2 2 4 3 6" xfId="29443"/>
    <cellStyle name="Note 2 2 4 4" xfId="29444"/>
    <cellStyle name="Note 2 2 4 4 2" xfId="61982"/>
    <cellStyle name="Note 2 2 4 4 3" xfId="61983"/>
    <cellStyle name="Note 2 2 4 5" xfId="29445"/>
    <cellStyle name="Note 2 2 4 5 2" xfId="61984"/>
    <cellStyle name="Note 2 2 4 5 3" xfId="61985"/>
    <cellStyle name="Note 2 2 4 6" xfId="29446"/>
    <cellStyle name="Note 2 2 4 6 2" xfId="61986"/>
    <cellStyle name="Note 2 2 4 6 3" xfId="61987"/>
    <cellStyle name="Note 2 2 4 7" xfId="29447"/>
    <cellStyle name="Note 2 2 4 8" xfId="29448"/>
    <cellStyle name="Note 2 2 40" xfId="61988"/>
    <cellStyle name="Note 2 2 40 2" xfId="61989"/>
    <cellStyle name="Note 2 2 40 3" xfId="61990"/>
    <cellStyle name="Note 2 2 41" xfId="61991"/>
    <cellStyle name="Note 2 2 42" xfId="61992"/>
    <cellStyle name="Note 2 2 43" xfId="61993"/>
    <cellStyle name="Note 2 2 5" xfId="29449"/>
    <cellStyle name="Note 2 2 5 2" xfId="29450"/>
    <cellStyle name="Note 2 2 5 2 2" xfId="61994"/>
    <cellStyle name="Note 2 2 5 2 3" xfId="61995"/>
    <cellStyle name="Note 2 2 5 3" xfId="29451"/>
    <cellStyle name="Note 2 2 5 3 2" xfId="29452"/>
    <cellStyle name="Note 2 2 5 3 3" xfId="29453"/>
    <cellStyle name="Note 2 2 5 3 4" xfId="29454"/>
    <cellStyle name="Note 2 2 5 3 5" xfId="29455"/>
    <cellStyle name="Note 2 2 5 3 6" xfId="29456"/>
    <cellStyle name="Note 2 2 5 4" xfId="29457"/>
    <cellStyle name="Note 2 2 5 4 2" xfId="61996"/>
    <cellStyle name="Note 2 2 5 4 3" xfId="61997"/>
    <cellStyle name="Note 2 2 5 5" xfId="29458"/>
    <cellStyle name="Note 2 2 5 5 2" xfId="61998"/>
    <cellStyle name="Note 2 2 5 5 3" xfId="61999"/>
    <cellStyle name="Note 2 2 5 6" xfId="29459"/>
    <cellStyle name="Note 2 2 5 6 2" xfId="62000"/>
    <cellStyle name="Note 2 2 5 6 3" xfId="62001"/>
    <cellStyle name="Note 2 2 5 7" xfId="29460"/>
    <cellStyle name="Note 2 2 5 8" xfId="29461"/>
    <cellStyle name="Note 2 2 6" xfId="29462"/>
    <cellStyle name="Note 2 2 6 2" xfId="29463"/>
    <cellStyle name="Note 2 2 6 2 2" xfId="29464"/>
    <cellStyle name="Note 2 2 6 2 3" xfId="29465"/>
    <cellStyle name="Note 2 2 6 2 4" xfId="29466"/>
    <cellStyle name="Note 2 2 6 2 5" xfId="29467"/>
    <cellStyle name="Note 2 2 6 2 6" xfId="29468"/>
    <cellStyle name="Note 2 2 6 3" xfId="29469"/>
    <cellStyle name="Note 2 2 6 3 2" xfId="62002"/>
    <cellStyle name="Note 2 2 6 3 3" xfId="62003"/>
    <cellStyle name="Note 2 2 6 4" xfId="29470"/>
    <cellStyle name="Note 2 2 6 4 2" xfId="62004"/>
    <cellStyle name="Note 2 2 6 4 3" xfId="62005"/>
    <cellStyle name="Note 2 2 6 5" xfId="29471"/>
    <cellStyle name="Note 2 2 6 5 2" xfId="62006"/>
    <cellStyle name="Note 2 2 6 5 3" xfId="62007"/>
    <cellStyle name="Note 2 2 6 6" xfId="29472"/>
    <cellStyle name="Note 2 2 6 6 2" xfId="62008"/>
    <cellStyle name="Note 2 2 6 6 3" xfId="62009"/>
    <cellStyle name="Note 2 2 6 7" xfId="29473"/>
    <cellStyle name="Note 2 2 6 8" xfId="62010"/>
    <cellStyle name="Note 2 2 7" xfId="29474"/>
    <cellStyle name="Note 2 2 7 2" xfId="29475"/>
    <cellStyle name="Note 2 2 7 2 2" xfId="29476"/>
    <cellStyle name="Note 2 2 7 2 3" xfId="29477"/>
    <cellStyle name="Note 2 2 7 2 4" xfId="29478"/>
    <cellStyle name="Note 2 2 7 2 5" xfId="29479"/>
    <cellStyle name="Note 2 2 7 2 6" xfId="29480"/>
    <cellStyle name="Note 2 2 7 3" xfId="29481"/>
    <cellStyle name="Note 2 2 7 3 2" xfId="62011"/>
    <cellStyle name="Note 2 2 7 3 3" xfId="62012"/>
    <cellStyle name="Note 2 2 7 4" xfId="29482"/>
    <cellStyle name="Note 2 2 7 4 2" xfId="62013"/>
    <cellStyle name="Note 2 2 7 4 3" xfId="62014"/>
    <cellStyle name="Note 2 2 7 5" xfId="29483"/>
    <cellStyle name="Note 2 2 7 5 2" xfId="62015"/>
    <cellStyle name="Note 2 2 7 5 3" xfId="62016"/>
    <cellStyle name="Note 2 2 7 6" xfId="29484"/>
    <cellStyle name="Note 2 2 7 6 2" xfId="62017"/>
    <cellStyle name="Note 2 2 7 6 3" xfId="62018"/>
    <cellStyle name="Note 2 2 7 7" xfId="29485"/>
    <cellStyle name="Note 2 2 7 8" xfId="62019"/>
    <cellStyle name="Note 2 2 8" xfId="29486"/>
    <cellStyle name="Note 2 2 8 2" xfId="29487"/>
    <cellStyle name="Note 2 2 8 2 2" xfId="29488"/>
    <cellStyle name="Note 2 2 8 2 3" xfId="29489"/>
    <cellStyle name="Note 2 2 8 2 4" xfId="29490"/>
    <cellStyle name="Note 2 2 8 2 5" xfId="29491"/>
    <cellStyle name="Note 2 2 8 2 6" xfId="29492"/>
    <cellStyle name="Note 2 2 8 3" xfId="29493"/>
    <cellStyle name="Note 2 2 8 3 2" xfId="62020"/>
    <cellStyle name="Note 2 2 8 3 3" xfId="62021"/>
    <cellStyle name="Note 2 2 8 4" xfId="29494"/>
    <cellStyle name="Note 2 2 8 4 2" xfId="62022"/>
    <cellStyle name="Note 2 2 8 4 3" xfId="62023"/>
    <cellStyle name="Note 2 2 8 5" xfId="29495"/>
    <cellStyle name="Note 2 2 8 5 2" xfId="62024"/>
    <cellStyle name="Note 2 2 8 5 3" xfId="62025"/>
    <cellStyle name="Note 2 2 8 6" xfId="29496"/>
    <cellStyle name="Note 2 2 8 6 2" xfId="62026"/>
    <cellStyle name="Note 2 2 8 6 3" xfId="62027"/>
    <cellStyle name="Note 2 2 8 7" xfId="29497"/>
    <cellStyle name="Note 2 2 8 8" xfId="62028"/>
    <cellStyle name="Note 2 2 9" xfId="29498"/>
    <cellStyle name="Note 2 2 9 2" xfId="29499"/>
    <cellStyle name="Note 2 2 9 2 2" xfId="29500"/>
    <cellStyle name="Note 2 2 9 2 3" xfId="29501"/>
    <cellStyle name="Note 2 2 9 2 4" xfId="29502"/>
    <cellStyle name="Note 2 2 9 2 5" xfId="29503"/>
    <cellStyle name="Note 2 2 9 2 6" xfId="29504"/>
    <cellStyle name="Note 2 2 9 3" xfId="29505"/>
    <cellStyle name="Note 2 2 9 3 2" xfId="62029"/>
    <cellStyle name="Note 2 2 9 3 3" xfId="62030"/>
    <cellStyle name="Note 2 2 9 4" xfId="29506"/>
    <cellStyle name="Note 2 2 9 4 2" xfId="62031"/>
    <cellStyle name="Note 2 2 9 4 3" xfId="62032"/>
    <cellStyle name="Note 2 2 9 5" xfId="29507"/>
    <cellStyle name="Note 2 2 9 5 2" xfId="62033"/>
    <cellStyle name="Note 2 2 9 5 3" xfId="62034"/>
    <cellStyle name="Note 2 2 9 6" xfId="29508"/>
    <cellStyle name="Note 2 2 9 6 2" xfId="62035"/>
    <cellStyle name="Note 2 2 9 6 3" xfId="62036"/>
    <cellStyle name="Note 2 2 9 7" xfId="29509"/>
    <cellStyle name="Note 2 2 9 8" xfId="62037"/>
    <cellStyle name="Note 2 20" xfId="29510"/>
    <cellStyle name="Note 2 20 2" xfId="29511"/>
    <cellStyle name="Note 2 20 2 2" xfId="29512"/>
    <cellStyle name="Note 2 20 2 3" xfId="29513"/>
    <cellStyle name="Note 2 20 2 4" xfId="29514"/>
    <cellStyle name="Note 2 20 2 5" xfId="29515"/>
    <cellStyle name="Note 2 20 2 6" xfId="29516"/>
    <cellStyle name="Note 2 20 3" xfId="29517"/>
    <cellStyle name="Note 2 20 3 2" xfId="62038"/>
    <cellStyle name="Note 2 20 3 3" xfId="62039"/>
    <cellStyle name="Note 2 20 4" xfId="29518"/>
    <cellStyle name="Note 2 20 4 2" xfId="62040"/>
    <cellStyle name="Note 2 20 4 3" xfId="62041"/>
    <cellStyle name="Note 2 20 5" xfId="29519"/>
    <cellStyle name="Note 2 20 5 2" xfId="62042"/>
    <cellStyle name="Note 2 20 5 3" xfId="62043"/>
    <cellStyle name="Note 2 20 6" xfId="29520"/>
    <cellStyle name="Note 2 20 6 2" xfId="62044"/>
    <cellStyle name="Note 2 20 6 3" xfId="62045"/>
    <cellStyle name="Note 2 20 7" xfId="29521"/>
    <cellStyle name="Note 2 20 8" xfId="62046"/>
    <cellStyle name="Note 2 21" xfId="29522"/>
    <cellStyle name="Note 2 21 2" xfId="29523"/>
    <cellStyle name="Note 2 21 2 2" xfId="29524"/>
    <cellStyle name="Note 2 21 2 3" xfId="29525"/>
    <cellStyle name="Note 2 21 2 4" xfId="29526"/>
    <cellStyle name="Note 2 21 2 5" xfId="29527"/>
    <cellStyle name="Note 2 21 2 6" xfId="29528"/>
    <cellStyle name="Note 2 21 3" xfId="29529"/>
    <cellStyle name="Note 2 21 3 2" xfId="62047"/>
    <cellStyle name="Note 2 21 3 3" xfId="62048"/>
    <cellStyle name="Note 2 21 4" xfId="29530"/>
    <cellStyle name="Note 2 21 4 2" xfId="62049"/>
    <cellStyle name="Note 2 21 4 3" xfId="62050"/>
    <cellStyle name="Note 2 21 5" xfId="29531"/>
    <cellStyle name="Note 2 21 5 2" xfId="62051"/>
    <cellStyle name="Note 2 21 5 3" xfId="62052"/>
    <cellStyle name="Note 2 21 6" xfId="29532"/>
    <cellStyle name="Note 2 21 6 2" xfId="62053"/>
    <cellStyle name="Note 2 21 6 3" xfId="62054"/>
    <cellStyle name="Note 2 21 7" xfId="29533"/>
    <cellStyle name="Note 2 21 8" xfId="62055"/>
    <cellStyle name="Note 2 22" xfId="29534"/>
    <cellStyle name="Note 2 22 2" xfId="29535"/>
    <cellStyle name="Note 2 22 2 2" xfId="29536"/>
    <cellStyle name="Note 2 22 2 3" xfId="29537"/>
    <cellStyle name="Note 2 22 2 4" xfId="29538"/>
    <cellStyle name="Note 2 22 2 5" xfId="29539"/>
    <cellStyle name="Note 2 22 2 6" xfId="29540"/>
    <cellStyle name="Note 2 22 3" xfId="29541"/>
    <cellStyle name="Note 2 22 3 2" xfId="62056"/>
    <cellStyle name="Note 2 22 3 3" xfId="62057"/>
    <cellStyle name="Note 2 22 4" xfId="29542"/>
    <cellStyle name="Note 2 22 4 2" xfId="62058"/>
    <cellStyle name="Note 2 22 4 3" xfId="62059"/>
    <cellStyle name="Note 2 22 5" xfId="29543"/>
    <cellStyle name="Note 2 22 5 2" xfId="62060"/>
    <cellStyle name="Note 2 22 5 3" xfId="62061"/>
    <cellStyle name="Note 2 22 6" xfId="29544"/>
    <cellStyle name="Note 2 22 6 2" xfId="62062"/>
    <cellStyle name="Note 2 22 6 3" xfId="62063"/>
    <cellStyle name="Note 2 22 7" xfId="29545"/>
    <cellStyle name="Note 2 22 8" xfId="62064"/>
    <cellStyle name="Note 2 23" xfId="29546"/>
    <cellStyle name="Note 2 23 2" xfId="29547"/>
    <cellStyle name="Note 2 23 2 2" xfId="29548"/>
    <cellStyle name="Note 2 23 2 3" xfId="29549"/>
    <cellStyle name="Note 2 23 2 4" xfId="29550"/>
    <cellStyle name="Note 2 23 2 5" xfId="29551"/>
    <cellStyle name="Note 2 23 2 6" xfId="29552"/>
    <cellStyle name="Note 2 23 3" xfId="29553"/>
    <cellStyle name="Note 2 23 3 2" xfId="62065"/>
    <cellStyle name="Note 2 23 3 3" xfId="62066"/>
    <cellStyle name="Note 2 23 4" xfId="29554"/>
    <cellStyle name="Note 2 23 4 2" xfId="62067"/>
    <cellStyle name="Note 2 23 4 3" xfId="62068"/>
    <cellStyle name="Note 2 23 5" xfId="29555"/>
    <cellStyle name="Note 2 23 5 2" xfId="62069"/>
    <cellStyle name="Note 2 23 5 3" xfId="62070"/>
    <cellStyle name="Note 2 23 6" xfId="29556"/>
    <cellStyle name="Note 2 23 6 2" xfId="62071"/>
    <cellStyle name="Note 2 23 6 3" xfId="62072"/>
    <cellStyle name="Note 2 23 7" xfId="29557"/>
    <cellStyle name="Note 2 23 8" xfId="62073"/>
    <cellStyle name="Note 2 24" xfId="29558"/>
    <cellStyle name="Note 2 24 2" xfId="29559"/>
    <cellStyle name="Note 2 24 2 2" xfId="29560"/>
    <cellStyle name="Note 2 24 2 3" xfId="29561"/>
    <cellStyle name="Note 2 24 2 4" xfId="29562"/>
    <cellStyle name="Note 2 24 2 5" xfId="29563"/>
    <cellStyle name="Note 2 24 2 6" xfId="29564"/>
    <cellStyle name="Note 2 24 3" xfId="29565"/>
    <cellStyle name="Note 2 24 3 2" xfId="62074"/>
    <cellStyle name="Note 2 24 3 3" xfId="62075"/>
    <cellStyle name="Note 2 24 4" xfId="29566"/>
    <cellStyle name="Note 2 24 4 2" xfId="62076"/>
    <cellStyle name="Note 2 24 4 3" xfId="62077"/>
    <cellStyle name="Note 2 24 5" xfId="29567"/>
    <cellStyle name="Note 2 24 5 2" xfId="62078"/>
    <cellStyle name="Note 2 24 5 3" xfId="62079"/>
    <cellStyle name="Note 2 24 6" xfId="29568"/>
    <cellStyle name="Note 2 24 6 2" xfId="62080"/>
    <cellStyle name="Note 2 24 6 3" xfId="62081"/>
    <cellStyle name="Note 2 24 7" xfId="29569"/>
    <cellStyle name="Note 2 24 8" xfId="62082"/>
    <cellStyle name="Note 2 25" xfId="29570"/>
    <cellStyle name="Note 2 25 2" xfId="29571"/>
    <cellStyle name="Note 2 25 2 2" xfId="29572"/>
    <cellStyle name="Note 2 25 2 3" xfId="29573"/>
    <cellStyle name="Note 2 25 2 4" xfId="29574"/>
    <cellStyle name="Note 2 25 2 5" xfId="29575"/>
    <cellStyle name="Note 2 25 2 6" xfId="29576"/>
    <cellStyle name="Note 2 25 3" xfId="29577"/>
    <cellStyle name="Note 2 25 3 2" xfId="62083"/>
    <cellStyle name="Note 2 25 3 3" xfId="62084"/>
    <cellStyle name="Note 2 25 4" xfId="29578"/>
    <cellStyle name="Note 2 25 4 2" xfId="62085"/>
    <cellStyle name="Note 2 25 4 3" xfId="62086"/>
    <cellStyle name="Note 2 25 5" xfId="29579"/>
    <cellStyle name="Note 2 25 5 2" xfId="62087"/>
    <cellStyle name="Note 2 25 5 3" xfId="62088"/>
    <cellStyle name="Note 2 25 6" xfId="29580"/>
    <cellStyle name="Note 2 25 6 2" xfId="62089"/>
    <cellStyle name="Note 2 25 6 3" xfId="62090"/>
    <cellStyle name="Note 2 25 7" xfId="29581"/>
    <cellStyle name="Note 2 25 8" xfId="62091"/>
    <cellStyle name="Note 2 26" xfId="29582"/>
    <cellStyle name="Note 2 26 2" xfId="29583"/>
    <cellStyle name="Note 2 26 2 2" xfId="29584"/>
    <cellStyle name="Note 2 26 2 3" xfId="29585"/>
    <cellStyle name="Note 2 26 2 4" xfId="29586"/>
    <cellStyle name="Note 2 26 2 5" xfId="29587"/>
    <cellStyle name="Note 2 26 2 6" xfId="29588"/>
    <cellStyle name="Note 2 26 3" xfId="29589"/>
    <cellStyle name="Note 2 26 3 2" xfId="62092"/>
    <cellStyle name="Note 2 26 3 3" xfId="62093"/>
    <cellStyle name="Note 2 26 4" xfId="29590"/>
    <cellStyle name="Note 2 26 4 2" xfId="62094"/>
    <cellStyle name="Note 2 26 4 3" xfId="62095"/>
    <cellStyle name="Note 2 26 5" xfId="29591"/>
    <cellStyle name="Note 2 26 5 2" xfId="62096"/>
    <cellStyle name="Note 2 26 5 3" xfId="62097"/>
    <cellStyle name="Note 2 26 6" xfId="29592"/>
    <cellStyle name="Note 2 26 6 2" xfId="62098"/>
    <cellStyle name="Note 2 26 6 3" xfId="62099"/>
    <cellStyle name="Note 2 26 7" xfId="29593"/>
    <cellStyle name="Note 2 26 8" xfId="62100"/>
    <cellStyle name="Note 2 27" xfId="29594"/>
    <cellStyle name="Note 2 27 2" xfId="29595"/>
    <cellStyle name="Note 2 27 2 2" xfId="29596"/>
    <cellStyle name="Note 2 27 2 3" xfId="29597"/>
    <cellStyle name="Note 2 27 2 4" xfId="29598"/>
    <cellStyle name="Note 2 27 2 5" xfId="29599"/>
    <cellStyle name="Note 2 27 2 6" xfId="29600"/>
    <cellStyle name="Note 2 27 3" xfId="29601"/>
    <cellStyle name="Note 2 27 3 2" xfId="62101"/>
    <cellStyle name="Note 2 27 3 3" xfId="62102"/>
    <cellStyle name="Note 2 27 4" xfId="29602"/>
    <cellStyle name="Note 2 27 4 2" xfId="62103"/>
    <cellStyle name="Note 2 27 4 3" xfId="62104"/>
    <cellStyle name="Note 2 27 5" xfId="29603"/>
    <cellStyle name="Note 2 27 5 2" xfId="62105"/>
    <cellStyle name="Note 2 27 5 3" xfId="62106"/>
    <cellStyle name="Note 2 27 6" xfId="29604"/>
    <cellStyle name="Note 2 27 6 2" xfId="62107"/>
    <cellStyle name="Note 2 27 6 3" xfId="62108"/>
    <cellStyle name="Note 2 27 7" xfId="29605"/>
    <cellStyle name="Note 2 27 8" xfId="62109"/>
    <cellStyle name="Note 2 28" xfId="29606"/>
    <cellStyle name="Note 2 28 2" xfId="29607"/>
    <cellStyle name="Note 2 28 2 2" xfId="29608"/>
    <cellStyle name="Note 2 28 2 3" xfId="29609"/>
    <cellStyle name="Note 2 28 2 4" xfId="29610"/>
    <cellStyle name="Note 2 28 2 5" xfId="29611"/>
    <cellStyle name="Note 2 28 2 6" xfId="29612"/>
    <cellStyle name="Note 2 28 3" xfId="29613"/>
    <cellStyle name="Note 2 28 3 2" xfId="62110"/>
    <cellStyle name="Note 2 28 3 3" xfId="62111"/>
    <cellStyle name="Note 2 28 4" xfId="29614"/>
    <cellStyle name="Note 2 28 4 2" xfId="62112"/>
    <cellStyle name="Note 2 28 4 3" xfId="62113"/>
    <cellStyle name="Note 2 28 5" xfId="29615"/>
    <cellStyle name="Note 2 28 5 2" xfId="62114"/>
    <cellStyle name="Note 2 28 5 3" xfId="62115"/>
    <cellStyle name="Note 2 28 6" xfId="29616"/>
    <cellStyle name="Note 2 28 6 2" xfId="62116"/>
    <cellStyle name="Note 2 28 6 3" xfId="62117"/>
    <cellStyle name="Note 2 28 7" xfId="29617"/>
    <cellStyle name="Note 2 28 8" xfId="62118"/>
    <cellStyle name="Note 2 29" xfId="29618"/>
    <cellStyle name="Note 2 29 2" xfId="29619"/>
    <cellStyle name="Note 2 29 2 2" xfId="29620"/>
    <cellStyle name="Note 2 29 2 3" xfId="29621"/>
    <cellStyle name="Note 2 29 2 4" xfId="29622"/>
    <cellStyle name="Note 2 29 2 5" xfId="29623"/>
    <cellStyle name="Note 2 29 2 6" xfId="29624"/>
    <cellStyle name="Note 2 29 3" xfId="29625"/>
    <cellStyle name="Note 2 29 3 2" xfId="62119"/>
    <cellStyle name="Note 2 29 3 3" xfId="62120"/>
    <cellStyle name="Note 2 29 4" xfId="29626"/>
    <cellStyle name="Note 2 29 4 2" xfId="62121"/>
    <cellStyle name="Note 2 29 4 3" xfId="62122"/>
    <cellStyle name="Note 2 29 5" xfId="29627"/>
    <cellStyle name="Note 2 29 5 2" xfId="62123"/>
    <cellStyle name="Note 2 29 5 3" xfId="62124"/>
    <cellStyle name="Note 2 29 6" xfId="29628"/>
    <cellStyle name="Note 2 29 6 2" xfId="62125"/>
    <cellStyle name="Note 2 29 6 3" xfId="62126"/>
    <cellStyle name="Note 2 29 7" xfId="29629"/>
    <cellStyle name="Note 2 29 8" xfId="62127"/>
    <cellStyle name="Note 2 3" xfId="29630"/>
    <cellStyle name="Note 2 3 10" xfId="29631"/>
    <cellStyle name="Note 2 3 10 2" xfId="29632"/>
    <cellStyle name="Note 2 3 10 2 2" xfId="29633"/>
    <cellStyle name="Note 2 3 10 2 3" xfId="29634"/>
    <cellStyle name="Note 2 3 10 2 4" xfId="29635"/>
    <cellStyle name="Note 2 3 10 2 5" xfId="29636"/>
    <cellStyle name="Note 2 3 10 2 6" xfId="29637"/>
    <cellStyle name="Note 2 3 10 3" xfId="29638"/>
    <cellStyle name="Note 2 3 10 3 2" xfId="62128"/>
    <cellStyle name="Note 2 3 10 3 3" xfId="62129"/>
    <cellStyle name="Note 2 3 10 4" xfId="29639"/>
    <cellStyle name="Note 2 3 10 4 2" xfId="62130"/>
    <cellStyle name="Note 2 3 10 4 3" xfId="62131"/>
    <cellStyle name="Note 2 3 10 5" xfId="29640"/>
    <cellStyle name="Note 2 3 10 5 2" xfId="62132"/>
    <cellStyle name="Note 2 3 10 5 3" xfId="62133"/>
    <cellStyle name="Note 2 3 10 6" xfId="29641"/>
    <cellStyle name="Note 2 3 10 6 2" xfId="62134"/>
    <cellStyle name="Note 2 3 10 6 3" xfId="62135"/>
    <cellStyle name="Note 2 3 10 7" xfId="29642"/>
    <cellStyle name="Note 2 3 10 8" xfId="62136"/>
    <cellStyle name="Note 2 3 11" xfId="29643"/>
    <cellStyle name="Note 2 3 11 2" xfId="29644"/>
    <cellStyle name="Note 2 3 11 2 2" xfId="29645"/>
    <cellStyle name="Note 2 3 11 2 3" xfId="29646"/>
    <cellStyle name="Note 2 3 11 2 4" xfId="29647"/>
    <cellStyle name="Note 2 3 11 2 5" xfId="29648"/>
    <cellStyle name="Note 2 3 11 2 6" xfId="29649"/>
    <cellStyle name="Note 2 3 11 3" xfId="29650"/>
    <cellStyle name="Note 2 3 11 3 2" xfId="62137"/>
    <cellStyle name="Note 2 3 11 3 3" xfId="62138"/>
    <cellStyle name="Note 2 3 11 4" xfId="29651"/>
    <cellStyle name="Note 2 3 11 4 2" xfId="62139"/>
    <cellStyle name="Note 2 3 11 4 3" xfId="62140"/>
    <cellStyle name="Note 2 3 11 5" xfId="29652"/>
    <cellStyle name="Note 2 3 11 5 2" xfId="62141"/>
    <cellStyle name="Note 2 3 11 5 3" xfId="62142"/>
    <cellStyle name="Note 2 3 11 6" xfId="29653"/>
    <cellStyle name="Note 2 3 11 6 2" xfId="62143"/>
    <cellStyle name="Note 2 3 11 6 3" xfId="62144"/>
    <cellStyle name="Note 2 3 11 7" xfId="29654"/>
    <cellStyle name="Note 2 3 11 8" xfId="62145"/>
    <cellStyle name="Note 2 3 12" xfId="29655"/>
    <cellStyle name="Note 2 3 12 2" xfId="29656"/>
    <cellStyle name="Note 2 3 12 2 2" xfId="29657"/>
    <cellStyle name="Note 2 3 12 2 3" xfId="29658"/>
    <cellStyle name="Note 2 3 12 2 4" xfId="29659"/>
    <cellStyle name="Note 2 3 12 2 5" xfId="29660"/>
    <cellStyle name="Note 2 3 12 2 6" xfId="29661"/>
    <cellStyle name="Note 2 3 12 3" xfId="29662"/>
    <cellStyle name="Note 2 3 12 3 2" xfId="62146"/>
    <cellStyle name="Note 2 3 12 3 3" xfId="62147"/>
    <cellStyle name="Note 2 3 12 4" xfId="29663"/>
    <cellStyle name="Note 2 3 12 4 2" xfId="62148"/>
    <cellStyle name="Note 2 3 12 4 3" xfId="62149"/>
    <cellStyle name="Note 2 3 12 5" xfId="29664"/>
    <cellStyle name="Note 2 3 12 5 2" xfId="62150"/>
    <cellStyle name="Note 2 3 12 5 3" xfId="62151"/>
    <cellStyle name="Note 2 3 12 6" xfId="29665"/>
    <cellStyle name="Note 2 3 12 6 2" xfId="62152"/>
    <cellStyle name="Note 2 3 12 6 3" xfId="62153"/>
    <cellStyle name="Note 2 3 12 7" xfId="29666"/>
    <cellStyle name="Note 2 3 12 8" xfId="62154"/>
    <cellStyle name="Note 2 3 13" xfId="29667"/>
    <cellStyle name="Note 2 3 13 2" xfId="29668"/>
    <cellStyle name="Note 2 3 13 2 2" xfId="29669"/>
    <cellStyle name="Note 2 3 13 2 3" xfId="29670"/>
    <cellStyle name="Note 2 3 13 2 4" xfId="29671"/>
    <cellStyle name="Note 2 3 13 2 5" xfId="29672"/>
    <cellStyle name="Note 2 3 13 2 6" xfId="29673"/>
    <cellStyle name="Note 2 3 13 3" xfId="29674"/>
    <cellStyle name="Note 2 3 13 3 2" xfId="62155"/>
    <cellStyle name="Note 2 3 13 3 3" xfId="62156"/>
    <cellStyle name="Note 2 3 13 4" xfId="29675"/>
    <cellStyle name="Note 2 3 13 4 2" xfId="62157"/>
    <cellStyle name="Note 2 3 13 4 3" xfId="62158"/>
    <cellStyle name="Note 2 3 13 5" xfId="29676"/>
    <cellStyle name="Note 2 3 13 5 2" xfId="62159"/>
    <cellStyle name="Note 2 3 13 5 3" xfId="62160"/>
    <cellStyle name="Note 2 3 13 6" xfId="29677"/>
    <cellStyle name="Note 2 3 13 6 2" xfId="62161"/>
    <cellStyle name="Note 2 3 13 6 3" xfId="62162"/>
    <cellStyle name="Note 2 3 13 7" xfId="29678"/>
    <cellStyle name="Note 2 3 13 8" xfId="62163"/>
    <cellStyle name="Note 2 3 14" xfId="29679"/>
    <cellStyle name="Note 2 3 14 2" xfId="29680"/>
    <cellStyle name="Note 2 3 14 2 2" xfId="29681"/>
    <cellStyle name="Note 2 3 14 2 3" xfId="29682"/>
    <cellStyle name="Note 2 3 14 2 4" xfId="29683"/>
    <cellStyle name="Note 2 3 14 2 5" xfId="29684"/>
    <cellStyle name="Note 2 3 14 2 6" xfId="29685"/>
    <cellStyle name="Note 2 3 14 3" xfId="29686"/>
    <cellStyle name="Note 2 3 14 3 2" xfId="62164"/>
    <cellStyle name="Note 2 3 14 3 3" xfId="62165"/>
    <cellStyle name="Note 2 3 14 4" xfId="29687"/>
    <cellStyle name="Note 2 3 14 4 2" xfId="62166"/>
    <cellStyle name="Note 2 3 14 4 3" xfId="62167"/>
    <cellStyle name="Note 2 3 14 5" xfId="29688"/>
    <cellStyle name="Note 2 3 14 5 2" xfId="62168"/>
    <cellStyle name="Note 2 3 14 5 3" xfId="62169"/>
    <cellStyle name="Note 2 3 14 6" xfId="29689"/>
    <cellStyle name="Note 2 3 14 6 2" xfId="62170"/>
    <cellStyle name="Note 2 3 14 6 3" xfId="62171"/>
    <cellStyle name="Note 2 3 14 7" xfId="29690"/>
    <cellStyle name="Note 2 3 14 8" xfId="62172"/>
    <cellStyle name="Note 2 3 15" xfId="29691"/>
    <cellStyle name="Note 2 3 15 2" xfId="29692"/>
    <cellStyle name="Note 2 3 15 2 2" xfId="29693"/>
    <cellStyle name="Note 2 3 15 2 3" xfId="29694"/>
    <cellStyle name="Note 2 3 15 2 4" xfId="29695"/>
    <cellStyle name="Note 2 3 15 2 5" xfId="29696"/>
    <cellStyle name="Note 2 3 15 2 6" xfId="29697"/>
    <cellStyle name="Note 2 3 15 3" xfId="29698"/>
    <cellStyle name="Note 2 3 15 3 2" xfId="62173"/>
    <cellStyle name="Note 2 3 15 3 3" xfId="62174"/>
    <cellStyle name="Note 2 3 15 4" xfId="29699"/>
    <cellStyle name="Note 2 3 15 4 2" xfId="62175"/>
    <cellStyle name="Note 2 3 15 4 3" xfId="62176"/>
    <cellStyle name="Note 2 3 15 5" xfId="29700"/>
    <cellStyle name="Note 2 3 15 5 2" xfId="62177"/>
    <cellStyle name="Note 2 3 15 5 3" xfId="62178"/>
    <cellStyle name="Note 2 3 15 6" xfId="29701"/>
    <cellStyle name="Note 2 3 15 6 2" xfId="62179"/>
    <cellStyle name="Note 2 3 15 6 3" xfId="62180"/>
    <cellStyle name="Note 2 3 15 7" xfId="29702"/>
    <cellStyle name="Note 2 3 15 8" xfId="62181"/>
    <cellStyle name="Note 2 3 16" xfId="29703"/>
    <cellStyle name="Note 2 3 16 2" xfId="29704"/>
    <cellStyle name="Note 2 3 16 2 2" xfId="29705"/>
    <cellStyle name="Note 2 3 16 2 3" xfId="29706"/>
    <cellStyle name="Note 2 3 16 2 4" xfId="29707"/>
    <cellStyle name="Note 2 3 16 2 5" xfId="29708"/>
    <cellStyle name="Note 2 3 16 2 6" xfId="29709"/>
    <cellStyle name="Note 2 3 16 3" xfId="29710"/>
    <cellStyle name="Note 2 3 16 3 2" xfId="62182"/>
    <cellStyle name="Note 2 3 16 3 3" xfId="62183"/>
    <cellStyle name="Note 2 3 16 4" xfId="29711"/>
    <cellStyle name="Note 2 3 16 4 2" xfId="62184"/>
    <cellStyle name="Note 2 3 16 4 3" xfId="62185"/>
    <cellStyle name="Note 2 3 16 5" xfId="29712"/>
    <cellStyle name="Note 2 3 16 5 2" xfId="62186"/>
    <cellStyle name="Note 2 3 16 5 3" xfId="62187"/>
    <cellStyle name="Note 2 3 16 6" xfId="29713"/>
    <cellStyle name="Note 2 3 16 6 2" xfId="62188"/>
    <cellStyle name="Note 2 3 16 6 3" xfId="62189"/>
    <cellStyle name="Note 2 3 16 7" xfId="29714"/>
    <cellStyle name="Note 2 3 16 8" xfId="62190"/>
    <cellStyle name="Note 2 3 17" xfId="29715"/>
    <cellStyle name="Note 2 3 17 2" xfId="29716"/>
    <cellStyle name="Note 2 3 17 2 2" xfId="29717"/>
    <cellStyle name="Note 2 3 17 2 3" xfId="29718"/>
    <cellStyle name="Note 2 3 17 2 4" xfId="29719"/>
    <cellStyle name="Note 2 3 17 2 5" xfId="29720"/>
    <cellStyle name="Note 2 3 17 2 6" xfId="29721"/>
    <cellStyle name="Note 2 3 17 3" xfId="29722"/>
    <cellStyle name="Note 2 3 17 3 2" xfId="62191"/>
    <cellStyle name="Note 2 3 17 3 3" xfId="62192"/>
    <cellStyle name="Note 2 3 17 4" xfId="29723"/>
    <cellStyle name="Note 2 3 17 4 2" xfId="62193"/>
    <cellStyle name="Note 2 3 17 4 3" xfId="62194"/>
    <cellStyle name="Note 2 3 17 5" xfId="29724"/>
    <cellStyle name="Note 2 3 17 5 2" xfId="62195"/>
    <cellStyle name="Note 2 3 17 5 3" xfId="62196"/>
    <cellStyle name="Note 2 3 17 6" xfId="29725"/>
    <cellStyle name="Note 2 3 17 6 2" xfId="62197"/>
    <cellStyle name="Note 2 3 17 6 3" xfId="62198"/>
    <cellStyle name="Note 2 3 17 7" xfId="29726"/>
    <cellStyle name="Note 2 3 17 8" xfId="62199"/>
    <cellStyle name="Note 2 3 18" xfId="29727"/>
    <cellStyle name="Note 2 3 18 2" xfId="29728"/>
    <cellStyle name="Note 2 3 18 2 2" xfId="29729"/>
    <cellStyle name="Note 2 3 18 2 3" xfId="29730"/>
    <cellStyle name="Note 2 3 18 2 4" xfId="29731"/>
    <cellStyle name="Note 2 3 18 2 5" xfId="29732"/>
    <cellStyle name="Note 2 3 18 2 6" xfId="29733"/>
    <cellStyle name="Note 2 3 18 3" xfId="29734"/>
    <cellStyle name="Note 2 3 18 3 2" xfId="62200"/>
    <cellStyle name="Note 2 3 18 3 3" xfId="62201"/>
    <cellStyle name="Note 2 3 18 4" xfId="29735"/>
    <cellStyle name="Note 2 3 18 4 2" xfId="62202"/>
    <cellStyle name="Note 2 3 18 4 3" xfId="62203"/>
    <cellStyle name="Note 2 3 18 5" xfId="29736"/>
    <cellStyle name="Note 2 3 18 5 2" xfId="62204"/>
    <cellStyle name="Note 2 3 18 5 3" xfId="62205"/>
    <cellStyle name="Note 2 3 18 6" xfId="29737"/>
    <cellStyle name="Note 2 3 18 6 2" xfId="62206"/>
    <cellStyle name="Note 2 3 18 6 3" xfId="62207"/>
    <cellStyle name="Note 2 3 18 7" xfId="29738"/>
    <cellStyle name="Note 2 3 18 8" xfId="62208"/>
    <cellStyle name="Note 2 3 19" xfId="29739"/>
    <cellStyle name="Note 2 3 19 2" xfId="29740"/>
    <cellStyle name="Note 2 3 19 2 2" xfId="29741"/>
    <cellStyle name="Note 2 3 19 2 3" xfId="29742"/>
    <cellStyle name="Note 2 3 19 2 4" xfId="29743"/>
    <cellStyle name="Note 2 3 19 2 5" xfId="29744"/>
    <cellStyle name="Note 2 3 19 2 6" xfId="29745"/>
    <cellStyle name="Note 2 3 19 3" xfId="29746"/>
    <cellStyle name="Note 2 3 19 3 2" xfId="62209"/>
    <cellStyle name="Note 2 3 19 3 3" xfId="62210"/>
    <cellStyle name="Note 2 3 19 4" xfId="29747"/>
    <cellStyle name="Note 2 3 19 4 2" xfId="62211"/>
    <cellStyle name="Note 2 3 19 4 3" xfId="62212"/>
    <cellStyle name="Note 2 3 19 5" xfId="29748"/>
    <cellStyle name="Note 2 3 19 5 2" xfId="62213"/>
    <cellStyle name="Note 2 3 19 5 3" xfId="62214"/>
    <cellStyle name="Note 2 3 19 6" xfId="29749"/>
    <cellStyle name="Note 2 3 19 6 2" xfId="62215"/>
    <cellStyle name="Note 2 3 19 6 3" xfId="62216"/>
    <cellStyle name="Note 2 3 19 7" xfId="29750"/>
    <cellStyle name="Note 2 3 19 8" xfId="62217"/>
    <cellStyle name="Note 2 3 2" xfId="29751"/>
    <cellStyle name="Note 2 3 2 10" xfId="29752"/>
    <cellStyle name="Note 2 3 2 10 2" xfId="29753"/>
    <cellStyle name="Note 2 3 2 10 2 2" xfId="29754"/>
    <cellStyle name="Note 2 3 2 10 2 3" xfId="29755"/>
    <cellStyle name="Note 2 3 2 10 2 4" xfId="29756"/>
    <cellStyle name="Note 2 3 2 10 2 5" xfId="29757"/>
    <cellStyle name="Note 2 3 2 10 2 6" xfId="29758"/>
    <cellStyle name="Note 2 3 2 10 3" xfId="29759"/>
    <cellStyle name="Note 2 3 2 10 3 2" xfId="62218"/>
    <cellStyle name="Note 2 3 2 10 3 3" xfId="62219"/>
    <cellStyle name="Note 2 3 2 10 4" xfId="29760"/>
    <cellStyle name="Note 2 3 2 10 4 2" xfId="62220"/>
    <cellStyle name="Note 2 3 2 10 4 3" xfId="62221"/>
    <cellStyle name="Note 2 3 2 10 5" xfId="29761"/>
    <cellStyle name="Note 2 3 2 10 5 2" xfId="62222"/>
    <cellStyle name="Note 2 3 2 10 5 3" xfId="62223"/>
    <cellStyle name="Note 2 3 2 10 6" xfId="29762"/>
    <cellStyle name="Note 2 3 2 10 6 2" xfId="62224"/>
    <cellStyle name="Note 2 3 2 10 6 3" xfId="62225"/>
    <cellStyle name="Note 2 3 2 10 7" xfId="29763"/>
    <cellStyle name="Note 2 3 2 10 8" xfId="62226"/>
    <cellStyle name="Note 2 3 2 11" xfId="29764"/>
    <cellStyle name="Note 2 3 2 11 2" xfId="29765"/>
    <cellStyle name="Note 2 3 2 11 2 2" xfId="29766"/>
    <cellStyle name="Note 2 3 2 11 2 3" xfId="29767"/>
    <cellStyle name="Note 2 3 2 11 2 4" xfId="29768"/>
    <cellStyle name="Note 2 3 2 11 2 5" xfId="29769"/>
    <cellStyle name="Note 2 3 2 11 2 6" xfId="29770"/>
    <cellStyle name="Note 2 3 2 11 3" xfId="29771"/>
    <cellStyle name="Note 2 3 2 11 3 2" xfId="62227"/>
    <cellStyle name="Note 2 3 2 11 3 3" xfId="62228"/>
    <cellStyle name="Note 2 3 2 11 4" xfId="29772"/>
    <cellStyle name="Note 2 3 2 11 4 2" xfId="62229"/>
    <cellStyle name="Note 2 3 2 11 4 3" xfId="62230"/>
    <cellStyle name="Note 2 3 2 11 5" xfId="29773"/>
    <cellStyle name="Note 2 3 2 11 5 2" xfId="62231"/>
    <cellStyle name="Note 2 3 2 11 5 3" xfId="62232"/>
    <cellStyle name="Note 2 3 2 11 6" xfId="29774"/>
    <cellStyle name="Note 2 3 2 11 6 2" xfId="62233"/>
    <cellStyle name="Note 2 3 2 11 6 3" xfId="62234"/>
    <cellStyle name="Note 2 3 2 11 7" xfId="29775"/>
    <cellStyle name="Note 2 3 2 11 8" xfId="62235"/>
    <cellStyle name="Note 2 3 2 12" xfId="29776"/>
    <cellStyle name="Note 2 3 2 12 2" xfId="29777"/>
    <cellStyle name="Note 2 3 2 12 2 2" xfId="29778"/>
    <cellStyle name="Note 2 3 2 12 2 3" xfId="29779"/>
    <cellStyle name="Note 2 3 2 12 2 4" xfId="29780"/>
    <cellStyle name="Note 2 3 2 12 2 5" xfId="29781"/>
    <cellStyle name="Note 2 3 2 12 2 6" xfId="29782"/>
    <cellStyle name="Note 2 3 2 12 3" xfId="29783"/>
    <cellStyle name="Note 2 3 2 12 3 2" xfId="62236"/>
    <cellStyle name="Note 2 3 2 12 3 3" xfId="62237"/>
    <cellStyle name="Note 2 3 2 12 4" xfId="29784"/>
    <cellStyle name="Note 2 3 2 12 4 2" xfId="62238"/>
    <cellStyle name="Note 2 3 2 12 4 3" xfId="62239"/>
    <cellStyle name="Note 2 3 2 12 5" xfId="29785"/>
    <cellStyle name="Note 2 3 2 12 5 2" xfId="62240"/>
    <cellStyle name="Note 2 3 2 12 5 3" xfId="62241"/>
    <cellStyle name="Note 2 3 2 12 6" xfId="29786"/>
    <cellStyle name="Note 2 3 2 12 6 2" xfId="62242"/>
    <cellStyle name="Note 2 3 2 12 6 3" xfId="62243"/>
    <cellStyle name="Note 2 3 2 12 7" xfId="29787"/>
    <cellStyle name="Note 2 3 2 12 8" xfId="62244"/>
    <cellStyle name="Note 2 3 2 13" xfId="29788"/>
    <cellStyle name="Note 2 3 2 13 2" xfId="29789"/>
    <cellStyle name="Note 2 3 2 13 2 2" xfId="29790"/>
    <cellStyle name="Note 2 3 2 13 2 3" xfId="29791"/>
    <cellStyle name="Note 2 3 2 13 2 4" xfId="29792"/>
    <cellStyle name="Note 2 3 2 13 2 5" xfId="29793"/>
    <cellStyle name="Note 2 3 2 13 2 6" xfId="29794"/>
    <cellStyle name="Note 2 3 2 13 3" xfId="29795"/>
    <cellStyle name="Note 2 3 2 13 3 2" xfId="62245"/>
    <cellStyle name="Note 2 3 2 13 3 3" xfId="62246"/>
    <cellStyle name="Note 2 3 2 13 4" xfId="29796"/>
    <cellStyle name="Note 2 3 2 13 4 2" xfId="62247"/>
    <cellStyle name="Note 2 3 2 13 4 3" xfId="62248"/>
    <cellStyle name="Note 2 3 2 13 5" xfId="29797"/>
    <cellStyle name="Note 2 3 2 13 5 2" xfId="62249"/>
    <cellStyle name="Note 2 3 2 13 5 3" xfId="62250"/>
    <cellStyle name="Note 2 3 2 13 6" xfId="29798"/>
    <cellStyle name="Note 2 3 2 13 6 2" xfId="62251"/>
    <cellStyle name="Note 2 3 2 13 6 3" xfId="62252"/>
    <cellStyle name="Note 2 3 2 13 7" xfId="29799"/>
    <cellStyle name="Note 2 3 2 13 8" xfId="62253"/>
    <cellStyle name="Note 2 3 2 14" xfId="29800"/>
    <cellStyle name="Note 2 3 2 14 2" xfId="29801"/>
    <cellStyle name="Note 2 3 2 14 2 2" xfId="29802"/>
    <cellStyle name="Note 2 3 2 14 2 3" xfId="29803"/>
    <cellStyle name="Note 2 3 2 14 2 4" xfId="29804"/>
    <cellStyle name="Note 2 3 2 14 2 5" xfId="29805"/>
    <cellStyle name="Note 2 3 2 14 2 6" xfId="29806"/>
    <cellStyle name="Note 2 3 2 14 3" xfId="29807"/>
    <cellStyle name="Note 2 3 2 14 3 2" xfId="62254"/>
    <cellStyle name="Note 2 3 2 14 3 3" xfId="62255"/>
    <cellStyle name="Note 2 3 2 14 4" xfId="29808"/>
    <cellStyle name="Note 2 3 2 14 4 2" xfId="62256"/>
    <cellStyle name="Note 2 3 2 14 4 3" xfId="62257"/>
    <cellStyle name="Note 2 3 2 14 5" xfId="29809"/>
    <cellStyle name="Note 2 3 2 14 5 2" xfId="62258"/>
    <cellStyle name="Note 2 3 2 14 5 3" xfId="62259"/>
    <cellStyle name="Note 2 3 2 14 6" xfId="29810"/>
    <cellStyle name="Note 2 3 2 14 6 2" xfId="62260"/>
    <cellStyle name="Note 2 3 2 14 6 3" xfId="62261"/>
    <cellStyle name="Note 2 3 2 14 7" xfId="29811"/>
    <cellStyle name="Note 2 3 2 14 8" xfId="62262"/>
    <cellStyle name="Note 2 3 2 15" xfId="29812"/>
    <cellStyle name="Note 2 3 2 15 2" xfId="29813"/>
    <cellStyle name="Note 2 3 2 15 2 2" xfId="29814"/>
    <cellStyle name="Note 2 3 2 15 2 3" xfId="29815"/>
    <cellStyle name="Note 2 3 2 15 2 4" xfId="29816"/>
    <cellStyle name="Note 2 3 2 15 2 5" xfId="29817"/>
    <cellStyle name="Note 2 3 2 15 2 6" xfId="29818"/>
    <cellStyle name="Note 2 3 2 15 3" xfId="29819"/>
    <cellStyle name="Note 2 3 2 15 3 2" xfId="62263"/>
    <cellStyle name="Note 2 3 2 15 3 3" xfId="62264"/>
    <cellStyle name="Note 2 3 2 15 4" xfId="29820"/>
    <cellStyle name="Note 2 3 2 15 4 2" xfId="62265"/>
    <cellStyle name="Note 2 3 2 15 4 3" xfId="62266"/>
    <cellStyle name="Note 2 3 2 15 5" xfId="29821"/>
    <cellStyle name="Note 2 3 2 15 5 2" xfId="62267"/>
    <cellStyle name="Note 2 3 2 15 5 3" xfId="62268"/>
    <cellStyle name="Note 2 3 2 15 6" xfId="29822"/>
    <cellStyle name="Note 2 3 2 15 6 2" xfId="62269"/>
    <cellStyle name="Note 2 3 2 15 6 3" xfId="62270"/>
    <cellStyle name="Note 2 3 2 15 7" xfId="29823"/>
    <cellStyle name="Note 2 3 2 15 8" xfId="62271"/>
    <cellStyle name="Note 2 3 2 16" xfId="29824"/>
    <cellStyle name="Note 2 3 2 16 2" xfId="29825"/>
    <cellStyle name="Note 2 3 2 16 2 2" xfId="29826"/>
    <cellStyle name="Note 2 3 2 16 2 3" xfId="29827"/>
    <cellStyle name="Note 2 3 2 16 2 4" xfId="29828"/>
    <cellStyle name="Note 2 3 2 16 2 5" xfId="29829"/>
    <cellStyle name="Note 2 3 2 16 2 6" xfId="29830"/>
    <cellStyle name="Note 2 3 2 16 3" xfId="29831"/>
    <cellStyle name="Note 2 3 2 16 3 2" xfId="62272"/>
    <cellStyle name="Note 2 3 2 16 3 3" xfId="62273"/>
    <cellStyle name="Note 2 3 2 16 4" xfId="29832"/>
    <cellStyle name="Note 2 3 2 16 4 2" xfId="62274"/>
    <cellStyle name="Note 2 3 2 16 4 3" xfId="62275"/>
    <cellStyle name="Note 2 3 2 16 5" xfId="29833"/>
    <cellStyle name="Note 2 3 2 16 5 2" xfId="62276"/>
    <cellStyle name="Note 2 3 2 16 5 3" xfId="62277"/>
    <cellStyle name="Note 2 3 2 16 6" xfId="29834"/>
    <cellStyle name="Note 2 3 2 16 6 2" xfId="62278"/>
    <cellStyle name="Note 2 3 2 16 6 3" xfId="62279"/>
    <cellStyle name="Note 2 3 2 16 7" xfId="29835"/>
    <cellStyle name="Note 2 3 2 16 8" xfId="62280"/>
    <cellStyle name="Note 2 3 2 17" xfId="29836"/>
    <cellStyle name="Note 2 3 2 17 2" xfId="29837"/>
    <cellStyle name="Note 2 3 2 17 2 2" xfId="29838"/>
    <cellStyle name="Note 2 3 2 17 2 3" xfId="29839"/>
    <cellStyle name="Note 2 3 2 17 2 4" xfId="29840"/>
    <cellStyle name="Note 2 3 2 17 2 5" xfId="29841"/>
    <cellStyle name="Note 2 3 2 17 2 6" xfId="29842"/>
    <cellStyle name="Note 2 3 2 17 3" xfId="29843"/>
    <cellStyle name="Note 2 3 2 17 3 2" xfId="62281"/>
    <cellStyle name="Note 2 3 2 17 3 3" xfId="62282"/>
    <cellStyle name="Note 2 3 2 17 4" xfId="29844"/>
    <cellStyle name="Note 2 3 2 17 4 2" xfId="62283"/>
    <cellStyle name="Note 2 3 2 17 4 3" xfId="62284"/>
    <cellStyle name="Note 2 3 2 17 5" xfId="29845"/>
    <cellStyle name="Note 2 3 2 17 5 2" xfId="62285"/>
    <cellStyle name="Note 2 3 2 17 5 3" xfId="62286"/>
    <cellStyle name="Note 2 3 2 17 6" xfId="29846"/>
    <cellStyle name="Note 2 3 2 17 6 2" xfId="62287"/>
    <cellStyle name="Note 2 3 2 17 6 3" xfId="62288"/>
    <cellStyle name="Note 2 3 2 17 7" xfId="29847"/>
    <cellStyle name="Note 2 3 2 17 8" xfId="62289"/>
    <cellStyle name="Note 2 3 2 18" xfId="29848"/>
    <cellStyle name="Note 2 3 2 18 2" xfId="29849"/>
    <cellStyle name="Note 2 3 2 18 2 2" xfId="29850"/>
    <cellStyle name="Note 2 3 2 18 2 3" xfId="29851"/>
    <cellStyle name="Note 2 3 2 18 2 4" xfId="29852"/>
    <cellStyle name="Note 2 3 2 18 2 5" xfId="29853"/>
    <cellStyle name="Note 2 3 2 18 2 6" xfId="29854"/>
    <cellStyle name="Note 2 3 2 18 3" xfId="29855"/>
    <cellStyle name="Note 2 3 2 18 3 2" xfId="62290"/>
    <cellStyle name="Note 2 3 2 18 3 3" xfId="62291"/>
    <cellStyle name="Note 2 3 2 18 4" xfId="29856"/>
    <cellStyle name="Note 2 3 2 18 4 2" xfId="62292"/>
    <cellStyle name="Note 2 3 2 18 4 3" xfId="62293"/>
    <cellStyle name="Note 2 3 2 18 5" xfId="29857"/>
    <cellStyle name="Note 2 3 2 18 5 2" xfId="62294"/>
    <cellStyle name="Note 2 3 2 18 5 3" xfId="62295"/>
    <cellStyle name="Note 2 3 2 18 6" xfId="29858"/>
    <cellStyle name="Note 2 3 2 18 6 2" xfId="62296"/>
    <cellStyle name="Note 2 3 2 18 6 3" xfId="62297"/>
    <cellStyle name="Note 2 3 2 18 7" xfId="29859"/>
    <cellStyle name="Note 2 3 2 18 8" xfId="62298"/>
    <cellStyle name="Note 2 3 2 19" xfId="29860"/>
    <cellStyle name="Note 2 3 2 19 2" xfId="29861"/>
    <cellStyle name="Note 2 3 2 19 2 2" xfId="29862"/>
    <cellStyle name="Note 2 3 2 19 2 3" xfId="29863"/>
    <cellStyle name="Note 2 3 2 19 2 4" xfId="29864"/>
    <cellStyle name="Note 2 3 2 19 2 5" xfId="29865"/>
    <cellStyle name="Note 2 3 2 19 2 6" xfId="29866"/>
    <cellStyle name="Note 2 3 2 19 3" xfId="29867"/>
    <cellStyle name="Note 2 3 2 19 3 2" xfId="62299"/>
    <cellStyle name="Note 2 3 2 19 3 3" xfId="62300"/>
    <cellStyle name="Note 2 3 2 19 4" xfId="29868"/>
    <cellStyle name="Note 2 3 2 19 4 2" xfId="62301"/>
    <cellStyle name="Note 2 3 2 19 4 3" xfId="62302"/>
    <cellStyle name="Note 2 3 2 19 5" xfId="29869"/>
    <cellStyle name="Note 2 3 2 19 5 2" xfId="62303"/>
    <cellStyle name="Note 2 3 2 19 5 3" xfId="62304"/>
    <cellStyle name="Note 2 3 2 19 6" xfId="29870"/>
    <cellStyle name="Note 2 3 2 19 6 2" xfId="62305"/>
    <cellStyle name="Note 2 3 2 19 6 3" xfId="62306"/>
    <cellStyle name="Note 2 3 2 19 7" xfId="29871"/>
    <cellStyle name="Note 2 3 2 19 8" xfId="62307"/>
    <cellStyle name="Note 2 3 2 2" xfId="29872"/>
    <cellStyle name="Note 2 3 2 2 2" xfId="29873"/>
    <cellStyle name="Note 2 3 2 2 2 2" xfId="29874"/>
    <cellStyle name="Note 2 3 2 2 2 3" xfId="29875"/>
    <cellStyle name="Note 2 3 2 2 2 4" xfId="29876"/>
    <cellStyle name="Note 2 3 2 2 2 5" xfId="29877"/>
    <cellStyle name="Note 2 3 2 2 2 6" xfId="29878"/>
    <cellStyle name="Note 2 3 2 2 3" xfId="29879"/>
    <cellStyle name="Note 2 3 2 2 3 2" xfId="62308"/>
    <cellStyle name="Note 2 3 2 2 3 3" xfId="62309"/>
    <cellStyle name="Note 2 3 2 2 4" xfId="29880"/>
    <cellStyle name="Note 2 3 2 2 4 2" xfId="62310"/>
    <cellStyle name="Note 2 3 2 2 4 3" xfId="62311"/>
    <cellStyle name="Note 2 3 2 2 5" xfId="29881"/>
    <cellStyle name="Note 2 3 2 2 5 2" xfId="62312"/>
    <cellStyle name="Note 2 3 2 2 5 3" xfId="62313"/>
    <cellStyle name="Note 2 3 2 2 6" xfId="29882"/>
    <cellStyle name="Note 2 3 2 2 6 2" xfId="62314"/>
    <cellStyle name="Note 2 3 2 2 6 3" xfId="62315"/>
    <cellStyle name="Note 2 3 2 2 7" xfId="29883"/>
    <cellStyle name="Note 2 3 2 2 8" xfId="62316"/>
    <cellStyle name="Note 2 3 2 20" xfId="29884"/>
    <cellStyle name="Note 2 3 2 20 2" xfId="29885"/>
    <cellStyle name="Note 2 3 2 20 2 2" xfId="29886"/>
    <cellStyle name="Note 2 3 2 20 2 3" xfId="29887"/>
    <cellStyle name="Note 2 3 2 20 2 4" xfId="29888"/>
    <cellStyle name="Note 2 3 2 20 2 5" xfId="29889"/>
    <cellStyle name="Note 2 3 2 20 2 6" xfId="29890"/>
    <cellStyle name="Note 2 3 2 20 3" xfId="29891"/>
    <cellStyle name="Note 2 3 2 20 3 2" xfId="62317"/>
    <cellStyle name="Note 2 3 2 20 3 3" xfId="62318"/>
    <cellStyle name="Note 2 3 2 20 4" xfId="29892"/>
    <cellStyle name="Note 2 3 2 20 4 2" xfId="62319"/>
    <cellStyle name="Note 2 3 2 20 4 3" xfId="62320"/>
    <cellStyle name="Note 2 3 2 20 5" xfId="29893"/>
    <cellStyle name="Note 2 3 2 20 5 2" xfId="62321"/>
    <cellStyle name="Note 2 3 2 20 5 3" xfId="62322"/>
    <cellStyle name="Note 2 3 2 20 6" xfId="29894"/>
    <cellStyle name="Note 2 3 2 20 6 2" xfId="62323"/>
    <cellStyle name="Note 2 3 2 20 6 3" xfId="62324"/>
    <cellStyle name="Note 2 3 2 20 7" xfId="29895"/>
    <cellStyle name="Note 2 3 2 20 8" xfId="62325"/>
    <cellStyle name="Note 2 3 2 21" xfId="29896"/>
    <cellStyle name="Note 2 3 2 21 2" xfId="29897"/>
    <cellStyle name="Note 2 3 2 21 2 2" xfId="29898"/>
    <cellStyle name="Note 2 3 2 21 2 3" xfId="29899"/>
    <cellStyle name="Note 2 3 2 21 2 4" xfId="29900"/>
    <cellStyle name="Note 2 3 2 21 2 5" xfId="29901"/>
    <cellStyle name="Note 2 3 2 21 2 6" xfId="29902"/>
    <cellStyle name="Note 2 3 2 21 3" xfId="29903"/>
    <cellStyle name="Note 2 3 2 21 3 2" xfId="62326"/>
    <cellStyle name="Note 2 3 2 21 3 3" xfId="62327"/>
    <cellStyle name="Note 2 3 2 21 4" xfId="29904"/>
    <cellStyle name="Note 2 3 2 21 4 2" xfId="62328"/>
    <cellStyle name="Note 2 3 2 21 4 3" xfId="62329"/>
    <cellStyle name="Note 2 3 2 21 5" xfId="29905"/>
    <cellStyle name="Note 2 3 2 21 5 2" xfId="62330"/>
    <cellStyle name="Note 2 3 2 21 5 3" xfId="62331"/>
    <cellStyle name="Note 2 3 2 21 6" xfId="29906"/>
    <cellStyle name="Note 2 3 2 21 6 2" xfId="62332"/>
    <cellStyle name="Note 2 3 2 21 6 3" xfId="62333"/>
    <cellStyle name="Note 2 3 2 21 7" xfId="29907"/>
    <cellStyle name="Note 2 3 2 21 8" xfId="62334"/>
    <cellStyle name="Note 2 3 2 22" xfId="29908"/>
    <cellStyle name="Note 2 3 2 22 2" xfId="29909"/>
    <cellStyle name="Note 2 3 2 22 2 2" xfId="29910"/>
    <cellStyle name="Note 2 3 2 22 2 3" xfId="29911"/>
    <cellStyle name="Note 2 3 2 22 2 4" xfId="29912"/>
    <cellStyle name="Note 2 3 2 22 2 5" xfId="29913"/>
    <cellStyle name="Note 2 3 2 22 2 6" xfId="29914"/>
    <cellStyle name="Note 2 3 2 22 3" xfId="29915"/>
    <cellStyle name="Note 2 3 2 22 3 2" xfId="62335"/>
    <cellStyle name="Note 2 3 2 22 3 3" xfId="62336"/>
    <cellStyle name="Note 2 3 2 22 4" xfId="29916"/>
    <cellStyle name="Note 2 3 2 22 4 2" xfId="62337"/>
    <cellStyle name="Note 2 3 2 22 4 3" xfId="62338"/>
    <cellStyle name="Note 2 3 2 22 5" xfId="29917"/>
    <cellStyle name="Note 2 3 2 22 5 2" xfId="62339"/>
    <cellStyle name="Note 2 3 2 22 5 3" xfId="62340"/>
    <cellStyle name="Note 2 3 2 22 6" xfId="29918"/>
    <cellStyle name="Note 2 3 2 22 6 2" xfId="62341"/>
    <cellStyle name="Note 2 3 2 22 6 3" xfId="62342"/>
    <cellStyle name="Note 2 3 2 22 7" xfId="29919"/>
    <cellStyle name="Note 2 3 2 22 8" xfId="62343"/>
    <cellStyle name="Note 2 3 2 23" xfId="29920"/>
    <cellStyle name="Note 2 3 2 23 2" xfId="29921"/>
    <cellStyle name="Note 2 3 2 23 2 2" xfId="29922"/>
    <cellStyle name="Note 2 3 2 23 2 3" xfId="29923"/>
    <cellStyle name="Note 2 3 2 23 2 4" xfId="29924"/>
    <cellStyle name="Note 2 3 2 23 2 5" xfId="29925"/>
    <cellStyle name="Note 2 3 2 23 2 6" xfId="29926"/>
    <cellStyle name="Note 2 3 2 23 3" xfId="29927"/>
    <cellStyle name="Note 2 3 2 23 3 2" xfId="62344"/>
    <cellStyle name="Note 2 3 2 23 3 3" xfId="62345"/>
    <cellStyle name="Note 2 3 2 23 4" xfId="29928"/>
    <cellStyle name="Note 2 3 2 23 4 2" xfId="62346"/>
    <cellStyle name="Note 2 3 2 23 4 3" xfId="62347"/>
    <cellStyle name="Note 2 3 2 23 5" xfId="29929"/>
    <cellStyle name="Note 2 3 2 23 5 2" xfId="62348"/>
    <cellStyle name="Note 2 3 2 23 5 3" xfId="62349"/>
    <cellStyle name="Note 2 3 2 23 6" xfId="29930"/>
    <cellStyle name="Note 2 3 2 23 6 2" xfId="62350"/>
    <cellStyle name="Note 2 3 2 23 6 3" xfId="62351"/>
    <cellStyle name="Note 2 3 2 23 7" xfId="29931"/>
    <cellStyle name="Note 2 3 2 23 8" xfId="62352"/>
    <cellStyle name="Note 2 3 2 24" xfId="29932"/>
    <cellStyle name="Note 2 3 2 24 2" xfId="29933"/>
    <cellStyle name="Note 2 3 2 24 2 2" xfId="29934"/>
    <cellStyle name="Note 2 3 2 24 2 3" xfId="29935"/>
    <cellStyle name="Note 2 3 2 24 2 4" xfId="29936"/>
    <cellStyle name="Note 2 3 2 24 2 5" xfId="29937"/>
    <cellStyle name="Note 2 3 2 24 2 6" xfId="29938"/>
    <cellStyle name="Note 2 3 2 24 3" xfId="29939"/>
    <cellStyle name="Note 2 3 2 24 3 2" xfId="62353"/>
    <cellStyle name="Note 2 3 2 24 3 3" xfId="62354"/>
    <cellStyle name="Note 2 3 2 24 4" xfId="29940"/>
    <cellStyle name="Note 2 3 2 24 4 2" xfId="62355"/>
    <cellStyle name="Note 2 3 2 24 4 3" xfId="62356"/>
    <cellStyle name="Note 2 3 2 24 5" xfId="29941"/>
    <cellStyle name="Note 2 3 2 24 5 2" xfId="62357"/>
    <cellStyle name="Note 2 3 2 24 5 3" xfId="62358"/>
    <cellStyle name="Note 2 3 2 24 6" xfId="29942"/>
    <cellStyle name="Note 2 3 2 24 6 2" xfId="62359"/>
    <cellStyle name="Note 2 3 2 24 6 3" xfId="62360"/>
    <cellStyle name="Note 2 3 2 24 7" xfId="29943"/>
    <cellStyle name="Note 2 3 2 24 8" xfId="62361"/>
    <cellStyle name="Note 2 3 2 25" xfId="29944"/>
    <cellStyle name="Note 2 3 2 25 2" xfId="29945"/>
    <cellStyle name="Note 2 3 2 25 2 2" xfId="29946"/>
    <cellStyle name="Note 2 3 2 25 2 3" xfId="29947"/>
    <cellStyle name="Note 2 3 2 25 2 4" xfId="29948"/>
    <cellStyle name="Note 2 3 2 25 2 5" xfId="29949"/>
    <cellStyle name="Note 2 3 2 25 2 6" xfId="29950"/>
    <cellStyle name="Note 2 3 2 25 3" xfId="29951"/>
    <cellStyle name="Note 2 3 2 25 3 2" xfId="62362"/>
    <cellStyle name="Note 2 3 2 25 3 3" xfId="62363"/>
    <cellStyle name="Note 2 3 2 25 4" xfId="29952"/>
    <cellStyle name="Note 2 3 2 25 4 2" xfId="62364"/>
    <cellStyle name="Note 2 3 2 25 4 3" xfId="62365"/>
    <cellStyle name="Note 2 3 2 25 5" xfId="29953"/>
    <cellStyle name="Note 2 3 2 25 5 2" xfId="62366"/>
    <cellStyle name="Note 2 3 2 25 5 3" xfId="62367"/>
    <cellStyle name="Note 2 3 2 25 6" xfId="29954"/>
    <cellStyle name="Note 2 3 2 25 6 2" xfId="62368"/>
    <cellStyle name="Note 2 3 2 25 6 3" xfId="62369"/>
    <cellStyle name="Note 2 3 2 25 7" xfId="29955"/>
    <cellStyle name="Note 2 3 2 25 8" xfId="62370"/>
    <cellStyle name="Note 2 3 2 26" xfId="29956"/>
    <cellStyle name="Note 2 3 2 26 2" xfId="29957"/>
    <cellStyle name="Note 2 3 2 26 2 2" xfId="29958"/>
    <cellStyle name="Note 2 3 2 26 2 3" xfId="29959"/>
    <cellStyle name="Note 2 3 2 26 2 4" xfId="29960"/>
    <cellStyle name="Note 2 3 2 26 2 5" xfId="29961"/>
    <cellStyle name="Note 2 3 2 26 2 6" xfId="29962"/>
    <cellStyle name="Note 2 3 2 26 3" xfId="29963"/>
    <cellStyle name="Note 2 3 2 26 3 2" xfId="62371"/>
    <cellStyle name="Note 2 3 2 26 3 3" xfId="62372"/>
    <cellStyle name="Note 2 3 2 26 4" xfId="29964"/>
    <cellStyle name="Note 2 3 2 26 4 2" xfId="62373"/>
    <cellStyle name="Note 2 3 2 26 4 3" xfId="62374"/>
    <cellStyle name="Note 2 3 2 26 5" xfId="29965"/>
    <cellStyle name="Note 2 3 2 26 5 2" xfId="62375"/>
    <cellStyle name="Note 2 3 2 26 5 3" xfId="62376"/>
    <cellStyle name="Note 2 3 2 26 6" xfId="29966"/>
    <cellStyle name="Note 2 3 2 26 6 2" xfId="62377"/>
    <cellStyle name="Note 2 3 2 26 6 3" xfId="62378"/>
    <cellStyle name="Note 2 3 2 26 7" xfId="29967"/>
    <cellStyle name="Note 2 3 2 26 8" xfId="62379"/>
    <cellStyle name="Note 2 3 2 27" xfId="29968"/>
    <cellStyle name="Note 2 3 2 27 2" xfId="29969"/>
    <cellStyle name="Note 2 3 2 27 2 2" xfId="29970"/>
    <cellStyle name="Note 2 3 2 27 2 3" xfId="29971"/>
    <cellStyle name="Note 2 3 2 27 2 4" xfId="29972"/>
    <cellStyle name="Note 2 3 2 27 2 5" xfId="29973"/>
    <cellStyle name="Note 2 3 2 27 2 6" xfId="29974"/>
    <cellStyle name="Note 2 3 2 27 3" xfId="29975"/>
    <cellStyle name="Note 2 3 2 27 3 2" xfId="62380"/>
    <cellStyle name="Note 2 3 2 27 3 3" xfId="62381"/>
    <cellStyle name="Note 2 3 2 27 4" xfId="29976"/>
    <cellStyle name="Note 2 3 2 27 4 2" xfId="62382"/>
    <cellStyle name="Note 2 3 2 27 4 3" xfId="62383"/>
    <cellStyle name="Note 2 3 2 27 5" xfId="29977"/>
    <cellStyle name="Note 2 3 2 27 5 2" xfId="62384"/>
    <cellStyle name="Note 2 3 2 27 5 3" xfId="62385"/>
    <cellStyle name="Note 2 3 2 27 6" xfId="29978"/>
    <cellStyle name="Note 2 3 2 27 6 2" xfId="62386"/>
    <cellStyle name="Note 2 3 2 27 6 3" xfId="62387"/>
    <cellStyle name="Note 2 3 2 27 7" xfId="29979"/>
    <cellStyle name="Note 2 3 2 27 8" xfId="62388"/>
    <cellStyle name="Note 2 3 2 28" xfId="29980"/>
    <cellStyle name="Note 2 3 2 28 2" xfId="29981"/>
    <cellStyle name="Note 2 3 2 28 2 2" xfId="29982"/>
    <cellStyle name="Note 2 3 2 28 2 3" xfId="29983"/>
    <cellStyle name="Note 2 3 2 28 2 4" xfId="29984"/>
    <cellStyle name="Note 2 3 2 28 2 5" xfId="29985"/>
    <cellStyle name="Note 2 3 2 28 2 6" xfId="29986"/>
    <cellStyle name="Note 2 3 2 28 3" xfId="29987"/>
    <cellStyle name="Note 2 3 2 28 3 2" xfId="62389"/>
    <cellStyle name="Note 2 3 2 28 3 3" xfId="62390"/>
    <cellStyle name="Note 2 3 2 28 4" xfId="29988"/>
    <cellStyle name="Note 2 3 2 28 4 2" xfId="62391"/>
    <cellStyle name="Note 2 3 2 28 4 3" xfId="62392"/>
    <cellStyle name="Note 2 3 2 28 5" xfId="29989"/>
    <cellStyle name="Note 2 3 2 28 5 2" xfId="62393"/>
    <cellStyle name="Note 2 3 2 28 5 3" xfId="62394"/>
    <cellStyle name="Note 2 3 2 28 6" xfId="29990"/>
    <cellStyle name="Note 2 3 2 28 6 2" xfId="62395"/>
    <cellStyle name="Note 2 3 2 28 6 3" xfId="62396"/>
    <cellStyle name="Note 2 3 2 28 7" xfId="29991"/>
    <cellStyle name="Note 2 3 2 28 8" xfId="62397"/>
    <cellStyle name="Note 2 3 2 29" xfId="29992"/>
    <cellStyle name="Note 2 3 2 29 2" xfId="29993"/>
    <cellStyle name="Note 2 3 2 29 2 2" xfId="29994"/>
    <cellStyle name="Note 2 3 2 29 2 3" xfId="29995"/>
    <cellStyle name="Note 2 3 2 29 2 4" xfId="29996"/>
    <cellStyle name="Note 2 3 2 29 2 5" xfId="29997"/>
    <cellStyle name="Note 2 3 2 29 2 6" xfId="29998"/>
    <cellStyle name="Note 2 3 2 29 3" xfId="29999"/>
    <cellStyle name="Note 2 3 2 29 3 2" xfId="62398"/>
    <cellStyle name="Note 2 3 2 29 3 3" xfId="62399"/>
    <cellStyle name="Note 2 3 2 29 4" xfId="30000"/>
    <cellStyle name="Note 2 3 2 29 4 2" xfId="62400"/>
    <cellStyle name="Note 2 3 2 29 4 3" xfId="62401"/>
    <cellStyle name="Note 2 3 2 29 5" xfId="30001"/>
    <cellStyle name="Note 2 3 2 29 5 2" xfId="62402"/>
    <cellStyle name="Note 2 3 2 29 5 3" xfId="62403"/>
    <cellStyle name="Note 2 3 2 29 6" xfId="30002"/>
    <cellStyle name="Note 2 3 2 29 6 2" xfId="62404"/>
    <cellStyle name="Note 2 3 2 29 6 3" xfId="62405"/>
    <cellStyle name="Note 2 3 2 29 7" xfId="30003"/>
    <cellStyle name="Note 2 3 2 29 8" xfId="62406"/>
    <cellStyle name="Note 2 3 2 3" xfId="30004"/>
    <cellStyle name="Note 2 3 2 3 2" xfId="30005"/>
    <cellStyle name="Note 2 3 2 3 2 2" xfId="30006"/>
    <cellStyle name="Note 2 3 2 3 2 3" xfId="30007"/>
    <cellStyle name="Note 2 3 2 3 2 4" xfId="30008"/>
    <cellStyle name="Note 2 3 2 3 2 5" xfId="30009"/>
    <cellStyle name="Note 2 3 2 3 2 6" xfId="30010"/>
    <cellStyle name="Note 2 3 2 3 3" xfId="30011"/>
    <cellStyle name="Note 2 3 2 3 3 2" xfId="62407"/>
    <cellStyle name="Note 2 3 2 3 3 3" xfId="62408"/>
    <cellStyle name="Note 2 3 2 3 4" xfId="30012"/>
    <cellStyle name="Note 2 3 2 3 4 2" xfId="62409"/>
    <cellStyle name="Note 2 3 2 3 4 3" xfId="62410"/>
    <cellStyle name="Note 2 3 2 3 5" xfId="30013"/>
    <cellStyle name="Note 2 3 2 3 5 2" xfId="62411"/>
    <cellStyle name="Note 2 3 2 3 5 3" xfId="62412"/>
    <cellStyle name="Note 2 3 2 3 6" xfId="30014"/>
    <cellStyle name="Note 2 3 2 3 6 2" xfId="62413"/>
    <cellStyle name="Note 2 3 2 3 6 3" xfId="62414"/>
    <cellStyle name="Note 2 3 2 3 7" xfId="30015"/>
    <cellStyle name="Note 2 3 2 3 8" xfId="62415"/>
    <cellStyle name="Note 2 3 2 30" xfId="30016"/>
    <cellStyle name="Note 2 3 2 30 2" xfId="30017"/>
    <cellStyle name="Note 2 3 2 30 2 2" xfId="30018"/>
    <cellStyle name="Note 2 3 2 30 2 3" xfId="30019"/>
    <cellStyle name="Note 2 3 2 30 2 4" xfId="30020"/>
    <cellStyle name="Note 2 3 2 30 2 5" xfId="30021"/>
    <cellStyle name="Note 2 3 2 30 2 6" xfId="30022"/>
    <cellStyle name="Note 2 3 2 30 3" xfId="30023"/>
    <cellStyle name="Note 2 3 2 30 3 2" xfId="62416"/>
    <cellStyle name="Note 2 3 2 30 3 3" xfId="62417"/>
    <cellStyle name="Note 2 3 2 30 4" xfId="30024"/>
    <cellStyle name="Note 2 3 2 30 4 2" xfId="62418"/>
    <cellStyle name="Note 2 3 2 30 4 3" xfId="62419"/>
    <cellStyle name="Note 2 3 2 30 5" xfId="30025"/>
    <cellStyle name="Note 2 3 2 30 5 2" xfId="62420"/>
    <cellStyle name="Note 2 3 2 30 5 3" xfId="62421"/>
    <cellStyle name="Note 2 3 2 30 6" xfId="30026"/>
    <cellStyle name="Note 2 3 2 30 6 2" xfId="62422"/>
    <cellStyle name="Note 2 3 2 30 6 3" xfId="62423"/>
    <cellStyle name="Note 2 3 2 30 7" xfId="30027"/>
    <cellStyle name="Note 2 3 2 30 8" xfId="62424"/>
    <cellStyle name="Note 2 3 2 31" xfId="30028"/>
    <cellStyle name="Note 2 3 2 31 2" xfId="30029"/>
    <cellStyle name="Note 2 3 2 31 2 2" xfId="30030"/>
    <cellStyle name="Note 2 3 2 31 2 3" xfId="30031"/>
    <cellStyle name="Note 2 3 2 31 2 4" xfId="30032"/>
    <cellStyle name="Note 2 3 2 31 2 5" xfId="30033"/>
    <cellStyle name="Note 2 3 2 31 2 6" xfId="30034"/>
    <cellStyle name="Note 2 3 2 31 3" xfId="30035"/>
    <cellStyle name="Note 2 3 2 31 3 2" xfId="62425"/>
    <cellStyle name="Note 2 3 2 31 3 3" xfId="62426"/>
    <cellStyle name="Note 2 3 2 31 4" xfId="30036"/>
    <cellStyle name="Note 2 3 2 31 4 2" xfId="62427"/>
    <cellStyle name="Note 2 3 2 31 4 3" xfId="62428"/>
    <cellStyle name="Note 2 3 2 31 5" xfId="30037"/>
    <cellStyle name="Note 2 3 2 31 5 2" xfId="62429"/>
    <cellStyle name="Note 2 3 2 31 5 3" xfId="62430"/>
    <cellStyle name="Note 2 3 2 31 6" xfId="30038"/>
    <cellStyle name="Note 2 3 2 31 6 2" xfId="62431"/>
    <cellStyle name="Note 2 3 2 31 6 3" xfId="62432"/>
    <cellStyle name="Note 2 3 2 31 7" xfId="30039"/>
    <cellStyle name="Note 2 3 2 31 8" xfId="62433"/>
    <cellStyle name="Note 2 3 2 32" xfId="30040"/>
    <cellStyle name="Note 2 3 2 32 2" xfId="30041"/>
    <cellStyle name="Note 2 3 2 32 2 2" xfId="30042"/>
    <cellStyle name="Note 2 3 2 32 2 3" xfId="30043"/>
    <cellStyle name="Note 2 3 2 32 2 4" xfId="30044"/>
    <cellStyle name="Note 2 3 2 32 2 5" xfId="30045"/>
    <cellStyle name="Note 2 3 2 32 2 6" xfId="30046"/>
    <cellStyle name="Note 2 3 2 32 3" xfId="30047"/>
    <cellStyle name="Note 2 3 2 32 3 2" xfId="62434"/>
    <cellStyle name="Note 2 3 2 32 3 3" xfId="62435"/>
    <cellStyle name="Note 2 3 2 32 4" xfId="30048"/>
    <cellStyle name="Note 2 3 2 32 4 2" xfId="62436"/>
    <cellStyle name="Note 2 3 2 32 4 3" xfId="62437"/>
    <cellStyle name="Note 2 3 2 32 5" xfId="30049"/>
    <cellStyle name="Note 2 3 2 32 5 2" xfId="62438"/>
    <cellStyle name="Note 2 3 2 32 5 3" xfId="62439"/>
    <cellStyle name="Note 2 3 2 32 6" xfId="30050"/>
    <cellStyle name="Note 2 3 2 32 6 2" xfId="62440"/>
    <cellStyle name="Note 2 3 2 32 6 3" xfId="62441"/>
    <cellStyle name="Note 2 3 2 32 7" xfId="30051"/>
    <cellStyle name="Note 2 3 2 32 8" xfId="62442"/>
    <cellStyle name="Note 2 3 2 33" xfId="30052"/>
    <cellStyle name="Note 2 3 2 33 2" xfId="30053"/>
    <cellStyle name="Note 2 3 2 33 2 2" xfId="30054"/>
    <cellStyle name="Note 2 3 2 33 2 3" xfId="30055"/>
    <cellStyle name="Note 2 3 2 33 2 4" xfId="30056"/>
    <cellStyle name="Note 2 3 2 33 2 5" xfId="30057"/>
    <cellStyle name="Note 2 3 2 33 2 6" xfId="30058"/>
    <cellStyle name="Note 2 3 2 33 3" xfId="30059"/>
    <cellStyle name="Note 2 3 2 33 3 2" xfId="62443"/>
    <cellStyle name="Note 2 3 2 33 3 3" xfId="62444"/>
    <cellStyle name="Note 2 3 2 33 4" xfId="30060"/>
    <cellStyle name="Note 2 3 2 33 4 2" xfId="62445"/>
    <cellStyle name="Note 2 3 2 33 4 3" xfId="62446"/>
    <cellStyle name="Note 2 3 2 33 5" xfId="30061"/>
    <cellStyle name="Note 2 3 2 33 5 2" xfId="62447"/>
    <cellStyle name="Note 2 3 2 33 5 3" xfId="62448"/>
    <cellStyle name="Note 2 3 2 33 6" xfId="30062"/>
    <cellStyle name="Note 2 3 2 33 6 2" xfId="62449"/>
    <cellStyle name="Note 2 3 2 33 6 3" xfId="62450"/>
    <cellStyle name="Note 2 3 2 33 7" xfId="30063"/>
    <cellStyle name="Note 2 3 2 33 8" xfId="62451"/>
    <cellStyle name="Note 2 3 2 34" xfId="30064"/>
    <cellStyle name="Note 2 3 2 34 2" xfId="30065"/>
    <cellStyle name="Note 2 3 2 34 2 2" xfId="30066"/>
    <cellStyle name="Note 2 3 2 34 2 3" xfId="30067"/>
    <cellStyle name="Note 2 3 2 34 2 4" xfId="30068"/>
    <cellStyle name="Note 2 3 2 34 2 5" xfId="30069"/>
    <cellStyle name="Note 2 3 2 34 2 6" xfId="30070"/>
    <cellStyle name="Note 2 3 2 34 3" xfId="30071"/>
    <cellStyle name="Note 2 3 2 34 3 2" xfId="62452"/>
    <cellStyle name="Note 2 3 2 34 3 3" xfId="62453"/>
    <cellStyle name="Note 2 3 2 34 4" xfId="30072"/>
    <cellStyle name="Note 2 3 2 34 4 2" xfId="62454"/>
    <cellStyle name="Note 2 3 2 34 4 3" xfId="62455"/>
    <cellStyle name="Note 2 3 2 34 5" xfId="30073"/>
    <cellStyle name="Note 2 3 2 34 5 2" xfId="62456"/>
    <cellStyle name="Note 2 3 2 34 5 3" xfId="62457"/>
    <cellStyle name="Note 2 3 2 34 6" xfId="30074"/>
    <cellStyle name="Note 2 3 2 34 6 2" xfId="62458"/>
    <cellStyle name="Note 2 3 2 34 6 3" xfId="62459"/>
    <cellStyle name="Note 2 3 2 34 7" xfId="30075"/>
    <cellStyle name="Note 2 3 2 34 8" xfId="62460"/>
    <cellStyle name="Note 2 3 2 35" xfId="30076"/>
    <cellStyle name="Note 2 3 2 35 2" xfId="30077"/>
    <cellStyle name="Note 2 3 2 35 3" xfId="30078"/>
    <cellStyle name="Note 2 3 2 35 4" xfId="30079"/>
    <cellStyle name="Note 2 3 2 35 5" xfId="30080"/>
    <cellStyle name="Note 2 3 2 35 6" xfId="30081"/>
    <cellStyle name="Note 2 3 2 36" xfId="30082"/>
    <cellStyle name="Note 2 3 2 36 2" xfId="30083"/>
    <cellStyle name="Note 2 3 2 36 3" xfId="30084"/>
    <cellStyle name="Note 2 3 2 36 4" xfId="30085"/>
    <cellStyle name="Note 2 3 2 36 5" xfId="30086"/>
    <cellStyle name="Note 2 3 2 36 6" xfId="30087"/>
    <cellStyle name="Note 2 3 2 37" xfId="30088"/>
    <cellStyle name="Note 2 3 2 37 2" xfId="62461"/>
    <cellStyle name="Note 2 3 2 37 3" xfId="62462"/>
    <cellStyle name="Note 2 3 2 38" xfId="30089"/>
    <cellStyle name="Note 2 3 2 38 2" xfId="62463"/>
    <cellStyle name="Note 2 3 2 38 3" xfId="62464"/>
    <cellStyle name="Note 2 3 2 39" xfId="30090"/>
    <cellStyle name="Note 2 3 2 39 2" xfId="62465"/>
    <cellStyle name="Note 2 3 2 39 3" xfId="62466"/>
    <cellStyle name="Note 2 3 2 4" xfId="30091"/>
    <cellStyle name="Note 2 3 2 4 2" xfId="30092"/>
    <cellStyle name="Note 2 3 2 4 2 2" xfId="30093"/>
    <cellStyle name="Note 2 3 2 4 2 3" xfId="30094"/>
    <cellStyle name="Note 2 3 2 4 2 4" xfId="30095"/>
    <cellStyle name="Note 2 3 2 4 2 5" xfId="30096"/>
    <cellStyle name="Note 2 3 2 4 2 6" xfId="30097"/>
    <cellStyle name="Note 2 3 2 4 3" xfId="30098"/>
    <cellStyle name="Note 2 3 2 4 3 2" xfId="62467"/>
    <cellStyle name="Note 2 3 2 4 3 3" xfId="62468"/>
    <cellStyle name="Note 2 3 2 4 4" xfId="30099"/>
    <cellStyle name="Note 2 3 2 4 4 2" xfId="62469"/>
    <cellStyle name="Note 2 3 2 4 4 3" xfId="62470"/>
    <cellStyle name="Note 2 3 2 4 5" xfId="30100"/>
    <cellStyle name="Note 2 3 2 4 5 2" xfId="62471"/>
    <cellStyle name="Note 2 3 2 4 5 3" xfId="62472"/>
    <cellStyle name="Note 2 3 2 4 6" xfId="30101"/>
    <cellStyle name="Note 2 3 2 4 6 2" xfId="62473"/>
    <cellStyle name="Note 2 3 2 4 6 3" xfId="62474"/>
    <cellStyle name="Note 2 3 2 4 7" xfId="30102"/>
    <cellStyle name="Note 2 3 2 4 8" xfId="62475"/>
    <cellStyle name="Note 2 3 2 40" xfId="30103"/>
    <cellStyle name="Note 2 3 2 41" xfId="30104"/>
    <cellStyle name="Note 2 3 2 5" xfId="30105"/>
    <cellStyle name="Note 2 3 2 5 2" xfId="30106"/>
    <cellStyle name="Note 2 3 2 5 2 2" xfId="30107"/>
    <cellStyle name="Note 2 3 2 5 2 3" xfId="30108"/>
    <cellStyle name="Note 2 3 2 5 2 4" xfId="30109"/>
    <cellStyle name="Note 2 3 2 5 2 5" xfId="30110"/>
    <cellStyle name="Note 2 3 2 5 2 6" xfId="30111"/>
    <cellStyle name="Note 2 3 2 5 3" xfId="30112"/>
    <cellStyle name="Note 2 3 2 5 3 2" xfId="62476"/>
    <cellStyle name="Note 2 3 2 5 3 3" xfId="62477"/>
    <cellStyle name="Note 2 3 2 5 4" xfId="30113"/>
    <cellStyle name="Note 2 3 2 5 4 2" xfId="62478"/>
    <cellStyle name="Note 2 3 2 5 4 3" xfId="62479"/>
    <cellStyle name="Note 2 3 2 5 5" xfId="30114"/>
    <cellStyle name="Note 2 3 2 5 5 2" xfId="62480"/>
    <cellStyle name="Note 2 3 2 5 5 3" xfId="62481"/>
    <cellStyle name="Note 2 3 2 5 6" xfId="30115"/>
    <cellStyle name="Note 2 3 2 5 6 2" xfId="62482"/>
    <cellStyle name="Note 2 3 2 5 6 3" xfId="62483"/>
    <cellStyle name="Note 2 3 2 5 7" xfId="30116"/>
    <cellStyle name="Note 2 3 2 5 8" xfId="62484"/>
    <cellStyle name="Note 2 3 2 6" xfId="30117"/>
    <cellStyle name="Note 2 3 2 6 2" xfId="30118"/>
    <cellStyle name="Note 2 3 2 6 2 2" xfId="30119"/>
    <cellStyle name="Note 2 3 2 6 2 3" xfId="30120"/>
    <cellStyle name="Note 2 3 2 6 2 4" xfId="30121"/>
    <cellStyle name="Note 2 3 2 6 2 5" xfId="30122"/>
    <cellStyle name="Note 2 3 2 6 2 6" xfId="30123"/>
    <cellStyle name="Note 2 3 2 6 3" xfId="30124"/>
    <cellStyle name="Note 2 3 2 6 3 2" xfId="62485"/>
    <cellStyle name="Note 2 3 2 6 3 3" xfId="62486"/>
    <cellStyle name="Note 2 3 2 6 4" xfId="30125"/>
    <cellStyle name="Note 2 3 2 6 4 2" xfId="62487"/>
    <cellStyle name="Note 2 3 2 6 4 3" xfId="62488"/>
    <cellStyle name="Note 2 3 2 6 5" xfId="30126"/>
    <cellStyle name="Note 2 3 2 6 5 2" xfId="62489"/>
    <cellStyle name="Note 2 3 2 6 5 3" xfId="62490"/>
    <cellStyle name="Note 2 3 2 6 6" xfId="30127"/>
    <cellStyle name="Note 2 3 2 6 6 2" xfId="62491"/>
    <cellStyle name="Note 2 3 2 6 6 3" xfId="62492"/>
    <cellStyle name="Note 2 3 2 6 7" xfId="30128"/>
    <cellStyle name="Note 2 3 2 6 8" xfId="62493"/>
    <cellStyle name="Note 2 3 2 7" xfId="30129"/>
    <cellStyle name="Note 2 3 2 7 2" xfId="30130"/>
    <cellStyle name="Note 2 3 2 7 2 2" xfId="30131"/>
    <cellStyle name="Note 2 3 2 7 2 3" xfId="30132"/>
    <cellStyle name="Note 2 3 2 7 2 4" xfId="30133"/>
    <cellStyle name="Note 2 3 2 7 2 5" xfId="30134"/>
    <cellStyle name="Note 2 3 2 7 2 6" xfId="30135"/>
    <cellStyle name="Note 2 3 2 7 3" xfId="30136"/>
    <cellStyle name="Note 2 3 2 7 3 2" xfId="62494"/>
    <cellStyle name="Note 2 3 2 7 3 3" xfId="62495"/>
    <cellStyle name="Note 2 3 2 7 4" xfId="30137"/>
    <cellStyle name="Note 2 3 2 7 4 2" xfId="62496"/>
    <cellStyle name="Note 2 3 2 7 4 3" xfId="62497"/>
    <cellStyle name="Note 2 3 2 7 5" xfId="30138"/>
    <cellStyle name="Note 2 3 2 7 5 2" xfId="62498"/>
    <cellStyle name="Note 2 3 2 7 5 3" xfId="62499"/>
    <cellStyle name="Note 2 3 2 7 6" xfId="30139"/>
    <cellStyle name="Note 2 3 2 7 6 2" xfId="62500"/>
    <cellStyle name="Note 2 3 2 7 6 3" xfId="62501"/>
    <cellStyle name="Note 2 3 2 7 7" xfId="30140"/>
    <cellStyle name="Note 2 3 2 7 8" xfId="62502"/>
    <cellStyle name="Note 2 3 2 8" xfId="30141"/>
    <cellStyle name="Note 2 3 2 8 2" xfId="30142"/>
    <cellStyle name="Note 2 3 2 8 2 2" xfId="30143"/>
    <cellStyle name="Note 2 3 2 8 2 3" xfId="30144"/>
    <cellStyle name="Note 2 3 2 8 2 4" xfId="30145"/>
    <cellStyle name="Note 2 3 2 8 2 5" xfId="30146"/>
    <cellStyle name="Note 2 3 2 8 2 6" xfId="30147"/>
    <cellStyle name="Note 2 3 2 8 3" xfId="30148"/>
    <cellStyle name="Note 2 3 2 8 3 2" xfId="62503"/>
    <cellStyle name="Note 2 3 2 8 3 3" xfId="62504"/>
    <cellStyle name="Note 2 3 2 8 4" xfId="30149"/>
    <cellStyle name="Note 2 3 2 8 4 2" xfId="62505"/>
    <cellStyle name="Note 2 3 2 8 4 3" xfId="62506"/>
    <cellStyle name="Note 2 3 2 8 5" xfId="30150"/>
    <cellStyle name="Note 2 3 2 8 5 2" xfId="62507"/>
    <cellStyle name="Note 2 3 2 8 5 3" xfId="62508"/>
    <cellStyle name="Note 2 3 2 8 6" xfId="30151"/>
    <cellStyle name="Note 2 3 2 8 6 2" xfId="62509"/>
    <cellStyle name="Note 2 3 2 8 6 3" xfId="62510"/>
    <cellStyle name="Note 2 3 2 8 7" xfId="30152"/>
    <cellStyle name="Note 2 3 2 8 8" xfId="62511"/>
    <cellStyle name="Note 2 3 2 9" xfId="30153"/>
    <cellStyle name="Note 2 3 2 9 2" xfId="30154"/>
    <cellStyle name="Note 2 3 2 9 2 2" xfId="30155"/>
    <cellStyle name="Note 2 3 2 9 2 3" xfId="30156"/>
    <cellStyle name="Note 2 3 2 9 2 4" xfId="30157"/>
    <cellStyle name="Note 2 3 2 9 2 5" xfId="30158"/>
    <cellStyle name="Note 2 3 2 9 2 6" xfId="30159"/>
    <cellStyle name="Note 2 3 2 9 3" xfId="30160"/>
    <cellStyle name="Note 2 3 2 9 3 2" xfId="62512"/>
    <cellStyle name="Note 2 3 2 9 3 3" xfId="62513"/>
    <cellStyle name="Note 2 3 2 9 4" xfId="30161"/>
    <cellStyle name="Note 2 3 2 9 4 2" xfId="62514"/>
    <cellStyle name="Note 2 3 2 9 4 3" xfId="62515"/>
    <cellStyle name="Note 2 3 2 9 5" xfId="30162"/>
    <cellStyle name="Note 2 3 2 9 5 2" xfId="62516"/>
    <cellStyle name="Note 2 3 2 9 5 3" xfId="62517"/>
    <cellStyle name="Note 2 3 2 9 6" xfId="30163"/>
    <cellStyle name="Note 2 3 2 9 6 2" xfId="62518"/>
    <cellStyle name="Note 2 3 2 9 6 3" xfId="62519"/>
    <cellStyle name="Note 2 3 2 9 7" xfId="30164"/>
    <cellStyle name="Note 2 3 2 9 8" xfId="62520"/>
    <cellStyle name="Note 2 3 20" xfId="30165"/>
    <cellStyle name="Note 2 3 20 2" xfId="30166"/>
    <cellStyle name="Note 2 3 20 2 2" xfId="30167"/>
    <cellStyle name="Note 2 3 20 2 3" xfId="30168"/>
    <cellStyle name="Note 2 3 20 2 4" xfId="30169"/>
    <cellStyle name="Note 2 3 20 2 5" xfId="30170"/>
    <cellStyle name="Note 2 3 20 2 6" xfId="30171"/>
    <cellStyle name="Note 2 3 20 3" xfId="30172"/>
    <cellStyle name="Note 2 3 20 3 2" xfId="62521"/>
    <cellStyle name="Note 2 3 20 3 3" xfId="62522"/>
    <cellStyle name="Note 2 3 20 4" xfId="30173"/>
    <cellStyle name="Note 2 3 20 4 2" xfId="62523"/>
    <cellStyle name="Note 2 3 20 4 3" xfId="62524"/>
    <cellStyle name="Note 2 3 20 5" xfId="30174"/>
    <cellStyle name="Note 2 3 20 5 2" xfId="62525"/>
    <cellStyle name="Note 2 3 20 5 3" xfId="62526"/>
    <cellStyle name="Note 2 3 20 6" xfId="30175"/>
    <cellStyle name="Note 2 3 20 6 2" xfId="62527"/>
    <cellStyle name="Note 2 3 20 6 3" xfId="62528"/>
    <cellStyle name="Note 2 3 20 7" xfId="30176"/>
    <cellStyle name="Note 2 3 20 8" xfId="62529"/>
    <cellStyle name="Note 2 3 21" xfId="30177"/>
    <cellStyle name="Note 2 3 21 2" xfId="30178"/>
    <cellStyle name="Note 2 3 21 2 2" xfId="30179"/>
    <cellStyle name="Note 2 3 21 2 3" xfId="30180"/>
    <cellStyle name="Note 2 3 21 2 4" xfId="30181"/>
    <cellStyle name="Note 2 3 21 2 5" xfId="30182"/>
    <cellStyle name="Note 2 3 21 2 6" xfId="30183"/>
    <cellStyle name="Note 2 3 21 3" xfId="30184"/>
    <cellStyle name="Note 2 3 21 3 2" xfId="62530"/>
    <cellStyle name="Note 2 3 21 3 3" xfId="62531"/>
    <cellStyle name="Note 2 3 21 4" xfId="30185"/>
    <cellStyle name="Note 2 3 21 4 2" xfId="62532"/>
    <cellStyle name="Note 2 3 21 4 3" xfId="62533"/>
    <cellStyle name="Note 2 3 21 5" xfId="30186"/>
    <cellStyle name="Note 2 3 21 5 2" xfId="62534"/>
    <cellStyle name="Note 2 3 21 5 3" xfId="62535"/>
    <cellStyle name="Note 2 3 21 6" xfId="30187"/>
    <cellStyle name="Note 2 3 21 6 2" xfId="62536"/>
    <cellStyle name="Note 2 3 21 6 3" xfId="62537"/>
    <cellStyle name="Note 2 3 21 7" xfId="30188"/>
    <cellStyle name="Note 2 3 21 8" xfId="62538"/>
    <cellStyle name="Note 2 3 22" xfId="30189"/>
    <cellStyle name="Note 2 3 22 2" xfId="30190"/>
    <cellStyle name="Note 2 3 22 2 2" xfId="30191"/>
    <cellStyle name="Note 2 3 22 2 3" xfId="30192"/>
    <cellStyle name="Note 2 3 22 2 4" xfId="30193"/>
    <cellStyle name="Note 2 3 22 2 5" xfId="30194"/>
    <cellStyle name="Note 2 3 22 2 6" xfId="30195"/>
    <cellStyle name="Note 2 3 22 3" xfId="30196"/>
    <cellStyle name="Note 2 3 22 3 2" xfId="62539"/>
    <cellStyle name="Note 2 3 22 3 3" xfId="62540"/>
    <cellStyle name="Note 2 3 22 4" xfId="30197"/>
    <cellStyle name="Note 2 3 22 4 2" xfId="62541"/>
    <cellStyle name="Note 2 3 22 4 3" xfId="62542"/>
    <cellStyle name="Note 2 3 22 5" xfId="30198"/>
    <cellStyle name="Note 2 3 22 5 2" xfId="62543"/>
    <cellStyle name="Note 2 3 22 5 3" xfId="62544"/>
    <cellStyle name="Note 2 3 22 6" xfId="30199"/>
    <cellStyle name="Note 2 3 22 6 2" xfId="62545"/>
    <cellStyle name="Note 2 3 22 6 3" xfId="62546"/>
    <cellStyle name="Note 2 3 22 7" xfId="30200"/>
    <cellStyle name="Note 2 3 22 8" xfId="62547"/>
    <cellStyle name="Note 2 3 23" xfId="30201"/>
    <cellStyle name="Note 2 3 23 2" xfId="30202"/>
    <cellStyle name="Note 2 3 23 2 2" xfId="30203"/>
    <cellStyle name="Note 2 3 23 2 3" xfId="30204"/>
    <cellStyle name="Note 2 3 23 2 4" xfId="30205"/>
    <cellStyle name="Note 2 3 23 2 5" xfId="30206"/>
    <cellStyle name="Note 2 3 23 2 6" xfId="30207"/>
    <cellStyle name="Note 2 3 23 3" xfId="30208"/>
    <cellStyle name="Note 2 3 23 3 2" xfId="62548"/>
    <cellStyle name="Note 2 3 23 3 3" xfId="62549"/>
    <cellStyle name="Note 2 3 23 4" xfId="30209"/>
    <cellStyle name="Note 2 3 23 4 2" xfId="62550"/>
    <cellStyle name="Note 2 3 23 4 3" xfId="62551"/>
    <cellStyle name="Note 2 3 23 5" xfId="30210"/>
    <cellStyle name="Note 2 3 23 5 2" xfId="62552"/>
    <cellStyle name="Note 2 3 23 5 3" xfId="62553"/>
    <cellStyle name="Note 2 3 23 6" xfId="30211"/>
    <cellStyle name="Note 2 3 23 6 2" xfId="62554"/>
    <cellStyle name="Note 2 3 23 6 3" xfId="62555"/>
    <cellStyle name="Note 2 3 23 7" xfId="30212"/>
    <cellStyle name="Note 2 3 23 8" xfId="62556"/>
    <cellStyle name="Note 2 3 24" xfId="30213"/>
    <cellStyle name="Note 2 3 24 2" xfId="30214"/>
    <cellStyle name="Note 2 3 24 2 2" xfId="30215"/>
    <cellStyle name="Note 2 3 24 2 3" xfId="30216"/>
    <cellStyle name="Note 2 3 24 2 4" xfId="30217"/>
    <cellStyle name="Note 2 3 24 2 5" xfId="30218"/>
    <cellStyle name="Note 2 3 24 2 6" xfId="30219"/>
    <cellStyle name="Note 2 3 24 3" xfId="30220"/>
    <cellStyle name="Note 2 3 24 3 2" xfId="62557"/>
    <cellStyle name="Note 2 3 24 3 3" xfId="62558"/>
    <cellStyle name="Note 2 3 24 4" xfId="30221"/>
    <cellStyle name="Note 2 3 24 4 2" xfId="62559"/>
    <cellStyle name="Note 2 3 24 4 3" xfId="62560"/>
    <cellStyle name="Note 2 3 24 5" xfId="30222"/>
    <cellStyle name="Note 2 3 24 5 2" xfId="62561"/>
    <cellStyle name="Note 2 3 24 5 3" xfId="62562"/>
    <cellStyle name="Note 2 3 24 6" xfId="30223"/>
    <cellStyle name="Note 2 3 24 6 2" xfId="62563"/>
    <cellStyle name="Note 2 3 24 6 3" xfId="62564"/>
    <cellStyle name="Note 2 3 24 7" xfId="30224"/>
    <cellStyle name="Note 2 3 24 8" xfId="62565"/>
    <cellStyle name="Note 2 3 25" xfId="30225"/>
    <cellStyle name="Note 2 3 25 2" xfId="30226"/>
    <cellStyle name="Note 2 3 25 2 2" xfId="30227"/>
    <cellStyle name="Note 2 3 25 2 3" xfId="30228"/>
    <cellStyle name="Note 2 3 25 2 4" xfId="30229"/>
    <cellStyle name="Note 2 3 25 2 5" xfId="30230"/>
    <cellStyle name="Note 2 3 25 2 6" xfId="30231"/>
    <cellStyle name="Note 2 3 25 3" xfId="30232"/>
    <cellStyle name="Note 2 3 25 3 2" xfId="62566"/>
    <cellStyle name="Note 2 3 25 3 3" xfId="62567"/>
    <cellStyle name="Note 2 3 25 4" xfId="30233"/>
    <cellStyle name="Note 2 3 25 4 2" xfId="62568"/>
    <cellStyle name="Note 2 3 25 4 3" xfId="62569"/>
    <cellStyle name="Note 2 3 25 5" xfId="30234"/>
    <cellStyle name="Note 2 3 25 5 2" xfId="62570"/>
    <cellStyle name="Note 2 3 25 5 3" xfId="62571"/>
    <cellStyle name="Note 2 3 25 6" xfId="30235"/>
    <cellStyle name="Note 2 3 25 6 2" xfId="62572"/>
    <cellStyle name="Note 2 3 25 6 3" xfId="62573"/>
    <cellStyle name="Note 2 3 25 7" xfId="30236"/>
    <cellStyle name="Note 2 3 25 8" xfId="62574"/>
    <cellStyle name="Note 2 3 26" xfId="30237"/>
    <cellStyle name="Note 2 3 26 2" xfId="30238"/>
    <cellStyle name="Note 2 3 26 2 2" xfId="30239"/>
    <cellStyle name="Note 2 3 26 2 3" xfId="30240"/>
    <cellStyle name="Note 2 3 26 2 4" xfId="30241"/>
    <cellStyle name="Note 2 3 26 2 5" xfId="30242"/>
    <cellStyle name="Note 2 3 26 2 6" xfId="30243"/>
    <cellStyle name="Note 2 3 26 3" xfId="30244"/>
    <cellStyle name="Note 2 3 26 3 2" xfId="62575"/>
    <cellStyle name="Note 2 3 26 3 3" xfId="62576"/>
    <cellStyle name="Note 2 3 26 4" xfId="30245"/>
    <cellStyle name="Note 2 3 26 4 2" xfId="62577"/>
    <cellStyle name="Note 2 3 26 4 3" xfId="62578"/>
    <cellStyle name="Note 2 3 26 5" xfId="30246"/>
    <cellStyle name="Note 2 3 26 5 2" xfId="62579"/>
    <cellStyle name="Note 2 3 26 5 3" xfId="62580"/>
    <cellStyle name="Note 2 3 26 6" xfId="30247"/>
    <cellStyle name="Note 2 3 26 6 2" xfId="62581"/>
    <cellStyle name="Note 2 3 26 6 3" xfId="62582"/>
    <cellStyle name="Note 2 3 26 7" xfId="30248"/>
    <cellStyle name="Note 2 3 26 8" xfId="62583"/>
    <cellStyle name="Note 2 3 27" xfId="30249"/>
    <cellStyle name="Note 2 3 27 2" xfId="30250"/>
    <cellStyle name="Note 2 3 27 2 2" xfId="30251"/>
    <cellStyle name="Note 2 3 27 2 3" xfId="30252"/>
    <cellStyle name="Note 2 3 27 2 4" xfId="30253"/>
    <cellStyle name="Note 2 3 27 2 5" xfId="30254"/>
    <cellStyle name="Note 2 3 27 2 6" xfId="30255"/>
    <cellStyle name="Note 2 3 27 3" xfId="30256"/>
    <cellStyle name="Note 2 3 27 3 2" xfId="62584"/>
    <cellStyle name="Note 2 3 27 3 3" xfId="62585"/>
    <cellStyle name="Note 2 3 27 4" xfId="30257"/>
    <cellStyle name="Note 2 3 27 4 2" xfId="62586"/>
    <cellStyle name="Note 2 3 27 4 3" xfId="62587"/>
    <cellStyle name="Note 2 3 27 5" xfId="30258"/>
    <cellStyle name="Note 2 3 27 5 2" xfId="62588"/>
    <cellStyle name="Note 2 3 27 5 3" xfId="62589"/>
    <cellStyle name="Note 2 3 27 6" xfId="30259"/>
    <cellStyle name="Note 2 3 27 6 2" xfId="62590"/>
    <cellStyle name="Note 2 3 27 6 3" xfId="62591"/>
    <cellStyle name="Note 2 3 27 7" xfId="30260"/>
    <cellStyle name="Note 2 3 27 8" xfId="62592"/>
    <cellStyle name="Note 2 3 28" xfId="30261"/>
    <cellStyle name="Note 2 3 28 2" xfId="30262"/>
    <cellStyle name="Note 2 3 28 2 2" xfId="30263"/>
    <cellStyle name="Note 2 3 28 2 3" xfId="30264"/>
    <cellStyle name="Note 2 3 28 2 4" xfId="30265"/>
    <cellStyle name="Note 2 3 28 2 5" xfId="30266"/>
    <cellStyle name="Note 2 3 28 2 6" xfId="30267"/>
    <cellStyle name="Note 2 3 28 3" xfId="30268"/>
    <cellStyle name="Note 2 3 28 3 2" xfId="62593"/>
    <cellStyle name="Note 2 3 28 3 3" xfId="62594"/>
    <cellStyle name="Note 2 3 28 4" xfId="30269"/>
    <cellStyle name="Note 2 3 28 4 2" xfId="62595"/>
    <cellStyle name="Note 2 3 28 4 3" xfId="62596"/>
    <cellStyle name="Note 2 3 28 5" xfId="30270"/>
    <cellStyle name="Note 2 3 28 5 2" xfId="62597"/>
    <cellStyle name="Note 2 3 28 5 3" xfId="62598"/>
    <cellStyle name="Note 2 3 28 6" xfId="30271"/>
    <cellStyle name="Note 2 3 28 6 2" xfId="62599"/>
    <cellStyle name="Note 2 3 28 6 3" xfId="62600"/>
    <cellStyle name="Note 2 3 28 7" xfId="30272"/>
    <cellStyle name="Note 2 3 28 8" xfId="62601"/>
    <cellStyle name="Note 2 3 29" xfId="30273"/>
    <cellStyle name="Note 2 3 29 2" xfId="30274"/>
    <cellStyle name="Note 2 3 29 2 2" xfId="30275"/>
    <cellStyle name="Note 2 3 29 2 3" xfId="30276"/>
    <cellStyle name="Note 2 3 29 2 4" xfId="30277"/>
    <cellStyle name="Note 2 3 29 2 5" xfId="30278"/>
    <cellStyle name="Note 2 3 29 2 6" xfId="30279"/>
    <cellStyle name="Note 2 3 29 3" xfId="30280"/>
    <cellStyle name="Note 2 3 29 3 2" xfId="62602"/>
    <cellStyle name="Note 2 3 29 3 3" xfId="62603"/>
    <cellStyle name="Note 2 3 29 4" xfId="30281"/>
    <cellStyle name="Note 2 3 29 4 2" xfId="62604"/>
    <cellStyle name="Note 2 3 29 4 3" xfId="62605"/>
    <cellStyle name="Note 2 3 29 5" xfId="30282"/>
    <cellStyle name="Note 2 3 29 5 2" xfId="62606"/>
    <cellStyle name="Note 2 3 29 5 3" xfId="62607"/>
    <cellStyle name="Note 2 3 29 6" xfId="30283"/>
    <cellStyle name="Note 2 3 29 6 2" xfId="62608"/>
    <cellStyle name="Note 2 3 29 6 3" xfId="62609"/>
    <cellStyle name="Note 2 3 29 7" xfId="30284"/>
    <cellStyle name="Note 2 3 29 8" xfId="62610"/>
    <cellStyle name="Note 2 3 3" xfId="30285"/>
    <cellStyle name="Note 2 3 3 2" xfId="30286"/>
    <cellStyle name="Note 2 3 3 2 2" xfId="62611"/>
    <cellStyle name="Note 2 3 3 2 3" xfId="62612"/>
    <cellStyle name="Note 2 3 3 3" xfId="30287"/>
    <cellStyle name="Note 2 3 3 3 2" xfId="30288"/>
    <cellStyle name="Note 2 3 3 3 3" xfId="30289"/>
    <cellStyle name="Note 2 3 3 3 4" xfId="30290"/>
    <cellStyle name="Note 2 3 3 3 5" xfId="30291"/>
    <cellStyle name="Note 2 3 3 3 6" xfId="30292"/>
    <cellStyle name="Note 2 3 3 4" xfId="30293"/>
    <cellStyle name="Note 2 3 3 4 2" xfId="62613"/>
    <cellStyle name="Note 2 3 3 4 3" xfId="62614"/>
    <cellStyle name="Note 2 3 3 5" xfId="30294"/>
    <cellStyle name="Note 2 3 3 5 2" xfId="62615"/>
    <cellStyle name="Note 2 3 3 5 3" xfId="62616"/>
    <cellStyle name="Note 2 3 3 6" xfId="30295"/>
    <cellStyle name="Note 2 3 3 6 2" xfId="62617"/>
    <cellStyle name="Note 2 3 3 6 3" xfId="62618"/>
    <cellStyle name="Note 2 3 3 7" xfId="30296"/>
    <cellStyle name="Note 2 3 3 8" xfId="30297"/>
    <cellStyle name="Note 2 3 30" xfId="30298"/>
    <cellStyle name="Note 2 3 30 2" xfId="30299"/>
    <cellStyle name="Note 2 3 30 2 2" xfId="30300"/>
    <cellStyle name="Note 2 3 30 2 3" xfId="30301"/>
    <cellStyle name="Note 2 3 30 2 4" xfId="30302"/>
    <cellStyle name="Note 2 3 30 2 5" xfId="30303"/>
    <cellStyle name="Note 2 3 30 2 6" xfId="30304"/>
    <cellStyle name="Note 2 3 30 3" xfId="30305"/>
    <cellStyle name="Note 2 3 30 3 2" xfId="62619"/>
    <cellStyle name="Note 2 3 30 3 3" xfId="62620"/>
    <cellStyle name="Note 2 3 30 4" xfId="30306"/>
    <cellStyle name="Note 2 3 30 4 2" xfId="62621"/>
    <cellStyle name="Note 2 3 30 4 3" xfId="62622"/>
    <cellStyle name="Note 2 3 30 5" xfId="30307"/>
    <cellStyle name="Note 2 3 30 5 2" xfId="62623"/>
    <cellStyle name="Note 2 3 30 5 3" xfId="62624"/>
    <cellStyle name="Note 2 3 30 6" xfId="30308"/>
    <cellStyle name="Note 2 3 30 6 2" xfId="62625"/>
    <cellStyle name="Note 2 3 30 6 3" xfId="62626"/>
    <cellStyle name="Note 2 3 30 7" xfId="30309"/>
    <cellStyle name="Note 2 3 30 8" xfId="62627"/>
    <cellStyle name="Note 2 3 31" xfId="30310"/>
    <cellStyle name="Note 2 3 31 2" xfId="30311"/>
    <cellStyle name="Note 2 3 31 2 2" xfId="30312"/>
    <cellStyle name="Note 2 3 31 2 3" xfId="30313"/>
    <cellStyle name="Note 2 3 31 2 4" xfId="30314"/>
    <cellStyle name="Note 2 3 31 2 5" xfId="30315"/>
    <cellStyle name="Note 2 3 31 2 6" xfId="30316"/>
    <cellStyle name="Note 2 3 31 3" xfId="30317"/>
    <cellStyle name="Note 2 3 31 3 2" xfId="62628"/>
    <cellStyle name="Note 2 3 31 3 3" xfId="62629"/>
    <cellStyle name="Note 2 3 31 4" xfId="30318"/>
    <cellStyle name="Note 2 3 31 4 2" xfId="62630"/>
    <cellStyle name="Note 2 3 31 4 3" xfId="62631"/>
    <cellStyle name="Note 2 3 31 5" xfId="30319"/>
    <cellStyle name="Note 2 3 31 5 2" xfId="62632"/>
    <cellStyle name="Note 2 3 31 5 3" xfId="62633"/>
    <cellStyle name="Note 2 3 31 6" xfId="30320"/>
    <cellStyle name="Note 2 3 31 6 2" xfId="62634"/>
    <cellStyle name="Note 2 3 31 6 3" xfId="62635"/>
    <cellStyle name="Note 2 3 31 7" xfId="30321"/>
    <cellStyle name="Note 2 3 31 8" xfId="62636"/>
    <cellStyle name="Note 2 3 32" xfId="30322"/>
    <cellStyle name="Note 2 3 32 2" xfId="30323"/>
    <cellStyle name="Note 2 3 32 2 2" xfId="30324"/>
    <cellStyle name="Note 2 3 32 2 3" xfId="30325"/>
    <cellStyle name="Note 2 3 32 2 4" xfId="30326"/>
    <cellStyle name="Note 2 3 32 2 5" xfId="30327"/>
    <cellStyle name="Note 2 3 32 2 6" xfId="30328"/>
    <cellStyle name="Note 2 3 32 3" xfId="30329"/>
    <cellStyle name="Note 2 3 32 3 2" xfId="62637"/>
    <cellStyle name="Note 2 3 32 3 3" xfId="62638"/>
    <cellStyle name="Note 2 3 32 4" xfId="30330"/>
    <cellStyle name="Note 2 3 32 4 2" xfId="62639"/>
    <cellStyle name="Note 2 3 32 4 3" xfId="62640"/>
    <cellStyle name="Note 2 3 32 5" xfId="30331"/>
    <cellStyle name="Note 2 3 32 5 2" xfId="62641"/>
    <cellStyle name="Note 2 3 32 5 3" xfId="62642"/>
    <cellStyle name="Note 2 3 32 6" xfId="30332"/>
    <cellStyle name="Note 2 3 32 6 2" xfId="62643"/>
    <cellStyle name="Note 2 3 32 6 3" xfId="62644"/>
    <cellStyle name="Note 2 3 32 7" xfId="30333"/>
    <cellStyle name="Note 2 3 32 8" xfId="62645"/>
    <cellStyle name="Note 2 3 33" xfId="30334"/>
    <cellStyle name="Note 2 3 33 2" xfId="30335"/>
    <cellStyle name="Note 2 3 33 2 2" xfId="30336"/>
    <cellStyle name="Note 2 3 33 2 3" xfId="30337"/>
    <cellStyle name="Note 2 3 33 2 4" xfId="30338"/>
    <cellStyle name="Note 2 3 33 2 5" xfId="30339"/>
    <cellStyle name="Note 2 3 33 2 6" xfId="30340"/>
    <cellStyle name="Note 2 3 33 3" xfId="30341"/>
    <cellStyle name="Note 2 3 33 3 2" xfId="62646"/>
    <cellStyle name="Note 2 3 33 3 3" xfId="62647"/>
    <cellStyle name="Note 2 3 33 4" xfId="30342"/>
    <cellStyle name="Note 2 3 33 4 2" xfId="62648"/>
    <cellStyle name="Note 2 3 33 4 3" xfId="62649"/>
    <cellStyle name="Note 2 3 33 5" xfId="30343"/>
    <cellStyle name="Note 2 3 33 5 2" xfId="62650"/>
    <cellStyle name="Note 2 3 33 5 3" xfId="62651"/>
    <cellStyle name="Note 2 3 33 6" xfId="30344"/>
    <cellStyle name="Note 2 3 33 6 2" xfId="62652"/>
    <cellStyle name="Note 2 3 33 6 3" xfId="62653"/>
    <cellStyle name="Note 2 3 33 7" xfId="30345"/>
    <cellStyle name="Note 2 3 33 8" xfId="62654"/>
    <cellStyle name="Note 2 3 34" xfId="30346"/>
    <cellStyle name="Note 2 3 34 2" xfId="30347"/>
    <cellStyle name="Note 2 3 34 2 2" xfId="30348"/>
    <cellStyle name="Note 2 3 34 2 3" xfId="30349"/>
    <cellStyle name="Note 2 3 34 2 4" xfId="30350"/>
    <cellStyle name="Note 2 3 34 2 5" xfId="30351"/>
    <cellStyle name="Note 2 3 34 2 6" xfId="30352"/>
    <cellStyle name="Note 2 3 34 3" xfId="30353"/>
    <cellStyle name="Note 2 3 34 3 2" xfId="62655"/>
    <cellStyle name="Note 2 3 34 3 3" xfId="62656"/>
    <cellStyle name="Note 2 3 34 4" xfId="30354"/>
    <cellStyle name="Note 2 3 34 4 2" xfId="62657"/>
    <cellStyle name="Note 2 3 34 4 3" xfId="62658"/>
    <cellStyle name="Note 2 3 34 5" xfId="30355"/>
    <cellStyle name="Note 2 3 34 5 2" xfId="62659"/>
    <cellStyle name="Note 2 3 34 5 3" xfId="62660"/>
    <cellStyle name="Note 2 3 34 6" xfId="30356"/>
    <cellStyle name="Note 2 3 34 6 2" xfId="62661"/>
    <cellStyle name="Note 2 3 34 6 3" xfId="62662"/>
    <cellStyle name="Note 2 3 34 7" xfId="30357"/>
    <cellStyle name="Note 2 3 34 8" xfId="62663"/>
    <cellStyle name="Note 2 3 35" xfId="30358"/>
    <cellStyle name="Note 2 3 35 2" xfId="30359"/>
    <cellStyle name="Note 2 3 35 2 2" xfId="30360"/>
    <cellStyle name="Note 2 3 35 2 3" xfId="30361"/>
    <cellStyle name="Note 2 3 35 2 4" xfId="30362"/>
    <cellStyle name="Note 2 3 35 2 5" xfId="30363"/>
    <cellStyle name="Note 2 3 35 2 6" xfId="30364"/>
    <cellStyle name="Note 2 3 35 3" xfId="30365"/>
    <cellStyle name="Note 2 3 35 3 2" xfId="62664"/>
    <cellStyle name="Note 2 3 35 3 3" xfId="62665"/>
    <cellStyle name="Note 2 3 35 4" xfId="30366"/>
    <cellStyle name="Note 2 3 35 4 2" xfId="62666"/>
    <cellStyle name="Note 2 3 35 4 3" xfId="62667"/>
    <cellStyle name="Note 2 3 35 5" xfId="30367"/>
    <cellStyle name="Note 2 3 35 5 2" xfId="62668"/>
    <cellStyle name="Note 2 3 35 5 3" xfId="62669"/>
    <cellStyle name="Note 2 3 35 6" xfId="30368"/>
    <cellStyle name="Note 2 3 35 6 2" xfId="62670"/>
    <cellStyle name="Note 2 3 35 6 3" xfId="62671"/>
    <cellStyle name="Note 2 3 35 7" xfId="30369"/>
    <cellStyle name="Note 2 3 35 8" xfId="62672"/>
    <cellStyle name="Note 2 3 36" xfId="30370"/>
    <cellStyle name="Note 2 3 36 2" xfId="30371"/>
    <cellStyle name="Note 2 3 36 3" xfId="30372"/>
    <cellStyle name="Note 2 3 36 4" xfId="30373"/>
    <cellStyle name="Note 2 3 36 5" xfId="30374"/>
    <cellStyle name="Note 2 3 36 6" xfId="30375"/>
    <cellStyle name="Note 2 3 37" xfId="30376"/>
    <cellStyle name="Note 2 3 37 2" xfId="30377"/>
    <cellStyle name="Note 2 3 37 3" xfId="30378"/>
    <cellStyle name="Note 2 3 37 4" xfId="30379"/>
    <cellStyle name="Note 2 3 37 5" xfId="30380"/>
    <cellStyle name="Note 2 3 37 6" xfId="30381"/>
    <cellStyle name="Note 2 3 38" xfId="30382"/>
    <cellStyle name="Note 2 3 38 2" xfId="62673"/>
    <cellStyle name="Note 2 3 38 3" xfId="62674"/>
    <cellStyle name="Note 2 3 39" xfId="30383"/>
    <cellStyle name="Note 2 3 39 2" xfId="62675"/>
    <cellStyle name="Note 2 3 39 3" xfId="62676"/>
    <cellStyle name="Note 2 3 4" xfId="30384"/>
    <cellStyle name="Note 2 3 4 2" xfId="30385"/>
    <cellStyle name="Note 2 3 4 2 2" xfId="62677"/>
    <cellStyle name="Note 2 3 4 2 3" xfId="62678"/>
    <cellStyle name="Note 2 3 4 3" xfId="30386"/>
    <cellStyle name="Note 2 3 4 3 2" xfId="30387"/>
    <cellStyle name="Note 2 3 4 3 3" xfId="30388"/>
    <cellStyle name="Note 2 3 4 3 4" xfId="30389"/>
    <cellStyle name="Note 2 3 4 3 5" xfId="30390"/>
    <cellStyle name="Note 2 3 4 3 6" xfId="30391"/>
    <cellStyle name="Note 2 3 4 4" xfId="30392"/>
    <cellStyle name="Note 2 3 4 4 2" xfId="62679"/>
    <cellStyle name="Note 2 3 4 4 3" xfId="62680"/>
    <cellStyle name="Note 2 3 4 5" xfId="30393"/>
    <cellStyle name="Note 2 3 4 5 2" xfId="62681"/>
    <cellStyle name="Note 2 3 4 5 3" xfId="62682"/>
    <cellStyle name="Note 2 3 4 6" xfId="30394"/>
    <cellStyle name="Note 2 3 4 6 2" xfId="62683"/>
    <cellStyle name="Note 2 3 4 6 3" xfId="62684"/>
    <cellStyle name="Note 2 3 4 7" xfId="30395"/>
    <cellStyle name="Note 2 3 4 8" xfId="30396"/>
    <cellStyle name="Note 2 3 40" xfId="30397"/>
    <cellStyle name="Note 2 3 40 2" xfId="62685"/>
    <cellStyle name="Note 2 3 40 3" xfId="62686"/>
    <cellStyle name="Note 2 3 41" xfId="30398"/>
    <cellStyle name="Note 2 3 42" xfId="30399"/>
    <cellStyle name="Note 2 3 43" xfId="30400"/>
    <cellStyle name="Note 2 3 5" xfId="30401"/>
    <cellStyle name="Note 2 3 5 2" xfId="30402"/>
    <cellStyle name="Note 2 3 5 2 2" xfId="30403"/>
    <cellStyle name="Note 2 3 5 2 3" xfId="30404"/>
    <cellStyle name="Note 2 3 5 2 4" xfId="30405"/>
    <cellStyle name="Note 2 3 5 2 5" xfId="30406"/>
    <cellStyle name="Note 2 3 5 2 6" xfId="30407"/>
    <cellStyle name="Note 2 3 5 3" xfId="30408"/>
    <cellStyle name="Note 2 3 5 3 2" xfId="62687"/>
    <cellStyle name="Note 2 3 5 3 3" xfId="62688"/>
    <cellStyle name="Note 2 3 5 4" xfId="30409"/>
    <cellStyle name="Note 2 3 5 4 2" xfId="62689"/>
    <cellStyle name="Note 2 3 5 4 3" xfId="62690"/>
    <cellStyle name="Note 2 3 5 5" xfId="30410"/>
    <cellStyle name="Note 2 3 5 5 2" xfId="62691"/>
    <cellStyle name="Note 2 3 5 5 3" xfId="62692"/>
    <cellStyle name="Note 2 3 5 6" xfId="30411"/>
    <cellStyle name="Note 2 3 5 6 2" xfId="62693"/>
    <cellStyle name="Note 2 3 5 6 3" xfId="62694"/>
    <cellStyle name="Note 2 3 5 7" xfId="30412"/>
    <cellStyle name="Note 2 3 5 8" xfId="62695"/>
    <cellStyle name="Note 2 3 6" xfId="30413"/>
    <cellStyle name="Note 2 3 6 2" xfId="30414"/>
    <cellStyle name="Note 2 3 6 2 2" xfId="30415"/>
    <cellStyle name="Note 2 3 6 2 3" xfId="30416"/>
    <cellStyle name="Note 2 3 6 2 4" xfId="30417"/>
    <cellStyle name="Note 2 3 6 2 5" xfId="30418"/>
    <cellStyle name="Note 2 3 6 2 6" xfId="30419"/>
    <cellStyle name="Note 2 3 6 3" xfId="30420"/>
    <cellStyle name="Note 2 3 6 3 2" xfId="62696"/>
    <cellStyle name="Note 2 3 6 3 3" xfId="62697"/>
    <cellStyle name="Note 2 3 6 4" xfId="30421"/>
    <cellStyle name="Note 2 3 6 4 2" xfId="62698"/>
    <cellStyle name="Note 2 3 6 4 3" xfId="62699"/>
    <cellStyle name="Note 2 3 6 5" xfId="30422"/>
    <cellStyle name="Note 2 3 6 5 2" xfId="62700"/>
    <cellStyle name="Note 2 3 6 5 3" xfId="62701"/>
    <cellStyle name="Note 2 3 6 6" xfId="30423"/>
    <cellStyle name="Note 2 3 6 6 2" xfId="62702"/>
    <cellStyle name="Note 2 3 6 6 3" xfId="62703"/>
    <cellStyle name="Note 2 3 6 7" xfId="30424"/>
    <cellStyle name="Note 2 3 6 8" xfId="62704"/>
    <cellStyle name="Note 2 3 7" xfId="30425"/>
    <cellStyle name="Note 2 3 7 2" xfId="30426"/>
    <cellStyle name="Note 2 3 7 2 2" xfId="30427"/>
    <cellStyle name="Note 2 3 7 2 3" xfId="30428"/>
    <cellStyle name="Note 2 3 7 2 4" xfId="30429"/>
    <cellStyle name="Note 2 3 7 2 5" xfId="30430"/>
    <cellStyle name="Note 2 3 7 2 6" xfId="30431"/>
    <cellStyle name="Note 2 3 7 3" xfId="30432"/>
    <cellStyle name="Note 2 3 7 3 2" xfId="62705"/>
    <cellStyle name="Note 2 3 7 3 3" xfId="62706"/>
    <cellStyle name="Note 2 3 7 4" xfId="30433"/>
    <cellStyle name="Note 2 3 7 4 2" xfId="62707"/>
    <cellStyle name="Note 2 3 7 4 3" xfId="62708"/>
    <cellStyle name="Note 2 3 7 5" xfId="30434"/>
    <cellStyle name="Note 2 3 7 5 2" xfId="62709"/>
    <cellStyle name="Note 2 3 7 5 3" xfId="62710"/>
    <cellStyle name="Note 2 3 7 6" xfId="30435"/>
    <cellStyle name="Note 2 3 7 6 2" xfId="62711"/>
    <cellStyle name="Note 2 3 7 6 3" xfId="62712"/>
    <cellStyle name="Note 2 3 7 7" xfId="30436"/>
    <cellStyle name="Note 2 3 7 8" xfId="62713"/>
    <cellStyle name="Note 2 3 8" xfId="30437"/>
    <cellStyle name="Note 2 3 8 2" xfId="30438"/>
    <cellStyle name="Note 2 3 8 2 2" xfId="30439"/>
    <cellStyle name="Note 2 3 8 2 3" xfId="30440"/>
    <cellStyle name="Note 2 3 8 2 4" xfId="30441"/>
    <cellStyle name="Note 2 3 8 2 5" xfId="30442"/>
    <cellStyle name="Note 2 3 8 2 6" xfId="30443"/>
    <cellStyle name="Note 2 3 8 3" xfId="30444"/>
    <cellStyle name="Note 2 3 8 3 2" xfId="62714"/>
    <cellStyle name="Note 2 3 8 3 3" xfId="62715"/>
    <cellStyle name="Note 2 3 8 4" xfId="30445"/>
    <cellStyle name="Note 2 3 8 4 2" xfId="62716"/>
    <cellStyle name="Note 2 3 8 4 3" xfId="62717"/>
    <cellStyle name="Note 2 3 8 5" xfId="30446"/>
    <cellStyle name="Note 2 3 8 5 2" xfId="62718"/>
    <cellStyle name="Note 2 3 8 5 3" xfId="62719"/>
    <cellStyle name="Note 2 3 8 6" xfId="30447"/>
    <cellStyle name="Note 2 3 8 6 2" xfId="62720"/>
    <cellStyle name="Note 2 3 8 6 3" xfId="62721"/>
    <cellStyle name="Note 2 3 8 7" xfId="30448"/>
    <cellStyle name="Note 2 3 8 8" xfId="62722"/>
    <cellStyle name="Note 2 3 9" xfId="30449"/>
    <cellStyle name="Note 2 3 9 2" xfId="30450"/>
    <cellStyle name="Note 2 3 9 2 2" xfId="30451"/>
    <cellStyle name="Note 2 3 9 2 3" xfId="30452"/>
    <cellStyle name="Note 2 3 9 2 4" xfId="30453"/>
    <cellStyle name="Note 2 3 9 2 5" xfId="30454"/>
    <cellStyle name="Note 2 3 9 2 6" xfId="30455"/>
    <cellStyle name="Note 2 3 9 3" xfId="30456"/>
    <cellStyle name="Note 2 3 9 3 2" xfId="62723"/>
    <cellStyle name="Note 2 3 9 3 3" xfId="62724"/>
    <cellStyle name="Note 2 3 9 4" xfId="30457"/>
    <cellStyle name="Note 2 3 9 4 2" xfId="62725"/>
    <cellStyle name="Note 2 3 9 4 3" xfId="62726"/>
    <cellStyle name="Note 2 3 9 5" xfId="30458"/>
    <cellStyle name="Note 2 3 9 5 2" xfId="62727"/>
    <cellStyle name="Note 2 3 9 5 3" xfId="62728"/>
    <cellStyle name="Note 2 3 9 6" xfId="30459"/>
    <cellStyle name="Note 2 3 9 6 2" xfId="62729"/>
    <cellStyle name="Note 2 3 9 6 3" xfId="62730"/>
    <cellStyle name="Note 2 3 9 7" xfId="30460"/>
    <cellStyle name="Note 2 3 9 8" xfId="62731"/>
    <cellStyle name="Note 2 30" xfId="30461"/>
    <cellStyle name="Note 2 30 2" xfId="30462"/>
    <cellStyle name="Note 2 30 2 2" xfId="30463"/>
    <cellStyle name="Note 2 30 2 3" xfId="30464"/>
    <cellStyle name="Note 2 30 2 4" xfId="30465"/>
    <cellStyle name="Note 2 30 2 5" xfId="30466"/>
    <cellStyle name="Note 2 30 2 6" xfId="30467"/>
    <cellStyle name="Note 2 30 3" xfId="30468"/>
    <cellStyle name="Note 2 30 3 2" xfId="62732"/>
    <cellStyle name="Note 2 30 3 3" xfId="62733"/>
    <cellStyle name="Note 2 30 4" xfId="30469"/>
    <cellStyle name="Note 2 30 4 2" xfId="62734"/>
    <cellStyle name="Note 2 30 4 3" xfId="62735"/>
    <cellStyle name="Note 2 30 5" xfId="30470"/>
    <cellStyle name="Note 2 30 5 2" xfId="62736"/>
    <cellStyle name="Note 2 30 5 3" xfId="62737"/>
    <cellStyle name="Note 2 30 6" xfId="30471"/>
    <cellStyle name="Note 2 30 6 2" xfId="62738"/>
    <cellStyle name="Note 2 30 6 3" xfId="62739"/>
    <cellStyle name="Note 2 30 7" xfId="30472"/>
    <cellStyle name="Note 2 30 8" xfId="62740"/>
    <cellStyle name="Note 2 31" xfId="30473"/>
    <cellStyle name="Note 2 31 2" xfId="30474"/>
    <cellStyle name="Note 2 31 2 2" xfId="30475"/>
    <cellStyle name="Note 2 31 2 3" xfId="30476"/>
    <cellStyle name="Note 2 31 2 4" xfId="30477"/>
    <cellStyle name="Note 2 31 2 5" xfId="30478"/>
    <cellStyle name="Note 2 31 2 6" xfId="30479"/>
    <cellStyle name="Note 2 31 3" xfId="30480"/>
    <cellStyle name="Note 2 31 3 2" xfId="62741"/>
    <cellStyle name="Note 2 31 3 3" xfId="62742"/>
    <cellStyle name="Note 2 31 4" xfId="30481"/>
    <cellStyle name="Note 2 31 4 2" xfId="62743"/>
    <cellStyle name="Note 2 31 4 3" xfId="62744"/>
    <cellStyle name="Note 2 31 5" xfId="30482"/>
    <cellStyle name="Note 2 31 5 2" xfId="62745"/>
    <cellStyle name="Note 2 31 5 3" xfId="62746"/>
    <cellStyle name="Note 2 31 6" xfId="30483"/>
    <cellStyle name="Note 2 31 6 2" xfId="62747"/>
    <cellStyle name="Note 2 31 6 3" xfId="62748"/>
    <cellStyle name="Note 2 31 7" xfId="30484"/>
    <cellStyle name="Note 2 31 8" xfId="62749"/>
    <cellStyle name="Note 2 32" xfId="30485"/>
    <cellStyle name="Note 2 32 2" xfId="30486"/>
    <cellStyle name="Note 2 32 2 2" xfId="30487"/>
    <cellStyle name="Note 2 32 2 3" xfId="30488"/>
    <cellStyle name="Note 2 32 2 4" xfId="30489"/>
    <cellStyle name="Note 2 32 2 5" xfId="30490"/>
    <cellStyle name="Note 2 32 2 6" xfId="30491"/>
    <cellStyle name="Note 2 32 3" xfId="30492"/>
    <cellStyle name="Note 2 32 3 2" xfId="62750"/>
    <cellStyle name="Note 2 32 3 3" xfId="62751"/>
    <cellStyle name="Note 2 32 4" xfId="30493"/>
    <cellStyle name="Note 2 32 4 2" xfId="62752"/>
    <cellStyle name="Note 2 32 4 3" xfId="62753"/>
    <cellStyle name="Note 2 32 5" xfId="30494"/>
    <cellStyle name="Note 2 32 5 2" xfId="62754"/>
    <cellStyle name="Note 2 32 5 3" xfId="62755"/>
    <cellStyle name="Note 2 32 6" xfId="30495"/>
    <cellStyle name="Note 2 32 6 2" xfId="62756"/>
    <cellStyle name="Note 2 32 6 3" xfId="62757"/>
    <cellStyle name="Note 2 32 7" xfId="30496"/>
    <cellStyle name="Note 2 32 8" xfId="62758"/>
    <cellStyle name="Note 2 33" xfId="30497"/>
    <cellStyle name="Note 2 33 2" xfId="30498"/>
    <cellStyle name="Note 2 33 2 2" xfId="30499"/>
    <cellStyle name="Note 2 33 2 3" xfId="30500"/>
    <cellStyle name="Note 2 33 2 4" xfId="30501"/>
    <cellStyle name="Note 2 33 2 5" xfId="30502"/>
    <cellStyle name="Note 2 33 2 6" xfId="30503"/>
    <cellStyle name="Note 2 33 3" xfId="30504"/>
    <cellStyle name="Note 2 33 3 2" xfId="62759"/>
    <cellStyle name="Note 2 33 3 3" xfId="62760"/>
    <cellStyle name="Note 2 33 4" xfId="30505"/>
    <cellStyle name="Note 2 33 4 2" xfId="62761"/>
    <cellStyle name="Note 2 33 4 3" xfId="62762"/>
    <cellStyle name="Note 2 33 5" xfId="30506"/>
    <cellStyle name="Note 2 33 5 2" xfId="62763"/>
    <cellStyle name="Note 2 33 5 3" xfId="62764"/>
    <cellStyle name="Note 2 33 6" xfId="30507"/>
    <cellStyle name="Note 2 33 6 2" xfId="62765"/>
    <cellStyle name="Note 2 33 6 3" xfId="62766"/>
    <cellStyle name="Note 2 33 7" xfId="30508"/>
    <cellStyle name="Note 2 33 8" xfId="62767"/>
    <cellStyle name="Note 2 34" xfId="30509"/>
    <cellStyle name="Note 2 34 2" xfId="30510"/>
    <cellStyle name="Note 2 34 2 2" xfId="30511"/>
    <cellStyle name="Note 2 34 2 3" xfId="30512"/>
    <cellStyle name="Note 2 34 2 4" xfId="30513"/>
    <cellStyle name="Note 2 34 2 5" xfId="30514"/>
    <cellStyle name="Note 2 34 2 6" xfId="30515"/>
    <cellStyle name="Note 2 34 3" xfId="30516"/>
    <cellStyle name="Note 2 34 3 2" xfId="62768"/>
    <cellStyle name="Note 2 34 3 3" xfId="62769"/>
    <cellStyle name="Note 2 34 4" xfId="30517"/>
    <cellStyle name="Note 2 34 4 2" xfId="62770"/>
    <cellStyle name="Note 2 34 4 3" xfId="62771"/>
    <cellStyle name="Note 2 34 5" xfId="30518"/>
    <cellStyle name="Note 2 34 5 2" xfId="62772"/>
    <cellStyle name="Note 2 34 5 3" xfId="62773"/>
    <cellStyle name="Note 2 34 6" xfId="30519"/>
    <cellStyle name="Note 2 34 6 2" xfId="62774"/>
    <cellStyle name="Note 2 34 6 3" xfId="62775"/>
    <cellStyle name="Note 2 34 7" xfId="30520"/>
    <cellStyle name="Note 2 34 8" xfId="62776"/>
    <cellStyle name="Note 2 35" xfId="30521"/>
    <cellStyle name="Note 2 35 2" xfId="30522"/>
    <cellStyle name="Note 2 35 2 2" xfId="30523"/>
    <cellStyle name="Note 2 35 2 3" xfId="30524"/>
    <cellStyle name="Note 2 35 2 4" xfId="30525"/>
    <cellStyle name="Note 2 35 2 5" xfId="30526"/>
    <cellStyle name="Note 2 35 2 6" xfId="30527"/>
    <cellStyle name="Note 2 35 3" xfId="30528"/>
    <cellStyle name="Note 2 35 3 2" xfId="62777"/>
    <cellStyle name="Note 2 35 3 3" xfId="62778"/>
    <cellStyle name="Note 2 35 4" xfId="30529"/>
    <cellStyle name="Note 2 35 4 2" xfId="62779"/>
    <cellStyle name="Note 2 35 4 3" xfId="62780"/>
    <cellStyle name="Note 2 35 5" xfId="30530"/>
    <cellStyle name="Note 2 35 5 2" xfId="62781"/>
    <cellStyle name="Note 2 35 5 3" xfId="62782"/>
    <cellStyle name="Note 2 35 6" xfId="30531"/>
    <cellStyle name="Note 2 35 6 2" xfId="62783"/>
    <cellStyle name="Note 2 35 6 3" xfId="62784"/>
    <cellStyle name="Note 2 35 7" xfId="30532"/>
    <cellStyle name="Note 2 35 8" xfId="62785"/>
    <cellStyle name="Note 2 36" xfId="30533"/>
    <cellStyle name="Note 2 36 2" xfId="30534"/>
    <cellStyle name="Note 2 36 2 2" xfId="30535"/>
    <cellStyle name="Note 2 36 2 3" xfId="30536"/>
    <cellStyle name="Note 2 36 2 4" xfId="30537"/>
    <cellStyle name="Note 2 36 2 5" xfId="30538"/>
    <cellStyle name="Note 2 36 2 6" xfId="30539"/>
    <cellStyle name="Note 2 36 3" xfId="30540"/>
    <cellStyle name="Note 2 36 3 2" xfId="62786"/>
    <cellStyle name="Note 2 36 3 3" xfId="62787"/>
    <cellStyle name="Note 2 36 4" xfId="30541"/>
    <cellStyle name="Note 2 36 4 2" xfId="62788"/>
    <cellStyle name="Note 2 36 4 3" xfId="62789"/>
    <cellStyle name="Note 2 36 5" xfId="30542"/>
    <cellStyle name="Note 2 36 5 2" xfId="62790"/>
    <cellStyle name="Note 2 36 5 3" xfId="62791"/>
    <cellStyle name="Note 2 36 6" xfId="30543"/>
    <cellStyle name="Note 2 36 6 2" xfId="62792"/>
    <cellStyle name="Note 2 36 6 3" xfId="62793"/>
    <cellStyle name="Note 2 36 7" xfId="30544"/>
    <cellStyle name="Note 2 36 8" xfId="62794"/>
    <cellStyle name="Note 2 37" xfId="30545"/>
    <cellStyle name="Note 2 37 2" xfId="30546"/>
    <cellStyle name="Note 2 37 3" xfId="30547"/>
    <cellStyle name="Note 2 37 4" xfId="30548"/>
    <cellStyle name="Note 2 37 5" xfId="30549"/>
    <cellStyle name="Note 2 37 6" xfId="30550"/>
    <cellStyle name="Note 2 38" xfId="30551"/>
    <cellStyle name="Note 2 38 2" xfId="62795"/>
    <cellStyle name="Note 2 38 3" xfId="62796"/>
    <cellStyle name="Note 2 39" xfId="30552"/>
    <cellStyle name="Note 2 4" xfId="30553"/>
    <cellStyle name="Note 2 4 10" xfId="30554"/>
    <cellStyle name="Note 2 4 10 2" xfId="30555"/>
    <cellStyle name="Note 2 4 10 2 2" xfId="30556"/>
    <cellStyle name="Note 2 4 10 2 3" xfId="30557"/>
    <cellStyle name="Note 2 4 10 2 4" xfId="30558"/>
    <cellStyle name="Note 2 4 10 2 5" xfId="30559"/>
    <cellStyle name="Note 2 4 10 2 6" xfId="30560"/>
    <cellStyle name="Note 2 4 10 3" xfId="30561"/>
    <cellStyle name="Note 2 4 10 3 2" xfId="62797"/>
    <cellStyle name="Note 2 4 10 3 3" xfId="62798"/>
    <cellStyle name="Note 2 4 10 4" xfId="30562"/>
    <cellStyle name="Note 2 4 10 4 2" xfId="62799"/>
    <cellStyle name="Note 2 4 10 4 3" xfId="62800"/>
    <cellStyle name="Note 2 4 10 5" xfId="30563"/>
    <cellStyle name="Note 2 4 10 5 2" xfId="62801"/>
    <cellStyle name="Note 2 4 10 5 3" xfId="62802"/>
    <cellStyle name="Note 2 4 10 6" xfId="30564"/>
    <cellStyle name="Note 2 4 10 6 2" xfId="62803"/>
    <cellStyle name="Note 2 4 10 6 3" xfId="62804"/>
    <cellStyle name="Note 2 4 10 7" xfId="30565"/>
    <cellStyle name="Note 2 4 10 8" xfId="62805"/>
    <cellStyle name="Note 2 4 11" xfId="30566"/>
    <cellStyle name="Note 2 4 11 2" xfId="30567"/>
    <cellStyle name="Note 2 4 11 2 2" xfId="30568"/>
    <cellStyle name="Note 2 4 11 2 3" xfId="30569"/>
    <cellStyle name="Note 2 4 11 2 4" xfId="30570"/>
    <cellStyle name="Note 2 4 11 2 5" xfId="30571"/>
    <cellStyle name="Note 2 4 11 2 6" xfId="30572"/>
    <cellStyle name="Note 2 4 11 3" xfId="30573"/>
    <cellStyle name="Note 2 4 11 3 2" xfId="62806"/>
    <cellStyle name="Note 2 4 11 3 3" xfId="62807"/>
    <cellStyle name="Note 2 4 11 4" xfId="30574"/>
    <cellStyle name="Note 2 4 11 4 2" xfId="62808"/>
    <cellStyle name="Note 2 4 11 4 3" xfId="62809"/>
    <cellStyle name="Note 2 4 11 5" xfId="30575"/>
    <cellStyle name="Note 2 4 11 5 2" xfId="62810"/>
    <cellStyle name="Note 2 4 11 5 3" xfId="62811"/>
    <cellStyle name="Note 2 4 11 6" xfId="30576"/>
    <cellStyle name="Note 2 4 11 6 2" xfId="62812"/>
    <cellStyle name="Note 2 4 11 6 3" xfId="62813"/>
    <cellStyle name="Note 2 4 11 7" xfId="30577"/>
    <cellStyle name="Note 2 4 11 8" xfId="62814"/>
    <cellStyle name="Note 2 4 12" xfId="30578"/>
    <cellStyle name="Note 2 4 12 2" xfId="30579"/>
    <cellStyle name="Note 2 4 12 2 2" xfId="30580"/>
    <cellStyle name="Note 2 4 12 2 3" xfId="30581"/>
    <cellStyle name="Note 2 4 12 2 4" xfId="30582"/>
    <cellStyle name="Note 2 4 12 2 5" xfId="30583"/>
    <cellStyle name="Note 2 4 12 2 6" xfId="30584"/>
    <cellStyle name="Note 2 4 12 3" xfId="30585"/>
    <cellStyle name="Note 2 4 12 3 2" xfId="62815"/>
    <cellStyle name="Note 2 4 12 3 3" xfId="62816"/>
    <cellStyle name="Note 2 4 12 4" xfId="30586"/>
    <cellStyle name="Note 2 4 12 4 2" xfId="62817"/>
    <cellStyle name="Note 2 4 12 4 3" xfId="62818"/>
    <cellStyle name="Note 2 4 12 5" xfId="30587"/>
    <cellStyle name="Note 2 4 12 5 2" xfId="62819"/>
    <cellStyle name="Note 2 4 12 5 3" xfId="62820"/>
    <cellStyle name="Note 2 4 12 6" xfId="30588"/>
    <cellStyle name="Note 2 4 12 6 2" xfId="62821"/>
    <cellStyle name="Note 2 4 12 6 3" xfId="62822"/>
    <cellStyle name="Note 2 4 12 7" xfId="30589"/>
    <cellStyle name="Note 2 4 12 8" xfId="62823"/>
    <cellStyle name="Note 2 4 13" xfId="30590"/>
    <cellStyle name="Note 2 4 13 2" xfId="30591"/>
    <cellStyle name="Note 2 4 13 2 2" xfId="30592"/>
    <cellStyle name="Note 2 4 13 2 3" xfId="30593"/>
    <cellStyle name="Note 2 4 13 2 4" xfId="30594"/>
    <cellStyle name="Note 2 4 13 2 5" xfId="30595"/>
    <cellStyle name="Note 2 4 13 2 6" xfId="30596"/>
    <cellStyle name="Note 2 4 13 3" xfId="30597"/>
    <cellStyle name="Note 2 4 13 3 2" xfId="62824"/>
    <cellStyle name="Note 2 4 13 3 3" xfId="62825"/>
    <cellStyle name="Note 2 4 13 4" xfId="30598"/>
    <cellStyle name="Note 2 4 13 4 2" xfId="62826"/>
    <cellStyle name="Note 2 4 13 4 3" xfId="62827"/>
    <cellStyle name="Note 2 4 13 5" xfId="30599"/>
    <cellStyle name="Note 2 4 13 5 2" xfId="62828"/>
    <cellStyle name="Note 2 4 13 5 3" xfId="62829"/>
    <cellStyle name="Note 2 4 13 6" xfId="30600"/>
    <cellStyle name="Note 2 4 13 6 2" xfId="62830"/>
    <cellStyle name="Note 2 4 13 6 3" xfId="62831"/>
    <cellStyle name="Note 2 4 13 7" xfId="30601"/>
    <cellStyle name="Note 2 4 13 8" xfId="62832"/>
    <cellStyle name="Note 2 4 14" xfId="30602"/>
    <cellStyle name="Note 2 4 14 2" xfId="30603"/>
    <cellStyle name="Note 2 4 14 2 2" xfId="30604"/>
    <cellStyle name="Note 2 4 14 2 3" xfId="30605"/>
    <cellStyle name="Note 2 4 14 2 4" xfId="30606"/>
    <cellStyle name="Note 2 4 14 2 5" xfId="30607"/>
    <cellStyle name="Note 2 4 14 2 6" xfId="30608"/>
    <cellStyle name="Note 2 4 14 3" xfId="30609"/>
    <cellStyle name="Note 2 4 14 3 2" xfId="62833"/>
    <cellStyle name="Note 2 4 14 3 3" xfId="62834"/>
    <cellStyle name="Note 2 4 14 4" xfId="30610"/>
    <cellStyle name="Note 2 4 14 4 2" xfId="62835"/>
    <cellStyle name="Note 2 4 14 4 3" xfId="62836"/>
    <cellStyle name="Note 2 4 14 5" xfId="30611"/>
    <cellStyle name="Note 2 4 14 5 2" xfId="62837"/>
    <cellStyle name="Note 2 4 14 5 3" xfId="62838"/>
    <cellStyle name="Note 2 4 14 6" xfId="30612"/>
    <cellStyle name="Note 2 4 14 6 2" xfId="62839"/>
    <cellStyle name="Note 2 4 14 6 3" xfId="62840"/>
    <cellStyle name="Note 2 4 14 7" xfId="30613"/>
    <cellStyle name="Note 2 4 14 8" xfId="62841"/>
    <cellStyle name="Note 2 4 15" xfId="30614"/>
    <cellStyle name="Note 2 4 15 2" xfId="30615"/>
    <cellStyle name="Note 2 4 15 2 2" xfId="30616"/>
    <cellStyle name="Note 2 4 15 2 3" xfId="30617"/>
    <cellStyle name="Note 2 4 15 2 4" xfId="30618"/>
    <cellStyle name="Note 2 4 15 2 5" xfId="30619"/>
    <cellStyle name="Note 2 4 15 2 6" xfId="30620"/>
    <cellStyle name="Note 2 4 15 3" xfId="30621"/>
    <cellStyle name="Note 2 4 15 3 2" xfId="62842"/>
    <cellStyle name="Note 2 4 15 3 3" xfId="62843"/>
    <cellStyle name="Note 2 4 15 4" xfId="30622"/>
    <cellStyle name="Note 2 4 15 4 2" xfId="62844"/>
    <cellStyle name="Note 2 4 15 4 3" xfId="62845"/>
    <cellStyle name="Note 2 4 15 5" xfId="30623"/>
    <cellStyle name="Note 2 4 15 5 2" xfId="62846"/>
    <cellStyle name="Note 2 4 15 5 3" xfId="62847"/>
    <cellStyle name="Note 2 4 15 6" xfId="30624"/>
    <cellStyle name="Note 2 4 15 6 2" xfId="62848"/>
    <cellStyle name="Note 2 4 15 6 3" xfId="62849"/>
    <cellStyle name="Note 2 4 15 7" xfId="30625"/>
    <cellStyle name="Note 2 4 15 8" xfId="62850"/>
    <cellStyle name="Note 2 4 16" xfId="30626"/>
    <cellStyle name="Note 2 4 16 2" xfId="30627"/>
    <cellStyle name="Note 2 4 16 2 2" xfId="30628"/>
    <cellStyle name="Note 2 4 16 2 3" xfId="30629"/>
    <cellStyle name="Note 2 4 16 2 4" xfId="30630"/>
    <cellStyle name="Note 2 4 16 2 5" xfId="30631"/>
    <cellStyle name="Note 2 4 16 2 6" xfId="30632"/>
    <cellStyle name="Note 2 4 16 3" xfId="30633"/>
    <cellStyle name="Note 2 4 16 3 2" xfId="62851"/>
    <cellStyle name="Note 2 4 16 3 3" xfId="62852"/>
    <cellStyle name="Note 2 4 16 4" xfId="30634"/>
    <cellStyle name="Note 2 4 16 4 2" xfId="62853"/>
    <cellStyle name="Note 2 4 16 4 3" xfId="62854"/>
    <cellStyle name="Note 2 4 16 5" xfId="30635"/>
    <cellStyle name="Note 2 4 16 5 2" xfId="62855"/>
    <cellStyle name="Note 2 4 16 5 3" xfId="62856"/>
    <cellStyle name="Note 2 4 16 6" xfId="30636"/>
    <cellStyle name="Note 2 4 16 6 2" xfId="62857"/>
    <cellStyle name="Note 2 4 16 6 3" xfId="62858"/>
    <cellStyle name="Note 2 4 16 7" xfId="30637"/>
    <cellStyle name="Note 2 4 16 8" xfId="62859"/>
    <cellStyle name="Note 2 4 17" xfId="30638"/>
    <cellStyle name="Note 2 4 17 2" xfId="30639"/>
    <cellStyle name="Note 2 4 17 2 2" xfId="30640"/>
    <cellStyle name="Note 2 4 17 2 3" xfId="30641"/>
    <cellStyle name="Note 2 4 17 2 4" xfId="30642"/>
    <cellStyle name="Note 2 4 17 2 5" xfId="30643"/>
    <cellStyle name="Note 2 4 17 2 6" xfId="30644"/>
    <cellStyle name="Note 2 4 17 3" xfId="30645"/>
    <cellStyle name="Note 2 4 17 3 2" xfId="62860"/>
    <cellStyle name="Note 2 4 17 3 3" xfId="62861"/>
    <cellStyle name="Note 2 4 17 4" xfId="30646"/>
    <cellStyle name="Note 2 4 17 4 2" xfId="62862"/>
    <cellStyle name="Note 2 4 17 4 3" xfId="62863"/>
    <cellStyle name="Note 2 4 17 5" xfId="30647"/>
    <cellStyle name="Note 2 4 17 5 2" xfId="62864"/>
    <cellStyle name="Note 2 4 17 5 3" xfId="62865"/>
    <cellStyle name="Note 2 4 17 6" xfId="30648"/>
    <cellStyle name="Note 2 4 17 6 2" xfId="62866"/>
    <cellStyle name="Note 2 4 17 6 3" xfId="62867"/>
    <cellStyle name="Note 2 4 17 7" xfId="30649"/>
    <cellStyle name="Note 2 4 17 8" xfId="62868"/>
    <cellStyle name="Note 2 4 18" xfId="30650"/>
    <cellStyle name="Note 2 4 18 2" xfId="30651"/>
    <cellStyle name="Note 2 4 18 2 2" xfId="30652"/>
    <cellStyle name="Note 2 4 18 2 3" xfId="30653"/>
    <cellStyle name="Note 2 4 18 2 4" xfId="30654"/>
    <cellStyle name="Note 2 4 18 2 5" xfId="30655"/>
    <cellStyle name="Note 2 4 18 2 6" xfId="30656"/>
    <cellStyle name="Note 2 4 18 3" xfId="30657"/>
    <cellStyle name="Note 2 4 18 3 2" xfId="62869"/>
    <cellStyle name="Note 2 4 18 3 3" xfId="62870"/>
    <cellStyle name="Note 2 4 18 4" xfId="30658"/>
    <cellStyle name="Note 2 4 18 4 2" xfId="62871"/>
    <cellStyle name="Note 2 4 18 4 3" xfId="62872"/>
    <cellStyle name="Note 2 4 18 5" xfId="30659"/>
    <cellStyle name="Note 2 4 18 5 2" xfId="62873"/>
    <cellStyle name="Note 2 4 18 5 3" xfId="62874"/>
    <cellStyle name="Note 2 4 18 6" xfId="30660"/>
    <cellStyle name="Note 2 4 18 6 2" xfId="62875"/>
    <cellStyle name="Note 2 4 18 6 3" xfId="62876"/>
    <cellStyle name="Note 2 4 18 7" xfId="30661"/>
    <cellStyle name="Note 2 4 18 8" xfId="62877"/>
    <cellStyle name="Note 2 4 19" xfId="30662"/>
    <cellStyle name="Note 2 4 19 2" xfId="30663"/>
    <cellStyle name="Note 2 4 19 2 2" xfId="30664"/>
    <cellStyle name="Note 2 4 19 2 3" xfId="30665"/>
    <cellStyle name="Note 2 4 19 2 4" xfId="30666"/>
    <cellStyle name="Note 2 4 19 2 5" xfId="30667"/>
    <cellStyle name="Note 2 4 19 2 6" xfId="30668"/>
    <cellStyle name="Note 2 4 19 3" xfId="30669"/>
    <cellStyle name="Note 2 4 19 3 2" xfId="62878"/>
    <cellStyle name="Note 2 4 19 3 3" xfId="62879"/>
    <cellStyle name="Note 2 4 19 4" xfId="30670"/>
    <cellStyle name="Note 2 4 19 4 2" xfId="62880"/>
    <cellStyle name="Note 2 4 19 4 3" xfId="62881"/>
    <cellStyle name="Note 2 4 19 5" xfId="30671"/>
    <cellStyle name="Note 2 4 19 5 2" xfId="62882"/>
    <cellStyle name="Note 2 4 19 5 3" xfId="62883"/>
    <cellStyle name="Note 2 4 19 6" xfId="30672"/>
    <cellStyle name="Note 2 4 19 6 2" xfId="62884"/>
    <cellStyle name="Note 2 4 19 6 3" xfId="62885"/>
    <cellStyle name="Note 2 4 19 7" xfId="30673"/>
    <cellStyle name="Note 2 4 19 8" xfId="62886"/>
    <cellStyle name="Note 2 4 2" xfId="30674"/>
    <cellStyle name="Note 2 4 2 2" xfId="30675"/>
    <cellStyle name="Note 2 4 2 2 2" xfId="30676"/>
    <cellStyle name="Note 2 4 2 2 3" xfId="30677"/>
    <cellStyle name="Note 2 4 2 2 4" xfId="30678"/>
    <cellStyle name="Note 2 4 2 2 5" xfId="30679"/>
    <cellStyle name="Note 2 4 2 2 6" xfId="30680"/>
    <cellStyle name="Note 2 4 2 3" xfId="30681"/>
    <cellStyle name="Note 2 4 2 3 2" xfId="62887"/>
    <cellStyle name="Note 2 4 2 3 3" xfId="62888"/>
    <cellStyle name="Note 2 4 2 4" xfId="30682"/>
    <cellStyle name="Note 2 4 2 4 2" xfId="62889"/>
    <cellStyle name="Note 2 4 2 4 3" xfId="62890"/>
    <cellStyle name="Note 2 4 2 5" xfId="30683"/>
    <cellStyle name="Note 2 4 2 5 2" xfId="62891"/>
    <cellStyle name="Note 2 4 2 5 3" xfId="62892"/>
    <cellStyle name="Note 2 4 2 6" xfId="30684"/>
    <cellStyle name="Note 2 4 2 6 2" xfId="62893"/>
    <cellStyle name="Note 2 4 2 6 3" xfId="62894"/>
    <cellStyle name="Note 2 4 2 7" xfId="30685"/>
    <cellStyle name="Note 2 4 2 8" xfId="62895"/>
    <cellStyle name="Note 2 4 20" xfId="30686"/>
    <cellStyle name="Note 2 4 20 2" xfId="30687"/>
    <cellStyle name="Note 2 4 20 2 2" xfId="30688"/>
    <cellStyle name="Note 2 4 20 2 3" xfId="30689"/>
    <cellStyle name="Note 2 4 20 2 4" xfId="30690"/>
    <cellStyle name="Note 2 4 20 2 5" xfId="30691"/>
    <cellStyle name="Note 2 4 20 2 6" xfId="30692"/>
    <cellStyle name="Note 2 4 20 3" xfId="30693"/>
    <cellStyle name="Note 2 4 20 3 2" xfId="62896"/>
    <cellStyle name="Note 2 4 20 3 3" xfId="62897"/>
    <cellStyle name="Note 2 4 20 4" xfId="30694"/>
    <cellStyle name="Note 2 4 20 4 2" xfId="62898"/>
    <cellStyle name="Note 2 4 20 4 3" xfId="62899"/>
    <cellStyle name="Note 2 4 20 5" xfId="30695"/>
    <cellStyle name="Note 2 4 20 5 2" xfId="62900"/>
    <cellStyle name="Note 2 4 20 5 3" xfId="62901"/>
    <cellStyle name="Note 2 4 20 6" xfId="30696"/>
    <cellStyle name="Note 2 4 20 6 2" xfId="62902"/>
    <cellStyle name="Note 2 4 20 6 3" xfId="62903"/>
    <cellStyle name="Note 2 4 20 7" xfId="30697"/>
    <cellStyle name="Note 2 4 20 8" xfId="62904"/>
    <cellStyle name="Note 2 4 21" xfId="30698"/>
    <cellStyle name="Note 2 4 21 2" xfId="30699"/>
    <cellStyle name="Note 2 4 21 2 2" xfId="30700"/>
    <cellStyle name="Note 2 4 21 2 3" xfId="30701"/>
    <cellStyle name="Note 2 4 21 2 4" xfId="30702"/>
    <cellStyle name="Note 2 4 21 2 5" xfId="30703"/>
    <cellStyle name="Note 2 4 21 2 6" xfId="30704"/>
    <cellStyle name="Note 2 4 21 3" xfId="30705"/>
    <cellStyle name="Note 2 4 21 3 2" xfId="62905"/>
    <cellStyle name="Note 2 4 21 3 3" xfId="62906"/>
    <cellStyle name="Note 2 4 21 4" xfId="30706"/>
    <cellStyle name="Note 2 4 21 4 2" xfId="62907"/>
    <cellStyle name="Note 2 4 21 4 3" xfId="62908"/>
    <cellStyle name="Note 2 4 21 5" xfId="30707"/>
    <cellStyle name="Note 2 4 21 5 2" xfId="62909"/>
    <cellStyle name="Note 2 4 21 5 3" xfId="62910"/>
    <cellStyle name="Note 2 4 21 6" xfId="30708"/>
    <cellStyle name="Note 2 4 21 6 2" xfId="62911"/>
    <cellStyle name="Note 2 4 21 6 3" xfId="62912"/>
    <cellStyle name="Note 2 4 21 7" xfId="30709"/>
    <cellStyle name="Note 2 4 21 8" xfId="62913"/>
    <cellStyle name="Note 2 4 22" xfId="30710"/>
    <cellStyle name="Note 2 4 22 2" xfId="30711"/>
    <cellStyle name="Note 2 4 22 2 2" xfId="30712"/>
    <cellStyle name="Note 2 4 22 2 3" xfId="30713"/>
    <cellStyle name="Note 2 4 22 2 4" xfId="30714"/>
    <cellStyle name="Note 2 4 22 2 5" xfId="30715"/>
    <cellStyle name="Note 2 4 22 2 6" xfId="30716"/>
    <cellStyle name="Note 2 4 22 3" xfId="30717"/>
    <cellStyle name="Note 2 4 22 3 2" xfId="62914"/>
    <cellStyle name="Note 2 4 22 3 3" xfId="62915"/>
    <cellStyle name="Note 2 4 22 4" xfId="30718"/>
    <cellStyle name="Note 2 4 22 4 2" xfId="62916"/>
    <cellStyle name="Note 2 4 22 4 3" xfId="62917"/>
    <cellStyle name="Note 2 4 22 5" xfId="30719"/>
    <cellStyle name="Note 2 4 22 5 2" xfId="62918"/>
    <cellStyle name="Note 2 4 22 5 3" xfId="62919"/>
    <cellStyle name="Note 2 4 22 6" xfId="30720"/>
    <cellStyle name="Note 2 4 22 6 2" xfId="62920"/>
    <cellStyle name="Note 2 4 22 6 3" xfId="62921"/>
    <cellStyle name="Note 2 4 22 7" xfId="30721"/>
    <cellStyle name="Note 2 4 22 8" xfId="62922"/>
    <cellStyle name="Note 2 4 23" xfId="30722"/>
    <cellStyle name="Note 2 4 23 2" xfId="30723"/>
    <cellStyle name="Note 2 4 23 2 2" xfId="30724"/>
    <cellStyle name="Note 2 4 23 2 3" xfId="30725"/>
    <cellStyle name="Note 2 4 23 2 4" xfId="30726"/>
    <cellStyle name="Note 2 4 23 2 5" xfId="30727"/>
    <cellStyle name="Note 2 4 23 2 6" xfId="30728"/>
    <cellStyle name="Note 2 4 23 3" xfId="30729"/>
    <cellStyle name="Note 2 4 23 3 2" xfId="62923"/>
    <cellStyle name="Note 2 4 23 3 3" xfId="62924"/>
    <cellStyle name="Note 2 4 23 4" xfId="30730"/>
    <cellStyle name="Note 2 4 23 4 2" xfId="62925"/>
    <cellStyle name="Note 2 4 23 4 3" xfId="62926"/>
    <cellStyle name="Note 2 4 23 5" xfId="30731"/>
    <cellStyle name="Note 2 4 23 5 2" xfId="62927"/>
    <cellStyle name="Note 2 4 23 5 3" xfId="62928"/>
    <cellStyle name="Note 2 4 23 6" xfId="30732"/>
    <cellStyle name="Note 2 4 23 6 2" xfId="62929"/>
    <cellStyle name="Note 2 4 23 6 3" xfId="62930"/>
    <cellStyle name="Note 2 4 23 7" xfId="30733"/>
    <cellStyle name="Note 2 4 23 8" xfId="62931"/>
    <cellStyle name="Note 2 4 24" xfId="30734"/>
    <cellStyle name="Note 2 4 24 2" xfId="30735"/>
    <cellStyle name="Note 2 4 24 2 2" xfId="30736"/>
    <cellStyle name="Note 2 4 24 2 3" xfId="30737"/>
    <cellStyle name="Note 2 4 24 2 4" xfId="30738"/>
    <cellStyle name="Note 2 4 24 2 5" xfId="30739"/>
    <cellStyle name="Note 2 4 24 2 6" xfId="30740"/>
    <cellStyle name="Note 2 4 24 3" xfId="30741"/>
    <cellStyle name="Note 2 4 24 3 2" xfId="62932"/>
    <cellStyle name="Note 2 4 24 3 3" xfId="62933"/>
    <cellStyle name="Note 2 4 24 4" xfId="30742"/>
    <cellStyle name="Note 2 4 24 4 2" xfId="62934"/>
    <cellStyle name="Note 2 4 24 4 3" xfId="62935"/>
    <cellStyle name="Note 2 4 24 5" xfId="30743"/>
    <cellStyle name="Note 2 4 24 5 2" xfId="62936"/>
    <cellStyle name="Note 2 4 24 5 3" xfId="62937"/>
    <cellStyle name="Note 2 4 24 6" xfId="30744"/>
    <cellStyle name="Note 2 4 24 6 2" xfId="62938"/>
    <cellStyle name="Note 2 4 24 6 3" xfId="62939"/>
    <cellStyle name="Note 2 4 24 7" xfId="30745"/>
    <cellStyle name="Note 2 4 24 8" xfId="62940"/>
    <cellStyle name="Note 2 4 25" xfId="30746"/>
    <cellStyle name="Note 2 4 25 2" xfId="30747"/>
    <cellStyle name="Note 2 4 25 2 2" xfId="30748"/>
    <cellStyle name="Note 2 4 25 2 3" xfId="30749"/>
    <cellStyle name="Note 2 4 25 2 4" xfId="30750"/>
    <cellStyle name="Note 2 4 25 2 5" xfId="30751"/>
    <cellStyle name="Note 2 4 25 2 6" xfId="30752"/>
    <cellStyle name="Note 2 4 25 3" xfId="30753"/>
    <cellStyle name="Note 2 4 25 3 2" xfId="62941"/>
    <cellStyle name="Note 2 4 25 3 3" xfId="62942"/>
    <cellStyle name="Note 2 4 25 4" xfId="30754"/>
    <cellStyle name="Note 2 4 25 4 2" xfId="62943"/>
    <cellStyle name="Note 2 4 25 4 3" xfId="62944"/>
    <cellStyle name="Note 2 4 25 5" xfId="30755"/>
    <cellStyle name="Note 2 4 25 5 2" xfId="62945"/>
    <cellStyle name="Note 2 4 25 5 3" xfId="62946"/>
    <cellStyle name="Note 2 4 25 6" xfId="30756"/>
    <cellStyle name="Note 2 4 25 6 2" xfId="62947"/>
    <cellStyle name="Note 2 4 25 6 3" xfId="62948"/>
    <cellStyle name="Note 2 4 25 7" xfId="30757"/>
    <cellStyle name="Note 2 4 25 8" xfId="62949"/>
    <cellStyle name="Note 2 4 26" xfId="30758"/>
    <cellStyle name="Note 2 4 26 2" xfId="30759"/>
    <cellStyle name="Note 2 4 26 2 2" xfId="30760"/>
    <cellStyle name="Note 2 4 26 2 3" xfId="30761"/>
    <cellStyle name="Note 2 4 26 2 4" xfId="30762"/>
    <cellStyle name="Note 2 4 26 2 5" xfId="30763"/>
    <cellStyle name="Note 2 4 26 2 6" xfId="30764"/>
    <cellStyle name="Note 2 4 26 3" xfId="30765"/>
    <cellStyle name="Note 2 4 26 3 2" xfId="62950"/>
    <cellStyle name="Note 2 4 26 3 3" xfId="62951"/>
    <cellStyle name="Note 2 4 26 4" xfId="30766"/>
    <cellStyle name="Note 2 4 26 4 2" xfId="62952"/>
    <cellStyle name="Note 2 4 26 4 3" xfId="62953"/>
    <cellStyle name="Note 2 4 26 5" xfId="30767"/>
    <cellStyle name="Note 2 4 26 5 2" xfId="62954"/>
    <cellStyle name="Note 2 4 26 5 3" xfId="62955"/>
    <cellStyle name="Note 2 4 26 6" xfId="30768"/>
    <cellStyle name="Note 2 4 26 6 2" xfId="62956"/>
    <cellStyle name="Note 2 4 26 6 3" xfId="62957"/>
    <cellStyle name="Note 2 4 26 7" xfId="30769"/>
    <cellStyle name="Note 2 4 26 8" xfId="62958"/>
    <cellStyle name="Note 2 4 27" xfId="30770"/>
    <cellStyle name="Note 2 4 27 2" xfId="30771"/>
    <cellStyle name="Note 2 4 27 2 2" xfId="30772"/>
    <cellStyle name="Note 2 4 27 2 3" xfId="30773"/>
    <cellStyle name="Note 2 4 27 2 4" xfId="30774"/>
    <cellStyle name="Note 2 4 27 2 5" xfId="30775"/>
    <cellStyle name="Note 2 4 27 2 6" xfId="30776"/>
    <cellStyle name="Note 2 4 27 3" xfId="30777"/>
    <cellStyle name="Note 2 4 27 3 2" xfId="62959"/>
    <cellStyle name="Note 2 4 27 3 3" xfId="62960"/>
    <cellStyle name="Note 2 4 27 4" xfId="30778"/>
    <cellStyle name="Note 2 4 27 4 2" xfId="62961"/>
    <cellStyle name="Note 2 4 27 4 3" xfId="62962"/>
    <cellStyle name="Note 2 4 27 5" xfId="30779"/>
    <cellStyle name="Note 2 4 27 5 2" xfId="62963"/>
    <cellStyle name="Note 2 4 27 5 3" xfId="62964"/>
    <cellStyle name="Note 2 4 27 6" xfId="30780"/>
    <cellStyle name="Note 2 4 27 6 2" xfId="62965"/>
    <cellStyle name="Note 2 4 27 6 3" xfId="62966"/>
    <cellStyle name="Note 2 4 27 7" xfId="30781"/>
    <cellStyle name="Note 2 4 27 8" xfId="62967"/>
    <cellStyle name="Note 2 4 28" xfId="30782"/>
    <cellStyle name="Note 2 4 28 2" xfId="30783"/>
    <cellStyle name="Note 2 4 28 2 2" xfId="30784"/>
    <cellStyle name="Note 2 4 28 2 3" xfId="30785"/>
    <cellStyle name="Note 2 4 28 2 4" xfId="30786"/>
    <cellStyle name="Note 2 4 28 2 5" xfId="30787"/>
    <cellStyle name="Note 2 4 28 2 6" xfId="30788"/>
    <cellStyle name="Note 2 4 28 3" xfId="30789"/>
    <cellStyle name="Note 2 4 28 3 2" xfId="62968"/>
    <cellStyle name="Note 2 4 28 3 3" xfId="62969"/>
    <cellStyle name="Note 2 4 28 4" xfId="30790"/>
    <cellStyle name="Note 2 4 28 4 2" xfId="62970"/>
    <cellStyle name="Note 2 4 28 4 3" xfId="62971"/>
    <cellStyle name="Note 2 4 28 5" xfId="30791"/>
    <cellStyle name="Note 2 4 28 5 2" xfId="62972"/>
    <cellStyle name="Note 2 4 28 5 3" xfId="62973"/>
    <cellStyle name="Note 2 4 28 6" xfId="30792"/>
    <cellStyle name="Note 2 4 28 6 2" xfId="62974"/>
    <cellStyle name="Note 2 4 28 6 3" xfId="62975"/>
    <cellStyle name="Note 2 4 28 7" xfId="30793"/>
    <cellStyle name="Note 2 4 28 8" xfId="62976"/>
    <cellStyle name="Note 2 4 29" xfId="30794"/>
    <cellStyle name="Note 2 4 29 2" xfId="30795"/>
    <cellStyle name="Note 2 4 29 2 2" xfId="30796"/>
    <cellStyle name="Note 2 4 29 2 3" xfId="30797"/>
    <cellStyle name="Note 2 4 29 2 4" xfId="30798"/>
    <cellStyle name="Note 2 4 29 2 5" xfId="30799"/>
    <cellStyle name="Note 2 4 29 2 6" xfId="30800"/>
    <cellStyle name="Note 2 4 29 3" xfId="30801"/>
    <cellStyle name="Note 2 4 29 3 2" xfId="62977"/>
    <cellStyle name="Note 2 4 29 3 3" xfId="62978"/>
    <cellStyle name="Note 2 4 29 4" xfId="30802"/>
    <cellStyle name="Note 2 4 29 4 2" xfId="62979"/>
    <cellStyle name="Note 2 4 29 4 3" xfId="62980"/>
    <cellStyle name="Note 2 4 29 5" xfId="30803"/>
    <cellStyle name="Note 2 4 29 5 2" xfId="62981"/>
    <cellStyle name="Note 2 4 29 5 3" xfId="62982"/>
    <cellStyle name="Note 2 4 29 6" xfId="30804"/>
    <cellStyle name="Note 2 4 29 6 2" xfId="62983"/>
    <cellStyle name="Note 2 4 29 6 3" xfId="62984"/>
    <cellStyle name="Note 2 4 29 7" xfId="30805"/>
    <cellStyle name="Note 2 4 29 8" xfId="62985"/>
    <cellStyle name="Note 2 4 3" xfId="30806"/>
    <cellStyle name="Note 2 4 3 2" xfId="30807"/>
    <cellStyle name="Note 2 4 3 2 2" xfId="30808"/>
    <cellStyle name="Note 2 4 3 2 3" xfId="30809"/>
    <cellStyle name="Note 2 4 3 2 4" xfId="30810"/>
    <cellStyle name="Note 2 4 3 2 5" xfId="30811"/>
    <cellStyle name="Note 2 4 3 2 6" xfId="30812"/>
    <cellStyle name="Note 2 4 3 3" xfId="30813"/>
    <cellStyle name="Note 2 4 3 3 2" xfId="62986"/>
    <cellStyle name="Note 2 4 3 3 3" xfId="62987"/>
    <cellStyle name="Note 2 4 3 4" xfId="30814"/>
    <cellStyle name="Note 2 4 3 4 2" xfId="62988"/>
    <cellStyle name="Note 2 4 3 4 3" xfId="62989"/>
    <cellStyle name="Note 2 4 3 5" xfId="30815"/>
    <cellStyle name="Note 2 4 3 5 2" xfId="62990"/>
    <cellStyle name="Note 2 4 3 5 3" xfId="62991"/>
    <cellStyle name="Note 2 4 3 6" xfId="30816"/>
    <cellStyle name="Note 2 4 3 6 2" xfId="62992"/>
    <cellStyle name="Note 2 4 3 6 3" xfId="62993"/>
    <cellStyle name="Note 2 4 3 7" xfId="30817"/>
    <cellStyle name="Note 2 4 3 8" xfId="62994"/>
    <cellStyle name="Note 2 4 30" xfId="30818"/>
    <cellStyle name="Note 2 4 30 2" xfId="30819"/>
    <cellStyle name="Note 2 4 30 2 2" xfId="30820"/>
    <cellStyle name="Note 2 4 30 2 3" xfId="30821"/>
    <cellStyle name="Note 2 4 30 2 4" xfId="30822"/>
    <cellStyle name="Note 2 4 30 2 5" xfId="30823"/>
    <cellStyle name="Note 2 4 30 2 6" xfId="30824"/>
    <cellStyle name="Note 2 4 30 3" xfId="30825"/>
    <cellStyle name="Note 2 4 30 3 2" xfId="62995"/>
    <cellStyle name="Note 2 4 30 3 3" xfId="62996"/>
    <cellStyle name="Note 2 4 30 4" xfId="30826"/>
    <cellStyle name="Note 2 4 30 4 2" xfId="62997"/>
    <cellStyle name="Note 2 4 30 4 3" xfId="62998"/>
    <cellStyle name="Note 2 4 30 5" xfId="30827"/>
    <cellStyle name="Note 2 4 30 5 2" xfId="62999"/>
    <cellStyle name="Note 2 4 30 5 3" xfId="63000"/>
    <cellStyle name="Note 2 4 30 6" xfId="30828"/>
    <cellStyle name="Note 2 4 30 6 2" xfId="63001"/>
    <cellStyle name="Note 2 4 30 6 3" xfId="63002"/>
    <cellStyle name="Note 2 4 30 7" xfId="30829"/>
    <cellStyle name="Note 2 4 30 8" xfId="63003"/>
    <cellStyle name="Note 2 4 31" xfId="30830"/>
    <cellStyle name="Note 2 4 31 2" xfId="30831"/>
    <cellStyle name="Note 2 4 31 2 2" xfId="30832"/>
    <cellStyle name="Note 2 4 31 2 3" xfId="30833"/>
    <cellStyle name="Note 2 4 31 2 4" xfId="30834"/>
    <cellStyle name="Note 2 4 31 2 5" xfId="30835"/>
    <cellStyle name="Note 2 4 31 2 6" xfId="30836"/>
    <cellStyle name="Note 2 4 31 3" xfId="30837"/>
    <cellStyle name="Note 2 4 31 3 2" xfId="63004"/>
    <cellStyle name="Note 2 4 31 3 3" xfId="63005"/>
    <cellStyle name="Note 2 4 31 4" xfId="30838"/>
    <cellStyle name="Note 2 4 31 4 2" xfId="63006"/>
    <cellStyle name="Note 2 4 31 4 3" xfId="63007"/>
    <cellStyle name="Note 2 4 31 5" xfId="30839"/>
    <cellStyle name="Note 2 4 31 5 2" xfId="63008"/>
    <cellStyle name="Note 2 4 31 5 3" xfId="63009"/>
    <cellStyle name="Note 2 4 31 6" xfId="30840"/>
    <cellStyle name="Note 2 4 31 6 2" xfId="63010"/>
    <cellStyle name="Note 2 4 31 6 3" xfId="63011"/>
    <cellStyle name="Note 2 4 31 7" xfId="30841"/>
    <cellStyle name="Note 2 4 31 8" xfId="63012"/>
    <cellStyle name="Note 2 4 32" xfId="30842"/>
    <cellStyle name="Note 2 4 32 2" xfId="30843"/>
    <cellStyle name="Note 2 4 32 2 2" xfId="30844"/>
    <cellStyle name="Note 2 4 32 2 3" xfId="30845"/>
    <cellStyle name="Note 2 4 32 2 4" xfId="30846"/>
    <cellStyle name="Note 2 4 32 2 5" xfId="30847"/>
    <cellStyle name="Note 2 4 32 2 6" xfId="30848"/>
    <cellStyle name="Note 2 4 32 3" xfId="30849"/>
    <cellStyle name="Note 2 4 32 3 2" xfId="63013"/>
    <cellStyle name="Note 2 4 32 3 3" xfId="63014"/>
    <cellStyle name="Note 2 4 32 4" xfId="30850"/>
    <cellStyle name="Note 2 4 32 4 2" xfId="63015"/>
    <cellStyle name="Note 2 4 32 4 3" xfId="63016"/>
    <cellStyle name="Note 2 4 32 5" xfId="30851"/>
    <cellStyle name="Note 2 4 32 5 2" xfId="63017"/>
    <cellStyle name="Note 2 4 32 5 3" xfId="63018"/>
    <cellStyle name="Note 2 4 32 6" xfId="30852"/>
    <cellStyle name="Note 2 4 32 6 2" xfId="63019"/>
    <cellStyle name="Note 2 4 32 6 3" xfId="63020"/>
    <cellStyle name="Note 2 4 32 7" xfId="30853"/>
    <cellStyle name="Note 2 4 32 8" xfId="63021"/>
    <cellStyle name="Note 2 4 33" xfId="30854"/>
    <cellStyle name="Note 2 4 33 2" xfId="30855"/>
    <cellStyle name="Note 2 4 33 2 2" xfId="30856"/>
    <cellStyle name="Note 2 4 33 2 3" xfId="30857"/>
    <cellStyle name="Note 2 4 33 2 4" xfId="30858"/>
    <cellStyle name="Note 2 4 33 2 5" xfId="30859"/>
    <cellStyle name="Note 2 4 33 2 6" xfId="30860"/>
    <cellStyle name="Note 2 4 33 3" xfId="30861"/>
    <cellStyle name="Note 2 4 33 3 2" xfId="63022"/>
    <cellStyle name="Note 2 4 33 3 3" xfId="63023"/>
    <cellStyle name="Note 2 4 33 4" xfId="30862"/>
    <cellStyle name="Note 2 4 33 4 2" xfId="63024"/>
    <cellStyle name="Note 2 4 33 4 3" xfId="63025"/>
    <cellStyle name="Note 2 4 33 5" xfId="30863"/>
    <cellStyle name="Note 2 4 33 5 2" xfId="63026"/>
    <cellStyle name="Note 2 4 33 5 3" xfId="63027"/>
    <cellStyle name="Note 2 4 33 6" xfId="30864"/>
    <cellStyle name="Note 2 4 33 6 2" xfId="63028"/>
    <cellStyle name="Note 2 4 33 6 3" xfId="63029"/>
    <cellStyle name="Note 2 4 33 7" xfId="30865"/>
    <cellStyle name="Note 2 4 33 8" xfId="63030"/>
    <cellStyle name="Note 2 4 34" xfId="30866"/>
    <cellStyle name="Note 2 4 34 2" xfId="30867"/>
    <cellStyle name="Note 2 4 34 2 2" xfId="30868"/>
    <cellStyle name="Note 2 4 34 2 3" xfId="30869"/>
    <cellStyle name="Note 2 4 34 2 4" xfId="30870"/>
    <cellStyle name="Note 2 4 34 2 5" xfId="30871"/>
    <cellStyle name="Note 2 4 34 2 6" xfId="30872"/>
    <cellStyle name="Note 2 4 34 3" xfId="30873"/>
    <cellStyle name="Note 2 4 34 3 2" xfId="63031"/>
    <cellStyle name="Note 2 4 34 3 3" xfId="63032"/>
    <cellStyle name="Note 2 4 34 4" xfId="30874"/>
    <cellStyle name="Note 2 4 34 4 2" xfId="63033"/>
    <cellStyle name="Note 2 4 34 4 3" xfId="63034"/>
    <cellStyle name="Note 2 4 34 5" xfId="30875"/>
    <cellStyle name="Note 2 4 34 5 2" xfId="63035"/>
    <cellStyle name="Note 2 4 34 5 3" xfId="63036"/>
    <cellStyle name="Note 2 4 34 6" xfId="30876"/>
    <cellStyle name="Note 2 4 34 6 2" xfId="63037"/>
    <cellStyle name="Note 2 4 34 6 3" xfId="63038"/>
    <cellStyle name="Note 2 4 34 7" xfId="30877"/>
    <cellStyle name="Note 2 4 34 8" xfId="63039"/>
    <cellStyle name="Note 2 4 35" xfId="30878"/>
    <cellStyle name="Note 2 4 35 2" xfId="63040"/>
    <cellStyle name="Note 2 4 35 3" xfId="63041"/>
    <cellStyle name="Note 2 4 36" xfId="30879"/>
    <cellStyle name="Note 2 4 36 2" xfId="30880"/>
    <cellStyle name="Note 2 4 36 3" xfId="30881"/>
    <cellStyle name="Note 2 4 36 4" xfId="30882"/>
    <cellStyle name="Note 2 4 36 5" xfId="30883"/>
    <cellStyle name="Note 2 4 36 6" xfId="30884"/>
    <cellStyle name="Note 2 4 37" xfId="30885"/>
    <cellStyle name="Note 2 4 37 2" xfId="63042"/>
    <cellStyle name="Note 2 4 37 3" xfId="63043"/>
    <cellStyle name="Note 2 4 38" xfId="30886"/>
    <cellStyle name="Note 2 4 38 2" xfId="63044"/>
    <cellStyle name="Note 2 4 38 3" xfId="63045"/>
    <cellStyle name="Note 2 4 39" xfId="30887"/>
    <cellStyle name="Note 2 4 39 2" xfId="63046"/>
    <cellStyle name="Note 2 4 39 3" xfId="63047"/>
    <cellStyle name="Note 2 4 4" xfId="30888"/>
    <cellStyle name="Note 2 4 4 2" xfId="30889"/>
    <cellStyle name="Note 2 4 4 2 2" xfId="30890"/>
    <cellStyle name="Note 2 4 4 2 3" xfId="30891"/>
    <cellStyle name="Note 2 4 4 2 4" xfId="30892"/>
    <cellStyle name="Note 2 4 4 2 5" xfId="30893"/>
    <cellStyle name="Note 2 4 4 2 6" xfId="30894"/>
    <cellStyle name="Note 2 4 4 3" xfId="30895"/>
    <cellStyle name="Note 2 4 4 3 2" xfId="63048"/>
    <cellStyle name="Note 2 4 4 3 3" xfId="63049"/>
    <cellStyle name="Note 2 4 4 4" xfId="30896"/>
    <cellStyle name="Note 2 4 4 4 2" xfId="63050"/>
    <cellStyle name="Note 2 4 4 4 3" xfId="63051"/>
    <cellStyle name="Note 2 4 4 5" xfId="30897"/>
    <cellStyle name="Note 2 4 4 5 2" xfId="63052"/>
    <cellStyle name="Note 2 4 4 5 3" xfId="63053"/>
    <cellStyle name="Note 2 4 4 6" xfId="30898"/>
    <cellStyle name="Note 2 4 4 6 2" xfId="63054"/>
    <cellStyle name="Note 2 4 4 6 3" xfId="63055"/>
    <cellStyle name="Note 2 4 4 7" xfId="30899"/>
    <cellStyle name="Note 2 4 4 8" xfId="63056"/>
    <cellStyle name="Note 2 4 40" xfId="30900"/>
    <cellStyle name="Note 2 4 41" xfId="30901"/>
    <cellStyle name="Note 2 4 5" xfId="30902"/>
    <cellStyle name="Note 2 4 5 2" xfId="30903"/>
    <cellStyle name="Note 2 4 5 2 2" xfId="30904"/>
    <cellStyle name="Note 2 4 5 2 3" xfId="30905"/>
    <cellStyle name="Note 2 4 5 2 4" xfId="30906"/>
    <cellStyle name="Note 2 4 5 2 5" xfId="30907"/>
    <cellStyle name="Note 2 4 5 2 6" xfId="30908"/>
    <cellStyle name="Note 2 4 5 3" xfId="30909"/>
    <cellStyle name="Note 2 4 5 3 2" xfId="63057"/>
    <cellStyle name="Note 2 4 5 3 3" xfId="63058"/>
    <cellStyle name="Note 2 4 5 4" xfId="30910"/>
    <cellStyle name="Note 2 4 5 4 2" xfId="63059"/>
    <cellStyle name="Note 2 4 5 4 3" xfId="63060"/>
    <cellStyle name="Note 2 4 5 5" xfId="30911"/>
    <cellStyle name="Note 2 4 5 5 2" xfId="63061"/>
    <cellStyle name="Note 2 4 5 5 3" xfId="63062"/>
    <cellStyle name="Note 2 4 5 6" xfId="30912"/>
    <cellStyle name="Note 2 4 5 6 2" xfId="63063"/>
    <cellStyle name="Note 2 4 5 6 3" xfId="63064"/>
    <cellStyle name="Note 2 4 5 7" xfId="30913"/>
    <cellStyle name="Note 2 4 5 8" xfId="63065"/>
    <cellStyle name="Note 2 4 6" xfId="30914"/>
    <cellStyle name="Note 2 4 6 2" xfId="30915"/>
    <cellStyle name="Note 2 4 6 2 2" xfId="30916"/>
    <cellStyle name="Note 2 4 6 2 3" xfId="30917"/>
    <cellStyle name="Note 2 4 6 2 4" xfId="30918"/>
    <cellStyle name="Note 2 4 6 2 5" xfId="30919"/>
    <cellStyle name="Note 2 4 6 2 6" xfId="30920"/>
    <cellStyle name="Note 2 4 6 3" xfId="30921"/>
    <cellStyle name="Note 2 4 6 3 2" xfId="63066"/>
    <cellStyle name="Note 2 4 6 3 3" xfId="63067"/>
    <cellStyle name="Note 2 4 6 4" xfId="30922"/>
    <cellStyle name="Note 2 4 6 4 2" xfId="63068"/>
    <cellStyle name="Note 2 4 6 4 3" xfId="63069"/>
    <cellStyle name="Note 2 4 6 5" xfId="30923"/>
    <cellStyle name="Note 2 4 6 5 2" xfId="63070"/>
    <cellStyle name="Note 2 4 6 5 3" xfId="63071"/>
    <cellStyle name="Note 2 4 6 6" xfId="30924"/>
    <cellStyle name="Note 2 4 6 6 2" xfId="63072"/>
    <cellStyle name="Note 2 4 6 6 3" xfId="63073"/>
    <cellStyle name="Note 2 4 6 7" xfId="30925"/>
    <cellStyle name="Note 2 4 6 8" xfId="63074"/>
    <cellStyle name="Note 2 4 7" xfId="30926"/>
    <cellStyle name="Note 2 4 7 2" xfId="30927"/>
    <cellStyle name="Note 2 4 7 2 2" xfId="30928"/>
    <cellStyle name="Note 2 4 7 2 3" xfId="30929"/>
    <cellStyle name="Note 2 4 7 2 4" xfId="30930"/>
    <cellStyle name="Note 2 4 7 2 5" xfId="30931"/>
    <cellStyle name="Note 2 4 7 2 6" xfId="30932"/>
    <cellStyle name="Note 2 4 7 3" xfId="30933"/>
    <cellStyle name="Note 2 4 7 3 2" xfId="63075"/>
    <cellStyle name="Note 2 4 7 3 3" xfId="63076"/>
    <cellStyle name="Note 2 4 7 4" xfId="30934"/>
    <cellStyle name="Note 2 4 7 4 2" xfId="63077"/>
    <cellStyle name="Note 2 4 7 4 3" xfId="63078"/>
    <cellStyle name="Note 2 4 7 5" xfId="30935"/>
    <cellStyle name="Note 2 4 7 5 2" xfId="63079"/>
    <cellStyle name="Note 2 4 7 5 3" xfId="63080"/>
    <cellStyle name="Note 2 4 7 6" xfId="30936"/>
    <cellStyle name="Note 2 4 7 6 2" xfId="63081"/>
    <cellStyle name="Note 2 4 7 6 3" xfId="63082"/>
    <cellStyle name="Note 2 4 7 7" xfId="30937"/>
    <cellStyle name="Note 2 4 7 8" xfId="63083"/>
    <cellStyle name="Note 2 4 8" xfId="30938"/>
    <cellStyle name="Note 2 4 8 2" xfId="30939"/>
    <cellStyle name="Note 2 4 8 2 2" xfId="30940"/>
    <cellStyle name="Note 2 4 8 2 3" xfId="30941"/>
    <cellStyle name="Note 2 4 8 2 4" xfId="30942"/>
    <cellStyle name="Note 2 4 8 2 5" xfId="30943"/>
    <cellStyle name="Note 2 4 8 2 6" xfId="30944"/>
    <cellStyle name="Note 2 4 8 3" xfId="30945"/>
    <cellStyle name="Note 2 4 8 3 2" xfId="63084"/>
    <cellStyle name="Note 2 4 8 3 3" xfId="63085"/>
    <cellStyle name="Note 2 4 8 4" xfId="30946"/>
    <cellStyle name="Note 2 4 8 4 2" xfId="63086"/>
    <cellStyle name="Note 2 4 8 4 3" xfId="63087"/>
    <cellStyle name="Note 2 4 8 5" xfId="30947"/>
    <cellStyle name="Note 2 4 8 5 2" xfId="63088"/>
    <cellStyle name="Note 2 4 8 5 3" xfId="63089"/>
    <cellStyle name="Note 2 4 8 6" xfId="30948"/>
    <cellStyle name="Note 2 4 8 6 2" xfId="63090"/>
    <cellStyle name="Note 2 4 8 6 3" xfId="63091"/>
    <cellStyle name="Note 2 4 8 7" xfId="30949"/>
    <cellStyle name="Note 2 4 8 8" xfId="63092"/>
    <cellStyle name="Note 2 4 9" xfId="30950"/>
    <cellStyle name="Note 2 4 9 2" xfId="30951"/>
    <cellStyle name="Note 2 4 9 2 2" xfId="30952"/>
    <cellStyle name="Note 2 4 9 2 3" xfId="30953"/>
    <cellStyle name="Note 2 4 9 2 4" xfId="30954"/>
    <cellStyle name="Note 2 4 9 2 5" xfId="30955"/>
    <cellStyle name="Note 2 4 9 2 6" xfId="30956"/>
    <cellStyle name="Note 2 4 9 3" xfId="30957"/>
    <cellStyle name="Note 2 4 9 3 2" xfId="63093"/>
    <cellStyle name="Note 2 4 9 3 3" xfId="63094"/>
    <cellStyle name="Note 2 4 9 4" xfId="30958"/>
    <cellStyle name="Note 2 4 9 4 2" xfId="63095"/>
    <cellStyle name="Note 2 4 9 4 3" xfId="63096"/>
    <cellStyle name="Note 2 4 9 5" xfId="30959"/>
    <cellStyle name="Note 2 4 9 5 2" xfId="63097"/>
    <cellStyle name="Note 2 4 9 5 3" xfId="63098"/>
    <cellStyle name="Note 2 4 9 6" xfId="30960"/>
    <cellStyle name="Note 2 4 9 6 2" xfId="63099"/>
    <cellStyle name="Note 2 4 9 6 3" xfId="63100"/>
    <cellStyle name="Note 2 4 9 7" xfId="30961"/>
    <cellStyle name="Note 2 4 9 8" xfId="63101"/>
    <cellStyle name="Note 2 40" xfId="63102"/>
    <cellStyle name="Note 2 41" xfId="63103"/>
    <cellStyle name="Note 2 42" xfId="63104"/>
    <cellStyle name="Note 2 43" xfId="63105"/>
    <cellStyle name="Note 2 44" xfId="63106"/>
    <cellStyle name="Note 2 5" xfId="30962"/>
    <cellStyle name="Note 2 5 10" xfId="30963"/>
    <cellStyle name="Note 2 5 10 2" xfId="30964"/>
    <cellStyle name="Note 2 5 10 2 2" xfId="30965"/>
    <cellStyle name="Note 2 5 10 2 3" xfId="30966"/>
    <cellStyle name="Note 2 5 10 2 4" xfId="30967"/>
    <cellStyle name="Note 2 5 10 2 5" xfId="30968"/>
    <cellStyle name="Note 2 5 10 2 6" xfId="30969"/>
    <cellStyle name="Note 2 5 10 3" xfId="30970"/>
    <cellStyle name="Note 2 5 10 3 2" xfId="63107"/>
    <cellStyle name="Note 2 5 10 3 3" xfId="63108"/>
    <cellStyle name="Note 2 5 10 4" xfId="30971"/>
    <cellStyle name="Note 2 5 10 4 2" xfId="63109"/>
    <cellStyle name="Note 2 5 10 4 3" xfId="63110"/>
    <cellStyle name="Note 2 5 10 5" xfId="30972"/>
    <cellStyle name="Note 2 5 10 5 2" xfId="63111"/>
    <cellStyle name="Note 2 5 10 5 3" xfId="63112"/>
    <cellStyle name="Note 2 5 10 6" xfId="30973"/>
    <cellStyle name="Note 2 5 10 6 2" xfId="63113"/>
    <cellStyle name="Note 2 5 10 6 3" xfId="63114"/>
    <cellStyle name="Note 2 5 10 7" xfId="30974"/>
    <cellStyle name="Note 2 5 10 8" xfId="63115"/>
    <cellStyle name="Note 2 5 11" xfId="30975"/>
    <cellStyle name="Note 2 5 11 2" xfId="30976"/>
    <cellStyle name="Note 2 5 11 2 2" xfId="30977"/>
    <cellStyle name="Note 2 5 11 2 3" xfId="30978"/>
    <cellStyle name="Note 2 5 11 2 4" xfId="30979"/>
    <cellStyle name="Note 2 5 11 2 5" xfId="30980"/>
    <cellStyle name="Note 2 5 11 2 6" xfId="30981"/>
    <cellStyle name="Note 2 5 11 3" xfId="30982"/>
    <cellStyle name="Note 2 5 11 3 2" xfId="63116"/>
    <cellStyle name="Note 2 5 11 3 3" xfId="63117"/>
    <cellStyle name="Note 2 5 11 4" xfId="30983"/>
    <cellStyle name="Note 2 5 11 4 2" xfId="63118"/>
    <cellStyle name="Note 2 5 11 4 3" xfId="63119"/>
    <cellStyle name="Note 2 5 11 5" xfId="30984"/>
    <cellStyle name="Note 2 5 11 5 2" xfId="63120"/>
    <cellStyle name="Note 2 5 11 5 3" xfId="63121"/>
    <cellStyle name="Note 2 5 11 6" xfId="30985"/>
    <cellStyle name="Note 2 5 11 6 2" xfId="63122"/>
    <cellStyle name="Note 2 5 11 6 3" xfId="63123"/>
    <cellStyle name="Note 2 5 11 7" xfId="30986"/>
    <cellStyle name="Note 2 5 11 8" xfId="63124"/>
    <cellStyle name="Note 2 5 12" xfId="30987"/>
    <cellStyle name="Note 2 5 12 2" xfId="30988"/>
    <cellStyle name="Note 2 5 12 2 2" xfId="30989"/>
    <cellStyle name="Note 2 5 12 2 3" xfId="30990"/>
    <cellStyle name="Note 2 5 12 2 4" xfId="30991"/>
    <cellStyle name="Note 2 5 12 2 5" xfId="30992"/>
    <cellStyle name="Note 2 5 12 2 6" xfId="30993"/>
    <cellStyle name="Note 2 5 12 3" xfId="30994"/>
    <cellStyle name="Note 2 5 12 3 2" xfId="63125"/>
    <cellStyle name="Note 2 5 12 3 3" xfId="63126"/>
    <cellStyle name="Note 2 5 12 4" xfId="30995"/>
    <cellStyle name="Note 2 5 12 4 2" xfId="63127"/>
    <cellStyle name="Note 2 5 12 4 3" xfId="63128"/>
    <cellStyle name="Note 2 5 12 5" xfId="30996"/>
    <cellStyle name="Note 2 5 12 5 2" xfId="63129"/>
    <cellStyle name="Note 2 5 12 5 3" xfId="63130"/>
    <cellStyle name="Note 2 5 12 6" xfId="30997"/>
    <cellStyle name="Note 2 5 12 6 2" xfId="63131"/>
    <cellStyle name="Note 2 5 12 6 3" xfId="63132"/>
    <cellStyle name="Note 2 5 12 7" xfId="30998"/>
    <cellStyle name="Note 2 5 12 8" xfId="63133"/>
    <cellStyle name="Note 2 5 13" xfId="30999"/>
    <cellStyle name="Note 2 5 13 2" xfId="31000"/>
    <cellStyle name="Note 2 5 13 2 2" xfId="31001"/>
    <cellStyle name="Note 2 5 13 2 3" xfId="31002"/>
    <cellStyle name="Note 2 5 13 2 4" xfId="31003"/>
    <cellStyle name="Note 2 5 13 2 5" xfId="31004"/>
    <cellStyle name="Note 2 5 13 2 6" xfId="31005"/>
    <cellStyle name="Note 2 5 13 3" xfId="31006"/>
    <cellStyle name="Note 2 5 13 3 2" xfId="63134"/>
    <cellStyle name="Note 2 5 13 3 3" xfId="63135"/>
    <cellStyle name="Note 2 5 13 4" xfId="31007"/>
    <cellStyle name="Note 2 5 13 4 2" xfId="63136"/>
    <cellStyle name="Note 2 5 13 4 3" xfId="63137"/>
    <cellStyle name="Note 2 5 13 5" xfId="31008"/>
    <cellStyle name="Note 2 5 13 5 2" xfId="63138"/>
    <cellStyle name="Note 2 5 13 5 3" xfId="63139"/>
    <cellStyle name="Note 2 5 13 6" xfId="31009"/>
    <cellStyle name="Note 2 5 13 6 2" xfId="63140"/>
    <cellStyle name="Note 2 5 13 6 3" xfId="63141"/>
    <cellStyle name="Note 2 5 13 7" xfId="31010"/>
    <cellStyle name="Note 2 5 13 8" xfId="63142"/>
    <cellStyle name="Note 2 5 14" xfId="31011"/>
    <cellStyle name="Note 2 5 14 2" xfId="31012"/>
    <cellStyle name="Note 2 5 14 2 2" xfId="31013"/>
    <cellStyle name="Note 2 5 14 2 3" xfId="31014"/>
    <cellStyle name="Note 2 5 14 2 4" xfId="31015"/>
    <cellStyle name="Note 2 5 14 2 5" xfId="31016"/>
    <cellStyle name="Note 2 5 14 2 6" xfId="31017"/>
    <cellStyle name="Note 2 5 14 3" xfId="31018"/>
    <cellStyle name="Note 2 5 14 3 2" xfId="63143"/>
    <cellStyle name="Note 2 5 14 3 3" xfId="63144"/>
    <cellStyle name="Note 2 5 14 4" xfId="31019"/>
    <cellStyle name="Note 2 5 14 4 2" xfId="63145"/>
    <cellStyle name="Note 2 5 14 4 3" xfId="63146"/>
    <cellStyle name="Note 2 5 14 5" xfId="31020"/>
    <cellStyle name="Note 2 5 14 5 2" xfId="63147"/>
    <cellStyle name="Note 2 5 14 5 3" xfId="63148"/>
    <cellStyle name="Note 2 5 14 6" xfId="31021"/>
    <cellStyle name="Note 2 5 14 6 2" xfId="63149"/>
    <cellStyle name="Note 2 5 14 6 3" xfId="63150"/>
    <cellStyle name="Note 2 5 14 7" xfId="31022"/>
    <cellStyle name="Note 2 5 14 8" xfId="63151"/>
    <cellStyle name="Note 2 5 15" xfId="31023"/>
    <cellStyle name="Note 2 5 15 2" xfId="31024"/>
    <cellStyle name="Note 2 5 15 2 2" xfId="31025"/>
    <cellStyle name="Note 2 5 15 2 3" xfId="31026"/>
    <cellStyle name="Note 2 5 15 2 4" xfId="31027"/>
    <cellStyle name="Note 2 5 15 2 5" xfId="31028"/>
    <cellStyle name="Note 2 5 15 2 6" xfId="31029"/>
    <cellStyle name="Note 2 5 15 3" xfId="31030"/>
    <cellStyle name="Note 2 5 15 3 2" xfId="63152"/>
    <cellStyle name="Note 2 5 15 3 3" xfId="63153"/>
    <cellStyle name="Note 2 5 15 4" xfId="31031"/>
    <cellStyle name="Note 2 5 15 4 2" xfId="63154"/>
    <cellStyle name="Note 2 5 15 4 3" xfId="63155"/>
    <cellStyle name="Note 2 5 15 5" xfId="31032"/>
    <cellStyle name="Note 2 5 15 5 2" xfId="63156"/>
    <cellStyle name="Note 2 5 15 5 3" xfId="63157"/>
    <cellStyle name="Note 2 5 15 6" xfId="31033"/>
    <cellStyle name="Note 2 5 15 6 2" xfId="63158"/>
    <cellStyle name="Note 2 5 15 6 3" xfId="63159"/>
    <cellStyle name="Note 2 5 15 7" xfId="31034"/>
    <cellStyle name="Note 2 5 15 8" xfId="63160"/>
    <cellStyle name="Note 2 5 16" xfId="31035"/>
    <cellStyle name="Note 2 5 16 2" xfId="31036"/>
    <cellStyle name="Note 2 5 16 2 2" xfId="31037"/>
    <cellStyle name="Note 2 5 16 2 3" xfId="31038"/>
    <cellStyle name="Note 2 5 16 2 4" xfId="31039"/>
    <cellStyle name="Note 2 5 16 2 5" xfId="31040"/>
    <cellStyle name="Note 2 5 16 2 6" xfId="31041"/>
    <cellStyle name="Note 2 5 16 3" xfId="31042"/>
    <cellStyle name="Note 2 5 16 3 2" xfId="63161"/>
    <cellStyle name="Note 2 5 16 3 3" xfId="63162"/>
    <cellStyle name="Note 2 5 16 4" xfId="31043"/>
    <cellStyle name="Note 2 5 16 4 2" xfId="63163"/>
    <cellStyle name="Note 2 5 16 4 3" xfId="63164"/>
    <cellStyle name="Note 2 5 16 5" xfId="31044"/>
    <cellStyle name="Note 2 5 16 5 2" xfId="63165"/>
    <cellStyle name="Note 2 5 16 5 3" xfId="63166"/>
    <cellStyle name="Note 2 5 16 6" xfId="31045"/>
    <cellStyle name="Note 2 5 16 6 2" xfId="63167"/>
    <cellStyle name="Note 2 5 16 6 3" xfId="63168"/>
    <cellStyle name="Note 2 5 16 7" xfId="31046"/>
    <cellStyle name="Note 2 5 16 8" xfId="63169"/>
    <cellStyle name="Note 2 5 17" xfId="31047"/>
    <cellStyle name="Note 2 5 17 2" xfId="31048"/>
    <cellStyle name="Note 2 5 17 2 2" xfId="31049"/>
    <cellStyle name="Note 2 5 17 2 3" xfId="31050"/>
    <cellStyle name="Note 2 5 17 2 4" xfId="31051"/>
    <cellStyle name="Note 2 5 17 2 5" xfId="31052"/>
    <cellStyle name="Note 2 5 17 2 6" xfId="31053"/>
    <cellStyle name="Note 2 5 17 3" xfId="31054"/>
    <cellStyle name="Note 2 5 17 3 2" xfId="63170"/>
    <cellStyle name="Note 2 5 17 3 3" xfId="63171"/>
    <cellStyle name="Note 2 5 17 4" xfId="31055"/>
    <cellStyle name="Note 2 5 17 4 2" xfId="63172"/>
    <cellStyle name="Note 2 5 17 4 3" xfId="63173"/>
    <cellStyle name="Note 2 5 17 5" xfId="31056"/>
    <cellStyle name="Note 2 5 17 5 2" xfId="63174"/>
    <cellStyle name="Note 2 5 17 5 3" xfId="63175"/>
    <cellStyle name="Note 2 5 17 6" xfId="31057"/>
    <cellStyle name="Note 2 5 17 6 2" xfId="63176"/>
    <cellStyle name="Note 2 5 17 6 3" xfId="63177"/>
    <cellStyle name="Note 2 5 17 7" xfId="31058"/>
    <cellStyle name="Note 2 5 17 8" xfId="63178"/>
    <cellStyle name="Note 2 5 18" xfId="31059"/>
    <cellStyle name="Note 2 5 18 2" xfId="31060"/>
    <cellStyle name="Note 2 5 18 2 2" xfId="31061"/>
    <cellStyle name="Note 2 5 18 2 3" xfId="31062"/>
    <cellStyle name="Note 2 5 18 2 4" xfId="31063"/>
    <cellStyle name="Note 2 5 18 2 5" xfId="31064"/>
    <cellStyle name="Note 2 5 18 2 6" xfId="31065"/>
    <cellStyle name="Note 2 5 18 3" xfId="31066"/>
    <cellStyle name="Note 2 5 18 3 2" xfId="63179"/>
    <cellStyle name="Note 2 5 18 3 3" xfId="63180"/>
    <cellStyle name="Note 2 5 18 4" xfId="31067"/>
    <cellStyle name="Note 2 5 18 4 2" xfId="63181"/>
    <cellStyle name="Note 2 5 18 4 3" xfId="63182"/>
    <cellStyle name="Note 2 5 18 5" xfId="31068"/>
    <cellStyle name="Note 2 5 18 5 2" xfId="63183"/>
    <cellStyle name="Note 2 5 18 5 3" xfId="63184"/>
    <cellStyle name="Note 2 5 18 6" xfId="31069"/>
    <cellStyle name="Note 2 5 18 6 2" xfId="63185"/>
    <cellStyle name="Note 2 5 18 6 3" xfId="63186"/>
    <cellStyle name="Note 2 5 18 7" xfId="31070"/>
    <cellStyle name="Note 2 5 18 8" xfId="63187"/>
    <cellStyle name="Note 2 5 19" xfId="31071"/>
    <cellStyle name="Note 2 5 19 2" xfId="31072"/>
    <cellStyle name="Note 2 5 19 2 2" xfId="31073"/>
    <cellStyle name="Note 2 5 19 2 3" xfId="31074"/>
    <cellStyle name="Note 2 5 19 2 4" xfId="31075"/>
    <cellStyle name="Note 2 5 19 2 5" xfId="31076"/>
    <cellStyle name="Note 2 5 19 2 6" xfId="31077"/>
    <cellStyle name="Note 2 5 19 3" xfId="31078"/>
    <cellStyle name="Note 2 5 19 3 2" xfId="63188"/>
    <cellStyle name="Note 2 5 19 3 3" xfId="63189"/>
    <cellStyle name="Note 2 5 19 4" xfId="31079"/>
    <cellStyle name="Note 2 5 19 4 2" xfId="63190"/>
    <cellStyle name="Note 2 5 19 4 3" xfId="63191"/>
    <cellStyle name="Note 2 5 19 5" xfId="31080"/>
    <cellStyle name="Note 2 5 19 5 2" xfId="63192"/>
    <cellStyle name="Note 2 5 19 5 3" xfId="63193"/>
    <cellStyle name="Note 2 5 19 6" xfId="31081"/>
    <cellStyle name="Note 2 5 19 6 2" xfId="63194"/>
    <cellStyle name="Note 2 5 19 6 3" xfId="63195"/>
    <cellStyle name="Note 2 5 19 7" xfId="31082"/>
    <cellStyle name="Note 2 5 19 8" xfId="63196"/>
    <cellStyle name="Note 2 5 2" xfId="31083"/>
    <cellStyle name="Note 2 5 2 2" xfId="31084"/>
    <cellStyle name="Note 2 5 2 2 2" xfId="31085"/>
    <cellStyle name="Note 2 5 2 2 3" xfId="31086"/>
    <cellStyle name="Note 2 5 2 2 4" xfId="31087"/>
    <cellStyle name="Note 2 5 2 2 5" xfId="31088"/>
    <cellStyle name="Note 2 5 2 2 6" xfId="31089"/>
    <cellStyle name="Note 2 5 2 3" xfId="31090"/>
    <cellStyle name="Note 2 5 2 3 2" xfId="63197"/>
    <cellStyle name="Note 2 5 2 3 3" xfId="63198"/>
    <cellStyle name="Note 2 5 2 4" xfId="31091"/>
    <cellStyle name="Note 2 5 2 4 2" xfId="63199"/>
    <cellStyle name="Note 2 5 2 4 3" xfId="63200"/>
    <cellStyle name="Note 2 5 2 5" xfId="31092"/>
    <cellStyle name="Note 2 5 2 5 2" xfId="63201"/>
    <cellStyle name="Note 2 5 2 5 3" xfId="63202"/>
    <cellStyle name="Note 2 5 2 6" xfId="31093"/>
    <cellStyle name="Note 2 5 2 6 2" xfId="63203"/>
    <cellStyle name="Note 2 5 2 6 3" xfId="63204"/>
    <cellStyle name="Note 2 5 2 7" xfId="31094"/>
    <cellStyle name="Note 2 5 2 8" xfId="63205"/>
    <cellStyle name="Note 2 5 20" xfId="31095"/>
    <cellStyle name="Note 2 5 20 2" xfId="31096"/>
    <cellStyle name="Note 2 5 20 2 2" xfId="31097"/>
    <cellStyle name="Note 2 5 20 2 3" xfId="31098"/>
    <cellStyle name="Note 2 5 20 2 4" xfId="31099"/>
    <cellStyle name="Note 2 5 20 2 5" xfId="31100"/>
    <cellStyle name="Note 2 5 20 2 6" xfId="31101"/>
    <cellStyle name="Note 2 5 20 3" xfId="31102"/>
    <cellStyle name="Note 2 5 20 3 2" xfId="63206"/>
    <cellStyle name="Note 2 5 20 3 3" xfId="63207"/>
    <cellStyle name="Note 2 5 20 4" xfId="31103"/>
    <cellStyle name="Note 2 5 20 4 2" xfId="63208"/>
    <cellStyle name="Note 2 5 20 4 3" xfId="63209"/>
    <cellStyle name="Note 2 5 20 5" xfId="31104"/>
    <cellStyle name="Note 2 5 20 5 2" xfId="63210"/>
    <cellStyle name="Note 2 5 20 5 3" xfId="63211"/>
    <cellStyle name="Note 2 5 20 6" xfId="31105"/>
    <cellStyle name="Note 2 5 20 6 2" xfId="63212"/>
    <cellStyle name="Note 2 5 20 6 3" xfId="63213"/>
    <cellStyle name="Note 2 5 20 7" xfId="31106"/>
    <cellStyle name="Note 2 5 20 8" xfId="63214"/>
    <cellStyle name="Note 2 5 21" xfId="31107"/>
    <cellStyle name="Note 2 5 21 2" xfId="31108"/>
    <cellStyle name="Note 2 5 21 2 2" xfId="31109"/>
    <cellStyle name="Note 2 5 21 2 3" xfId="31110"/>
    <cellStyle name="Note 2 5 21 2 4" xfId="31111"/>
    <cellStyle name="Note 2 5 21 2 5" xfId="31112"/>
    <cellStyle name="Note 2 5 21 2 6" xfId="31113"/>
    <cellStyle name="Note 2 5 21 3" xfId="31114"/>
    <cellStyle name="Note 2 5 21 3 2" xfId="63215"/>
    <cellStyle name="Note 2 5 21 3 3" xfId="63216"/>
    <cellStyle name="Note 2 5 21 4" xfId="31115"/>
    <cellStyle name="Note 2 5 21 4 2" xfId="63217"/>
    <cellStyle name="Note 2 5 21 4 3" xfId="63218"/>
    <cellStyle name="Note 2 5 21 5" xfId="31116"/>
    <cellStyle name="Note 2 5 21 5 2" xfId="63219"/>
    <cellStyle name="Note 2 5 21 5 3" xfId="63220"/>
    <cellStyle name="Note 2 5 21 6" xfId="31117"/>
    <cellStyle name="Note 2 5 21 6 2" xfId="63221"/>
    <cellStyle name="Note 2 5 21 6 3" xfId="63222"/>
    <cellStyle name="Note 2 5 21 7" xfId="31118"/>
    <cellStyle name="Note 2 5 21 8" xfId="63223"/>
    <cellStyle name="Note 2 5 22" xfId="31119"/>
    <cellStyle name="Note 2 5 22 2" xfId="31120"/>
    <cellStyle name="Note 2 5 22 2 2" xfId="31121"/>
    <cellStyle name="Note 2 5 22 2 3" xfId="31122"/>
    <cellStyle name="Note 2 5 22 2 4" xfId="31123"/>
    <cellStyle name="Note 2 5 22 2 5" xfId="31124"/>
    <cellStyle name="Note 2 5 22 2 6" xfId="31125"/>
    <cellStyle name="Note 2 5 22 3" xfId="31126"/>
    <cellStyle name="Note 2 5 22 3 2" xfId="63224"/>
    <cellStyle name="Note 2 5 22 3 3" xfId="63225"/>
    <cellStyle name="Note 2 5 22 4" xfId="31127"/>
    <cellStyle name="Note 2 5 22 4 2" xfId="63226"/>
    <cellStyle name="Note 2 5 22 4 3" xfId="63227"/>
    <cellStyle name="Note 2 5 22 5" xfId="31128"/>
    <cellStyle name="Note 2 5 22 5 2" xfId="63228"/>
    <cellStyle name="Note 2 5 22 5 3" xfId="63229"/>
    <cellStyle name="Note 2 5 22 6" xfId="31129"/>
    <cellStyle name="Note 2 5 22 6 2" xfId="63230"/>
    <cellStyle name="Note 2 5 22 6 3" xfId="63231"/>
    <cellStyle name="Note 2 5 22 7" xfId="31130"/>
    <cellStyle name="Note 2 5 22 8" xfId="63232"/>
    <cellStyle name="Note 2 5 23" xfId="31131"/>
    <cellStyle name="Note 2 5 23 2" xfId="31132"/>
    <cellStyle name="Note 2 5 23 2 2" xfId="31133"/>
    <cellStyle name="Note 2 5 23 2 3" xfId="31134"/>
    <cellStyle name="Note 2 5 23 2 4" xfId="31135"/>
    <cellStyle name="Note 2 5 23 2 5" xfId="31136"/>
    <cellStyle name="Note 2 5 23 2 6" xfId="31137"/>
    <cellStyle name="Note 2 5 23 3" xfId="31138"/>
    <cellStyle name="Note 2 5 23 3 2" xfId="63233"/>
    <cellStyle name="Note 2 5 23 3 3" xfId="63234"/>
    <cellStyle name="Note 2 5 23 4" xfId="31139"/>
    <cellStyle name="Note 2 5 23 4 2" xfId="63235"/>
    <cellStyle name="Note 2 5 23 4 3" xfId="63236"/>
    <cellStyle name="Note 2 5 23 5" xfId="31140"/>
    <cellStyle name="Note 2 5 23 5 2" xfId="63237"/>
    <cellStyle name="Note 2 5 23 5 3" xfId="63238"/>
    <cellStyle name="Note 2 5 23 6" xfId="31141"/>
    <cellStyle name="Note 2 5 23 6 2" xfId="63239"/>
    <cellStyle name="Note 2 5 23 6 3" xfId="63240"/>
    <cellStyle name="Note 2 5 23 7" xfId="31142"/>
    <cellStyle name="Note 2 5 23 8" xfId="63241"/>
    <cellStyle name="Note 2 5 24" xfId="31143"/>
    <cellStyle name="Note 2 5 24 2" xfId="31144"/>
    <cellStyle name="Note 2 5 24 2 2" xfId="31145"/>
    <cellStyle name="Note 2 5 24 2 3" xfId="31146"/>
    <cellStyle name="Note 2 5 24 2 4" xfId="31147"/>
    <cellStyle name="Note 2 5 24 2 5" xfId="31148"/>
    <cellStyle name="Note 2 5 24 2 6" xfId="31149"/>
    <cellStyle name="Note 2 5 24 3" xfId="31150"/>
    <cellStyle name="Note 2 5 24 3 2" xfId="63242"/>
    <cellStyle name="Note 2 5 24 3 3" xfId="63243"/>
    <cellStyle name="Note 2 5 24 4" xfId="31151"/>
    <cellStyle name="Note 2 5 24 4 2" xfId="63244"/>
    <cellStyle name="Note 2 5 24 4 3" xfId="63245"/>
    <cellStyle name="Note 2 5 24 5" xfId="31152"/>
    <cellStyle name="Note 2 5 24 5 2" xfId="63246"/>
    <cellStyle name="Note 2 5 24 5 3" xfId="63247"/>
    <cellStyle name="Note 2 5 24 6" xfId="31153"/>
    <cellStyle name="Note 2 5 24 6 2" xfId="63248"/>
    <cellStyle name="Note 2 5 24 6 3" xfId="63249"/>
    <cellStyle name="Note 2 5 24 7" xfId="31154"/>
    <cellStyle name="Note 2 5 24 8" xfId="63250"/>
    <cellStyle name="Note 2 5 25" xfId="31155"/>
    <cellStyle name="Note 2 5 25 2" xfId="31156"/>
    <cellStyle name="Note 2 5 25 2 2" xfId="31157"/>
    <cellStyle name="Note 2 5 25 2 3" xfId="31158"/>
    <cellStyle name="Note 2 5 25 2 4" xfId="31159"/>
    <cellStyle name="Note 2 5 25 2 5" xfId="31160"/>
    <cellStyle name="Note 2 5 25 2 6" xfId="31161"/>
    <cellStyle name="Note 2 5 25 3" xfId="31162"/>
    <cellStyle name="Note 2 5 25 3 2" xfId="63251"/>
    <cellStyle name="Note 2 5 25 3 3" xfId="63252"/>
    <cellStyle name="Note 2 5 25 4" xfId="31163"/>
    <cellStyle name="Note 2 5 25 4 2" xfId="63253"/>
    <cellStyle name="Note 2 5 25 4 3" xfId="63254"/>
    <cellStyle name="Note 2 5 25 5" xfId="31164"/>
    <cellStyle name="Note 2 5 25 5 2" xfId="63255"/>
    <cellStyle name="Note 2 5 25 5 3" xfId="63256"/>
    <cellStyle name="Note 2 5 25 6" xfId="31165"/>
    <cellStyle name="Note 2 5 25 6 2" xfId="63257"/>
    <cellStyle name="Note 2 5 25 6 3" xfId="63258"/>
    <cellStyle name="Note 2 5 25 7" xfId="31166"/>
    <cellStyle name="Note 2 5 25 8" xfId="63259"/>
    <cellStyle name="Note 2 5 26" xfId="31167"/>
    <cellStyle name="Note 2 5 26 2" xfId="31168"/>
    <cellStyle name="Note 2 5 26 2 2" xfId="31169"/>
    <cellStyle name="Note 2 5 26 2 3" xfId="31170"/>
    <cellStyle name="Note 2 5 26 2 4" xfId="31171"/>
    <cellStyle name="Note 2 5 26 2 5" xfId="31172"/>
    <cellStyle name="Note 2 5 26 2 6" xfId="31173"/>
    <cellStyle name="Note 2 5 26 3" xfId="31174"/>
    <cellStyle name="Note 2 5 26 3 2" xfId="63260"/>
    <cellStyle name="Note 2 5 26 3 3" xfId="63261"/>
    <cellStyle name="Note 2 5 26 4" xfId="31175"/>
    <cellStyle name="Note 2 5 26 4 2" xfId="63262"/>
    <cellStyle name="Note 2 5 26 4 3" xfId="63263"/>
    <cellStyle name="Note 2 5 26 5" xfId="31176"/>
    <cellStyle name="Note 2 5 26 5 2" xfId="63264"/>
    <cellStyle name="Note 2 5 26 5 3" xfId="63265"/>
    <cellStyle name="Note 2 5 26 6" xfId="31177"/>
    <cellStyle name="Note 2 5 26 6 2" xfId="63266"/>
    <cellStyle name="Note 2 5 26 6 3" xfId="63267"/>
    <cellStyle name="Note 2 5 26 7" xfId="31178"/>
    <cellStyle name="Note 2 5 26 8" xfId="63268"/>
    <cellStyle name="Note 2 5 27" xfId="31179"/>
    <cellStyle name="Note 2 5 27 2" xfId="31180"/>
    <cellStyle name="Note 2 5 27 2 2" xfId="31181"/>
    <cellStyle name="Note 2 5 27 2 3" xfId="31182"/>
    <cellStyle name="Note 2 5 27 2 4" xfId="31183"/>
    <cellStyle name="Note 2 5 27 2 5" xfId="31184"/>
    <cellStyle name="Note 2 5 27 2 6" xfId="31185"/>
    <cellStyle name="Note 2 5 27 3" xfId="31186"/>
    <cellStyle name="Note 2 5 27 3 2" xfId="63269"/>
    <cellStyle name="Note 2 5 27 3 3" xfId="63270"/>
    <cellStyle name="Note 2 5 27 4" xfId="31187"/>
    <cellStyle name="Note 2 5 27 4 2" xfId="63271"/>
    <cellStyle name="Note 2 5 27 4 3" xfId="63272"/>
    <cellStyle name="Note 2 5 27 5" xfId="31188"/>
    <cellStyle name="Note 2 5 27 5 2" xfId="63273"/>
    <cellStyle name="Note 2 5 27 5 3" xfId="63274"/>
    <cellStyle name="Note 2 5 27 6" xfId="31189"/>
    <cellStyle name="Note 2 5 27 6 2" xfId="63275"/>
    <cellStyle name="Note 2 5 27 6 3" xfId="63276"/>
    <cellStyle name="Note 2 5 27 7" xfId="31190"/>
    <cellStyle name="Note 2 5 27 8" xfId="63277"/>
    <cellStyle name="Note 2 5 28" xfId="31191"/>
    <cellStyle name="Note 2 5 28 2" xfId="31192"/>
    <cellStyle name="Note 2 5 28 2 2" xfId="31193"/>
    <cellStyle name="Note 2 5 28 2 3" xfId="31194"/>
    <cellStyle name="Note 2 5 28 2 4" xfId="31195"/>
    <cellStyle name="Note 2 5 28 2 5" xfId="31196"/>
    <cellStyle name="Note 2 5 28 2 6" xfId="31197"/>
    <cellStyle name="Note 2 5 28 3" xfId="31198"/>
    <cellStyle name="Note 2 5 28 3 2" xfId="63278"/>
    <cellStyle name="Note 2 5 28 3 3" xfId="63279"/>
    <cellStyle name="Note 2 5 28 4" xfId="31199"/>
    <cellStyle name="Note 2 5 28 4 2" xfId="63280"/>
    <cellStyle name="Note 2 5 28 4 3" xfId="63281"/>
    <cellStyle name="Note 2 5 28 5" xfId="31200"/>
    <cellStyle name="Note 2 5 28 5 2" xfId="63282"/>
    <cellStyle name="Note 2 5 28 5 3" xfId="63283"/>
    <cellStyle name="Note 2 5 28 6" xfId="31201"/>
    <cellStyle name="Note 2 5 28 6 2" xfId="63284"/>
    <cellStyle name="Note 2 5 28 6 3" xfId="63285"/>
    <cellStyle name="Note 2 5 28 7" xfId="31202"/>
    <cellStyle name="Note 2 5 28 8" xfId="63286"/>
    <cellStyle name="Note 2 5 29" xfId="31203"/>
    <cellStyle name="Note 2 5 29 2" xfId="31204"/>
    <cellStyle name="Note 2 5 29 2 2" xfId="31205"/>
    <cellStyle name="Note 2 5 29 2 3" xfId="31206"/>
    <cellStyle name="Note 2 5 29 2 4" xfId="31207"/>
    <cellStyle name="Note 2 5 29 2 5" xfId="31208"/>
    <cellStyle name="Note 2 5 29 2 6" xfId="31209"/>
    <cellStyle name="Note 2 5 29 3" xfId="31210"/>
    <cellStyle name="Note 2 5 29 3 2" xfId="63287"/>
    <cellStyle name="Note 2 5 29 3 3" xfId="63288"/>
    <cellStyle name="Note 2 5 29 4" xfId="31211"/>
    <cellStyle name="Note 2 5 29 4 2" xfId="63289"/>
    <cellStyle name="Note 2 5 29 4 3" xfId="63290"/>
    <cellStyle name="Note 2 5 29 5" xfId="31212"/>
    <cellStyle name="Note 2 5 29 5 2" xfId="63291"/>
    <cellStyle name="Note 2 5 29 5 3" xfId="63292"/>
    <cellStyle name="Note 2 5 29 6" xfId="31213"/>
    <cellStyle name="Note 2 5 29 6 2" xfId="63293"/>
    <cellStyle name="Note 2 5 29 6 3" xfId="63294"/>
    <cellStyle name="Note 2 5 29 7" xfId="31214"/>
    <cellStyle name="Note 2 5 29 8" xfId="63295"/>
    <cellStyle name="Note 2 5 3" xfId="31215"/>
    <cellStyle name="Note 2 5 3 2" xfId="31216"/>
    <cellStyle name="Note 2 5 3 2 2" xfId="31217"/>
    <cellStyle name="Note 2 5 3 2 3" xfId="31218"/>
    <cellStyle name="Note 2 5 3 2 4" xfId="31219"/>
    <cellStyle name="Note 2 5 3 2 5" xfId="31220"/>
    <cellStyle name="Note 2 5 3 2 6" xfId="31221"/>
    <cellStyle name="Note 2 5 3 3" xfId="31222"/>
    <cellStyle name="Note 2 5 3 3 2" xfId="63296"/>
    <cellStyle name="Note 2 5 3 3 3" xfId="63297"/>
    <cellStyle name="Note 2 5 3 4" xfId="31223"/>
    <cellStyle name="Note 2 5 3 4 2" xfId="63298"/>
    <cellStyle name="Note 2 5 3 4 3" xfId="63299"/>
    <cellStyle name="Note 2 5 3 5" xfId="31224"/>
    <cellStyle name="Note 2 5 3 5 2" xfId="63300"/>
    <cellStyle name="Note 2 5 3 5 3" xfId="63301"/>
    <cellStyle name="Note 2 5 3 6" xfId="31225"/>
    <cellStyle name="Note 2 5 3 6 2" xfId="63302"/>
    <cellStyle name="Note 2 5 3 6 3" xfId="63303"/>
    <cellStyle name="Note 2 5 3 7" xfId="31226"/>
    <cellStyle name="Note 2 5 3 8" xfId="63304"/>
    <cellStyle name="Note 2 5 30" xfId="31227"/>
    <cellStyle name="Note 2 5 30 2" xfId="31228"/>
    <cellStyle name="Note 2 5 30 2 2" xfId="31229"/>
    <cellStyle name="Note 2 5 30 2 3" xfId="31230"/>
    <cellStyle name="Note 2 5 30 2 4" xfId="31231"/>
    <cellStyle name="Note 2 5 30 2 5" xfId="31232"/>
    <cellStyle name="Note 2 5 30 2 6" xfId="31233"/>
    <cellStyle name="Note 2 5 30 3" xfId="31234"/>
    <cellStyle name="Note 2 5 30 3 2" xfId="63305"/>
    <cellStyle name="Note 2 5 30 3 3" xfId="63306"/>
    <cellStyle name="Note 2 5 30 4" xfId="31235"/>
    <cellStyle name="Note 2 5 30 4 2" xfId="63307"/>
    <cellStyle name="Note 2 5 30 4 3" xfId="63308"/>
    <cellStyle name="Note 2 5 30 5" xfId="31236"/>
    <cellStyle name="Note 2 5 30 5 2" xfId="63309"/>
    <cellStyle name="Note 2 5 30 5 3" xfId="63310"/>
    <cellStyle name="Note 2 5 30 6" xfId="31237"/>
    <cellStyle name="Note 2 5 30 6 2" xfId="63311"/>
    <cellStyle name="Note 2 5 30 6 3" xfId="63312"/>
    <cellStyle name="Note 2 5 30 7" xfId="31238"/>
    <cellStyle name="Note 2 5 30 8" xfId="63313"/>
    <cellStyle name="Note 2 5 31" xfId="31239"/>
    <cellStyle name="Note 2 5 31 2" xfId="31240"/>
    <cellStyle name="Note 2 5 31 2 2" xfId="31241"/>
    <cellStyle name="Note 2 5 31 2 3" xfId="31242"/>
    <cellStyle name="Note 2 5 31 2 4" xfId="31243"/>
    <cellStyle name="Note 2 5 31 2 5" xfId="31244"/>
    <cellStyle name="Note 2 5 31 2 6" xfId="31245"/>
    <cellStyle name="Note 2 5 31 3" xfId="31246"/>
    <cellStyle name="Note 2 5 31 3 2" xfId="63314"/>
    <cellStyle name="Note 2 5 31 3 3" xfId="63315"/>
    <cellStyle name="Note 2 5 31 4" xfId="31247"/>
    <cellStyle name="Note 2 5 31 4 2" xfId="63316"/>
    <cellStyle name="Note 2 5 31 4 3" xfId="63317"/>
    <cellStyle name="Note 2 5 31 5" xfId="31248"/>
    <cellStyle name="Note 2 5 31 5 2" xfId="63318"/>
    <cellStyle name="Note 2 5 31 5 3" xfId="63319"/>
    <cellStyle name="Note 2 5 31 6" xfId="31249"/>
    <cellStyle name="Note 2 5 31 6 2" xfId="63320"/>
    <cellStyle name="Note 2 5 31 6 3" xfId="63321"/>
    <cellStyle name="Note 2 5 31 7" xfId="31250"/>
    <cellStyle name="Note 2 5 31 8" xfId="63322"/>
    <cellStyle name="Note 2 5 32" xfId="31251"/>
    <cellStyle name="Note 2 5 32 2" xfId="31252"/>
    <cellStyle name="Note 2 5 32 2 2" xfId="31253"/>
    <cellStyle name="Note 2 5 32 2 3" xfId="31254"/>
    <cellStyle name="Note 2 5 32 2 4" xfId="31255"/>
    <cellStyle name="Note 2 5 32 2 5" xfId="31256"/>
    <cellStyle name="Note 2 5 32 2 6" xfId="31257"/>
    <cellStyle name="Note 2 5 32 3" xfId="31258"/>
    <cellStyle name="Note 2 5 32 3 2" xfId="63323"/>
    <cellStyle name="Note 2 5 32 3 3" xfId="63324"/>
    <cellStyle name="Note 2 5 32 4" xfId="31259"/>
    <cellStyle name="Note 2 5 32 4 2" xfId="63325"/>
    <cellStyle name="Note 2 5 32 4 3" xfId="63326"/>
    <cellStyle name="Note 2 5 32 5" xfId="31260"/>
    <cellStyle name="Note 2 5 32 5 2" xfId="63327"/>
    <cellStyle name="Note 2 5 32 5 3" xfId="63328"/>
    <cellStyle name="Note 2 5 32 6" xfId="31261"/>
    <cellStyle name="Note 2 5 32 6 2" xfId="63329"/>
    <cellStyle name="Note 2 5 32 6 3" xfId="63330"/>
    <cellStyle name="Note 2 5 32 7" xfId="31262"/>
    <cellStyle name="Note 2 5 32 8" xfId="63331"/>
    <cellStyle name="Note 2 5 33" xfId="31263"/>
    <cellStyle name="Note 2 5 33 2" xfId="31264"/>
    <cellStyle name="Note 2 5 33 2 2" xfId="31265"/>
    <cellStyle name="Note 2 5 33 2 3" xfId="31266"/>
    <cellStyle name="Note 2 5 33 2 4" xfId="31267"/>
    <cellStyle name="Note 2 5 33 2 5" xfId="31268"/>
    <cellStyle name="Note 2 5 33 2 6" xfId="31269"/>
    <cellStyle name="Note 2 5 33 3" xfId="31270"/>
    <cellStyle name="Note 2 5 33 3 2" xfId="63332"/>
    <cellStyle name="Note 2 5 33 3 3" xfId="63333"/>
    <cellStyle name="Note 2 5 33 4" xfId="31271"/>
    <cellStyle name="Note 2 5 33 4 2" xfId="63334"/>
    <cellStyle name="Note 2 5 33 4 3" xfId="63335"/>
    <cellStyle name="Note 2 5 33 5" xfId="31272"/>
    <cellStyle name="Note 2 5 33 5 2" xfId="63336"/>
    <cellStyle name="Note 2 5 33 5 3" xfId="63337"/>
    <cellStyle name="Note 2 5 33 6" xfId="31273"/>
    <cellStyle name="Note 2 5 33 6 2" xfId="63338"/>
    <cellStyle name="Note 2 5 33 6 3" xfId="63339"/>
    <cellStyle name="Note 2 5 33 7" xfId="31274"/>
    <cellStyle name="Note 2 5 33 8" xfId="63340"/>
    <cellStyle name="Note 2 5 34" xfId="31275"/>
    <cellStyle name="Note 2 5 34 2" xfId="31276"/>
    <cellStyle name="Note 2 5 34 2 2" xfId="31277"/>
    <cellStyle name="Note 2 5 34 2 3" xfId="31278"/>
    <cellStyle name="Note 2 5 34 2 4" xfId="31279"/>
    <cellStyle name="Note 2 5 34 2 5" xfId="31280"/>
    <cellStyle name="Note 2 5 34 2 6" xfId="31281"/>
    <cellStyle name="Note 2 5 34 3" xfId="31282"/>
    <cellStyle name="Note 2 5 34 3 2" xfId="63341"/>
    <cellStyle name="Note 2 5 34 3 3" xfId="63342"/>
    <cellStyle name="Note 2 5 34 4" xfId="31283"/>
    <cellStyle name="Note 2 5 34 4 2" xfId="63343"/>
    <cellStyle name="Note 2 5 34 4 3" xfId="63344"/>
    <cellStyle name="Note 2 5 34 5" xfId="31284"/>
    <cellStyle name="Note 2 5 34 5 2" xfId="63345"/>
    <cellStyle name="Note 2 5 34 5 3" xfId="63346"/>
    <cellStyle name="Note 2 5 34 6" xfId="31285"/>
    <cellStyle name="Note 2 5 34 6 2" xfId="63347"/>
    <cellStyle name="Note 2 5 34 6 3" xfId="63348"/>
    <cellStyle name="Note 2 5 34 7" xfId="31286"/>
    <cellStyle name="Note 2 5 34 8" xfId="63349"/>
    <cellStyle name="Note 2 5 35" xfId="31287"/>
    <cellStyle name="Note 2 5 35 2" xfId="63350"/>
    <cellStyle name="Note 2 5 35 3" xfId="63351"/>
    <cellStyle name="Note 2 5 36" xfId="31288"/>
    <cellStyle name="Note 2 5 36 2" xfId="31289"/>
    <cellStyle name="Note 2 5 36 3" xfId="31290"/>
    <cellStyle name="Note 2 5 36 4" xfId="31291"/>
    <cellStyle name="Note 2 5 36 5" xfId="31292"/>
    <cellStyle name="Note 2 5 36 6" xfId="31293"/>
    <cellStyle name="Note 2 5 37" xfId="31294"/>
    <cellStyle name="Note 2 5 37 2" xfId="63352"/>
    <cellStyle name="Note 2 5 37 3" xfId="63353"/>
    <cellStyle name="Note 2 5 38" xfId="31295"/>
    <cellStyle name="Note 2 5 38 2" xfId="63354"/>
    <cellStyle name="Note 2 5 38 3" xfId="63355"/>
    <cellStyle name="Note 2 5 39" xfId="31296"/>
    <cellStyle name="Note 2 5 39 2" xfId="63356"/>
    <cellStyle name="Note 2 5 39 3" xfId="63357"/>
    <cellStyle name="Note 2 5 4" xfId="31297"/>
    <cellStyle name="Note 2 5 4 2" xfId="31298"/>
    <cellStyle name="Note 2 5 4 2 2" xfId="31299"/>
    <cellStyle name="Note 2 5 4 2 3" xfId="31300"/>
    <cellStyle name="Note 2 5 4 2 4" xfId="31301"/>
    <cellStyle name="Note 2 5 4 2 5" xfId="31302"/>
    <cellStyle name="Note 2 5 4 2 6" xfId="31303"/>
    <cellStyle name="Note 2 5 4 3" xfId="31304"/>
    <cellStyle name="Note 2 5 4 3 2" xfId="63358"/>
    <cellStyle name="Note 2 5 4 3 3" xfId="63359"/>
    <cellStyle name="Note 2 5 4 4" xfId="31305"/>
    <cellStyle name="Note 2 5 4 4 2" xfId="63360"/>
    <cellStyle name="Note 2 5 4 4 3" xfId="63361"/>
    <cellStyle name="Note 2 5 4 5" xfId="31306"/>
    <cellStyle name="Note 2 5 4 5 2" xfId="63362"/>
    <cellStyle name="Note 2 5 4 5 3" xfId="63363"/>
    <cellStyle name="Note 2 5 4 6" xfId="31307"/>
    <cellStyle name="Note 2 5 4 6 2" xfId="63364"/>
    <cellStyle name="Note 2 5 4 6 3" xfId="63365"/>
    <cellStyle name="Note 2 5 4 7" xfId="31308"/>
    <cellStyle name="Note 2 5 4 8" xfId="63366"/>
    <cellStyle name="Note 2 5 40" xfId="31309"/>
    <cellStyle name="Note 2 5 41" xfId="31310"/>
    <cellStyle name="Note 2 5 5" xfId="31311"/>
    <cellStyle name="Note 2 5 5 2" xfId="31312"/>
    <cellStyle name="Note 2 5 5 2 2" xfId="31313"/>
    <cellStyle name="Note 2 5 5 2 3" xfId="31314"/>
    <cellStyle name="Note 2 5 5 2 4" xfId="31315"/>
    <cellStyle name="Note 2 5 5 2 5" xfId="31316"/>
    <cellStyle name="Note 2 5 5 2 6" xfId="31317"/>
    <cellStyle name="Note 2 5 5 3" xfId="31318"/>
    <cellStyle name="Note 2 5 5 3 2" xfId="63367"/>
    <cellStyle name="Note 2 5 5 3 3" xfId="63368"/>
    <cellStyle name="Note 2 5 5 4" xfId="31319"/>
    <cellStyle name="Note 2 5 5 4 2" xfId="63369"/>
    <cellStyle name="Note 2 5 5 4 3" xfId="63370"/>
    <cellStyle name="Note 2 5 5 5" xfId="31320"/>
    <cellStyle name="Note 2 5 5 5 2" xfId="63371"/>
    <cellStyle name="Note 2 5 5 5 3" xfId="63372"/>
    <cellStyle name="Note 2 5 5 6" xfId="31321"/>
    <cellStyle name="Note 2 5 5 6 2" xfId="63373"/>
    <cellStyle name="Note 2 5 5 6 3" xfId="63374"/>
    <cellStyle name="Note 2 5 5 7" xfId="31322"/>
    <cellStyle name="Note 2 5 5 8" xfId="63375"/>
    <cellStyle name="Note 2 5 6" xfId="31323"/>
    <cellStyle name="Note 2 5 6 2" xfId="31324"/>
    <cellStyle name="Note 2 5 6 2 2" xfId="31325"/>
    <cellStyle name="Note 2 5 6 2 3" xfId="31326"/>
    <cellStyle name="Note 2 5 6 2 4" xfId="31327"/>
    <cellStyle name="Note 2 5 6 2 5" xfId="31328"/>
    <cellStyle name="Note 2 5 6 2 6" xfId="31329"/>
    <cellStyle name="Note 2 5 6 3" xfId="31330"/>
    <cellStyle name="Note 2 5 6 3 2" xfId="63376"/>
    <cellStyle name="Note 2 5 6 3 3" xfId="63377"/>
    <cellStyle name="Note 2 5 6 4" xfId="31331"/>
    <cellStyle name="Note 2 5 6 4 2" xfId="63378"/>
    <cellStyle name="Note 2 5 6 4 3" xfId="63379"/>
    <cellStyle name="Note 2 5 6 5" xfId="31332"/>
    <cellStyle name="Note 2 5 6 5 2" xfId="63380"/>
    <cellStyle name="Note 2 5 6 5 3" xfId="63381"/>
    <cellStyle name="Note 2 5 6 6" xfId="31333"/>
    <cellStyle name="Note 2 5 6 6 2" xfId="63382"/>
    <cellStyle name="Note 2 5 6 6 3" xfId="63383"/>
    <cellStyle name="Note 2 5 6 7" xfId="31334"/>
    <cellStyle name="Note 2 5 6 8" xfId="63384"/>
    <cellStyle name="Note 2 5 7" xfId="31335"/>
    <cellStyle name="Note 2 5 7 2" xfId="31336"/>
    <cellStyle name="Note 2 5 7 2 2" xfId="31337"/>
    <cellStyle name="Note 2 5 7 2 3" xfId="31338"/>
    <cellStyle name="Note 2 5 7 2 4" xfId="31339"/>
    <cellStyle name="Note 2 5 7 2 5" xfId="31340"/>
    <cellStyle name="Note 2 5 7 2 6" xfId="31341"/>
    <cellStyle name="Note 2 5 7 3" xfId="31342"/>
    <cellStyle name="Note 2 5 7 3 2" xfId="63385"/>
    <cellStyle name="Note 2 5 7 3 3" xfId="63386"/>
    <cellStyle name="Note 2 5 7 4" xfId="31343"/>
    <cellStyle name="Note 2 5 7 4 2" xfId="63387"/>
    <cellStyle name="Note 2 5 7 4 3" xfId="63388"/>
    <cellStyle name="Note 2 5 7 5" xfId="31344"/>
    <cellStyle name="Note 2 5 7 5 2" xfId="63389"/>
    <cellStyle name="Note 2 5 7 5 3" xfId="63390"/>
    <cellStyle name="Note 2 5 7 6" xfId="31345"/>
    <cellStyle name="Note 2 5 7 6 2" xfId="63391"/>
    <cellStyle name="Note 2 5 7 6 3" xfId="63392"/>
    <cellStyle name="Note 2 5 7 7" xfId="31346"/>
    <cellStyle name="Note 2 5 7 8" xfId="63393"/>
    <cellStyle name="Note 2 5 8" xfId="31347"/>
    <cellStyle name="Note 2 5 8 2" xfId="31348"/>
    <cellStyle name="Note 2 5 8 2 2" xfId="31349"/>
    <cellStyle name="Note 2 5 8 2 3" xfId="31350"/>
    <cellStyle name="Note 2 5 8 2 4" xfId="31351"/>
    <cellStyle name="Note 2 5 8 2 5" xfId="31352"/>
    <cellStyle name="Note 2 5 8 2 6" xfId="31353"/>
    <cellStyle name="Note 2 5 8 3" xfId="31354"/>
    <cellStyle name="Note 2 5 8 3 2" xfId="63394"/>
    <cellStyle name="Note 2 5 8 3 3" xfId="63395"/>
    <cellStyle name="Note 2 5 8 4" xfId="31355"/>
    <cellStyle name="Note 2 5 8 4 2" xfId="63396"/>
    <cellStyle name="Note 2 5 8 4 3" xfId="63397"/>
    <cellStyle name="Note 2 5 8 5" xfId="31356"/>
    <cellStyle name="Note 2 5 8 5 2" xfId="63398"/>
    <cellStyle name="Note 2 5 8 5 3" xfId="63399"/>
    <cellStyle name="Note 2 5 8 6" xfId="31357"/>
    <cellStyle name="Note 2 5 8 6 2" xfId="63400"/>
    <cellStyle name="Note 2 5 8 6 3" xfId="63401"/>
    <cellStyle name="Note 2 5 8 7" xfId="31358"/>
    <cellStyle name="Note 2 5 8 8" xfId="63402"/>
    <cellStyle name="Note 2 5 9" xfId="31359"/>
    <cellStyle name="Note 2 5 9 2" xfId="31360"/>
    <cellStyle name="Note 2 5 9 2 2" xfId="31361"/>
    <cellStyle name="Note 2 5 9 2 3" xfId="31362"/>
    <cellStyle name="Note 2 5 9 2 4" xfId="31363"/>
    <cellStyle name="Note 2 5 9 2 5" xfId="31364"/>
    <cellStyle name="Note 2 5 9 2 6" xfId="31365"/>
    <cellStyle name="Note 2 5 9 3" xfId="31366"/>
    <cellStyle name="Note 2 5 9 3 2" xfId="63403"/>
    <cellStyle name="Note 2 5 9 3 3" xfId="63404"/>
    <cellStyle name="Note 2 5 9 4" xfId="31367"/>
    <cellStyle name="Note 2 5 9 4 2" xfId="63405"/>
    <cellStyle name="Note 2 5 9 4 3" xfId="63406"/>
    <cellStyle name="Note 2 5 9 5" xfId="31368"/>
    <cellStyle name="Note 2 5 9 5 2" xfId="63407"/>
    <cellStyle name="Note 2 5 9 5 3" xfId="63408"/>
    <cellStyle name="Note 2 5 9 6" xfId="31369"/>
    <cellStyle name="Note 2 5 9 6 2" xfId="63409"/>
    <cellStyle name="Note 2 5 9 6 3" xfId="63410"/>
    <cellStyle name="Note 2 5 9 7" xfId="31370"/>
    <cellStyle name="Note 2 5 9 8" xfId="63411"/>
    <cellStyle name="Note 2 6" xfId="31371"/>
    <cellStyle name="Note 2 6 2" xfId="31372"/>
    <cellStyle name="Note 2 6 2 2" xfId="63412"/>
    <cellStyle name="Note 2 6 2 3" xfId="63413"/>
    <cellStyle name="Note 2 6 3" xfId="31373"/>
    <cellStyle name="Note 2 6 3 2" xfId="31374"/>
    <cellStyle name="Note 2 6 3 3" xfId="31375"/>
    <cellStyle name="Note 2 6 3 4" xfId="31376"/>
    <cellStyle name="Note 2 6 3 5" xfId="31377"/>
    <cellStyle name="Note 2 6 3 6" xfId="31378"/>
    <cellStyle name="Note 2 6 4" xfId="31379"/>
    <cellStyle name="Note 2 6 4 2" xfId="63414"/>
    <cellStyle name="Note 2 6 4 3" xfId="63415"/>
    <cellStyle name="Note 2 6 5" xfId="31380"/>
    <cellStyle name="Note 2 6 5 2" xfId="63416"/>
    <cellStyle name="Note 2 6 5 3" xfId="63417"/>
    <cellStyle name="Note 2 6 6" xfId="31381"/>
    <cellStyle name="Note 2 6 6 2" xfId="63418"/>
    <cellStyle name="Note 2 6 6 3" xfId="63419"/>
    <cellStyle name="Note 2 6 7" xfId="31382"/>
    <cellStyle name="Note 2 6 8" xfId="31383"/>
    <cellStyle name="Note 2 7" xfId="31384"/>
    <cellStyle name="Note 2 7 2" xfId="31385"/>
    <cellStyle name="Note 2 7 2 2" xfId="31386"/>
    <cellStyle name="Note 2 7 2 3" xfId="31387"/>
    <cellStyle name="Note 2 7 2 4" xfId="31388"/>
    <cellStyle name="Note 2 7 2 5" xfId="31389"/>
    <cellStyle name="Note 2 7 2 6" xfId="31390"/>
    <cellStyle name="Note 2 7 3" xfId="31391"/>
    <cellStyle name="Note 2 7 3 2" xfId="31392"/>
    <cellStyle name="Note 2 7 3 3" xfId="31393"/>
    <cellStyle name="Note 2 7 3 4" xfId="31394"/>
    <cellStyle name="Note 2 7 3 5" xfId="31395"/>
    <cellStyle name="Note 2 7 3 6" xfId="31396"/>
    <cellStyle name="Note 2 7 4" xfId="31397"/>
    <cellStyle name="Note 2 7 4 2" xfId="63420"/>
    <cellStyle name="Note 2 7 4 3" xfId="63421"/>
    <cellStyle name="Note 2 7 5" xfId="31398"/>
    <cellStyle name="Note 2 7 5 2" xfId="63422"/>
    <cellStyle name="Note 2 7 5 3" xfId="63423"/>
    <cellStyle name="Note 2 7 6" xfId="31399"/>
    <cellStyle name="Note 2 7 6 2" xfId="63424"/>
    <cellStyle name="Note 2 7 6 3" xfId="63425"/>
    <cellStyle name="Note 2 7 7" xfId="31400"/>
    <cellStyle name="Note 2 7 8" xfId="31401"/>
    <cellStyle name="Note 2 8" xfId="31402"/>
    <cellStyle name="Note 2 8 2" xfId="31403"/>
    <cellStyle name="Note 2 8 2 2" xfId="63426"/>
    <cellStyle name="Note 2 8 2 3" xfId="63427"/>
    <cellStyle name="Note 2 8 3" xfId="31404"/>
    <cellStyle name="Note 2 8 3 2" xfId="31405"/>
    <cellStyle name="Note 2 8 3 3" xfId="31406"/>
    <cellStyle name="Note 2 8 3 4" xfId="31407"/>
    <cellStyle name="Note 2 8 3 5" xfId="31408"/>
    <cellStyle name="Note 2 8 3 6" xfId="31409"/>
    <cellStyle name="Note 2 8 4" xfId="31410"/>
    <cellStyle name="Note 2 8 4 2" xfId="63428"/>
    <cellStyle name="Note 2 8 4 3" xfId="63429"/>
    <cellStyle name="Note 2 8 5" xfId="31411"/>
    <cellStyle name="Note 2 8 5 2" xfId="63430"/>
    <cellStyle name="Note 2 8 5 3" xfId="63431"/>
    <cellStyle name="Note 2 8 6" xfId="31412"/>
    <cellStyle name="Note 2 8 6 2" xfId="63432"/>
    <cellStyle name="Note 2 8 6 3" xfId="63433"/>
    <cellStyle name="Note 2 8 7" xfId="31413"/>
    <cellStyle name="Note 2 8 8" xfId="31414"/>
    <cellStyle name="Note 2 9" xfId="31415"/>
    <cellStyle name="Note 2 9 2" xfId="31416"/>
    <cellStyle name="Note 2 9 2 2" xfId="63434"/>
    <cellStyle name="Note 2 9 2 3" xfId="63435"/>
    <cellStyle name="Note 2 9 3" xfId="31417"/>
    <cellStyle name="Note 2 9 3 2" xfId="31418"/>
    <cellStyle name="Note 2 9 3 3" xfId="31419"/>
    <cellStyle name="Note 2 9 3 4" xfId="31420"/>
    <cellStyle name="Note 2 9 3 5" xfId="31421"/>
    <cellStyle name="Note 2 9 3 6" xfId="31422"/>
    <cellStyle name="Note 2 9 4" xfId="31423"/>
    <cellStyle name="Note 2 9 4 2" xfId="63436"/>
    <cellStyle name="Note 2 9 4 3" xfId="63437"/>
    <cellStyle name="Note 2 9 5" xfId="31424"/>
    <cellStyle name="Note 2 9 5 2" xfId="63438"/>
    <cellStyle name="Note 2 9 5 3" xfId="63439"/>
    <cellStyle name="Note 2 9 6" xfId="31425"/>
    <cellStyle name="Note 2 9 6 2" xfId="63440"/>
    <cellStyle name="Note 2 9 6 3" xfId="63441"/>
    <cellStyle name="Note 2 9 7" xfId="31426"/>
    <cellStyle name="Note 2 9 8" xfId="31427"/>
    <cellStyle name="Note 3" xfId="31428"/>
    <cellStyle name="Note 3 10" xfId="31429"/>
    <cellStyle name="Note 3 10 2" xfId="31430"/>
    <cellStyle name="Note 3 10 2 2" xfId="31431"/>
    <cellStyle name="Note 3 10 2 3" xfId="31432"/>
    <cellStyle name="Note 3 10 2 4" xfId="31433"/>
    <cellStyle name="Note 3 10 2 5" xfId="31434"/>
    <cellStyle name="Note 3 10 2 6" xfId="31435"/>
    <cellStyle name="Note 3 10 3" xfId="31436"/>
    <cellStyle name="Note 3 10 3 2" xfId="63442"/>
    <cellStyle name="Note 3 10 3 3" xfId="63443"/>
    <cellStyle name="Note 3 10 4" xfId="31437"/>
    <cellStyle name="Note 3 10 4 2" xfId="63444"/>
    <cellStyle name="Note 3 10 4 3" xfId="63445"/>
    <cellStyle name="Note 3 10 5" xfId="31438"/>
    <cellStyle name="Note 3 10 5 2" xfId="63446"/>
    <cellStyle name="Note 3 10 5 3" xfId="63447"/>
    <cellStyle name="Note 3 10 6" xfId="31439"/>
    <cellStyle name="Note 3 10 6 2" xfId="63448"/>
    <cellStyle name="Note 3 10 6 3" xfId="63449"/>
    <cellStyle name="Note 3 10 7" xfId="31440"/>
    <cellStyle name="Note 3 10 8" xfId="63450"/>
    <cellStyle name="Note 3 11" xfId="31441"/>
    <cellStyle name="Note 3 11 2" xfId="31442"/>
    <cellStyle name="Note 3 11 2 2" xfId="31443"/>
    <cellStyle name="Note 3 11 2 3" xfId="31444"/>
    <cellStyle name="Note 3 11 2 4" xfId="31445"/>
    <cellStyle name="Note 3 11 2 5" xfId="31446"/>
    <cellStyle name="Note 3 11 2 6" xfId="31447"/>
    <cellStyle name="Note 3 11 3" xfId="31448"/>
    <cellStyle name="Note 3 11 3 2" xfId="63451"/>
    <cellStyle name="Note 3 11 3 3" xfId="63452"/>
    <cellStyle name="Note 3 11 4" xfId="31449"/>
    <cellStyle name="Note 3 11 4 2" xfId="63453"/>
    <cellStyle name="Note 3 11 4 3" xfId="63454"/>
    <cellStyle name="Note 3 11 5" xfId="31450"/>
    <cellStyle name="Note 3 11 5 2" xfId="63455"/>
    <cellStyle name="Note 3 11 5 3" xfId="63456"/>
    <cellStyle name="Note 3 11 6" xfId="31451"/>
    <cellStyle name="Note 3 11 6 2" xfId="63457"/>
    <cellStyle name="Note 3 11 6 3" xfId="63458"/>
    <cellStyle name="Note 3 11 7" xfId="31452"/>
    <cellStyle name="Note 3 11 8" xfId="63459"/>
    <cellStyle name="Note 3 12" xfId="31453"/>
    <cellStyle name="Note 3 12 2" xfId="31454"/>
    <cellStyle name="Note 3 12 2 2" xfId="31455"/>
    <cellStyle name="Note 3 12 2 3" xfId="31456"/>
    <cellStyle name="Note 3 12 2 4" xfId="31457"/>
    <cellStyle name="Note 3 12 2 5" xfId="31458"/>
    <cellStyle name="Note 3 12 2 6" xfId="31459"/>
    <cellStyle name="Note 3 12 3" xfId="31460"/>
    <cellStyle name="Note 3 12 3 2" xfId="63460"/>
    <cellStyle name="Note 3 12 3 3" xfId="63461"/>
    <cellStyle name="Note 3 12 4" xfId="31461"/>
    <cellStyle name="Note 3 12 4 2" xfId="63462"/>
    <cellStyle name="Note 3 12 4 3" xfId="63463"/>
    <cellStyle name="Note 3 12 5" xfId="31462"/>
    <cellStyle name="Note 3 12 5 2" xfId="63464"/>
    <cellStyle name="Note 3 12 5 3" xfId="63465"/>
    <cellStyle name="Note 3 12 6" xfId="31463"/>
    <cellStyle name="Note 3 12 6 2" xfId="63466"/>
    <cellStyle name="Note 3 12 6 3" xfId="63467"/>
    <cellStyle name="Note 3 12 7" xfId="31464"/>
    <cellStyle name="Note 3 12 8" xfId="63468"/>
    <cellStyle name="Note 3 13" xfId="31465"/>
    <cellStyle name="Note 3 13 2" xfId="31466"/>
    <cellStyle name="Note 3 13 2 2" xfId="31467"/>
    <cellStyle name="Note 3 13 2 3" xfId="31468"/>
    <cellStyle name="Note 3 13 2 4" xfId="31469"/>
    <cellStyle name="Note 3 13 2 5" xfId="31470"/>
    <cellStyle name="Note 3 13 2 6" xfId="31471"/>
    <cellStyle name="Note 3 13 3" xfId="31472"/>
    <cellStyle name="Note 3 13 3 2" xfId="63469"/>
    <cellStyle name="Note 3 13 3 3" xfId="63470"/>
    <cellStyle name="Note 3 13 4" xfId="31473"/>
    <cellStyle name="Note 3 13 4 2" xfId="63471"/>
    <cellStyle name="Note 3 13 4 3" xfId="63472"/>
    <cellStyle name="Note 3 13 5" xfId="31474"/>
    <cellStyle name="Note 3 13 5 2" xfId="63473"/>
    <cellStyle name="Note 3 13 5 3" xfId="63474"/>
    <cellStyle name="Note 3 13 6" xfId="31475"/>
    <cellStyle name="Note 3 13 6 2" xfId="63475"/>
    <cellStyle name="Note 3 13 6 3" xfId="63476"/>
    <cellStyle name="Note 3 13 7" xfId="31476"/>
    <cellStyle name="Note 3 13 8" xfId="63477"/>
    <cellStyle name="Note 3 14" xfId="31477"/>
    <cellStyle name="Note 3 14 2" xfId="31478"/>
    <cellStyle name="Note 3 14 2 2" xfId="31479"/>
    <cellStyle name="Note 3 14 2 3" xfId="31480"/>
    <cellStyle name="Note 3 14 2 4" xfId="31481"/>
    <cellStyle name="Note 3 14 2 5" xfId="31482"/>
    <cellStyle name="Note 3 14 2 6" xfId="31483"/>
    <cellStyle name="Note 3 14 3" xfId="31484"/>
    <cellStyle name="Note 3 14 3 2" xfId="63478"/>
    <cellStyle name="Note 3 14 3 3" xfId="63479"/>
    <cellStyle name="Note 3 14 4" xfId="31485"/>
    <cellStyle name="Note 3 14 4 2" xfId="63480"/>
    <cellStyle name="Note 3 14 4 3" xfId="63481"/>
    <cellStyle name="Note 3 14 5" xfId="31486"/>
    <cellStyle name="Note 3 14 5 2" xfId="63482"/>
    <cellStyle name="Note 3 14 5 3" xfId="63483"/>
    <cellStyle name="Note 3 14 6" xfId="31487"/>
    <cellStyle name="Note 3 14 6 2" xfId="63484"/>
    <cellStyle name="Note 3 14 6 3" xfId="63485"/>
    <cellStyle name="Note 3 14 7" xfId="31488"/>
    <cellStyle name="Note 3 14 8" xfId="63486"/>
    <cellStyle name="Note 3 15" xfId="31489"/>
    <cellStyle name="Note 3 15 2" xfId="31490"/>
    <cellStyle name="Note 3 15 2 2" xfId="31491"/>
    <cellStyle name="Note 3 15 2 3" xfId="31492"/>
    <cellStyle name="Note 3 15 2 4" xfId="31493"/>
    <cellStyle name="Note 3 15 2 5" xfId="31494"/>
    <cellStyle name="Note 3 15 2 6" xfId="31495"/>
    <cellStyle name="Note 3 15 3" xfId="31496"/>
    <cellStyle name="Note 3 15 3 2" xfId="63487"/>
    <cellStyle name="Note 3 15 3 3" xfId="63488"/>
    <cellStyle name="Note 3 15 4" xfId="31497"/>
    <cellStyle name="Note 3 15 4 2" xfId="63489"/>
    <cellStyle name="Note 3 15 4 3" xfId="63490"/>
    <cellStyle name="Note 3 15 5" xfId="31498"/>
    <cellStyle name="Note 3 15 5 2" xfId="63491"/>
    <cellStyle name="Note 3 15 5 3" xfId="63492"/>
    <cellStyle name="Note 3 15 6" xfId="31499"/>
    <cellStyle name="Note 3 15 6 2" xfId="63493"/>
    <cellStyle name="Note 3 15 6 3" xfId="63494"/>
    <cellStyle name="Note 3 15 7" xfId="31500"/>
    <cellStyle name="Note 3 15 8" xfId="63495"/>
    <cellStyle name="Note 3 16" xfId="31501"/>
    <cellStyle name="Note 3 16 2" xfId="31502"/>
    <cellStyle name="Note 3 16 2 2" xfId="31503"/>
    <cellStyle name="Note 3 16 2 3" xfId="31504"/>
    <cellStyle name="Note 3 16 2 4" xfId="31505"/>
    <cellStyle name="Note 3 16 2 5" xfId="31506"/>
    <cellStyle name="Note 3 16 2 6" xfId="31507"/>
    <cellStyle name="Note 3 16 3" xfId="31508"/>
    <cellStyle name="Note 3 16 3 2" xfId="63496"/>
    <cellStyle name="Note 3 16 3 3" xfId="63497"/>
    <cellStyle name="Note 3 16 4" xfId="31509"/>
    <cellStyle name="Note 3 16 4 2" xfId="63498"/>
    <cellStyle name="Note 3 16 4 3" xfId="63499"/>
    <cellStyle name="Note 3 16 5" xfId="31510"/>
    <cellStyle name="Note 3 16 5 2" xfId="63500"/>
    <cellStyle name="Note 3 16 5 3" xfId="63501"/>
    <cellStyle name="Note 3 16 6" xfId="31511"/>
    <cellStyle name="Note 3 16 6 2" xfId="63502"/>
    <cellStyle name="Note 3 16 6 3" xfId="63503"/>
    <cellStyle name="Note 3 16 7" xfId="31512"/>
    <cellStyle name="Note 3 16 8" xfId="63504"/>
    <cellStyle name="Note 3 17" xfId="31513"/>
    <cellStyle name="Note 3 17 2" xfId="31514"/>
    <cellStyle name="Note 3 17 2 2" xfId="31515"/>
    <cellStyle name="Note 3 17 2 3" xfId="31516"/>
    <cellStyle name="Note 3 17 2 4" xfId="31517"/>
    <cellStyle name="Note 3 17 2 5" xfId="31518"/>
    <cellStyle name="Note 3 17 2 6" xfId="31519"/>
    <cellStyle name="Note 3 17 3" xfId="31520"/>
    <cellStyle name="Note 3 17 3 2" xfId="63505"/>
    <cellStyle name="Note 3 17 3 3" xfId="63506"/>
    <cellStyle name="Note 3 17 4" xfId="31521"/>
    <cellStyle name="Note 3 17 4 2" xfId="63507"/>
    <cellStyle name="Note 3 17 4 3" xfId="63508"/>
    <cellStyle name="Note 3 17 5" xfId="31522"/>
    <cellStyle name="Note 3 17 5 2" xfId="63509"/>
    <cellStyle name="Note 3 17 5 3" xfId="63510"/>
    <cellStyle name="Note 3 17 6" xfId="31523"/>
    <cellStyle name="Note 3 17 6 2" xfId="63511"/>
    <cellStyle name="Note 3 17 6 3" xfId="63512"/>
    <cellStyle name="Note 3 17 7" xfId="31524"/>
    <cellStyle name="Note 3 17 8" xfId="63513"/>
    <cellStyle name="Note 3 18" xfId="31525"/>
    <cellStyle name="Note 3 18 2" xfId="31526"/>
    <cellStyle name="Note 3 18 2 2" xfId="31527"/>
    <cellStyle name="Note 3 18 2 3" xfId="31528"/>
    <cellStyle name="Note 3 18 2 4" xfId="31529"/>
    <cellStyle name="Note 3 18 2 5" xfId="31530"/>
    <cellStyle name="Note 3 18 2 6" xfId="31531"/>
    <cellStyle name="Note 3 18 3" xfId="31532"/>
    <cellStyle name="Note 3 18 3 2" xfId="63514"/>
    <cellStyle name="Note 3 18 3 3" xfId="63515"/>
    <cellStyle name="Note 3 18 4" xfId="31533"/>
    <cellStyle name="Note 3 18 4 2" xfId="63516"/>
    <cellStyle name="Note 3 18 4 3" xfId="63517"/>
    <cellStyle name="Note 3 18 5" xfId="31534"/>
    <cellStyle name="Note 3 18 5 2" xfId="63518"/>
    <cellStyle name="Note 3 18 5 3" xfId="63519"/>
    <cellStyle name="Note 3 18 6" xfId="31535"/>
    <cellStyle name="Note 3 18 6 2" xfId="63520"/>
    <cellStyle name="Note 3 18 6 3" xfId="63521"/>
    <cellStyle name="Note 3 18 7" xfId="31536"/>
    <cellStyle name="Note 3 18 8" xfId="63522"/>
    <cellStyle name="Note 3 19" xfId="31537"/>
    <cellStyle name="Note 3 19 2" xfId="31538"/>
    <cellStyle name="Note 3 19 2 2" xfId="31539"/>
    <cellStyle name="Note 3 19 2 3" xfId="31540"/>
    <cellStyle name="Note 3 19 2 4" xfId="31541"/>
    <cellStyle name="Note 3 19 2 5" xfId="31542"/>
    <cellStyle name="Note 3 19 2 6" xfId="31543"/>
    <cellStyle name="Note 3 19 3" xfId="31544"/>
    <cellStyle name="Note 3 19 3 2" xfId="63523"/>
    <cellStyle name="Note 3 19 3 3" xfId="63524"/>
    <cellStyle name="Note 3 19 4" xfId="31545"/>
    <cellStyle name="Note 3 19 4 2" xfId="63525"/>
    <cellStyle name="Note 3 19 4 3" xfId="63526"/>
    <cellStyle name="Note 3 19 5" xfId="31546"/>
    <cellStyle name="Note 3 19 5 2" xfId="63527"/>
    <cellStyle name="Note 3 19 5 3" xfId="63528"/>
    <cellStyle name="Note 3 19 6" xfId="31547"/>
    <cellStyle name="Note 3 19 6 2" xfId="63529"/>
    <cellStyle name="Note 3 19 6 3" xfId="63530"/>
    <cellStyle name="Note 3 19 7" xfId="31548"/>
    <cellStyle name="Note 3 19 8" xfId="63531"/>
    <cellStyle name="Note 3 2" xfId="31549"/>
    <cellStyle name="Note 3 2 10" xfId="31550"/>
    <cellStyle name="Note 3 2 10 2" xfId="31551"/>
    <cellStyle name="Note 3 2 10 2 2" xfId="31552"/>
    <cellStyle name="Note 3 2 10 2 3" xfId="31553"/>
    <cellStyle name="Note 3 2 10 2 4" xfId="31554"/>
    <cellStyle name="Note 3 2 10 2 5" xfId="31555"/>
    <cellStyle name="Note 3 2 10 2 6" xfId="31556"/>
    <cellStyle name="Note 3 2 10 3" xfId="31557"/>
    <cellStyle name="Note 3 2 10 3 2" xfId="63532"/>
    <cellStyle name="Note 3 2 10 3 3" xfId="63533"/>
    <cellStyle name="Note 3 2 10 4" xfId="31558"/>
    <cellStyle name="Note 3 2 10 4 2" xfId="63534"/>
    <cellStyle name="Note 3 2 10 4 3" xfId="63535"/>
    <cellStyle name="Note 3 2 10 5" xfId="31559"/>
    <cellStyle name="Note 3 2 10 5 2" xfId="63536"/>
    <cellStyle name="Note 3 2 10 5 3" xfId="63537"/>
    <cellStyle name="Note 3 2 10 6" xfId="31560"/>
    <cellStyle name="Note 3 2 10 6 2" xfId="63538"/>
    <cellStyle name="Note 3 2 10 6 3" xfId="63539"/>
    <cellStyle name="Note 3 2 10 7" xfId="31561"/>
    <cellStyle name="Note 3 2 10 8" xfId="63540"/>
    <cellStyle name="Note 3 2 11" xfId="31562"/>
    <cellStyle name="Note 3 2 11 2" xfId="31563"/>
    <cellStyle name="Note 3 2 11 2 2" xfId="31564"/>
    <cellStyle name="Note 3 2 11 2 3" xfId="31565"/>
    <cellStyle name="Note 3 2 11 2 4" xfId="31566"/>
    <cellStyle name="Note 3 2 11 2 5" xfId="31567"/>
    <cellStyle name="Note 3 2 11 2 6" xfId="31568"/>
    <cellStyle name="Note 3 2 11 3" xfId="31569"/>
    <cellStyle name="Note 3 2 11 3 2" xfId="63541"/>
    <cellStyle name="Note 3 2 11 3 3" xfId="63542"/>
    <cellStyle name="Note 3 2 11 4" xfId="31570"/>
    <cellStyle name="Note 3 2 11 4 2" xfId="63543"/>
    <cellStyle name="Note 3 2 11 4 3" xfId="63544"/>
    <cellStyle name="Note 3 2 11 5" xfId="31571"/>
    <cellStyle name="Note 3 2 11 5 2" xfId="63545"/>
    <cellStyle name="Note 3 2 11 5 3" xfId="63546"/>
    <cellStyle name="Note 3 2 11 6" xfId="31572"/>
    <cellStyle name="Note 3 2 11 6 2" xfId="63547"/>
    <cellStyle name="Note 3 2 11 6 3" xfId="63548"/>
    <cellStyle name="Note 3 2 11 7" xfId="31573"/>
    <cellStyle name="Note 3 2 11 8" xfId="63549"/>
    <cellStyle name="Note 3 2 12" xfId="31574"/>
    <cellStyle name="Note 3 2 12 2" xfId="31575"/>
    <cellStyle name="Note 3 2 12 2 2" xfId="31576"/>
    <cellStyle name="Note 3 2 12 2 3" xfId="31577"/>
    <cellStyle name="Note 3 2 12 2 4" xfId="31578"/>
    <cellStyle name="Note 3 2 12 2 5" xfId="31579"/>
    <cellStyle name="Note 3 2 12 2 6" xfId="31580"/>
    <cellStyle name="Note 3 2 12 3" xfId="31581"/>
    <cellStyle name="Note 3 2 12 3 2" xfId="63550"/>
    <cellStyle name="Note 3 2 12 3 3" xfId="63551"/>
    <cellStyle name="Note 3 2 12 4" xfId="31582"/>
    <cellStyle name="Note 3 2 12 4 2" xfId="63552"/>
    <cellStyle name="Note 3 2 12 4 3" xfId="63553"/>
    <cellStyle name="Note 3 2 12 5" xfId="31583"/>
    <cellStyle name="Note 3 2 12 5 2" xfId="63554"/>
    <cellStyle name="Note 3 2 12 5 3" xfId="63555"/>
    <cellStyle name="Note 3 2 12 6" xfId="31584"/>
    <cellStyle name="Note 3 2 12 6 2" xfId="63556"/>
    <cellStyle name="Note 3 2 12 6 3" xfId="63557"/>
    <cellStyle name="Note 3 2 12 7" xfId="31585"/>
    <cellStyle name="Note 3 2 12 8" xfId="63558"/>
    <cellStyle name="Note 3 2 13" xfId="31586"/>
    <cellStyle name="Note 3 2 13 2" xfId="31587"/>
    <cellStyle name="Note 3 2 13 2 2" xfId="31588"/>
    <cellStyle name="Note 3 2 13 2 3" xfId="31589"/>
    <cellStyle name="Note 3 2 13 2 4" xfId="31590"/>
    <cellStyle name="Note 3 2 13 2 5" xfId="31591"/>
    <cellStyle name="Note 3 2 13 2 6" xfId="31592"/>
    <cellStyle name="Note 3 2 13 3" xfId="31593"/>
    <cellStyle name="Note 3 2 13 3 2" xfId="63559"/>
    <cellStyle name="Note 3 2 13 3 3" xfId="63560"/>
    <cellStyle name="Note 3 2 13 4" xfId="31594"/>
    <cellStyle name="Note 3 2 13 4 2" xfId="63561"/>
    <cellStyle name="Note 3 2 13 4 3" xfId="63562"/>
    <cellStyle name="Note 3 2 13 5" xfId="31595"/>
    <cellStyle name="Note 3 2 13 5 2" xfId="63563"/>
    <cellStyle name="Note 3 2 13 5 3" xfId="63564"/>
    <cellStyle name="Note 3 2 13 6" xfId="31596"/>
    <cellStyle name="Note 3 2 13 6 2" xfId="63565"/>
    <cellStyle name="Note 3 2 13 6 3" xfId="63566"/>
    <cellStyle name="Note 3 2 13 7" xfId="31597"/>
    <cellStyle name="Note 3 2 13 8" xfId="63567"/>
    <cellStyle name="Note 3 2 14" xfId="31598"/>
    <cellStyle name="Note 3 2 14 2" xfId="31599"/>
    <cellStyle name="Note 3 2 14 2 2" xfId="31600"/>
    <cellStyle name="Note 3 2 14 2 3" xfId="31601"/>
    <cellStyle name="Note 3 2 14 2 4" xfId="31602"/>
    <cellStyle name="Note 3 2 14 2 5" xfId="31603"/>
    <cellStyle name="Note 3 2 14 2 6" xfId="31604"/>
    <cellStyle name="Note 3 2 14 3" xfId="31605"/>
    <cellStyle name="Note 3 2 14 3 2" xfId="63568"/>
    <cellStyle name="Note 3 2 14 3 3" xfId="63569"/>
    <cellStyle name="Note 3 2 14 4" xfId="31606"/>
    <cellStyle name="Note 3 2 14 4 2" xfId="63570"/>
    <cellStyle name="Note 3 2 14 4 3" xfId="63571"/>
    <cellStyle name="Note 3 2 14 5" xfId="31607"/>
    <cellStyle name="Note 3 2 14 5 2" xfId="63572"/>
    <cellStyle name="Note 3 2 14 5 3" xfId="63573"/>
    <cellStyle name="Note 3 2 14 6" xfId="31608"/>
    <cellStyle name="Note 3 2 14 6 2" xfId="63574"/>
    <cellStyle name="Note 3 2 14 6 3" xfId="63575"/>
    <cellStyle name="Note 3 2 14 7" xfId="31609"/>
    <cellStyle name="Note 3 2 14 8" xfId="63576"/>
    <cellStyle name="Note 3 2 15" xfId="31610"/>
    <cellStyle name="Note 3 2 15 2" xfId="31611"/>
    <cellStyle name="Note 3 2 15 2 2" xfId="31612"/>
    <cellStyle name="Note 3 2 15 2 3" xfId="31613"/>
    <cellStyle name="Note 3 2 15 2 4" xfId="31614"/>
    <cellStyle name="Note 3 2 15 2 5" xfId="31615"/>
    <cellStyle name="Note 3 2 15 2 6" xfId="31616"/>
    <cellStyle name="Note 3 2 15 3" xfId="31617"/>
    <cellStyle name="Note 3 2 15 3 2" xfId="63577"/>
    <cellStyle name="Note 3 2 15 3 3" xfId="63578"/>
    <cellStyle name="Note 3 2 15 4" xfId="31618"/>
    <cellStyle name="Note 3 2 15 4 2" xfId="63579"/>
    <cellStyle name="Note 3 2 15 4 3" xfId="63580"/>
    <cellStyle name="Note 3 2 15 5" xfId="31619"/>
    <cellStyle name="Note 3 2 15 5 2" xfId="63581"/>
    <cellStyle name="Note 3 2 15 5 3" xfId="63582"/>
    <cellStyle name="Note 3 2 15 6" xfId="31620"/>
    <cellStyle name="Note 3 2 15 6 2" xfId="63583"/>
    <cellStyle name="Note 3 2 15 6 3" xfId="63584"/>
    <cellStyle name="Note 3 2 15 7" xfId="31621"/>
    <cellStyle name="Note 3 2 15 8" xfId="63585"/>
    <cellStyle name="Note 3 2 16" xfId="31622"/>
    <cellStyle name="Note 3 2 16 2" xfId="31623"/>
    <cellStyle name="Note 3 2 16 2 2" xfId="31624"/>
    <cellStyle name="Note 3 2 16 2 3" xfId="31625"/>
    <cellStyle name="Note 3 2 16 2 4" xfId="31626"/>
    <cellStyle name="Note 3 2 16 2 5" xfId="31627"/>
    <cellStyle name="Note 3 2 16 2 6" xfId="31628"/>
    <cellStyle name="Note 3 2 16 3" xfId="31629"/>
    <cellStyle name="Note 3 2 16 3 2" xfId="63586"/>
    <cellStyle name="Note 3 2 16 3 3" xfId="63587"/>
    <cellStyle name="Note 3 2 16 4" xfId="31630"/>
    <cellStyle name="Note 3 2 16 4 2" xfId="63588"/>
    <cellStyle name="Note 3 2 16 4 3" xfId="63589"/>
    <cellStyle name="Note 3 2 16 5" xfId="31631"/>
    <cellStyle name="Note 3 2 16 5 2" xfId="63590"/>
    <cellStyle name="Note 3 2 16 5 3" xfId="63591"/>
    <cellStyle name="Note 3 2 16 6" xfId="31632"/>
    <cellStyle name="Note 3 2 16 6 2" xfId="63592"/>
    <cellStyle name="Note 3 2 16 6 3" xfId="63593"/>
    <cellStyle name="Note 3 2 16 7" xfId="31633"/>
    <cellStyle name="Note 3 2 16 8" xfId="63594"/>
    <cellStyle name="Note 3 2 17" xfId="31634"/>
    <cellStyle name="Note 3 2 17 2" xfId="31635"/>
    <cellStyle name="Note 3 2 17 2 2" xfId="31636"/>
    <cellStyle name="Note 3 2 17 2 3" xfId="31637"/>
    <cellStyle name="Note 3 2 17 2 4" xfId="31638"/>
    <cellStyle name="Note 3 2 17 2 5" xfId="31639"/>
    <cellStyle name="Note 3 2 17 2 6" xfId="31640"/>
    <cellStyle name="Note 3 2 17 3" xfId="31641"/>
    <cellStyle name="Note 3 2 17 3 2" xfId="63595"/>
    <cellStyle name="Note 3 2 17 3 3" xfId="63596"/>
    <cellStyle name="Note 3 2 17 4" xfId="31642"/>
    <cellStyle name="Note 3 2 17 4 2" xfId="63597"/>
    <cellStyle name="Note 3 2 17 4 3" xfId="63598"/>
    <cellStyle name="Note 3 2 17 5" xfId="31643"/>
    <cellStyle name="Note 3 2 17 5 2" xfId="63599"/>
    <cellStyle name="Note 3 2 17 5 3" xfId="63600"/>
    <cellStyle name="Note 3 2 17 6" xfId="31644"/>
    <cellStyle name="Note 3 2 17 6 2" xfId="63601"/>
    <cellStyle name="Note 3 2 17 6 3" xfId="63602"/>
    <cellStyle name="Note 3 2 17 7" xfId="31645"/>
    <cellStyle name="Note 3 2 17 8" xfId="63603"/>
    <cellStyle name="Note 3 2 18" xfId="31646"/>
    <cellStyle name="Note 3 2 18 2" xfId="31647"/>
    <cellStyle name="Note 3 2 18 2 2" xfId="31648"/>
    <cellStyle name="Note 3 2 18 2 3" xfId="31649"/>
    <cellStyle name="Note 3 2 18 2 4" xfId="31650"/>
    <cellStyle name="Note 3 2 18 2 5" xfId="31651"/>
    <cellStyle name="Note 3 2 18 2 6" xfId="31652"/>
    <cellStyle name="Note 3 2 18 3" xfId="31653"/>
    <cellStyle name="Note 3 2 18 3 2" xfId="63604"/>
    <cellStyle name="Note 3 2 18 3 3" xfId="63605"/>
    <cellStyle name="Note 3 2 18 4" xfId="31654"/>
    <cellStyle name="Note 3 2 18 4 2" xfId="63606"/>
    <cellStyle name="Note 3 2 18 4 3" xfId="63607"/>
    <cellStyle name="Note 3 2 18 5" xfId="31655"/>
    <cellStyle name="Note 3 2 18 5 2" xfId="63608"/>
    <cellStyle name="Note 3 2 18 5 3" xfId="63609"/>
    <cellStyle name="Note 3 2 18 6" xfId="31656"/>
    <cellStyle name="Note 3 2 18 6 2" xfId="63610"/>
    <cellStyle name="Note 3 2 18 6 3" xfId="63611"/>
    <cellStyle name="Note 3 2 18 7" xfId="31657"/>
    <cellStyle name="Note 3 2 18 8" xfId="63612"/>
    <cellStyle name="Note 3 2 19" xfId="31658"/>
    <cellStyle name="Note 3 2 19 2" xfId="31659"/>
    <cellStyle name="Note 3 2 19 2 2" xfId="31660"/>
    <cellStyle name="Note 3 2 19 2 3" xfId="31661"/>
    <cellStyle name="Note 3 2 19 2 4" xfId="31662"/>
    <cellStyle name="Note 3 2 19 2 5" xfId="31663"/>
    <cellStyle name="Note 3 2 19 2 6" xfId="31664"/>
    <cellStyle name="Note 3 2 19 3" xfId="31665"/>
    <cellStyle name="Note 3 2 19 3 2" xfId="63613"/>
    <cellStyle name="Note 3 2 19 3 3" xfId="63614"/>
    <cellStyle name="Note 3 2 19 4" xfId="31666"/>
    <cellStyle name="Note 3 2 19 4 2" xfId="63615"/>
    <cellStyle name="Note 3 2 19 4 3" xfId="63616"/>
    <cellStyle name="Note 3 2 19 5" xfId="31667"/>
    <cellStyle name="Note 3 2 19 5 2" xfId="63617"/>
    <cellStyle name="Note 3 2 19 5 3" xfId="63618"/>
    <cellStyle name="Note 3 2 19 6" xfId="31668"/>
    <cellStyle name="Note 3 2 19 6 2" xfId="63619"/>
    <cellStyle name="Note 3 2 19 6 3" xfId="63620"/>
    <cellStyle name="Note 3 2 19 7" xfId="31669"/>
    <cellStyle name="Note 3 2 19 8" xfId="63621"/>
    <cellStyle name="Note 3 2 2" xfId="31670"/>
    <cellStyle name="Note 3 2 2 10" xfId="31671"/>
    <cellStyle name="Note 3 2 2 10 2" xfId="31672"/>
    <cellStyle name="Note 3 2 2 10 2 2" xfId="31673"/>
    <cellStyle name="Note 3 2 2 10 2 3" xfId="31674"/>
    <cellStyle name="Note 3 2 2 10 2 4" xfId="31675"/>
    <cellStyle name="Note 3 2 2 10 2 5" xfId="31676"/>
    <cellStyle name="Note 3 2 2 10 2 6" xfId="31677"/>
    <cellStyle name="Note 3 2 2 10 3" xfId="31678"/>
    <cellStyle name="Note 3 2 2 10 3 2" xfId="63622"/>
    <cellStyle name="Note 3 2 2 10 3 3" xfId="63623"/>
    <cellStyle name="Note 3 2 2 10 4" xfId="31679"/>
    <cellStyle name="Note 3 2 2 10 4 2" xfId="63624"/>
    <cellStyle name="Note 3 2 2 10 4 3" xfId="63625"/>
    <cellStyle name="Note 3 2 2 10 5" xfId="31680"/>
    <cellStyle name="Note 3 2 2 10 5 2" xfId="63626"/>
    <cellStyle name="Note 3 2 2 10 5 3" xfId="63627"/>
    <cellStyle name="Note 3 2 2 10 6" xfId="31681"/>
    <cellStyle name="Note 3 2 2 10 6 2" xfId="63628"/>
    <cellStyle name="Note 3 2 2 10 6 3" xfId="63629"/>
    <cellStyle name="Note 3 2 2 10 7" xfId="31682"/>
    <cellStyle name="Note 3 2 2 10 8" xfId="63630"/>
    <cellStyle name="Note 3 2 2 11" xfId="31683"/>
    <cellStyle name="Note 3 2 2 11 2" xfId="31684"/>
    <cellStyle name="Note 3 2 2 11 2 2" xfId="31685"/>
    <cellStyle name="Note 3 2 2 11 2 3" xfId="31686"/>
    <cellStyle name="Note 3 2 2 11 2 4" xfId="31687"/>
    <cellStyle name="Note 3 2 2 11 2 5" xfId="31688"/>
    <cellStyle name="Note 3 2 2 11 2 6" xfId="31689"/>
    <cellStyle name="Note 3 2 2 11 3" xfId="31690"/>
    <cellStyle name="Note 3 2 2 11 3 2" xfId="63631"/>
    <cellStyle name="Note 3 2 2 11 3 3" xfId="63632"/>
    <cellStyle name="Note 3 2 2 11 4" xfId="31691"/>
    <cellStyle name="Note 3 2 2 11 4 2" xfId="63633"/>
    <cellStyle name="Note 3 2 2 11 4 3" xfId="63634"/>
    <cellStyle name="Note 3 2 2 11 5" xfId="31692"/>
    <cellStyle name="Note 3 2 2 11 5 2" xfId="63635"/>
    <cellStyle name="Note 3 2 2 11 5 3" xfId="63636"/>
    <cellStyle name="Note 3 2 2 11 6" xfId="31693"/>
    <cellStyle name="Note 3 2 2 11 6 2" xfId="63637"/>
    <cellStyle name="Note 3 2 2 11 6 3" xfId="63638"/>
    <cellStyle name="Note 3 2 2 11 7" xfId="31694"/>
    <cellStyle name="Note 3 2 2 11 8" xfId="63639"/>
    <cellStyle name="Note 3 2 2 12" xfId="31695"/>
    <cellStyle name="Note 3 2 2 12 2" xfId="31696"/>
    <cellStyle name="Note 3 2 2 12 2 2" xfId="31697"/>
    <cellStyle name="Note 3 2 2 12 2 3" xfId="31698"/>
    <cellStyle name="Note 3 2 2 12 2 4" xfId="31699"/>
    <cellStyle name="Note 3 2 2 12 2 5" xfId="31700"/>
    <cellStyle name="Note 3 2 2 12 2 6" xfId="31701"/>
    <cellStyle name="Note 3 2 2 12 3" xfId="31702"/>
    <cellStyle name="Note 3 2 2 12 3 2" xfId="63640"/>
    <cellStyle name="Note 3 2 2 12 3 3" xfId="63641"/>
    <cellStyle name="Note 3 2 2 12 4" xfId="31703"/>
    <cellStyle name="Note 3 2 2 12 4 2" xfId="63642"/>
    <cellStyle name="Note 3 2 2 12 4 3" xfId="63643"/>
    <cellStyle name="Note 3 2 2 12 5" xfId="31704"/>
    <cellStyle name="Note 3 2 2 12 5 2" xfId="63644"/>
    <cellStyle name="Note 3 2 2 12 5 3" xfId="63645"/>
    <cellStyle name="Note 3 2 2 12 6" xfId="31705"/>
    <cellStyle name="Note 3 2 2 12 6 2" xfId="63646"/>
    <cellStyle name="Note 3 2 2 12 6 3" xfId="63647"/>
    <cellStyle name="Note 3 2 2 12 7" xfId="31706"/>
    <cellStyle name="Note 3 2 2 12 8" xfId="63648"/>
    <cellStyle name="Note 3 2 2 13" xfId="31707"/>
    <cellStyle name="Note 3 2 2 13 2" xfId="31708"/>
    <cellStyle name="Note 3 2 2 13 2 2" xfId="31709"/>
    <cellStyle name="Note 3 2 2 13 2 3" xfId="31710"/>
    <cellStyle name="Note 3 2 2 13 2 4" xfId="31711"/>
    <cellStyle name="Note 3 2 2 13 2 5" xfId="31712"/>
    <cellStyle name="Note 3 2 2 13 2 6" xfId="31713"/>
    <cellStyle name="Note 3 2 2 13 3" xfId="31714"/>
    <cellStyle name="Note 3 2 2 13 3 2" xfId="63649"/>
    <cellStyle name="Note 3 2 2 13 3 3" xfId="63650"/>
    <cellStyle name="Note 3 2 2 13 4" xfId="31715"/>
    <cellStyle name="Note 3 2 2 13 4 2" xfId="63651"/>
    <cellStyle name="Note 3 2 2 13 4 3" xfId="63652"/>
    <cellStyle name="Note 3 2 2 13 5" xfId="31716"/>
    <cellStyle name="Note 3 2 2 13 5 2" xfId="63653"/>
    <cellStyle name="Note 3 2 2 13 5 3" xfId="63654"/>
    <cellStyle name="Note 3 2 2 13 6" xfId="31717"/>
    <cellStyle name="Note 3 2 2 13 6 2" xfId="63655"/>
    <cellStyle name="Note 3 2 2 13 6 3" xfId="63656"/>
    <cellStyle name="Note 3 2 2 13 7" xfId="31718"/>
    <cellStyle name="Note 3 2 2 13 8" xfId="63657"/>
    <cellStyle name="Note 3 2 2 14" xfId="31719"/>
    <cellStyle name="Note 3 2 2 14 2" xfId="31720"/>
    <cellStyle name="Note 3 2 2 14 2 2" xfId="31721"/>
    <cellStyle name="Note 3 2 2 14 2 3" xfId="31722"/>
    <cellStyle name="Note 3 2 2 14 2 4" xfId="31723"/>
    <cellStyle name="Note 3 2 2 14 2 5" xfId="31724"/>
    <cellStyle name="Note 3 2 2 14 2 6" xfId="31725"/>
    <cellStyle name="Note 3 2 2 14 3" xfId="31726"/>
    <cellStyle name="Note 3 2 2 14 3 2" xfId="63658"/>
    <cellStyle name="Note 3 2 2 14 3 3" xfId="63659"/>
    <cellStyle name="Note 3 2 2 14 4" xfId="31727"/>
    <cellStyle name="Note 3 2 2 14 4 2" xfId="63660"/>
    <cellStyle name="Note 3 2 2 14 4 3" xfId="63661"/>
    <cellStyle name="Note 3 2 2 14 5" xfId="31728"/>
    <cellStyle name="Note 3 2 2 14 5 2" xfId="63662"/>
    <cellStyle name="Note 3 2 2 14 5 3" xfId="63663"/>
    <cellStyle name="Note 3 2 2 14 6" xfId="31729"/>
    <cellStyle name="Note 3 2 2 14 6 2" xfId="63664"/>
    <cellStyle name="Note 3 2 2 14 6 3" xfId="63665"/>
    <cellStyle name="Note 3 2 2 14 7" xfId="31730"/>
    <cellStyle name="Note 3 2 2 14 8" xfId="63666"/>
    <cellStyle name="Note 3 2 2 15" xfId="31731"/>
    <cellStyle name="Note 3 2 2 15 2" xfId="31732"/>
    <cellStyle name="Note 3 2 2 15 2 2" xfId="31733"/>
    <cellStyle name="Note 3 2 2 15 2 3" xfId="31734"/>
    <cellStyle name="Note 3 2 2 15 2 4" xfId="31735"/>
    <cellStyle name="Note 3 2 2 15 2 5" xfId="31736"/>
    <cellStyle name="Note 3 2 2 15 2 6" xfId="31737"/>
    <cellStyle name="Note 3 2 2 15 3" xfId="31738"/>
    <cellStyle name="Note 3 2 2 15 3 2" xfId="63667"/>
    <cellStyle name="Note 3 2 2 15 3 3" xfId="63668"/>
    <cellStyle name="Note 3 2 2 15 4" xfId="31739"/>
    <cellStyle name="Note 3 2 2 15 4 2" xfId="63669"/>
    <cellStyle name="Note 3 2 2 15 4 3" xfId="63670"/>
    <cellStyle name="Note 3 2 2 15 5" xfId="31740"/>
    <cellStyle name="Note 3 2 2 15 5 2" xfId="63671"/>
    <cellStyle name="Note 3 2 2 15 5 3" xfId="63672"/>
    <cellStyle name="Note 3 2 2 15 6" xfId="31741"/>
    <cellStyle name="Note 3 2 2 15 6 2" xfId="63673"/>
    <cellStyle name="Note 3 2 2 15 6 3" xfId="63674"/>
    <cellStyle name="Note 3 2 2 15 7" xfId="31742"/>
    <cellStyle name="Note 3 2 2 15 8" xfId="63675"/>
    <cellStyle name="Note 3 2 2 16" xfId="31743"/>
    <cellStyle name="Note 3 2 2 16 2" xfId="31744"/>
    <cellStyle name="Note 3 2 2 16 2 2" xfId="31745"/>
    <cellStyle name="Note 3 2 2 16 2 3" xfId="31746"/>
    <cellStyle name="Note 3 2 2 16 2 4" xfId="31747"/>
    <cellStyle name="Note 3 2 2 16 2 5" xfId="31748"/>
    <cellStyle name="Note 3 2 2 16 2 6" xfId="31749"/>
    <cellStyle name="Note 3 2 2 16 3" xfId="31750"/>
    <cellStyle name="Note 3 2 2 16 3 2" xfId="63676"/>
    <cellStyle name="Note 3 2 2 16 3 3" xfId="63677"/>
    <cellStyle name="Note 3 2 2 16 4" xfId="31751"/>
    <cellStyle name="Note 3 2 2 16 4 2" xfId="63678"/>
    <cellStyle name="Note 3 2 2 16 4 3" xfId="63679"/>
    <cellStyle name="Note 3 2 2 16 5" xfId="31752"/>
    <cellStyle name="Note 3 2 2 16 5 2" xfId="63680"/>
    <cellStyle name="Note 3 2 2 16 5 3" xfId="63681"/>
    <cellStyle name="Note 3 2 2 16 6" xfId="31753"/>
    <cellStyle name="Note 3 2 2 16 6 2" xfId="63682"/>
    <cellStyle name="Note 3 2 2 16 6 3" xfId="63683"/>
    <cellStyle name="Note 3 2 2 16 7" xfId="31754"/>
    <cellStyle name="Note 3 2 2 16 8" xfId="63684"/>
    <cellStyle name="Note 3 2 2 17" xfId="31755"/>
    <cellStyle name="Note 3 2 2 17 2" xfId="31756"/>
    <cellStyle name="Note 3 2 2 17 2 2" xfId="31757"/>
    <cellStyle name="Note 3 2 2 17 2 3" xfId="31758"/>
    <cellStyle name="Note 3 2 2 17 2 4" xfId="31759"/>
    <cellStyle name="Note 3 2 2 17 2 5" xfId="31760"/>
    <cellStyle name="Note 3 2 2 17 2 6" xfId="31761"/>
    <cellStyle name="Note 3 2 2 17 3" xfId="31762"/>
    <cellStyle name="Note 3 2 2 17 3 2" xfId="63685"/>
    <cellStyle name="Note 3 2 2 17 3 3" xfId="63686"/>
    <cellStyle name="Note 3 2 2 17 4" xfId="31763"/>
    <cellStyle name="Note 3 2 2 17 4 2" xfId="63687"/>
    <cellStyle name="Note 3 2 2 17 4 3" xfId="63688"/>
    <cellStyle name="Note 3 2 2 17 5" xfId="31764"/>
    <cellStyle name="Note 3 2 2 17 5 2" xfId="63689"/>
    <cellStyle name="Note 3 2 2 17 5 3" xfId="63690"/>
    <cellStyle name="Note 3 2 2 17 6" xfId="31765"/>
    <cellStyle name="Note 3 2 2 17 6 2" xfId="63691"/>
    <cellStyle name="Note 3 2 2 17 6 3" xfId="63692"/>
    <cellStyle name="Note 3 2 2 17 7" xfId="31766"/>
    <cellStyle name="Note 3 2 2 17 8" xfId="63693"/>
    <cellStyle name="Note 3 2 2 18" xfId="31767"/>
    <cellStyle name="Note 3 2 2 18 2" xfId="31768"/>
    <cellStyle name="Note 3 2 2 18 2 2" xfId="31769"/>
    <cellStyle name="Note 3 2 2 18 2 3" xfId="31770"/>
    <cellStyle name="Note 3 2 2 18 2 4" xfId="31771"/>
    <cellStyle name="Note 3 2 2 18 2 5" xfId="31772"/>
    <cellStyle name="Note 3 2 2 18 2 6" xfId="31773"/>
    <cellStyle name="Note 3 2 2 18 3" xfId="31774"/>
    <cellStyle name="Note 3 2 2 18 3 2" xfId="63694"/>
    <cellStyle name="Note 3 2 2 18 3 3" xfId="63695"/>
    <cellStyle name="Note 3 2 2 18 4" xfId="31775"/>
    <cellStyle name="Note 3 2 2 18 4 2" xfId="63696"/>
    <cellStyle name="Note 3 2 2 18 4 3" xfId="63697"/>
    <cellStyle name="Note 3 2 2 18 5" xfId="31776"/>
    <cellStyle name="Note 3 2 2 18 5 2" xfId="63698"/>
    <cellStyle name="Note 3 2 2 18 5 3" xfId="63699"/>
    <cellStyle name="Note 3 2 2 18 6" xfId="31777"/>
    <cellStyle name="Note 3 2 2 18 6 2" xfId="63700"/>
    <cellStyle name="Note 3 2 2 18 6 3" xfId="63701"/>
    <cellStyle name="Note 3 2 2 18 7" xfId="31778"/>
    <cellStyle name="Note 3 2 2 18 8" xfId="63702"/>
    <cellStyle name="Note 3 2 2 19" xfId="31779"/>
    <cellStyle name="Note 3 2 2 19 2" xfId="31780"/>
    <cellStyle name="Note 3 2 2 19 2 2" xfId="31781"/>
    <cellStyle name="Note 3 2 2 19 2 3" xfId="31782"/>
    <cellStyle name="Note 3 2 2 19 2 4" xfId="31783"/>
    <cellStyle name="Note 3 2 2 19 2 5" xfId="31784"/>
    <cellStyle name="Note 3 2 2 19 2 6" xfId="31785"/>
    <cellStyle name="Note 3 2 2 19 3" xfId="31786"/>
    <cellStyle name="Note 3 2 2 19 3 2" xfId="63703"/>
    <cellStyle name="Note 3 2 2 19 3 3" xfId="63704"/>
    <cellStyle name="Note 3 2 2 19 4" xfId="31787"/>
    <cellStyle name="Note 3 2 2 19 4 2" xfId="63705"/>
    <cellStyle name="Note 3 2 2 19 4 3" xfId="63706"/>
    <cellStyle name="Note 3 2 2 19 5" xfId="31788"/>
    <cellStyle name="Note 3 2 2 19 5 2" xfId="63707"/>
    <cellStyle name="Note 3 2 2 19 5 3" xfId="63708"/>
    <cellStyle name="Note 3 2 2 19 6" xfId="31789"/>
    <cellStyle name="Note 3 2 2 19 6 2" xfId="63709"/>
    <cellStyle name="Note 3 2 2 19 6 3" xfId="63710"/>
    <cellStyle name="Note 3 2 2 19 7" xfId="31790"/>
    <cellStyle name="Note 3 2 2 19 8" xfId="63711"/>
    <cellStyle name="Note 3 2 2 2" xfId="31791"/>
    <cellStyle name="Note 3 2 2 2 2" xfId="31792"/>
    <cellStyle name="Note 3 2 2 2 2 2" xfId="31793"/>
    <cellStyle name="Note 3 2 2 2 2 3" xfId="63712"/>
    <cellStyle name="Note 3 2 2 2 3" xfId="31794"/>
    <cellStyle name="Note 3 2 2 2 3 2" xfId="31795"/>
    <cellStyle name="Note 3 2 2 2 3 3" xfId="31796"/>
    <cellStyle name="Note 3 2 2 2 3 4" xfId="31797"/>
    <cellStyle name="Note 3 2 2 2 3 5" xfId="31798"/>
    <cellStyle name="Note 3 2 2 2 3 6" xfId="31799"/>
    <cellStyle name="Note 3 2 2 2 4" xfId="31800"/>
    <cellStyle name="Note 3 2 2 2 4 2" xfId="63713"/>
    <cellStyle name="Note 3 2 2 2 4 3" xfId="63714"/>
    <cellStyle name="Note 3 2 2 2 5" xfId="31801"/>
    <cellStyle name="Note 3 2 2 2 5 2" xfId="63715"/>
    <cellStyle name="Note 3 2 2 2 5 3" xfId="63716"/>
    <cellStyle name="Note 3 2 2 2 6" xfId="31802"/>
    <cellStyle name="Note 3 2 2 2 6 2" xfId="63717"/>
    <cellStyle name="Note 3 2 2 2 6 3" xfId="63718"/>
    <cellStyle name="Note 3 2 2 2 7" xfId="31803"/>
    <cellStyle name="Note 3 2 2 2 8" xfId="31804"/>
    <cellStyle name="Note 3 2 2 20" xfId="31805"/>
    <cellStyle name="Note 3 2 2 20 2" xfId="31806"/>
    <cellStyle name="Note 3 2 2 20 2 2" xfId="31807"/>
    <cellStyle name="Note 3 2 2 20 2 3" xfId="31808"/>
    <cellStyle name="Note 3 2 2 20 2 4" xfId="31809"/>
    <cellStyle name="Note 3 2 2 20 2 5" xfId="31810"/>
    <cellStyle name="Note 3 2 2 20 2 6" xfId="31811"/>
    <cellStyle name="Note 3 2 2 20 3" xfId="31812"/>
    <cellStyle name="Note 3 2 2 20 3 2" xfId="63719"/>
    <cellStyle name="Note 3 2 2 20 3 3" xfId="63720"/>
    <cellStyle name="Note 3 2 2 20 4" xfId="31813"/>
    <cellStyle name="Note 3 2 2 20 4 2" xfId="63721"/>
    <cellStyle name="Note 3 2 2 20 4 3" xfId="63722"/>
    <cellStyle name="Note 3 2 2 20 5" xfId="31814"/>
    <cellStyle name="Note 3 2 2 20 5 2" xfId="63723"/>
    <cellStyle name="Note 3 2 2 20 5 3" xfId="63724"/>
    <cellStyle name="Note 3 2 2 20 6" xfId="31815"/>
    <cellStyle name="Note 3 2 2 20 6 2" xfId="63725"/>
    <cellStyle name="Note 3 2 2 20 6 3" xfId="63726"/>
    <cellStyle name="Note 3 2 2 20 7" xfId="31816"/>
    <cellStyle name="Note 3 2 2 20 8" xfId="63727"/>
    <cellStyle name="Note 3 2 2 21" xfId="31817"/>
    <cellStyle name="Note 3 2 2 21 2" xfId="31818"/>
    <cellStyle name="Note 3 2 2 21 2 2" xfId="31819"/>
    <cellStyle name="Note 3 2 2 21 2 3" xfId="31820"/>
    <cellStyle name="Note 3 2 2 21 2 4" xfId="31821"/>
    <cellStyle name="Note 3 2 2 21 2 5" xfId="31822"/>
    <cellStyle name="Note 3 2 2 21 2 6" xfId="31823"/>
    <cellStyle name="Note 3 2 2 21 3" xfId="31824"/>
    <cellStyle name="Note 3 2 2 21 3 2" xfId="63728"/>
    <cellStyle name="Note 3 2 2 21 3 3" xfId="63729"/>
    <cellStyle name="Note 3 2 2 21 4" xfId="31825"/>
    <cellStyle name="Note 3 2 2 21 4 2" xfId="63730"/>
    <cellStyle name="Note 3 2 2 21 4 3" xfId="63731"/>
    <cellStyle name="Note 3 2 2 21 5" xfId="31826"/>
    <cellStyle name="Note 3 2 2 21 5 2" xfId="63732"/>
    <cellStyle name="Note 3 2 2 21 5 3" xfId="63733"/>
    <cellStyle name="Note 3 2 2 21 6" xfId="31827"/>
    <cellStyle name="Note 3 2 2 21 6 2" xfId="63734"/>
    <cellStyle name="Note 3 2 2 21 6 3" xfId="63735"/>
    <cellStyle name="Note 3 2 2 21 7" xfId="31828"/>
    <cellStyle name="Note 3 2 2 21 8" xfId="63736"/>
    <cellStyle name="Note 3 2 2 22" xfId="31829"/>
    <cellStyle name="Note 3 2 2 22 2" xfId="31830"/>
    <cellStyle name="Note 3 2 2 22 2 2" xfId="31831"/>
    <cellStyle name="Note 3 2 2 22 2 3" xfId="31832"/>
    <cellStyle name="Note 3 2 2 22 2 4" xfId="31833"/>
    <cellStyle name="Note 3 2 2 22 2 5" xfId="31834"/>
    <cellStyle name="Note 3 2 2 22 2 6" xfId="31835"/>
    <cellStyle name="Note 3 2 2 22 3" xfId="31836"/>
    <cellStyle name="Note 3 2 2 22 3 2" xfId="63737"/>
    <cellStyle name="Note 3 2 2 22 3 3" xfId="63738"/>
    <cellStyle name="Note 3 2 2 22 4" xfId="31837"/>
    <cellStyle name="Note 3 2 2 22 4 2" xfId="63739"/>
    <cellStyle name="Note 3 2 2 22 4 3" xfId="63740"/>
    <cellStyle name="Note 3 2 2 22 5" xfId="31838"/>
    <cellStyle name="Note 3 2 2 22 5 2" xfId="63741"/>
    <cellStyle name="Note 3 2 2 22 5 3" xfId="63742"/>
    <cellStyle name="Note 3 2 2 22 6" xfId="31839"/>
    <cellStyle name="Note 3 2 2 22 6 2" xfId="63743"/>
    <cellStyle name="Note 3 2 2 22 6 3" xfId="63744"/>
    <cellStyle name="Note 3 2 2 22 7" xfId="31840"/>
    <cellStyle name="Note 3 2 2 22 8" xfId="63745"/>
    <cellStyle name="Note 3 2 2 23" xfId="31841"/>
    <cellStyle name="Note 3 2 2 23 2" xfId="31842"/>
    <cellStyle name="Note 3 2 2 23 2 2" xfId="31843"/>
    <cellStyle name="Note 3 2 2 23 2 3" xfId="31844"/>
    <cellStyle name="Note 3 2 2 23 2 4" xfId="31845"/>
    <cellStyle name="Note 3 2 2 23 2 5" xfId="31846"/>
    <cellStyle name="Note 3 2 2 23 2 6" xfId="31847"/>
    <cellStyle name="Note 3 2 2 23 3" xfId="31848"/>
    <cellStyle name="Note 3 2 2 23 3 2" xfId="63746"/>
    <cellStyle name="Note 3 2 2 23 3 3" xfId="63747"/>
    <cellStyle name="Note 3 2 2 23 4" xfId="31849"/>
    <cellStyle name="Note 3 2 2 23 4 2" xfId="63748"/>
    <cellStyle name="Note 3 2 2 23 4 3" xfId="63749"/>
    <cellStyle name="Note 3 2 2 23 5" xfId="31850"/>
    <cellStyle name="Note 3 2 2 23 5 2" xfId="63750"/>
    <cellStyle name="Note 3 2 2 23 5 3" xfId="63751"/>
    <cellStyle name="Note 3 2 2 23 6" xfId="31851"/>
    <cellStyle name="Note 3 2 2 23 6 2" xfId="63752"/>
    <cellStyle name="Note 3 2 2 23 6 3" xfId="63753"/>
    <cellStyle name="Note 3 2 2 23 7" xfId="31852"/>
    <cellStyle name="Note 3 2 2 23 8" xfId="63754"/>
    <cellStyle name="Note 3 2 2 24" xfId="31853"/>
    <cellStyle name="Note 3 2 2 24 2" xfId="31854"/>
    <cellStyle name="Note 3 2 2 24 2 2" xfId="31855"/>
    <cellStyle name="Note 3 2 2 24 2 3" xfId="31856"/>
    <cellStyle name="Note 3 2 2 24 2 4" xfId="31857"/>
    <cellStyle name="Note 3 2 2 24 2 5" xfId="31858"/>
    <cellStyle name="Note 3 2 2 24 2 6" xfId="31859"/>
    <cellStyle name="Note 3 2 2 24 3" xfId="31860"/>
    <cellStyle name="Note 3 2 2 24 3 2" xfId="63755"/>
    <cellStyle name="Note 3 2 2 24 3 3" xfId="63756"/>
    <cellStyle name="Note 3 2 2 24 4" xfId="31861"/>
    <cellStyle name="Note 3 2 2 24 4 2" xfId="63757"/>
    <cellStyle name="Note 3 2 2 24 4 3" xfId="63758"/>
    <cellStyle name="Note 3 2 2 24 5" xfId="31862"/>
    <cellStyle name="Note 3 2 2 24 5 2" xfId="63759"/>
    <cellStyle name="Note 3 2 2 24 5 3" xfId="63760"/>
    <cellStyle name="Note 3 2 2 24 6" xfId="31863"/>
    <cellStyle name="Note 3 2 2 24 6 2" xfId="63761"/>
    <cellStyle name="Note 3 2 2 24 6 3" xfId="63762"/>
    <cellStyle name="Note 3 2 2 24 7" xfId="31864"/>
    <cellStyle name="Note 3 2 2 24 8" xfId="63763"/>
    <cellStyle name="Note 3 2 2 25" xfId="31865"/>
    <cellStyle name="Note 3 2 2 25 2" xfId="31866"/>
    <cellStyle name="Note 3 2 2 25 2 2" xfId="31867"/>
    <cellStyle name="Note 3 2 2 25 2 3" xfId="31868"/>
    <cellStyle name="Note 3 2 2 25 2 4" xfId="31869"/>
    <cellStyle name="Note 3 2 2 25 2 5" xfId="31870"/>
    <cellStyle name="Note 3 2 2 25 2 6" xfId="31871"/>
    <cellStyle name="Note 3 2 2 25 3" xfId="31872"/>
    <cellStyle name="Note 3 2 2 25 3 2" xfId="63764"/>
    <cellStyle name="Note 3 2 2 25 3 3" xfId="63765"/>
    <cellStyle name="Note 3 2 2 25 4" xfId="31873"/>
    <cellStyle name="Note 3 2 2 25 4 2" xfId="63766"/>
    <cellStyle name="Note 3 2 2 25 4 3" xfId="63767"/>
    <cellStyle name="Note 3 2 2 25 5" xfId="31874"/>
    <cellStyle name="Note 3 2 2 25 5 2" xfId="63768"/>
    <cellStyle name="Note 3 2 2 25 5 3" xfId="63769"/>
    <cellStyle name="Note 3 2 2 25 6" xfId="31875"/>
    <cellStyle name="Note 3 2 2 25 6 2" xfId="63770"/>
    <cellStyle name="Note 3 2 2 25 6 3" xfId="63771"/>
    <cellStyle name="Note 3 2 2 25 7" xfId="31876"/>
    <cellStyle name="Note 3 2 2 25 8" xfId="63772"/>
    <cellStyle name="Note 3 2 2 26" xfId="31877"/>
    <cellStyle name="Note 3 2 2 26 2" xfId="31878"/>
    <cellStyle name="Note 3 2 2 26 2 2" xfId="31879"/>
    <cellStyle name="Note 3 2 2 26 2 3" xfId="31880"/>
    <cellStyle name="Note 3 2 2 26 2 4" xfId="31881"/>
    <cellStyle name="Note 3 2 2 26 2 5" xfId="31882"/>
    <cellStyle name="Note 3 2 2 26 2 6" xfId="31883"/>
    <cellStyle name="Note 3 2 2 26 3" xfId="31884"/>
    <cellStyle name="Note 3 2 2 26 3 2" xfId="63773"/>
    <cellStyle name="Note 3 2 2 26 3 3" xfId="63774"/>
    <cellStyle name="Note 3 2 2 26 4" xfId="31885"/>
    <cellStyle name="Note 3 2 2 26 4 2" xfId="63775"/>
    <cellStyle name="Note 3 2 2 26 4 3" xfId="63776"/>
    <cellStyle name="Note 3 2 2 26 5" xfId="31886"/>
    <cellStyle name="Note 3 2 2 26 5 2" xfId="63777"/>
    <cellStyle name="Note 3 2 2 26 5 3" xfId="63778"/>
    <cellStyle name="Note 3 2 2 26 6" xfId="31887"/>
    <cellStyle name="Note 3 2 2 26 6 2" xfId="63779"/>
    <cellStyle name="Note 3 2 2 26 6 3" xfId="63780"/>
    <cellStyle name="Note 3 2 2 26 7" xfId="31888"/>
    <cellStyle name="Note 3 2 2 26 8" xfId="63781"/>
    <cellStyle name="Note 3 2 2 27" xfId="31889"/>
    <cellStyle name="Note 3 2 2 27 2" xfId="31890"/>
    <cellStyle name="Note 3 2 2 27 2 2" xfId="31891"/>
    <cellStyle name="Note 3 2 2 27 2 3" xfId="31892"/>
    <cellStyle name="Note 3 2 2 27 2 4" xfId="31893"/>
    <cellStyle name="Note 3 2 2 27 2 5" xfId="31894"/>
    <cellStyle name="Note 3 2 2 27 2 6" xfId="31895"/>
    <cellStyle name="Note 3 2 2 27 3" xfId="31896"/>
    <cellStyle name="Note 3 2 2 27 3 2" xfId="63782"/>
    <cellStyle name="Note 3 2 2 27 3 3" xfId="63783"/>
    <cellStyle name="Note 3 2 2 27 4" xfId="31897"/>
    <cellStyle name="Note 3 2 2 27 4 2" xfId="63784"/>
    <cellStyle name="Note 3 2 2 27 4 3" xfId="63785"/>
    <cellStyle name="Note 3 2 2 27 5" xfId="31898"/>
    <cellStyle name="Note 3 2 2 27 5 2" xfId="63786"/>
    <cellStyle name="Note 3 2 2 27 5 3" xfId="63787"/>
    <cellStyle name="Note 3 2 2 27 6" xfId="31899"/>
    <cellStyle name="Note 3 2 2 27 6 2" xfId="63788"/>
    <cellStyle name="Note 3 2 2 27 6 3" xfId="63789"/>
    <cellStyle name="Note 3 2 2 27 7" xfId="31900"/>
    <cellStyle name="Note 3 2 2 27 8" xfId="63790"/>
    <cellStyle name="Note 3 2 2 28" xfId="31901"/>
    <cellStyle name="Note 3 2 2 28 2" xfId="31902"/>
    <cellStyle name="Note 3 2 2 28 2 2" xfId="31903"/>
    <cellStyle name="Note 3 2 2 28 2 3" xfId="31904"/>
    <cellStyle name="Note 3 2 2 28 2 4" xfId="31905"/>
    <cellStyle name="Note 3 2 2 28 2 5" xfId="31906"/>
    <cellStyle name="Note 3 2 2 28 2 6" xfId="31907"/>
    <cellStyle name="Note 3 2 2 28 3" xfId="31908"/>
    <cellStyle name="Note 3 2 2 28 3 2" xfId="63791"/>
    <cellStyle name="Note 3 2 2 28 3 3" xfId="63792"/>
    <cellStyle name="Note 3 2 2 28 4" xfId="31909"/>
    <cellStyle name="Note 3 2 2 28 4 2" xfId="63793"/>
    <cellStyle name="Note 3 2 2 28 4 3" xfId="63794"/>
    <cellStyle name="Note 3 2 2 28 5" xfId="31910"/>
    <cellStyle name="Note 3 2 2 28 5 2" xfId="63795"/>
    <cellStyle name="Note 3 2 2 28 5 3" xfId="63796"/>
    <cellStyle name="Note 3 2 2 28 6" xfId="31911"/>
    <cellStyle name="Note 3 2 2 28 6 2" xfId="63797"/>
    <cellStyle name="Note 3 2 2 28 6 3" xfId="63798"/>
    <cellStyle name="Note 3 2 2 28 7" xfId="31912"/>
    <cellStyle name="Note 3 2 2 28 8" xfId="63799"/>
    <cellStyle name="Note 3 2 2 29" xfId="31913"/>
    <cellStyle name="Note 3 2 2 29 2" xfId="31914"/>
    <cellStyle name="Note 3 2 2 29 2 2" xfId="31915"/>
    <cellStyle name="Note 3 2 2 29 2 3" xfId="31916"/>
    <cellStyle name="Note 3 2 2 29 2 4" xfId="31917"/>
    <cellStyle name="Note 3 2 2 29 2 5" xfId="31918"/>
    <cellStyle name="Note 3 2 2 29 2 6" xfId="31919"/>
    <cellStyle name="Note 3 2 2 29 3" xfId="31920"/>
    <cellStyle name="Note 3 2 2 29 3 2" xfId="63800"/>
    <cellStyle name="Note 3 2 2 29 3 3" xfId="63801"/>
    <cellStyle name="Note 3 2 2 29 4" xfId="31921"/>
    <cellStyle name="Note 3 2 2 29 4 2" xfId="63802"/>
    <cellStyle name="Note 3 2 2 29 4 3" xfId="63803"/>
    <cellStyle name="Note 3 2 2 29 5" xfId="31922"/>
    <cellStyle name="Note 3 2 2 29 5 2" xfId="63804"/>
    <cellStyle name="Note 3 2 2 29 5 3" xfId="63805"/>
    <cellStyle name="Note 3 2 2 29 6" xfId="31923"/>
    <cellStyle name="Note 3 2 2 29 6 2" xfId="63806"/>
    <cellStyle name="Note 3 2 2 29 6 3" xfId="63807"/>
    <cellStyle name="Note 3 2 2 29 7" xfId="31924"/>
    <cellStyle name="Note 3 2 2 29 8" xfId="63808"/>
    <cellStyle name="Note 3 2 2 3" xfId="31925"/>
    <cellStyle name="Note 3 2 2 3 2" xfId="31926"/>
    <cellStyle name="Note 3 2 2 3 2 2" xfId="31927"/>
    <cellStyle name="Note 3 2 2 3 2 3" xfId="31928"/>
    <cellStyle name="Note 3 2 2 3 2 4" xfId="31929"/>
    <cellStyle name="Note 3 2 2 3 2 5" xfId="31930"/>
    <cellStyle name="Note 3 2 2 3 2 6" xfId="31931"/>
    <cellStyle name="Note 3 2 2 3 3" xfId="31932"/>
    <cellStyle name="Note 3 2 2 3 3 2" xfId="63809"/>
    <cellStyle name="Note 3 2 2 3 3 3" xfId="63810"/>
    <cellStyle name="Note 3 2 2 3 4" xfId="31933"/>
    <cellStyle name="Note 3 2 2 3 4 2" xfId="63811"/>
    <cellStyle name="Note 3 2 2 3 4 3" xfId="63812"/>
    <cellStyle name="Note 3 2 2 3 5" xfId="31934"/>
    <cellStyle name="Note 3 2 2 3 5 2" xfId="63813"/>
    <cellStyle name="Note 3 2 2 3 5 3" xfId="63814"/>
    <cellStyle name="Note 3 2 2 3 6" xfId="31935"/>
    <cellStyle name="Note 3 2 2 3 6 2" xfId="63815"/>
    <cellStyle name="Note 3 2 2 3 6 3" xfId="63816"/>
    <cellStyle name="Note 3 2 2 3 7" xfId="31936"/>
    <cellStyle name="Note 3 2 2 3 8" xfId="63817"/>
    <cellStyle name="Note 3 2 2 30" xfId="31937"/>
    <cellStyle name="Note 3 2 2 30 2" xfId="31938"/>
    <cellStyle name="Note 3 2 2 30 2 2" xfId="31939"/>
    <cellStyle name="Note 3 2 2 30 2 3" xfId="31940"/>
    <cellStyle name="Note 3 2 2 30 2 4" xfId="31941"/>
    <cellStyle name="Note 3 2 2 30 2 5" xfId="31942"/>
    <cellStyle name="Note 3 2 2 30 2 6" xfId="31943"/>
    <cellStyle name="Note 3 2 2 30 3" xfId="31944"/>
    <cellStyle name="Note 3 2 2 30 3 2" xfId="63818"/>
    <cellStyle name="Note 3 2 2 30 3 3" xfId="63819"/>
    <cellStyle name="Note 3 2 2 30 4" xfId="31945"/>
    <cellStyle name="Note 3 2 2 30 4 2" xfId="63820"/>
    <cellStyle name="Note 3 2 2 30 4 3" xfId="63821"/>
    <cellStyle name="Note 3 2 2 30 5" xfId="31946"/>
    <cellStyle name="Note 3 2 2 30 5 2" xfId="63822"/>
    <cellStyle name="Note 3 2 2 30 5 3" xfId="63823"/>
    <cellStyle name="Note 3 2 2 30 6" xfId="31947"/>
    <cellStyle name="Note 3 2 2 30 6 2" xfId="63824"/>
    <cellStyle name="Note 3 2 2 30 6 3" xfId="63825"/>
    <cellStyle name="Note 3 2 2 30 7" xfId="31948"/>
    <cellStyle name="Note 3 2 2 30 8" xfId="63826"/>
    <cellStyle name="Note 3 2 2 31" xfId="31949"/>
    <cellStyle name="Note 3 2 2 31 2" xfId="31950"/>
    <cellStyle name="Note 3 2 2 31 2 2" xfId="31951"/>
    <cellStyle name="Note 3 2 2 31 2 3" xfId="31952"/>
    <cellStyle name="Note 3 2 2 31 2 4" xfId="31953"/>
    <cellStyle name="Note 3 2 2 31 2 5" xfId="31954"/>
    <cellStyle name="Note 3 2 2 31 2 6" xfId="31955"/>
    <cellStyle name="Note 3 2 2 31 3" xfId="31956"/>
    <cellStyle name="Note 3 2 2 31 3 2" xfId="63827"/>
    <cellStyle name="Note 3 2 2 31 3 3" xfId="63828"/>
    <cellStyle name="Note 3 2 2 31 4" xfId="31957"/>
    <cellStyle name="Note 3 2 2 31 4 2" xfId="63829"/>
    <cellStyle name="Note 3 2 2 31 4 3" xfId="63830"/>
    <cellStyle name="Note 3 2 2 31 5" xfId="31958"/>
    <cellStyle name="Note 3 2 2 31 5 2" xfId="63831"/>
    <cellStyle name="Note 3 2 2 31 5 3" xfId="63832"/>
    <cellStyle name="Note 3 2 2 31 6" xfId="31959"/>
    <cellStyle name="Note 3 2 2 31 6 2" xfId="63833"/>
    <cellStyle name="Note 3 2 2 31 6 3" xfId="63834"/>
    <cellStyle name="Note 3 2 2 31 7" xfId="31960"/>
    <cellStyle name="Note 3 2 2 31 8" xfId="63835"/>
    <cellStyle name="Note 3 2 2 32" xfId="31961"/>
    <cellStyle name="Note 3 2 2 32 2" xfId="31962"/>
    <cellStyle name="Note 3 2 2 32 2 2" xfId="31963"/>
    <cellStyle name="Note 3 2 2 32 2 3" xfId="31964"/>
    <cellStyle name="Note 3 2 2 32 2 4" xfId="31965"/>
    <cellStyle name="Note 3 2 2 32 2 5" xfId="31966"/>
    <cellStyle name="Note 3 2 2 32 2 6" xfId="31967"/>
    <cellStyle name="Note 3 2 2 32 3" xfId="31968"/>
    <cellStyle name="Note 3 2 2 32 3 2" xfId="63836"/>
    <cellStyle name="Note 3 2 2 32 3 3" xfId="63837"/>
    <cellStyle name="Note 3 2 2 32 4" xfId="31969"/>
    <cellStyle name="Note 3 2 2 32 4 2" xfId="63838"/>
    <cellStyle name="Note 3 2 2 32 4 3" xfId="63839"/>
    <cellStyle name="Note 3 2 2 32 5" xfId="31970"/>
    <cellStyle name="Note 3 2 2 32 5 2" xfId="63840"/>
    <cellStyle name="Note 3 2 2 32 5 3" xfId="63841"/>
    <cellStyle name="Note 3 2 2 32 6" xfId="31971"/>
    <cellStyle name="Note 3 2 2 32 6 2" xfId="63842"/>
    <cellStyle name="Note 3 2 2 32 6 3" xfId="63843"/>
    <cellStyle name="Note 3 2 2 32 7" xfId="31972"/>
    <cellStyle name="Note 3 2 2 32 8" xfId="63844"/>
    <cellStyle name="Note 3 2 2 33" xfId="31973"/>
    <cellStyle name="Note 3 2 2 33 2" xfId="31974"/>
    <cellStyle name="Note 3 2 2 33 2 2" xfId="31975"/>
    <cellStyle name="Note 3 2 2 33 2 3" xfId="31976"/>
    <cellStyle name="Note 3 2 2 33 2 4" xfId="31977"/>
    <cellStyle name="Note 3 2 2 33 2 5" xfId="31978"/>
    <cellStyle name="Note 3 2 2 33 2 6" xfId="31979"/>
    <cellStyle name="Note 3 2 2 33 3" xfId="31980"/>
    <cellStyle name="Note 3 2 2 33 3 2" xfId="63845"/>
    <cellStyle name="Note 3 2 2 33 3 3" xfId="63846"/>
    <cellStyle name="Note 3 2 2 33 4" xfId="31981"/>
    <cellStyle name="Note 3 2 2 33 4 2" xfId="63847"/>
    <cellStyle name="Note 3 2 2 33 4 3" xfId="63848"/>
    <cellStyle name="Note 3 2 2 33 5" xfId="31982"/>
    <cellStyle name="Note 3 2 2 33 5 2" xfId="63849"/>
    <cellStyle name="Note 3 2 2 33 5 3" xfId="63850"/>
    <cellStyle name="Note 3 2 2 33 6" xfId="31983"/>
    <cellStyle name="Note 3 2 2 33 6 2" xfId="63851"/>
    <cellStyle name="Note 3 2 2 33 6 3" xfId="63852"/>
    <cellStyle name="Note 3 2 2 33 7" xfId="31984"/>
    <cellStyle name="Note 3 2 2 33 8" xfId="63853"/>
    <cellStyle name="Note 3 2 2 34" xfId="31985"/>
    <cellStyle name="Note 3 2 2 34 2" xfId="31986"/>
    <cellStyle name="Note 3 2 2 34 2 2" xfId="31987"/>
    <cellStyle name="Note 3 2 2 34 2 3" xfId="31988"/>
    <cellStyle name="Note 3 2 2 34 2 4" xfId="31989"/>
    <cellStyle name="Note 3 2 2 34 2 5" xfId="31990"/>
    <cellStyle name="Note 3 2 2 34 2 6" xfId="31991"/>
    <cellStyle name="Note 3 2 2 34 3" xfId="31992"/>
    <cellStyle name="Note 3 2 2 34 3 2" xfId="63854"/>
    <cellStyle name="Note 3 2 2 34 3 3" xfId="63855"/>
    <cellStyle name="Note 3 2 2 34 4" xfId="63856"/>
    <cellStyle name="Note 3 2 2 34 4 2" xfId="63857"/>
    <cellStyle name="Note 3 2 2 34 4 3" xfId="63858"/>
    <cellStyle name="Note 3 2 2 34 5" xfId="63859"/>
    <cellStyle name="Note 3 2 2 34 5 2" xfId="63860"/>
    <cellStyle name="Note 3 2 2 34 5 3" xfId="63861"/>
    <cellStyle name="Note 3 2 2 34 6" xfId="63862"/>
    <cellStyle name="Note 3 2 2 34 6 2" xfId="63863"/>
    <cellStyle name="Note 3 2 2 34 6 3" xfId="63864"/>
    <cellStyle name="Note 3 2 2 34 7" xfId="63865"/>
    <cellStyle name="Note 3 2 2 34 8" xfId="63866"/>
    <cellStyle name="Note 3 2 2 35" xfId="31993"/>
    <cellStyle name="Note 3 2 2 35 2" xfId="31994"/>
    <cellStyle name="Note 3 2 2 35 3" xfId="63867"/>
    <cellStyle name="Note 3 2 2 36" xfId="31995"/>
    <cellStyle name="Note 3 2 2 36 2" xfId="31996"/>
    <cellStyle name="Note 3 2 2 36 3" xfId="31997"/>
    <cellStyle name="Note 3 2 2 36 4" xfId="31998"/>
    <cellStyle name="Note 3 2 2 36 5" xfId="31999"/>
    <cellStyle name="Note 3 2 2 36 6" xfId="32000"/>
    <cellStyle name="Note 3 2 2 37" xfId="32001"/>
    <cellStyle name="Note 3 2 2 37 2" xfId="63868"/>
    <cellStyle name="Note 3 2 2 37 3" xfId="63869"/>
    <cellStyle name="Note 3 2 2 38" xfId="63870"/>
    <cellStyle name="Note 3 2 2 38 2" xfId="63871"/>
    <cellStyle name="Note 3 2 2 38 3" xfId="63872"/>
    <cellStyle name="Note 3 2 2 39" xfId="63873"/>
    <cellStyle name="Note 3 2 2 39 2" xfId="63874"/>
    <cellStyle name="Note 3 2 2 39 3" xfId="63875"/>
    <cellStyle name="Note 3 2 2 4" xfId="32002"/>
    <cellStyle name="Note 3 2 2 4 2" xfId="32003"/>
    <cellStyle name="Note 3 2 2 4 2 2" xfId="32004"/>
    <cellStyle name="Note 3 2 2 4 2 3" xfId="32005"/>
    <cellStyle name="Note 3 2 2 4 2 4" xfId="32006"/>
    <cellStyle name="Note 3 2 2 4 2 5" xfId="32007"/>
    <cellStyle name="Note 3 2 2 4 2 6" xfId="32008"/>
    <cellStyle name="Note 3 2 2 4 3" xfId="32009"/>
    <cellStyle name="Note 3 2 2 4 3 2" xfId="63876"/>
    <cellStyle name="Note 3 2 2 4 3 3" xfId="63877"/>
    <cellStyle name="Note 3 2 2 4 4" xfId="32010"/>
    <cellStyle name="Note 3 2 2 4 4 2" xfId="63878"/>
    <cellStyle name="Note 3 2 2 4 4 3" xfId="63879"/>
    <cellStyle name="Note 3 2 2 4 5" xfId="32011"/>
    <cellStyle name="Note 3 2 2 4 5 2" xfId="63880"/>
    <cellStyle name="Note 3 2 2 4 5 3" xfId="63881"/>
    <cellStyle name="Note 3 2 2 4 6" xfId="32012"/>
    <cellStyle name="Note 3 2 2 4 6 2" xfId="63882"/>
    <cellStyle name="Note 3 2 2 4 6 3" xfId="63883"/>
    <cellStyle name="Note 3 2 2 4 7" xfId="32013"/>
    <cellStyle name="Note 3 2 2 4 8" xfId="63884"/>
    <cellStyle name="Note 3 2 2 40" xfId="63885"/>
    <cellStyle name="Note 3 2 2 41" xfId="63886"/>
    <cellStyle name="Note 3 2 2 5" xfId="32014"/>
    <cellStyle name="Note 3 2 2 5 2" xfId="32015"/>
    <cellStyle name="Note 3 2 2 5 2 2" xfId="32016"/>
    <cellStyle name="Note 3 2 2 5 2 3" xfId="32017"/>
    <cellStyle name="Note 3 2 2 5 2 4" xfId="32018"/>
    <cellStyle name="Note 3 2 2 5 2 5" xfId="32019"/>
    <cellStyle name="Note 3 2 2 5 2 6" xfId="32020"/>
    <cellStyle name="Note 3 2 2 5 3" xfId="32021"/>
    <cellStyle name="Note 3 2 2 5 3 2" xfId="63887"/>
    <cellStyle name="Note 3 2 2 5 3 3" xfId="63888"/>
    <cellStyle name="Note 3 2 2 5 4" xfId="32022"/>
    <cellStyle name="Note 3 2 2 5 4 2" xfId="63889"/>
    <cellStyle name="Note 3 2 2 5 4 3" xfId="63890"/>
    <cellStyle name="Note 3 2 2 5 5" xfId="32023"/>
    <cellStyle name="Note 3 2 2 5 5 2" xfId="63891"/>
    <cellStyle name="Note 3 2 2 5 5 3" xfId="63892"/>
    <cellStyle name="Note 3 2 2 5 6" xfId="32024"/>
    <cellStyle name="Note 3 2 2 5 6 2" xfId="63893"/>
    <cellStyle name="Note 3 2 2 5 6 3" xfId="63894"/>
    <cellStyle name="Note 3 2 2 5 7" xfId="32025"/>
    <cellStyle name="Note 3 2 2 5 8" xfId="63895"/>
    <cellStyle name="Note 3 2 2 6" xfId="32026"/>
    <cellStyle name="Note 3 2 2 6 2" xfId="32027"/>
    <cellStyle name="Note 3 2 2 6 2 2" xfId="32028"/>
    <cellStyle name="Note 3 2 2 6 2 3" xfId="32029"/>
    <cellStyle name="Note 3 2 2 6 2 4" xfId="32030"/>
    <cellStyle name="Note 3 2 2 6 2 5" xfId="32031"/>
    <cellStyle name="Note 3 2 2 6 2 6" xfId="32032"/>
    <cellStyle name="Note 3 2 2 6 3" xfId="32033"/>
    <cellStyle name="Note 3 2 2 6 3 2" xfId="63896"/>
    <cellStyle name="Note 3 2 2 6 3 3" xfId="63897"/>
    <cellStyle name="Note 3 2 2 6 4" xfId="32034"/>
    <cellStyle name="Note 3 2 2 6 4 2" xfId="63898"/>
    <cellStyle name="Note 3 2 2 6 4 3" xfId="63899"/>
    <cellStyle name="Note 3 2 2 6 5" xfId="32035"/>
    <cellStyle name="Note 3 2 2 6 5 2" xfId="63900"/>
    <cellStyle name="Note 3 2 2 6 5 3" xfId="63901"/>
    <cellStyle name="Note 3 2 2 6 6" xfId="32036"/>
    <cellStyle name="Note 3 2 2 6 6 2" xfId="63902"/>
    <cellStyle name="Note 3 2 2 6 6 3" xfId="63903"/>
    <cellStyle name="Note 3 2 2 6 7" xfId="32037"/>
    <cellStyle name="Note 3 2 2 6 8" xfId="63904"/>
    <cellStyle name="Note 3 2 2 7" xfId="32038"/>
    <cellStyle name="Note 3 2 2 7 2" xfId="32039"/>
    <cellStyle name="Note 3 2 2 7 2 2" xfId="32040"/>
    <cellStyle name="Note 3 2 2 7 2 3" xfId="32041"/>
    <cellStyle name="Note 3 2 2 7 2 4" xfId="32042"/>
    <cellStyle name="Note 3 2 2 7 2 5" xfId="32043"/>
    <cellStyle name="Note 3 2 2 7 2 6" xfId="32044"/>
    <cellStyle name="Note 3 2 2 7 3" xfId="32045"/>
    <cellStyle name="Note 3 2 2 7 3 2" xfId="63905"/>
    <cellStyle name="Note 3 2 2 7 3 3" xfId="63906"/>
    <cellStyle name="Note 3 2 2 7 4" xfId="32046"/>
    <cellStyle name="Note 3 2 2 7 4 2" xfId="63907"/>
    <cellStyle name="Note 3 2 2 7 4 3" xfId="63908"/>
    <cellStyle name="Note 3 2 2 7 5" xfId="32047"/>
    <cellStyle name="Note 3 2 2 7 5 2" xfId="63909"/>
    <cellStyle name="Note 3 2 2 7 5 3" xfId="63910"/>
    <cellStyle name="Note 3 2 2 7 6" xfId="32048"/>
    <cellStyle name="Note 3 2 2 7 6 2" xfId="63911"/>
    <cellStyle name="Note 3 2 2 7 6 3" xfId="63912"/>
    <cellStyle name="Note 3 2 2 7 7" xfId="32049"/>
    <cellStyle name="Note 3 2 2 7 8" xfId="63913"/>
    <cellStyle name="Note 3 2 2 8" xfId="32050"/>
    <cellStyle name="Note 3 2 2 8 2" xfId="32051"/>
    <cellStyle name="Note 3 2 2 8 2 2" xfId="32052"/>
    <cellStyle name="Note 3 2 2 8 2 3" xfId="32053"/>
    <cellStyle name="Note 3 2 2 8 2 4" xfId="32054"/>
    <cellStyle name="Note 3 2 2 8 2 5" xfId="32055"/>
    <cellStyle name="Note 3 2 2 8 2 6" xfId="32056"/>
    <cellStyle name="Note 3 2 2 8 3" xfId="32057"/>
    <cellStyle name="Note 3 2 2 8 3 2" xfId="63914"/>
    <cellStyle name="Note 3 2 2 8 3 3" xfId="63915"/>
    <cellStyle name="Note 3 2 2 8 4" xfId="32058"/>
    <cellStyle name="Note 3 2 2 8 4 2" xfId="63916"/>
    <cellStyle name="Note 3 2 2 8 4 3" xfId="63917"/>
    <cellStyle name="Note 3 2 2 8 5" xfId="32059"/>
    <cellStyle name="Note 3 2 2 8 5 2" xfId="63918"/>
    <cellStyle name="Note 3 2 2 8 5 3" xfId="63919"/>
    <cellStyle name="Note 3 2 2 8 6" xfId="32060"/>
    <cellStyle name="Note 3 2 2 8 6 2" xfId="63920"/>
    <cellStyle name="Note 3 2 2 8 6 3" xfId="63921"/>
    <cellStyle name="Note 3 2 2 8 7" xfId="32061"/>
    <cellStyle name="Note 3 2 2 8 8" xfId="63922"/>
    <cellStyle name="Note 3 2 2 9" xfId="32062"/>
    <cellStyle name="Note 3 2 2 9 2" xfId="32063"/>
    <cellStyle name="Note 3 2 2 9 2 2" xfId="32064"/>
    <cellStyle name="Note 3 2 2 9 2 3" xfId="32065"/>
    <cellStyle name="Note 3 2 2 9 2 4" xfId="32066"/>
    <cellStyle name="Note 3 2 2 9 2 5" xfId="32067"/>
    <cellStyle name="Note 3 2 2 9 2 6" xfId="32068"/>
    <cellStyle name="Note 3 2 2 9 3" xfId="32069"/>
    <cellStyle name="Note 3 2 2 9 3 2" xfId="63923"/>
    <cellStyle name="Note 3 2 2 9 3 3" xfId="63924"/>
    <cellStyle name="Note 3 2 2 9 4" xfId="32070"/>
    <cellStyle name="Note 3 2 2 9 4 2" xfId="63925"/>
    <cellStyle name="Note 3 2 2 9 4 3" xfId="63926"/>
    <cellStyle name="Note 3 2 2 9 5" xfId="32071"/>
    <cellStyle name="Note 3 2 2 9 5 2" xfId="63927"/>
    <cellStyle name="Note 3 2 2 9 5 3" xfId="63928"/>
    <cellStyle name="Note 3 2 2 9 6" xfId="32072"/>
    <cellStyle name="Note 3 2 2 9 6 2" xfId="63929"/>
    <cellStyle name="Note 3 2 2 9 6 3" xfId="63930"/>
    <cellStyle name="Note 3 2 2 9 7" xfId="32073"/>
    <cellStyle name="Note 3 2 2 9 8" xfId="63931"/>
    <cellStyle name="Note 3 2 20" xfId="32074"/>
    <cellStyle name="Note 3 2 20 2" xfId="32075"/>
    <cellStyle name="Note 3 2 20 2 2" xfId="32076"/>
    <cellStyle name="Note 3 2 20 2 3" xfId="32077"/>
    <cellStyle name="Note 3 2 20 2 4" xfId="32078"/>
    <cellStyle name="Note 3 2 20 2 5" xfId="32079"/>
    <cellStyle name="Note 3 2 20 2 6" xfId="32080"/>
    <cellStyle name="Note 3 2 20 3" xfId="32081"/>
    <cellStyle name="Note 3 2 20 3 2" xfId="63932"/>
    <cellStyle name="Note 3 2 20 3 3" xfId="63933"/>
    <cellStyle name="Note 3 2 20 4" xfId="32082"/>
    <cellStyle name="Note 3 2 20 4 2" xfId="63934"/>
    <cellStyle name="Note 3 2 20 4 3" xfId="63935"/>
    <cellStyle name="Note 3 2 20 5" xfId="32083"/>
    <cellStyle name="Note 3 2 20 5 2" xfId="63936"/>
    <cellStyle name="Note 3 2 20 5 3" xfId="63937"/>
    <cellStyle name="Note 3 2 20 6" xfId="32084"/>
    <cellStyle name="Note 3 2 20 6 2" xfId="63938"/>
    <cellStyle name="Note 3 2 20 6 3" xfId="63939"/>
    <cellStyle name="Note 3 2 20 7" xfId="32085"/>
    <cellStyle name="Note 3 2 20 8" xfId="63940"/>
    <cellStyle name="Note 3 2 21" xfId="32086"/>
    <cellStyle name="Note 3 2 21 2" xfId="32087"/>
    <cellStyle name="Note 3 2 21 2 2" xfId="32088"/>
    <cellStyle name="Note 3 2 21 2 3" xfId="32089"/>
    <cellStyle name="Note 3 2 21 2 4" xfId="32090"/>
    <cellStyle name="Note 3 2 21 2 5" xfId="32091"/>
    <cellStyle name="Note 3 2 21 2 6" xfId="32092"/>
    <cellStyle name="Note 3 2 21 3" xfId="32093"/>
    <cellStyle name="Note 3 2 21 3 2" xfId="63941"/>
    <cellStyle name="Note 3 2 21 3 3" xfId="63942"/>
    <cellStyle name="Note 3 2 21 4" xfId="32094"/>
    <cellStyle name="Note 3 2 21 4 2" xfId="63943"/>
    <cellStyle name="Note 3 2 21 4 3" xfId="63944"/>
    <cellStyle name="Note 3 2 21 5" xfId="32095"/>
    <cellStyle name="Note 3 2 21 5 2" xfId="63945"/>
    <cellStyle name="Note 3 2 21 5 3" xfId="63946"/>
    <cellStyle name="Note 3 2 21 6" xfId="32096"/>
    <cellStyle name="Note 3 2 21 6 2" xfId="63947"/>
    <cellStyle name="Note 3 2 21 6 3" xfId="63948"/>
    <cellStyle name="Note 3 2 21 7" xfId="32097"/>
    <cellStyle name="Note 3 2 21 8" xfId="63949"/>
    <cellStyle name="Note 3 2 22" xfId="32098"/>
    <cellStyle name="Note 3 2 22 2" xfId="32099"/>
    <cellStyle name="Note 3 2 22 2 2" xfId="32100"/>
    <cellStyle name="Note 3 2 22 2 3" xfId="32101"/>
    <cellStyle name="Note 3 2 22 2 4" xfId="32102"/>
    <cellStyle name="Note 3 2 22 2 5" xfId="32103"/>
    <cellStyle name="Note 3 2 22 2 6" xfId="32104"/>
    <cellStyle name="Note 3 2 22 3" xfId="32105"/>
    <cellStyle name="Note 3 2 22 3 2" xfId="63950"/>
    <cellStyle name="Note 3 2 22 3 3" xfId="63951"/>
    <cellStyle name="Note 3 2 22 4" xfId="32106"/>
    <cellStyle name="Note 3 2 22 4 2" xfId="63952"/>
    <cellStyle name="Note 3 2 22 4 3" xfId="63953"/>
    <cellStyle name="Note 3 2 22 5" xfId="32107"/>
    <cellStyle name="Note 3 2 22 5 2" xfId="63954"/>
    <cellStyle name="Note 3 2 22 5 3" xfId="63955"/>
    <cellStyle name="Note 3 2 22 6" xfId="32108"/>
    <cellStyle name="Note 3 2 22 6 2" xfId="63956"/>
    <cellStyle name="Note 3 2 22 6 3" xfId="63957"/>
    <cellStyle name="Note 3 2 22 7" xfId="32109"/>
    <cellStyle name="Note 3 2 22 8" xfId="63958"/>
    <cellStyle name="Note 3 2 23" xfId="32110"/>
    <cellStyle name="Note 3 2 23 2" xfId="32111"/>
    <cellStyle name="Note 3 2 23 2 2" xfId="32112"/>
    <cellStyle name="Note 3 2 23 2 3" xfId="32113"/>
    <cellStyle name="Note 3 2 23 2 4" xfId="32114"/>
    <cellStyle name="Note 3 2 23 2 5" xfId="32115"/>
    <cellStyle name="Note 3 2 23 2 6" xfId="32116"/>
    <cellStyle name="Note 3 2 23 3" xfId="32117"/>
    <cellStyle name="Note 3 2 23 3 2" xfId="63959"/>
    <cellStyle name="Note 3 2 23 3 3" xfId="63960"/>
    <cellStyle name="Note 3 2 23 4" xfId="32118"/>
    <cellStyle name="Note 3 2 23 4 2" xfId="63961"/>
    <cellStyle name="Note 3 2 23 4 3" xfId="63962"/>
    <cellStyle name="Note 3 2 23 5" xfId="32119"/>
    <cellStyle name="Note 3 2 23 5 2" xfId="63963"/>
    <cellStyle name="Note 3 2 23 5 3" xfId="63964"/>
    <cellStyle name="Note 3 2 23 6" xfId="32120"/>
    <cellStyle name="Note 3 2 23 6 2" xfId="63965"/>
    <cellStyle name="Note 3 2 23 6 3" xfId="63966"/>
    <cellStyle name="Note 3 2 23 7" xfId="32121"/>
    <cellStyle name="Note 3 2 23 8" xfId="63967"/>
    <cellStyle name="Note 3 2 24" xfId="32122"/>
    <cellStyle name="Note 3 2 24 2" xfId="32123"/>
    <cellStyle name="Note 3 2 24 2 2" xfId="32124"/>
    <cellStyle name="Note 3 2 24 2 3" xfId="32125"/>
    <cellStyle name="Note 3 2 24 2 4" xfId="32126"/>
    <cellStyle name="Note 3 2 24 2 5" xfId="32127"/>
    <cellStyle name="Note 3 2 24 2 6" xfId="32128"/>
    <cellStyle name="Note 3 2 24 3" xfId="32129"/>
    <cellStyle name="Note 3 2 24 3 2" xfId="63968"/>
    <cellStyle name="Note 3 2 24 3 3" xfId="63969"/>
    <cellStyle name="Note 3 2 24 4" xfId="32130"/>
    <cellStyle name="Note 3 2 24 4 2" xfId="63970"/>
    <cellStyle name="Note 3 2 24 4 3" xfId="63971"/>
    <cellStyle name="Note 3 2 24 5" xfId="32131"/>
    <cellStyle name="Note 3 2 24 5 2" xfId="63972"/>
    <cellStyle name="Note 3 2 24 5 3" xfId="63973"/>
    <cellStyle name="Note 3 2 24 6" xfId="32132"/>
    <cellStyle name="Note 3 2 24 6 2" xfId="63974"/>
    <cellStyle name="Note 3 2 24 6 3" xfId="63975"/>
    <cellStyle name="Note 3 2 24 7" xfId="32133"/>
    <cellStyle name="Note 3 2 24 8" xfId="63976"/>
    <cellStyle name="Note 3 2 25" xfId="32134"/>
    <cellStyle name="Note 3 2 25 2" xfId="32135"/>
    <cellStyle name="Note 3 2 25 2 2" xfId="32136"/>
    <cellStyle name="Note 3 2 25 2 3" xfId="32137"/>
    <cellStyle name="Note 3 2 25 2 4" xfId="32138"/>
    <cellStyle name="Note 3 2 25 2 5" xfId="32139"/>
    <cellStyle name="Note 3 2 25 2 6" xfId="32140"/>
    <cellStyle name="Note 3 2 25 3" xfId="32141"/>
    <cellStyle name="Note 3 2 25 3 2" xfId="63977"/>
    <cellStyle name="Note 3 2 25 3 3" xfId="63978"/>
    <cellStyle name="Note 3 2 25 4" xfId="32142"/>
    <cellStyle name="Note 3 2 25 4 2" xfId="63979"/>
    <cellStyle name="Note 3 2 25 4 3" xfId="63980"/>
    <cellStyle name="Note 3 2 25 5" xfId="32143"/>
    <cellStyle name="Note 3 2 25 5 2" xfId="63981"/>
    <cellStyle name="Note 3 2 25 5 3" xfId="63982"/>
    <cellStyle name="Note 3 2 25 6" xfId="32144"/>
    <cellStyle name="Note 3 2 25 6 2" xfId="63983"/>
    <cellStyle name="Note 3 2 25 6 3" xfId="63984"/>
    <cellStyle name="Note 3 2 25 7" xfId="32145"/>
    <cellStyle name="Note 3 2 25 8" xfId="63985"/>
    <cellStyle name="Note 3 2 26" xfId="32146"/>
    <cellStyle name="Note 3 2 26 2" xfId="32147"/>
    <cellStyle name="Note 3 2 26 2 2" xfId="32148"/>
    <cellStyle name="Note 3 2 26 2 3" xfId="32149"/>
    <cellStyle name="Note 3 2 26 2 4" xfId="32150"/>
    <cellStyle name="Note 3 2 26 2 5" xfId="32151"/>
    <cellStyle name="Note 3 2 26 2 6" xfId="32152"/>
    <cellStyle name="Note 3 2 26 3" xfId="32153"/>
    <cellStyle name="Note 3 2 26 3 2" xfId="63986"/>
    <cellStyle name="Note 3 2 26 3 3" xfId="63987"/>
    <cellStyle name="Note 3 2 26 4" xfId="32154"/>
    <cellStyle name="Note 3 2 26 4 2" xfId="63988"/>
    <cellStyle name="Note 3 2 26 4 3" xfId="63989"/>
    <cellStyle name="Note 3 2 26 5" xfId="32155"/>
    <cellStyle name="Note 3 2 26 5 2" xfId="63990"/>
    <cellStyle name="Note 3 2 26 5 3" xfId="63991"/>
    <cellStyle name="Note 3 2 26 6" xfId="32156"/>
    <cellStyle name="Note 3 2 26 6 2" xfId="63992"/>
    <cellStyle name="Note 3 2 26 6 3" xfId="63993"/>
    <cellStyle name="Note 3 2 26 7" xfId="32157"/>
    <cellStyle name="Note 3 2 26 8" xfId="63994"/>
    <cellStyle name="Note 3 2 27" xfId="32158"/>
    <cellStyle name="Note 3 2 27 2" xfId="32159"/>
    <cellStyle name="Note 3 2 27 2 2" xfId="32160"/>
    <cellStyle name="Note 3 2 27 2 3" xfId="32161"/>
    <cellStyle name="Note 3 2 27 2 4" xfId="32162"/>
    <cellStyle name="Note 3 2 27 2 5" xfId="32163"/>
    <cellStyle name="Note 3 2 27 2 6" xfId="32164"/>
    <cellStyle name="Note 3 2 27 3" xfId="32165"/>
    <cellStyle name="Note 3 2 27 3 2" xfId="63995"/>
    <cellStyle name="Note 3 2 27 3 3" xfId="63996"/>
    <cellStyle name="Note 3 2 27 4" xfId="32166"/>
    <cellStyle name="Note 3 2 27 4 2" xfId="63997"/>
    <cellStyle name="Note 3 2 27 4 3" xfId="63998"/>
    <cellStyle name="Note 3 2 27 5" xfId="32167"/>
    <cellStyle name="Note 3 2 27 5 2" xfId="63999"/>
    <cellStyle name="Note 3 2 27 5 3" xfId="64000"/>
    <cellStyle name="Note 3 2 27 6" xfId="32168"/>
    <cellStyle name="Note 3 2 27 6 2" xfId="64001"/>
    <cellStyle name="Note 3 2 27 6 3" xfId="64002"/>
    <cellStyle name="Note 3 2 27 7" xfId="32169"/>
    <cellStyle name="Note 3 2 27 8" xfId="64003"/>
    <cellStyle name="Note 3 2 28" xfId="32170"/>
    <cellStyle name="Note 3 2 28 2" xfId="32171"/>
    <cellStyle name="Note 3 2 28 2 2" xfId="32172"/>
    <cellStyle name="Note 3 2 28 2 3" xfId="32173"/>
    <cellStyle name="Note 3 2 28 2 4" xfId="32174"/>
    <cellStyle name="Note 3 2 28 2 5" xfId="32175"/>
    <cellStyle name="Note 3 2 28 2 6" xfId="32176"/>
    <cellStyle name="Note 3 2 28 3" xfId="32177"/>
    <cellStyle name="Note 3 2 28 3 2" xfId="64004"/>
    <cellStyle name="Note 3 2 28 3 3" xfId="64005"/>
    <cellStyle name="Note 3 2 28 4" xfId="32178"/>
    <cellStyle name="Note 3 2 28 4 2" xfId="64006"/>
    <cellStyle name="Note 3 2 28 4 3" xfId="64007"/>
    <cellStyle name="Note 3 2 28 5" xfId="32179"/>
    <cellStyle name="Note 3 2 28 5 2" xfId="64008"/>
    <cellStyle name="Note 3 2 28 5 3" xfId="64009"/>
    <cellStyle name="Note 3 2 28 6" xfId="32180"/>
    <cellStyle name="Note 3 2 28 6 2" xfId="64010"/>
    <cellStyle name="Note 3 2 28 6 3" xfId="64011"/>
    <cellStyle name="Note 3 2 28 7" xfId="32181"/>
    <cellStyle name="Note 3 2 28 8" xfId="64012"/>
    <cellStyle name="Note 3 2 29" xfId="32182"/>
    <cellStyle name="Note 3 2 29 2" xfId="32183"/>
    <cellStyle name="Note 3 2 29 2 2" xfId="32184"/>
    <cellStyle name="Note 3 2 29 2 3" xfId="32185"/>
    <cellStyle name="Note 3 2 29 2 4" xfId="32186"/>
    <cellStyle name="Note 3 2 29 2 5" xfId="32187"/>
    <cellStyle name="Note 3 2 29 2 6" xfId="32188"/>
    <cellStyle name="Note 3 2 29 3" xfId="32189"/>
    <cellStyle name="Note 3 2 29 3 2" xfId="64013"/>
    <cellStyle name="Note 3 2 29 3 3" xfId="64014"/>
    <cellStyle name="Note 3 2 29 4" xfId="32190"/>
    <cellStyle name="Note 3 2 29 4 2" xfId="64015"/>
    <cellStyle name="Note 3 2 29 4 3" xfId="64016"/>
    <cellStyle name="Note 3 2 29 5" xfId="32191"/>
    <cellStyle name="Note 3 2 29 5 2" xfId="64017"/>
    <cellStyle name="Note 3 2 29 5 3" xfId="64018"/>
    <cellStyle name="Note 3 2 29 6" xfId="32192"/>
    <cellStyle name="Note 3 2 29 6 2" xfId="64019"/>
    <cellStyle name="Note 3 2 29 6 3" xfId="64020"/>
    <cellStyle name="Note 3 2 29 7" xfId="32193"/>
    <cellStyle name="Note 3 2 29 8" xfId="64021"/>
    <cellStyle name="Note 3 2 3" xfId="32194"/>
    <cellStyle name="Note 3 2 3 2" xfId="32195"/>
    <cellStyle name="Note 3 2 3 2 2" xfId="32196"/>
    <cellStyle name="Note 3 2 3 2 3" xfId="64022"/>
    <cellStyle name="Note 3 2 3 3" xfId="32197"/>
    <cellStyle name="Note 3 2 3 3 2" xfId="32198"/>
    <cellStyle name="Note 3 2 3 3 3" xfId="32199"/>
    <cellStyle name="Note 3 2 3 3 4" xfId="32200"/>
    <cellStyle name="Note 3 2 3 3 5" xfId="32201"/>
    <cellStyle name="Note 3 2 3 3 6" xfId="32202"/>
    <cellStyle name="Note 3 2 3 4" xfId="32203"/>
    <cellStyle name="Note 3 2 3 4 2" xfId="64023"/>
    <cellStyle name="Note 3 2 3 4 3" xfId="64024"/>
    <cellStyle name="Note 3 2 3 5" xfId="32204"/>
    <cellStyle name="Note 3 2 3 5 2" xfId="64025"/>
    <cellStyle name="Note 3 2 3 5 3" xfId="64026"/>
    <cellStyle name="Note 3 2 3 6" xfId="32205"/>
    <cellStyle name="Note 3 2 3 6 2" xfId="64027"/>
    <cellStyle name="Note 3 2 3 6 3" xfId="64028"/>
    <cellStyle name="Note 3 2 3 7" xfId="32206"/>
    <cellStyle name="Note 3 2 3 8" xfId="32207"/>
    <cellStyle name="Note 3 2 30" xfId="32208"/>
    <cellStyle name="Note 3 2 30 2" xfId="32209"/>
    <cellStyle name="Note 3 2 30 2 2" xfId="32210"/>
    <cellStyle name="Note 3 2 30 2 3" xfId="32211"/>
    <cellStyle name="Note 3 2 30 2 4" xfId="32212"/>
    <cellStyle name="Note 3 2 30 2 5" xfId="32213"/>
    <cellStyle name="Note 3 2 30 2 6" xfId="32214"/>
    <cellStyle name="Note 3 2 30 3" xfId="32215"/>
    <cellStyle name="Note 3 2 30 3 2" xfId="64029"/>
    <cellStyle name="Note 3 2 30 3 3" xfId="64030"/>
    <cellStyle name="Note 3 2 30 4" xfId="32216"/>
    <cellStyle name="Note 3 2 30 4 2" xfId="64031"/>
    <cellStyle name="Note 3 2 30 4 3" xfId="64032"/>
    <cellStyle name="Note 3 2 30 5" xfId="32217"/>
    <cellStyle name="Note 3 2 30 5 2" xfId="64033"/>
    <cellStyle name="Note 3 2 30 5 3" xfId="64034"/>
    <cellStyle name="Note 3 2 30 6" xfId="32218"/>
    <cellStyle name="Note 3 2 30 6 2" xfId="64035"/>
    <cellStyle name="Note 3 2 30 6 3" xfId="64036"/>
    <cellStyle name="Note 3 2 30 7" xfId="32219"/>
    <cellStyle name="Note 3 2 30 8" xfId="64037"/>
    <cellStyle name="Note 3 2 31" xfId="32220"/>
    <cellStyle name="Note 3 2 31 2" xfId="32221"/>
    <cellStyle name="Note 3 2 31 2 2" xfId="32222"/>
    <cellStyle name="Note 3 2 31 2 3" xfId="32223"/>
    <cellStyle name="Note 3 2 31 2 4" xfId="32224"/>
    <cellStyle name="Note 3 2 31 2 5" xfId="32225"/>
    <cellStyle name="Note 3 2 31 2 6" xfId="32226"/>
    <cellStyle name="Note 3 2 31 3" xfId="32227"/>
    <cellStyle name="Note 3 2 31 3 2" xfId="64038"/>
    <cellStyle name="Note 3 2 31 3 3" xfId="64039"/>
    <cellStyle name="Note 3 2 31 4" xfId="32228"/>
    <cellStyle name="Note 3 2 31 4 2" xfId="64040"/>
    <cellStyle name="Note 3 2 31 4 3" xfId="64041"/>
    <cellStyle name="Note 3 2 31 5" xfId="32229"/>
    <cellStyle name="Note 3 2 31 5 2" xfId="64042"/>
    <cellStyle name="Note 3 2 31 5 3" xfId="64043"/>
    <cellStyle name="Note 3 2 31 6" xfId="32230"/>
    <cellStyle name="Note 3 2 31 6 2" xfId="64044"/>
    <cellStyle name="Note 3 2 31 6 3" xfId="64045"/>
    <cellStyle name="Note 3 2 31 7" xfId="32231"/>
    <cellStyle name="Note 3 2 31 8" xfId="64046"/>
    <cellStyle name="Note 3 2 32" xfId="32232"/>
    <cellStyle name="Note 3 2 32 2" xfId="32233"/>
    <cellStyle name="Note 3 2 32 2 2" xfId="32234"/>
    <cellStyle name="Note 3 2 32 2 3" xfId="32235"/>
    <cellStyle name="Note 3 2 32 2 4" xfId="32236"/>
    <cellStyle name="Note 3 2 32 2 5" xfId="32237"/>
    <cellStyle name="Note 3 2 32 2 6" xfId="32238"/>
    <cellStyle name="Note 3 2 32 3" xfId="32239"/>
    <cellStyle name="Note 3 2 32 3 2" xfId="64047"/>
    <cellStyle name="Note 3 2 32 3 3" xfId="64048"/>
    <cellStyle name="Note 3 2 32 4" xfId="32240"/>
    <cellStyle name="Note 3 2 32 4 2" xfId="64049"/>
    <cellStyle name="Note 3 2 32 4 3" xfId="64050"/>
    <cellStyle name="Note 3 2 32 5" xfId="32241"/>
    <cellStyle name="Note 3 2 32 5 2" xfId="64051"/>
    <cellStyle name="Note 3 2 32 5 3" xfId="64052"/>
    <cellStyle name="Note 3 2 32 6" xfId="32242"/>
    <cellStyle name="Note 3 2 32 6 2" xfId="64053"/>
    <cellStyle name="Note 3 2 32 6 3" xfId="64054"/>
    <cellStyle name="Note 3 2 32 7" xfId="32243"/>
    <cellStyle name="Note 3 2 32 8" xfId="64055"/>
    <cellStyle name="Note 3 2 33" xfId="32244"/>
    <cellStyle name="Note 3 2 33 2" xfId="32245"/>
    <cellStyle name="Note 3 2 33 2 2" xfId="32246"/>
    <cellStyle name="Note 3 2 33 2 3" xfId="32247"/>
    <cellStyle name="Note 3 2 33 2 4" xfId="32248"/>
    <cellStyle name="Note 3 2 33 2 5" xfId="32249"/>
    <cellStyle name="Note 3 2 33 2 6" xfId="32250"/>
    <cellStyle name="Note 3 2 33 3" xfId="32251"/>
    <cellStyle name="Note 3 2 33 3 2" xfId="64056"/>
    <cellStyle name="Note 3 2 33 3 3" xfId="64057"/>
    <cellStyle name="Note 3 2 33 4" xfId="32252"/>
    <cellStyle name="Note 3 2 33 4 2" xfId="64058"/>
    <cellStyle name="Note 3 2 33 4 3" xfId="64059"/>
    <cellStyle name="Note 3 2 33 5" xfId="32253"/>
    <cellStyle name="Note 3 2 33 5 2" xfId="64060"/>
    <cellStyle name="Note 3 2 33 5 3" xfId="64061"/>
    <cellStyle name="Note 3 2 33 6" xfId="32254"/>
    <cellStyle name="Note 3 2 33 6 2" xfId="64062"/>
    <cellStyle name="Note 3 2 33 6 3" xfId="64063"/>
    <cellStyle name="Note 3 2 33 7" xfId="32255"/>
    <cellStyle name="Note 3 2 33 8" xfId="64064"/>
    <cellStyle name="Note 3 2 34" xfId="32256"/>
    <cellStyle name="Note 3 2 34 2" xfId="32257"/>
    <cellStyle name="Note 3 2 34 2 2" xfId="32258"/>
    <cellStyle name="Note 3 2 34 2 3" xfId="32259"/>
    <cellStyle name="Note 3 2 34 2 4" xfId="32260"/>
    <cellStyle name="Note 3 2 34 2 5" xfId="32261"/>
    <cellStyle name="Note 3 2 34 2 6" xfId="32262"/>
    <cellStyle name="Note 3 2 34 3" xfId="32263"/>
    <cellStyle name="Note 3 2 34 3 2" xfId="64065"/>
    <cellStyle name="Note 3 2 34 3 3" xfId="64066"/>
    <cellStyle name="Note 3 2 34 4" xfId="32264"/>
    <cellStyle name="Note 3 2 34 4 2" xfId="64067"/>
    <cellStyle name="Note 3 2 34 4 3" xfId="64068"/>
    <cellStyle name="Note 3 2 34 5" xfId="32265"/>
    <cellStyle name="Note 3 2 34 5 2" xfId="64069"/>
    <cellStyle name="Note 3 2 34 5 3" xfId="64070"/>
    <cellStyle name="Note 3 2 34 6" xfId="32266"/>
    <cellStyle name="Note 3 2 34 6 2" xfId="64071"/>
    <cellStyle name="Note 3 2 34 6 3" xfId="64072"/>
    <cellStyle name="Note 3 2 34 7" xfId="32267"/>
    <cellStyle name="Note 3 2 34 8" xfId="64073"/>
    <cellStyle name="Note 3 2 35" xfId="32268"/>
    <cellStyle name="Note 3 2 35 2" xfId="32269"/>
    <cellStyle name="Note 3 2 35 2 2" xfId="32270"/>
    <cellStyle name="Note 3 2 35 2 3" xfId="32271"/>
    <cellStyle name="Note 3 2 35 2 4" xfId="32272"/>
    <cellStyle name="Note 3 2 35 2 5" xfId="32273"/>
    <cellStyle name="Note 3 2 35 2 6" xfId="32274"/>
    <cellStyle name="Note 3 2 35 3" xfId="32275"/>
    <cellStyle name="Note 3 2 35 3 2" xfId="64074"/>
    <cellStyle name="Note 3 2 35 3 3" xfId="64075"/>
    <cellStyle name="Note 3 2 35 4" xfId="32276"/>
    <cellStyle name="Note 3 2 35 4 2" xfId="64076"/>
    <cellStyle name="Note 3 2 35 4 3" xfId="64077"/>
    <cellStyle name="Note 3 2 35 5" xfId="32277"/>
    <cellStyle name="Note 3 2 35 5 2" xfId="64078"/>
    <cellStyle name="Note 3 2 35 5 3" xfId="64079"/>
    <cellStyle name="Note 3 2 35 6" xfId="32278"/>
    <cellStyle name="Note 3 2 35 6 2" xfId="64080"/>
    <cellStyle name="Note 3 2 35 6 3" xfId="64081"/>
    <cellStyle name="Note 3 2 35 7" xfId="64082"/>
    <cellStyle name="Note 3 2 35 8" xfId="64083"/>
    <cellStyle name="Note 3 2 36" xfId="32279"/>
    <cellStyle name="Note 3 2 36 2" xfId="32280"/>
    <cellStyle name="Note 3 2 36 3" xfId="64084"/>
    <cellStyle name="Note 3 2 37" xfId="32281"/>
    <cellStyle name="Note 3 2 37 2" xfId="32282"/>
    <cellStyle name="Note 3 2 37 3" xfId="32283"/>
    <cellStyle name="Note 3 2 37 4" xfId="32284"/>
    <cellStyle name="Note 3 2 37 5" xfId="32285"/>
    <cellStyle name="Note 3 2 37 6" xfId="32286"/>
    <cellStyle name="Note 3 2 38" xfId="32287"/>
    <cellStyle name="Note 3 2 38 2" xfId="64085"/>
    <cellStyle name="Note 3 2 38 3" xfId="64086"/>
    <cellStyle name="Note 3 2 39" xfId="32288"/>
    <cellStyle name="Note 3 2 39 2" xfId="64087"/>
    <cellStyle name="Note 3 2 39 3" xfId="64088"/>
    <cellStyle name="Note 3 2 4" xfId="32289"/>
    <cellStyle name="Note 3 2 4 2" xfId="32290"/>
    <cellStyle name="Note 3 2 4 2 2" xfId="32291"/>
    <cellStyle name="Note 3 2 4 2 3" xfId="64089"/>
    <cellStyle name="Note 3 2 4 3" xfId="32292"/>
    <cellStyle name="Note 3 2 4 3 2" xfId="32293"/>
    <cellStyle name="Note 3 2 4 3 3" xfId="32294"/>
    <cellStyle name="Note 3 2 4 3 4" xfId="32295"/>
    <cellStyle name="Note 3 2 4 3 5" xfId="32296"/>
    <cellStyle name="Note 3 2 4 3 6" xfId="32297"/>
    <cellStyle name="Note 3 2 4 4" xfId="32298"/>
    <cellStyle name="Note 3 2 4 4 2" xfId="64090"/>
    <cellStyle name="Note 3 2 4 4 3" xfId="64091"/>
    <cellStyle name="Note 3 2 4 5" xfId="32299"/>
    <cellStyle name="Note 3 2 4 5 2" xfId="64092"/>
    <cellStyle name="Note 3 2 4 5 3" xfId="64093"/>
    <cellStyle name="Note 3 2 4 6" xfId="32300"/>
    <cellStyle name="Note 3 2 4 6 2" xfId="64094"/>
    <cellStyle name="Note 3 2 4 6 3" xfId="64095"/>
    <cellStyle name="Note 3 2 4 7" xfId="32301"/>
    <cellStyle name="Note 3 2 4 8" xfId="32302"/>
    <cellStyle name="Note 3 2 40" xfId="64096"/>
    <cellStyle name="Note 3 2 40 2" xfId="64097"/>
    <cellStyle name="Note 3 2 40 3" xfId="64098"/>
    <cellStyle name="Note 3 2 41" xfId="64099"/>
    <cellStyle name="Note 3 2 42" xfId="64100"/>
    <cellStyle name="Note 3 2 5" xfId="32303"/>
    <cellStyle name="Note 3 2 5 2" xfId="32304"/>
    <cellStyle name="Note 3 2 5 2 2" xfId="32305"/>
    <cellStyle name="Note 3 2 5 2 3" xfId="32306"/>
    <cellStyle name="Note 3 2 5 2 4" xfId="32307"/>
    <cellStyle name="Note 3 2 5 2 5" xfId="32308"/>
    <cellStyle name="Note 3 2 5 2 6" xfId="32309"/>
    <cellStyle name="Note 3 2 5 3" xfId="32310"/>
    <cellStyle name="Note 3 2 5 3 2" xfId="64101"/>
    <cellStyle name="Note 3 2 5 3 3" xfId="64102"/>
    <cellStyle name="Note 3 2 5 4" xfId="32311"/>
    <cellStyle name="Note 3 2 5 4 2" xfId="64103"/>
    <cellStyle name="Note 3 2 5 4 3" xfId="64104"/>
    <cellStyle name="Note 3 2 5 5" xfId="32312"/>
    <cellStyle name="Note 3 2 5 5 2" xfId="64105"/>
    <cellStyle name="Note 3 2 5 5 3" xfId="64106"/>
    <cellStyle name="Note 3 2 5 6" xfId="32313"/>
    <cellStyle name="Note 3 2 5 6 2" xfId="64107"/>
    <cellStyle name="Note 3 2 5 6 3" xfId="64108"/>
    <cellStyle name="Note 3 2 5 7" xfId="32314"/>
    <cellStyle name="Note 3 2 5 8" xfId="64109"/>
    <cellStyle name="Note 3 2 6" xfId="32315"/>
    <cellStyle name="Note 3 2 6 2" xfId="32316"/>
    <cellStyle name="Note 3 2 6 2 2" xfId="32317"/>
    <cellStyle name="Note 3 2 6 2 3" xfId="32318"/>
    <cellStyle name="Note 3 2 6 2 4" xfId="32319"/>
    <cellStyle name="Note 3 2 6 2 5" xfId="32320"/>
    <cellStyle name="Note 3 2 6 2 6" xfId="32321"/>
    <cellStyle name="Note 3 2 6 3" xfId="32322"/>
    <cellStyle name="Note 3 2 6 3 2" xfId="64110"/>
    <cellStyle name="Note 3 2 6 3 3" xfId="64111"/>
    <cellStyle name="Note 3 2 6 4" xfId="32323"/>
    <cellStyle name="Note 3 2 6 4 2" xfId="64112"/>
    <cellStyle name="Note 3 2 6 4 3" xfId="64113"/>
    <cellStyle name="Note 3 2 6 5" xfId="32324"/>
    <cellStyle name="Note 3 2 6 5 2" xfId="64114"/>
    <cellStyle name="Note 3 2 6 5 3" xfId="64115"/>
    <cellStyle name="Note 3 2 6 6" xfId="32325"/>
    <cellStyle name="Note 3 2 6 6 2" xfId="64116"/>
    <cellStyle name="Note 3 2 6 6 3" xfId="64117"/>
    <cellStyle name="Note 3 2 6 7" xfId="32326"/>
    <cellStyle name="Note 3 2 6 8" xfId="64118"/>
    <cellStyle name="Note 3 2 7" xfId="32327"/>
    <cellStyle name="Note 3 2 7 2" xfId="32328"/>
    <cellStyle name="Note 3 2 7 2 2" xfId="32329"/>
    <cellStyle name="Note 3 2 7 2 3" xfId="32330"/>
    <cellStyle name="Note 3 2 7 2 4" xfId="32331"/>
    <cellStyle name="Note 3 2 7 2 5" xfId="32332"/>
    <cellStyle name="Note 3 2 7 2 6" xfId="32333"/>
    <cellStyle name="Note 3 2 7 3" xfId="32334"/>
    <cellStyle name="Note 3 2 7 3 2" xfId="64119"/>
    <cellStyle name="Note 3 2 7 3 3" xfId="64120"/>
    <cellStyle name="Note 3 2 7 4" xfId="32335"/>
    <cellStyle name="Note 3 2 7 4 2" xfId="64121"/>
    <cellStyle name="Note 3 2 7 4 3" xfId="64122"/>
    <cellStyle name="Note 3 2 7 5" xfId="32336"/>
    <cellStyle name="Note 3 2 7 5 2" xfId="64123"/>
    <cellStyle name="Note 3 2 7 5 3" xfId="64124"/>
    <cellStyle name="Note 3 2 7 6" xfId="32337"/>
    <cellStyle name="Note 3 2 7 6 2" xfId="64125"/>
    <cellStyle name="Note 3 2 7 6 3" xfId="64126"/>
    <cellStyle name="Note 3 2 7 7" xfId="32338"/>
    <cellStyle name="Note 3 2 7 8" xfId="64127"/>
    <cellStyle name="Note 3 2 8" xfId="32339"/>
    <cellStyle name="Note 3 2 8 2" xfId="32340"/>
    <cellStyle name="Note 3 2 8 2 2" xfId="32341"/>
    <cellStyle name="Note 3 2 8 2 3" xfId="32342"/>
    <cellStyle name="Note 3 2 8 2 4" xfId="32343"/>
    <cellStyle name="Note 3 2 8 2 5" xfId="32344"/>
    <cellStyle name="Note 3 2 8 2 6" xfId="32345"/>
    <cellStyle name="Note 3 2 8 3" xfId="32346"/>
    <cellStyle name="Note 3 2 8 3 2" xfId="64128"/>
    <cellStyle name="Note 3 2 8 3 3" xfId="64129"/>
    <cellStyle name="Note 3 2 8 4" xfId="32347"/>
    <cellStyle name="Note 3 2 8 4 2" xfId="64130"/>
    <cellStyle name="Note 3 2 8 4 3" xfId="64131"/>
    <cellStyle name="Note 3 2 8 5" xfId="32348"/>
    <cellStyle name="Note 3 2 8 5 2" xfId="64132"/>
    <cellStyle name="Note 3 2 8 5 3" xfId="64133"/>
    <cellStyle name="Note 3 2 8 6" xfId="32349"/>
    <cellStyle name="Note 3 2 8 6 2" xfId="64134"/>
    <cellStyle name="Note 3 2 8 6 3" xfId="64135"/>
    <cellStyle name="Note 3 2 8 7" xfId="32350"/>
    <cellStyle name="Note 3 2 8 8" xfId="64136"/>
    <cellStyle name="Note 3 2 9" xfId="32351"/>
    <cellStyle name="Note 3 2 9 2" xfId="32352"/>
    <cellStyle name="Note 3 2 9 2 2" xfId="32353"/>
    <cellStyle name="Note 3 2 9 2 3" xfId="32354"/>
    <cellStyle name="Note 3 2 9 2 4" xfId="32355"/>
    <cellStyle name="Note 3 2 9 2 5" xfId="32356"/>
    <cellStyle name="Note 3 2 9 2 6" xfId="32357"/>
    <cellStyle name="Note 3 2 9 3" xfId="32358"/>
    <cellStyle name="Note 3 2 9 3 2" xfId="64137"/>
    <cellStyle name="Note 3 2 9 3 3" xfId="64138"/>
    <cellStyle name="Note 3 2 9 4" xfId="32359"/>
    <cellStyle name="Note 3 2 9 4 2" xfId="64139"/>
    <cellStyle name="Note 3 2 9 4 3" xfId="64140"/>
    <cellStyle name="Note 3 2 9 5" xfId="32360"/>
    <cellStyle name="Note 3 2 9 5 2" xfId="64141"/>
    <cellStyle name="Note 3 2 9 5 3" xfId="64142"/>
    <cellStyle name="Note 3 2 9 6" xfId="32361"/>
    <cellStyle name="Note 3 2 9 6 2" xfId="64143"/>
    <cellStyle name="Note 3 2 9 6 3" xfId="64144"/>
    <cellStyle name="Note 3 2 9 7" xfId="32362"/>
    <cellStyle name="Note 3 2 9 8" xfId="64145"/>
    <cellStyle name="Note 3 20" xfId="32363"/>
    <cellStyle name="Note 3 20 2" xfId="32364"/>
    <cellStyle name="Note 3 20 2 2" xfId="32365"/>
    <cellStyle name="Note 3 20 2 3" xfId="32366"/>
    <cellStyle name="Note 3 20 2 4" xfId="32367"/>
    <cellStyle name="Note 3 20 2 5" xfId="32368"/>
    <cellStyle name="Note 3 20 2 6" xfId="32369"/>
    <cellStyle name="Note 3 20 3" xfId="32370"/>
    <cellStyle name="Note 3 20 3 2" xfId="64146"/>
    <cellStyle name="Note 3 20 3 3" xfId="64147"/>
    <cellStyle name="Note 3 20 4" xfId="32371"/>
    <cellStyle name="Note 3 20 4 2" xfId="64148"/>
    <cellStyle name="Note 3 20 4 3" xfId="64149"/>
    <cellStyle name="Note 3 20 5" xfId="32372"/>
    <cellStyle name="Note 3 20 5 2" xfId="64150"/>
    <cellStyle name="Note 3 20 5 3" xfId="64151"/>
    <cellStyle name="Note 3 20 6" xfId="32373"/>
    <cellStyle name="Note 3 20 6 2" xfId="64152"/>
    <cellStyle name="Note 3 20 6 3" xfId="64153"/>
    <cellStyle name="Note 3 20 7" xfId="32374"/>
    <cellStyle name="Note 3 20 8" xfId="64154"/>
    <cellStyle name="Note 3 21" xfId="32375"/>
    <cellStyle name="Note 3 21 2" xfId="32376"/>
    <cellStyle name="Note 3 21 2 2" xfId="32377"/>
    <cellStyle name="Note 3 21 2 3" xfId="32378"/>
    <cellStyle name="Note 3 21 2 4" xfId="32379"/>
    <cellStyle name="Note 3 21 2 5" xfId="32380"/>
    <cellStyle name="Note 3 21 2 6" xfId="32381"/>
    <cellStyle name="Note 3 21 3" xfId="32382"/>
    <cellStyle name="Note 3 21 3 2" xfId="64155"/>
    <cellStyle name="Note 3 21 3 3" xfId="64156"/>
    <cellStyle name="Note 3 21 4" xfId="32383"/>
    <cellStyle name="Note 3 21 4 2" xfId="64157"/>
    <cellStyle name="Note 3 21 4 3" xfId="64158"/>
    <cellStyle name="Note 3 21 5" xfId="32384"/>
    <cellStyle name="Note 3 21 5 2" xfId="64159"/>
    <cellStyle name="Note 3 21 5 3" xfId="64160"/>
    <cellStyle name="Note 3 21 6" xfId="32385"/>
    <cellStyle name="Note 3 21 6 2" xfId="64161"/>
    <cellStyle name="Note 3 21 6 3" xfId="64162"/>
    <cellStyle name="Note 3 21 7" xfId="32386"/>
    <cellStyle name="Note 3 21 8" xfId="64163"/>
    <cellStyle name="Note 3 22" xfId="32387"/>
    <cellStyle name="Note 3 22 2" xfId="32388"/>
    <cellStyle name="Note 3 22 2 2" xfId="32389"/>
    <cellStyle name="Note 3 22 2 3" xfId="32390"/>
    <cellStyle name="Note 3 22 2 4" xfId="32391"/>
    <cellStyle name="Note 3 22 2 5" xfId="32392"/>
    <cellStyle name="Note 3 22 2 6" xfId="32393"/>
    <cellStyle name="Note 3 22 3" xfId="32394"/>
    <cellStyle name="Note 3 22 3 2" xfId="64164"/>
    <cellStyle name="Note 3 22 3 3" xfId="64165"/>
    <cellStyle name="Note 3 22 4" xfId="32395"/>
    <cellStyle name="Note 3 22 4 2" xfId="64166"/>
    <cellStyle name="Note 3 22 4 3" xfId="64167"/>
    <cellStyle name="Note 3 22 5" xfId="32396"/>
    <cellStyle name="Note 3 22 5 2" xfId="64168"/>
    <cellStyle name="Note 3 22 5 3" xfId="64169"/>
    <cellStyle name="Note 3 22 6" xfId="32397"/>
    <cellStyle name="Note 3 22 6 2" xfId="64170"/>
    <cellStyle name="Note 3 22 6 3" xfId="64171"/>
    <cellStyle name="Note 3 22 7" xfId="32398"/>
    <cellStyle name="Note 3 22 8" xfId="64172"/>
    <cellStyle name="Note 3 23" xfId="32399"/>
    <cellStyle name="Note 3 23 2" xfId="32400"/>
    <cellStyle name="Note 3 23 2 2" xfId="32401"/>
    <cellStyle name="Note 3 23 2 3" xfId="32402"/>
    <cellStyle name="Note 3 23 2 4" xfId="32403"/>
    <cellStyle name="Note 3 23 2 5" xfId="32404"/>
    <cellStyle name="Note 3 23 2 6" xfId="32405"/>
    <cellStyle name="Note 3 23 3" xfId="32406"/>
    <cellStyle name="Note 3 23 3 2" xfId="64173"/>
    <cellStyle name="Note 3 23 3 3" xfId="64174"/>
    <cellStyle name="Note 3 23 4" xfId="32407"/>
    <cellStyle name="Note 3 23 4 2" xfId="64175"/>
    <cellStyle name="Note 3 23 4 3" xfId="64176"/>
    <cellStyle name="Note 3 23 5" xfId="32408"/>
    <cellStyle name="Note 3 23 5 2" xfId="64177"/>
    <cellStyle name="Note 3 23 5 3" xfId="64178"/>
    <cellStyle name="Note 3 23 6" xfId="32409"/>
    <cellStyle name="Note 3 23 6 2" xfId="64179"/>
    <cellStyle name="Note 3 23 6 3" xfId="64180"/>
    <cellStyle name="Note 3 23 7" xfId="32410"/>
    <cellStyle name="Note 3 23 8" xfId="64181"/>
    <cellStyle name="Note 3 24" xfId="32411"/>
    <cellStyle name="Note 3 24 2" xfId="32412"/>
    <cellStyle name="Note 3 24 2 2" xfId="32413"/>
    <cellStyle name="Note 3 24 2 3" xfId="32414"/>
    <cellStyle name="Note 3 24 2 4" xfId="32415"/>
    <cellStyle name="Note 3 24 2 5" xfId="32416"/>
    <cellStyle name="Note 3 24 2 6" xfId="32417"/>
    <cellStyle name="Note 3 24 3" xfId="32418"/>
    <cellStyle name="Note 3 24 3 2" xfId="64182"/>
    <cellStyle name="Note 3 24 3 3" xfId="64183"/>
    <cellStyle name="Note 3 24 4" xfId="32419"/>
    <cellStyle name="Note 3 24 4 2" xfId="64184"/>
    <cellStyle name="Note 3 24 4 3" xfId="64185"/>
    <cellStyle name="Note 3 24 5" xfId="32420"/>
    <cellStyle name="Note 3 24 5 2" xfId="64186"/>
    <cellStyle name="Note 3 24 5 3" xfId="64187"/>
    <cellStyle name="Note 3 24 6" xfId="32421"/>
    <cellStyle name="Note 3 24 6 2" xfId="64188"/>
    <cellStyle name="Note 3 24 6 3" xfId="64189"/>
    <cellStyle name="Note 3 24 7" xfId="32422"/>
    <cellStyle name="Note 3 24 8" xfId="64190"/>
    <cellStyle name="Note 3 25" xfId="32423"/>
    <cellStyle name="Note 3 25 2" xfId="32424"/>
    <cellStyle name="Note 3 25 2 2" xfId="32425"/>
    <cellStyle name="Note 3 25 2 3" xfId="32426"/>
    <cellStyle name="Note 3 25 2 4" xfId="32427"/>
    <cellStyle name="Note 3 25 2 5" xfId="32428"/>
    <cellStyle name="Note 3 25 2 6" xfId="32429"/>
    <cellStyle name="Note 3 25 3" xfId="32430"/>
    <cellStyle name="Note 3 25 3 2" xfId="64191"/>
    <cellStyle name="Note 3 25 3 3" xfId="64192"/>
    <cellStyle name="Note 3 25 4" xfId="32431"/>
    <cellStyle name="Note 3 25 4 2" xfId="64193"/>
    <cellStyle name="Note 3 25 4 3" xfId="64194"/>
    <cellStyle name="Note 3 25 5" xfId="32432"/>
    <cellStyle name="Note 3 25 5 2" xfId="64195"/>
    <cellStyle name="Note 3 25 5 3" xfId="64196"/>
    <cellStyle name="Note 3 25 6" xfId="32433"/>
    <cellStyle name="Note 3 25 6 2" xfId="64197"/>
    <cellStyle name="Note 3 25 6 3" xfId="64198"/>
    <cellStyle name="Note 3 25 7" xfId="32434"/>
    <cellStyle name="Note 3 25 8" xfId="64199"/>
    <cellStyle name="Note 3 26" xfId="32435"/>
    <cellStyle name="Note 3 26 2" xfId="32436"/>
    <cellStyle name="Note 3 26 2 2" xfId="32437"/>
    <cellStyle name="Note 3 26 2 3" xfId="32438"/>
    <cellStyle name="Note 3 26 2 4" xfId="32439"/>
    <cellStyle name="Note 3 26 2 5" xfId="32440"/>
    <cellStyle name="Note 3 26 2 6" xfId="32441"/>
    <cellStyle name="Note 3 26 3" xfId="32442"/>
    <cellStyle name="Note 3 26 3 2" xfId="64200"/>
    <cellStyle name="Note 3 26 3 3" xfId="64201"/>
    <cellStyle name="Note 3 26 4" xfId="32443"/>
    <cellStyle name="Note 3 26 4 2" xfId="64202"/>
    <cellStyle name="Note 3 26 4 3" xfId="64203"/>
    <cellStyle name="Note 3 26 5" xfId="32444"/>
    <cellStyle name="Note 3 26 5 2" xfId="64204"/>
    <cellStyle name="Note 3 26 5 3" xfId="64205"/>
    <cellStyle name="Note 3 26 6" xfId="32445"/>
    <cellStyle name="Note 3 26 6 2" xfId="64206"/>
    <cellStyle name="Note 3 26 6 3" xfId="64207"/>
    <cellStyle name="Note 3 26 7" xfId="32446"/>
    <cellStyle name="Note 3 26 8" xfId="64208"/>
    <cellStyle name="Note 3 27" xfId="32447"/>
    <cellStyle name="Note 3 27 2" xfId="32448"/>
    <cellStyle name="Note 3 27 2 2" xfId="32449"/>
    <cellStyle name="Note 3 27 2 3" xfId="32450"/>
    <cellStyle name="Note 3 27 2 4" xfId="32451"/>
    <cellStyle name="Note 3 27 2 5" xfId="32452"/>
    <cellStyle name="Note 3 27 2 6" xfId="32453"/>
    <cellStyle name="Note 3 27 3" xfId="32454"/>
    <cellStyle name="Note 3 27 3 2" xfId="64209"/>
    <cellStyle name="Note 3 27 3 3" xfId="64210"/>
    <cellStyle name="Note 3 27 4" xfId="32455"/>
    <cellStyle name="Note 3 27 4 2" xfId="64211"/>
    <cellStyle name="Note 3 27 4 3" xfId="64212"/>
    <cellStyle name="Note 3 27 5" xfId="32456"/>
    <cellStyle name="Note 3 27 5 2" xfId="64213"/>
    <cellStyle name="Note 3 27 5 3" xfId="64214"/>
    <cellStyle name="Note 3 27 6" xfId="32457"/>
    <cellStyle name="Note 3 27 6 2" xfId="64215"/>
    <cellStyle name="Note 3 27 6 3" xfId="64216"/>
    <cellStyle name="Note 3 27 7" xfId="32458"/>
    <cellStyle name="Note 3 27 8" xfId="64217"/>
    <cellStyle name="Note 3 28" xfId="32459"/>
    <cellStyle name="Note 3 28 2" xfId="32460"/>
    <cellStyle name="Note 3 28 2 2" xfId="32461"/>
    <cellStyle name="Note 3 28 2 3" xfId="32462"/>
    <cellStyle name="Note 3 28 2 4" xfId="32463"/>
    <cellStyle name="Note 3 28 2 5" xfId="32464"/>
    <cellStyle name="Note 3 28 2 6" xfId="32465"/>
    <cellStyle name="Note 3 28 3" xfId="32466"/>
    <cellStyle name="Note 3 28 3 2" xfId="64218"/>
    <cellStyle name="Note 3 28 3 3" xfId="64219"/>
    <cellStyle name="Note 3 28 4" xfId="32467"/>
    <cellStyle name="Note 3 28 4 2" xfId="64220"/>
    <cellStyle name="Note 3 28 4 3" xfId="64221"/>
    <cellStyle name="Note 3 28 5" xfId="32468"/>
    <cellStyle name="Note 3 28 5 2" xfId="64222"/>
    <cellStyle name="Note 3 28 5 3" xfId="64223"/>
    <cellStyle name="Note 3 28 6" xfId="32469"/>
    <cellStyle name="Note 3 28 6 2" xfId="64224"/>
    <cellStyle name="Note 3 28 6 3" xfId="64225"/>
    <cellStyle name="Note 3 28 7" xfId="32470"/>
    <cellStyle name="Note 3 28 8" xfId="64226"/>
    <cellStyle name="Note 3 29" xfId="32471"/>
    <cellStyle name="Note 3 29 2" xfId="32472"/>
    <cellStyle name="Note 3 29 2 2" xfId="32473"/>
    <cellStyle name="Note 3 29 2 3" xfId="32474"/>
    <cellStyle name="Note 3 29 2 4" xfId="32475"/>
    <cellStyle name="Note 3 29 2 5" xfId="32476"/>
    <cellStyle name="Note 3 29 2 6" xfId="32477"/>
    <cellStyle name="Note 3 29 3" xfId="32478"/>
    <cellStyle name="Note 3 29 3 2" xfId="64227"/>
    <cellStyle name="Note 3 29 3 3" xfId="64228"/>
    <cellStyle name="Note 3 29 4" xfId="32479"/>
    <cellStyle name="Note 3 29 4 2" xfId="64229"/>
    <cellStyle name="Note 3 29 4 3" xfId="64230"/>
    <cellStyle name="Note 3 29 5" xfId="32480"/>
    <cellStyle name="Note 3 29 5 2" xfId="64231"/>
    <cellStyle name="Note 3 29 5 3" xfId="64232"/>
    <cellStyle name="Note 3 29 6" xfId="32481"/>
    <cellStyle name="Note 3 29 6 2" xfId="64233"/>
    <cellStyle name="Note 3 29 6 3" xfId="64234"/>
    <cellStyle name="Note 3 29 7" xfId="32482"/>
    <cellStyle name="Note 3 29 8" xfId="64235"/>
    <cellStyle name="Note 3 3" xfId="32483"/>
    <cellStyle name="Note 3 3 10" xfId="32484"/>
    <cellStyle name="Note 3 3 10 2" xfId="32485"/>
    <cellStyle name="Note 3 3 10 2 2" xfId="32486"/>
    <cellStyle name="Note 3 3 10 2 3" xfId="32487"/>
    <cellStyle name="Note 3 3 10 2 4" xfId="32488"/>
    <cellStyle name="Note 3 3 10 2 5" xfId="32489"/>
    <cellStyle name="Note 3 3 10 2 6" xfId="32490"/>
    <cellStyle name="Note 3 3 10 3" xfId="32491"/>
    <cellStyle name="Note 3 3 10 3 2" xfId="64236"/>
    <cellStyle name="Note 3 3 10 3 3" xfId="64237"/>
    <cellStyle name="Note 3 3 10 4" xfId="32492"/>
    <cellStyle name="Note 3 3 10 4 2" xfId="64238"/>
    <cellStyle name="Note 3 3 10 4 3" xfId="64239"/>
    <cellStyle name="Note 3 3 10 5" xfId="32493"/>
    <cellStyle name="Note 3 3 10 5 2" xfId="64240"/>
    <cellStyle name="Note 3 3 10 5 3" xfId="64241"/>
    <cellStyle name="Note 3 3 10 6" xfId="32494"/>
    <cellStyle name="Note 3 3 10 6 2" xfId="64242"/>
    <cellStyle name="Note 3 3 10 6 3" xfId="64243"/>
    <cellStyle name="Note 3 3 10 7" xfId="32495"/>
    <cellStyle name="Note 3 3 10 8" xfId="64244"/>
    <cellStyle name="Note 3 3 11" xfId="32496"/>
    <cellStyle name="Note 3 3 11 2" xfId="32497"/>
    <cellStyle name="Note 3 3 11 2 2" xfId="32498"/>
    <cellStyle name="Note 3 3 11 2 3" xfId="32499"/>
    <cellStyle name="Note 3 3 11 2 4" xfId="32500"/>
    <cellStyle name="Note 3 3 11 2 5" xfId="32501"/>
    <cellStyle name="Note 3 3 11 2 6" xfId="32502"/>
    <cellStyle name="Note 3 3 11 3" xfId="32503"/>
    <cellStyle name="Note 3 3 11 3 2" xfId="64245"/>
    <cellStyle name="Note 3 3 11 3 3" xfId="64246"/>
    <cellStyle name="Note 3 3 11 4" xfId="32504"/>
    <cellStyle name="Note 3 3 11 4 2" xfId="64247"/>
    <cellStyle name="Note 3 3 11 4 3" xfId="64248"/>
    <cellStyle name="Note 3 3 11 5" xfId="32505"/>
    <cellStyle name="Note 3 3 11 5 2" xfId="64249"/>
    <cellStyle name="Note 3 3 11 5 3" xfId="64250"/>
    <cellStyle name="Note 3 3 11 6" xfId="32506"/>
    <cellStyle name="Note 3 3 11 6 2" xfId="64251"/>
    <cellStyle name="Note 3 3 11 6 3" xfId="64252"/>
    <cellStyle name="Note 3 3 11 7" xfId="32507"/>
    <cellStyle name="Note 3 3 11 8" xfId="64253"/>
    <cellStyle name="Note 3 3 12" xfId="32508"/>
    <cellStyle name="Note 3 3 12 2" xfId="32509"/>
    <cellStyle name="Note 3 3 12 2 2" xfId="32510"/>
    <cellStyle name="Note 3 3 12 2 3" xfId="32511"/>
    <cellStyle name="Note 3 3 12 2 4" xfId="32512"/>
    <cellStyle name="Note 3 3 12 2 5" xfId="32513"/>
    <cellStyle name="Note 3 3 12 2 6" xfId="32514"/>
    <cellStyle name="Note 3 3 12 3" xfId="32515"/>
    <cellStyle name="Note 3 3 12 3 2" xfId="64254"/>
    <cellStyle name="Note 3 3 12 3 3" xfId="64255"/>
    <cellStyle name="Note 3 3 12 4" xfId="32516"/>
    <cellStyle name="Note 3 3 12 4 2" xfId="64256"/>
    <cellStyle name="Note 3 3 12 4 3" xfId="64257"/>
    <cellStyle name="Note 3 3 12 5" xfId="32517"/>
    <cellStyle name="Note 3 3 12 5 2" xfId="64258"/>
    <cellStyle name="Note 3 3 12 5 3" xfId="64259"/>
    <cellStyle name="Note 3 3 12 6" xfId="32518"/>
    <cellStyle name="Note 3 3 12 6 2" xfId="64260"/>
    <cellStyle name="Note 3 3 12 6 3" xfId="64261"/>
    <cellStyle name="Note 3 3 12 7" xfId="32519"/>
    <cellStyle name="Note 3 3 12 8" xfId="64262"/>
    <cellStyle name="Note 3 3 13" xfId="32520"/>
    <cellStyle name="Note 3 3 13 2" xfId="32521"/>
    <cellStyle name="Note 3 3 13 2 2" xfId="32522"/>
    <cellStyle name="Note 3 3 13 2 3" xfId="32523"/>
    <cellStyle name="Note 3 3 13 2 4" xfId="32524"/>
    <cellStyle name="Note 3 3 13 2 5" xfId="32525"/>
    <cellStyle name="Note 3 3 13 2 6" xfId="32526"/>
    <cellStyle name="Note 3 3 13 3" xfId="32527"/>
    <cellStyle name="Note 3 3 13 3 2" xfId="64263"/>
    <cellStyle name="Note 3 3 13 3 3" xfId="64264"/>
    <cellStyle name="Note 3 3 13 4" xfId="32528"/>
    <cellStyle name="Note 3 3 13 4 2" xfId="64265"/>
    <cellStyle name="Note 3 3 13 4 3" xfId="64266"/>
    <cellStyle name="Note 3 3 13 5" xfId="32529"/>
    <cellStyle name="Note 3 3 13 5 2" xfId="64267"/>
    <cellStyle name="Note 3 3 13 5 3" xfId="64268"/>
    <cellStyle name="Note 3 3 13 6" xfId="32530"/>
    <cellStyle name="Note 3 3 13 6 2" xfId="64269"/>
    <cellStyle name="Note 3 3 13 6 3" xfId="64270"/>
    <cellStyle name="Note 3 3 13 7" xfId="32531"/>
    <cellStyle name="Note 3 3 13 8" xfId="64271"/>
    <cellStyle name="Note 3 3 14" xfId="32532"/>
    <cellStyle name="Note 3 3 14 2" xfId="32533"/>
    <cellStyle name="Note 3 3 14 2 2" xfId="32534"/>
    <cellStyle name="Note 3 3 14 2 3" xfId="32535"/>
    <cellStyle name="Note 3 3 14 2 4" xfId="32536"/>
    <cellStyle name="Note 3 3 14 2 5" xfId="32537"/>
    <cellStyle name="Note 3 3 14 2 6" xfId="32538"/>
    <cellStyle name="Note 3 3 14 3" xfId="32539"/>
    <cellStyle name="Note 3 3 14 3 2" xfId="64272"/>
    <cellStyle name="Note 3 3 14 3 3" xfId="64273"/>
    <cellStyle name="Note 3 3 14 4" xfId="32540"/>
    <cellStyle name="Note 3 3 14 4 2" xfId="64274"/>
    <cellStyle name="Note 3 3 14 4 3" xfId="64275"/>
    <cellStyle name="Note 3 3 14 5" xfId="32541"/>
    <cellStyle name="Note 3 3 14 5 2" xfId="64276"/>
    <cellStyle name="Note 3 3 14 5 3" xfId="64277"/>
    <cellStyle name="Note 3 3 14 6" xfId="32542"/>
    <cellStyle name="Note 3 3 14 6 2" xfId="64278"/>
    <cellStyle name="Note 3 3 14 6 3" xfId="64279"/>
    <cellStyle name="Note 3 3 14 7" xfId="32543"/>
    <cellStyle name="Note 3 3 14 8" xfId="64280"/>
    <cellStyle name="Note 3 3 15" xfId="32544"/>
    <cellStyle name="Note 3 3 15 2" xfId="32545"/>
    <cellStyle name="Note 3 3 15 2 2" xfId="32546"/>
    <cellStyle name="Note 3 3 15 2 3" xfId="32547"/>
    <cellStyle name="Note 3 3 15 2 4" xfId="32548"/>
    <cellStyle name="Note 3 3 15 2 5" xfId="32549"/>
    <cellStyle name="Note 3 3 15 2 6" xfId="32550"/>
    <cellStyle name="Note 3 3 15 3" xfId="32551"/>
    <cellStyle name="Note 3 3 15 3 2" xfId="64281"/>
    <cellStyle name="Note 3 3 15 3 3" xfId="64282"/>
    <cellStyle name="Note 3 3 15 4" xfId="32552"/>
    <cellStyle name="Note 3 3 15 4 2" xfId="64283"/>
    <cellStyle name="Note 3 3 15 4 3" xfId="64284"/>
    <cellStyle name="Note 3 3 15 5" xfId="32553"/>
    <cellStyle name="Note 3 3 15 5 2" xfId="64285"/>
    <cellStyle name="Note 3 3 15 5 3" xfId="64286"/>
    <cellStyle name="Note 3 3 15 6" xfId="32554"/>
    <cellStyle name="Note 3 3 15 6 2" xfId="64287"/>
    <cellStyle name="Note 3 3 15 6 3" xfId="64288"/>
    <cellStyle name="Note 3 3 15 7" xfId="32555"/>
    <cellStyle name="Note 3 3 15 8" xfId="64289"/>
    <cellStyle name="Note 3 3 16" xfId="32556"/>
    <cellStyle name="Note 3 3 16 2" xfId="32557"/>
    <cellStyle name="Note 3 3 16 2 2" xfId="32558"/>
    <cellStyle name="Note 3 3 16 2 3" xfId="32559"/>
    <cellStyle name="Note 3 3 16 2 4" xfId="32560"/>
    <cellStyle name="Note 3 3 16 2 5" xfId="32561"/>
    <cellStyle name="Note 3 3 16 2 6" xfId="32562"/>
    <cellStyle name="Note 3 3 16 3" xfId="32563"/>
    <cellStyle name="Note 3 3 16 3 2" xfId="64290"/>
    <cellStyle name="Note 3 3 16 3 3" xfId="64291"/>
    <cellStyle name="Note 3 3 16 4" xfId="32564"/>
    <cellStyle name="Note 3 3 16 4 2" xfId="64292"/>
    <cellStyle name="Note 3 3 16 4 3" xfId="64293"/>
    <cellStyle name="Note 3 3 16 5" xfId="32565"/>
    <cellStyle name="Note 3 3 16 5 2" xfId="64294"/>
    <cellStyle name="Note 3 3 16 5 3" xfId="64295"/>
    <cellStyle name="Note 3 3 16 6" xfId="32566"/>
    <cellStyle name="Note 3 3 16 6 2" xfId="64296"/>
    <cellStyle name="Note 3 3 16 6 3" xfId="64297"/>
    <cellStyle name="Note 3 3 16 7" xfId="32567"/>
    <cellStyle name="Note 3 3 16 8" xfId="64298"/>
    <cellStyle name="Note 3 3 17" xfId="32568"/>
    <cellStyle name="Note 3 3 17 2" xfId="32569"/>
    <cellStyle name="Note 3 3 17 2 2" xfId="32570"/>
    <cellStyle name="Note 3 3 17 2 3" xfId="32571"/>
    <cellStyle name="Note 3 3 17 2 4" xfId="32572"/>
    <cellStyle name="Note 3 3 17 2 5" xfId="32573"/>
    <cellStyle name="Note 3 3 17 2 6" xfId="32574"/>
    <cellStyle name="Note 3 3 17 3" xfId="32575"/>
    <cellStyle name="Note 3 3 17 3 2" xfId="64299"/>
    <cellStyle name="Note 3 3 17 3 3" xfId="64300"/>
    <cellStyle name="Note 3 3 17 4" xfId="32576"/>
    <cellStyle name="Note 3 3 17 4 2" xfId="64301"/>
    <cellStyle name="Note 3 3 17 4 3" xfId="64302"/>
    <cellStyle name="Note 3 3 17 5" xfId="32577"/>
    <cellStyle name="Note 3 3 17 5 2" xfId="64303"/>
    <cellStyle name="Note 3 3 17 5 3" xfId="64304"/>
    <cellStyle name="Note 3 3 17 6" xfId="32578"/>
    <cellStyle name="Note 3 3 17 6 2" xfId="64305"/>
    <cellStyle name="Note 3 3 17 6 3" xfId="64306"/>
    <cellStyle name="Note 3 3 17 7" xfId="32579"/>
    <cellStyle name="Note 3 3 17 8" xfId="64307"/>
    <cellStyle name="Note 3 3 18" xfId="32580"/>
    <cellStyle name="Note 3 3 18 2" xfId="32581"/>
    <cellStyle name="Note 3 3 18 2 2" xfId="32582"/>
    <cellStyle name="Note 3 3 18 2 3" xfId="32583"/>
    <cellStyle name="Note 3 3 18 2 4" xfId="32584"/>
    <cellStyle name="Note 3 3 18 2 5" xfId="32585"/>
    <cellStyle name="Note 3 3 18 2 6" xfId="32586"/>
    <cellStyle name="Note 3 3 18 3" xfId="32587"/>
    <cellStyle name="Note 3 3 18 3 2" xfId="64308"/>
    <cellStyle name="Note 3 3 18 3 3" xfId="64309"/>
    <cellStyle name="Note 3 3 18 4" xfId="32588"/>
    <cellStyle name="Note 3 3 18 4 2" xfId="64310"/>
    <cellStyle name="Note 3 3 18 4 3" xfId="64311"/>
    <cellStyle name="Note 3 3 18 5" xfId="32589"/>
    <cellStyle name="Note 3 3 18 5 2" xfId="64312"/>
    <cellStyle name="Note 3 3 18 5 3" xfId="64313"/>
    <cellStyle name="Note 3 3 18 6" xfId="32590"/>
    <cellStyle name="Note 3 3 18 6 2" xfId="64314"/>
    <cellStyle name="Note 3 3 18 6 3" xfId="64315"/>
    <cellStyle name="Note 3 3 18 7" xfId="32591"/>
    <cellStyle name="Note 3 3 18 8" xfId="64316"/>
    <cellStyle name="Note 3 3 19" xfId="32592"/>
    <cellStyle name="Note 3 3 19 2" xfId="32593"/>
    <cellStyle name="Note 3 3 19 2 2" xfId="32594"/>
    <cellStyle name="Note 3 3 19 2 3" xfId="32595"/>
    <cellStyle name="Note 3 3 19 2 4" xfId="32596"/>
    <cellStyle name="Note 3 3 19 2 5" xfId="32597"/>
    <cellStyle name="Note 3 3 19 2 6" xfId="32598"/>
    <cellStyle name="Note 3 3 19 3" xfId="32599"/>
    <cellStyle name="Note 3 3 19 3 2" xfId="64317"/>
    <cellStyle name="Note 3 3 19 3 3" xfId="64318"/>
    <cellStyle name="Note 3 3 19 4" xfId="32600"/>
    <cellStyle name="Note 3 3 19 4 2" xfId="64319"/>
    <cellStyle name="Note 3 3 19 4 3" xfId="64320"/>
    <cellStyle name="Note 3 3 19 5" xfId="32601"/>
    <cellStyle name="Note 3 3 19 5 2" xfId="64321"/>
    <cellStyle name="Note 3 3 19 5 3" xfId="64322"/>
    <cellStyle name="Note 3 3 19 6" xfId="32602"/>
    <cellStyle name="Note 3 3 19 6 2" xfId="64323"/>
    <cellStyle name="Note 3 3 19 6 3" xfId="64324"/>
    <cellStyle name="Note 3 3 19 7" xfId="32603"/>
    <cellStyle name="Note 3 3 19 8" xfId="64325"/>
    <cellStyle name="Note 3 3 2" xfId="32604"/>
    <cellStyle name="Note 3 3 2 10" xfId="32605"/>
    <cellStyle name="Note 3 3 2 10 2" xfId="32606"/>
    <cellStyle name="Note 3 3 2 10 2 2" xfId="32607"/>
    <cellStyle name="Note 3 3 2 10 2 3" xfId="32608"/>
    <cellStyle name="Note 3 3 2 10 2 4" xfId="32609"/>
    <cellStyle name="Note 3 3 2 10 2 5" xfId="32610"/>
    <cellStyle name="Note 3 3 2 10 2 6" xfId="32611"/>
    <cellStyle name="Note 3 3 2 10 3" xfId="32612"/>
    <cellStyle name="Note 3 3 2 10 3 2" xfId="64326"/>
    <cellStyle name="Note 3 3 2 10 3 3" xfId="64327"/>
    <cellStyle name="Note 3 3 2 10 4" xfId="32613"/>
    <cellStyle name="Note 3 3 2 10 4 2" xfId="64328"/>
    <cellStyle name="Note 3 3 2 10 4 3" xfId="64329"/>
    <cellStyle name="Note 3 3 2 10 5" xfId="32614"/>
    <cellStyle name="Note 3 3 2 10 5 2" xfId="64330"/>
    <cellStyle name="Note 3 3 2 10 5 3" xfId="64331"/>
    <cellStyle name="Note 3 3 2 10 6" xfId="32615"/>
    <cellStyle name="Note 3 3 2 10 6 2" xfId="64332"/>
    <cellStyle name="Note 3 3 2 10 6 3" xfId="64333"/>
    <cellStyle name="Note 3 3 2 10 7" xfId="32616"/>
    <cellStyle name="Note 3 3 2 10 8" xfId="64334"/>
    <cellStyle name="Note 3 3 2 11" xfId="32617"/>
    <cellStyle name="Note 3 3 2 11 2" xfId="32618"/>
    <cellStyle name="Note 3 3 2 11 2 2" xfId="32619"/>
    <cellStyle name="Note 3 3 2 11 2 3" xfId="32620"/>
    <cellStyle name="Note 3 3 2 11 2 4" xfId="32621"/>
    <cellStyle name="Note 3 3 2 11 2 5" xfId="32622"/>
    <cellStyle name="Note 3 3 2 11 2 6" xfId="32623"/>
    <cellStyle name="Note 3 3 2 11 3" xfId="32624"/>
    <cellStyle name="Note 3 3 2 11 3 2" xfId="64335"/>
    <cellStyle name="Note 3 3 2 11 3 3" xfId="64336"/>
    <cellStyle name="Note 3 3 2 11 4" xfId="32625"/>
    <cellStyle name="Note 3 3 2 11 4 2" xfId="64337"/>
    <cellStyle name="Note 3 3 2 11 4 3" xfId="64338"/>
    <cellStyle name="Note 3 3 2 11 5" xfId="32626"/>
    <cellStyle name="Note 3 3 2 11 5 2" xfId="64339"/>
    <cellStyle name="Note 3 3 2 11 5 3" xfId="64340"/>
    <cellStyle name="Note 3 3 2 11 6" xfId="32627"/>
    <cellStyle name="Note 3 3 2 11 6 2" xfId="64341"/>
    <cellStyle name="Note 3 3 2 11 6 3" xfId="64342"/>
    <cellStyle name="Note 3 3 2 11 7" xfId="32628"/>
    <cellStyle name="Note 3 3 2 11 8" xfId="64343"/>
    <cellStyle name="Note 3 3 2 12" xfId="32629"/>
    <cellStyle name="Note 3 3 2 12 2" xfId="32630"/>
    <cellStyle name="Note 3 3 2 12 2 2" xfId="32631"/>
    <cellStyle name="Note 3 3 2 12 2 3" xfId="32632"/>
    <cellStyle name="Note 3 3 2 12 2 4" xfId="32633"/>
    <cellStyle name="Note 3 3 2 12 2 5" xfId="32634"/>
    <cellStyle name="Note 3 3 2 12 2 6" xfId="32635"/>
    <cellStyle name="Note 3 3 2 12 3" xfId="32636"/>
    <cellStyle name="Note 3 3 2 12 3 2" xfId="64344"/>
    <cellStyle name="Note 3 3 2 12 3 3" xfId="64345"/>
    <cellStyle name="Note 3 3 2 12 4" xfId="32637"/>
    <cellStyle name="Note 3 3 2 12 4 2" xfId="64346"/>
    <cellStyle name="Note 3 3 2 12 4 3" xfId="64347"/>
    <cellStyle name="Note 3 3 2 12 5" xfId="32638"/>
    <cellStyle name="Note 3 3 2 12 5 2" xfId="64348"/>
    <cellStyle name="Note 3 3 2 12 5 3" xfId="64349"/>
    <cellStyle name="Note 3 3 2 12 6" xfId="32639"/>
    <cellStyle name="Note 3 3 2 12 6 2" xfId="64350"/>
    <cellStyle name="Note 3 3 2 12 6 3" xfId="64351"/>
    <cellStyle name="Note 3 3 2 12 7" xfId="32640"/>
    <cellStyle name="Note 3 3 2 12 8" xfId="64352"/>
    <cellStyle name="Note 3 3 2 13" xfId="32641"/>
    <cellStyle name="Note 3 3 2 13 2" xfId="32642"/>
    <cellStyle name="Note 3 3 2 13 2 2" xfId="32643"/>
    <cellStyle name="Note 3 3 2 13 2 3" xfId="32644"/>
    <cellStyle name="Note 3 3 2 13 2 4" xfId="32645"/>
    <cellStyle name="Note 3 3 2 13 2 5" xfId="32646"/>
    <cellStyle name="Note 3 3 2 13 2 6" xfId="32647"/>
    <cellStyle name="Note 3 3 2 13 3" xfId="32648"/>
    <cellStyle name="Note 3 3 2 13 3 2" xfId="64353"/>
    <cellStyle name="Note 3 3 2 13 3 3" xfId="64354"/>
    <cellStyle name="Note 3 3 2 13 4" xfId="32649"/>
    <cellStyle name="Note 3 3 2 13 4 2" xfId="64355"/>
    <cellStyle name="Note 3 3 2 13 4 3" xfId="64356"/>
    <cellStyle name="Note 3 3 2 13 5" xfId="32650"/>
    <cellStyle name="Note 3 3 2 13 5 2" xfId="64357"/>
    <cellStyle name="Note 3 3 2 13 5 3" xfId="64358"/>
    <cellStyle name="Note 3 3 2 13 6" xfId="32651"/>
    <cellStyle name="Note 3 3 2 13 6 2" xfId="64359"/>
    <cellStyle name="Note 3 3 2 13 6 3" xfId="64360"/>
    <cellStyle name="Note 3 3 2 13 7" xfId="32652"/>
    <cellStyle name="Note 3 3 2 13 8" xfId="64361"/>
    <cellStyle name="Note 3 3 2 14" xfId="32653"/>
    <cellStyle name="Note 3 3 2 14 2" xfId="32654"/>
    <cellStyle name="Note 3 3 2 14 2 2" xfId="32655"/>
    <cellStyle name="Note 3 3 2 14 2 3" xfId="32656"/>
    <cellStyle name="Note 3 3 2 14 2 4" xfId="32657"/>
    <cellStyle name="Note 3 3 2 14 2 5" xfId="32658"/>
    <cellStyle name="Note 3 3 2 14 2 6" xfId="32659"/>
    <cellStyle name="Note 3 3 2 14 3" xfId="32660"/>
    <cellStyle name="Note 3 3 2 14 3 2" xfId="64362"/>
    <cellStyle name="Note 3 3 2 14 3 3" xfId="64363"/>
    <cellStyle name="Note 3 3 2 14 4" xfId="32661"/>
    <cellStyle name="Note 3 3 2 14 4 2" xfId="64364"/>
    <cellStyle name="Note 3 3 2 14 4 3" xfId="64365"/>
    <cellStyle name="Note 3 3 2 14 5" xfId="32662"/>
    <cellStyle name="Note 3 3 2 14 5 2" xfId="64366"/>
    <cellStyle name="Note 3 3 2 14 5 3" xfId="64367"/>
    <cellStyle name="Note 3 3 2 14 6" xfId="32663"/>
    <cellStyle name="Note 3 3 2 14 6 2" xfId="64368"/>
    <cellStyle name="Note 3 3 2 14 6 3" xfId="64369"/>
    <cellStyle name="Note 3 3 2 14 7" xfId="32664"/>
    <cellStyle name="Note 3 3 2 14 8" xfId="64370"/>
    <cellStyle name="Note 3 3 2 15" xfId="32665"/>
    <cellStyle name="Note 3 3 2 15 2" xfId="32666"/>
    <cellStyle name="Note 3 3 2 15 2 2" xfId="32667"/>
    <cellStyle name="Note 3 3 2 15 2 3" xfId="32668"/>
    <cellStyle name="Note 3 3 2 15 2 4" xfId="32669"/>
    <cellStyle name="Note 3 3 2 15 2 5" xfId="32670"/>
    <cellStyle name="Note 3 3 2 15 2 6" xfId="32671"/>
    <cellStyle name="Note 3 3 2 15 3" xfId="32672"/>
    <cellStyle name="Note 3 3 2 15 3 2" xfId="64371"/>
    <cellStyle name="Note 3 3 2 15 3 3" xfId="64372"/>
    <cellStyle name="Note 3 3 2 15 4" xfId="32673"/>
    <cellStyle name="Note 3 3 2 15 4 2" xfId="64373"/>
    <cellStyle name="Note 3 3 2 15 4 3" xfId="64374"/>
    <cellStyle name="Note 3 3 2 15 5" xfId="32674"/>
    <cellStyle name="Note 3 3 2 15 5 2" xfId="64375"/>
    <cellStyle name="Note 3 3 2 15 5 3" xfId="64376"/>
    <cellStyle name="Note 3 3 2 15 6" xfId="32675"/>
    <cellStyle name="Note 3 3 2 15 6 2" xfId="64377"/>
    <cellStyle name="Note 3 3 2 15 6 3" xfId="64378"/>
    <cellStyle name="Note 3 3 2 15 7" xfId="32676"/>
    <cellStyle name="Note 3 3 2 15 8" xfId="64379"/>
    <cellStyle name="Note 3 3 2 16" xfId="32677"/>
    <cellStyle name="Note 3 3 2 16 2" xfId="32678"/>
    <cellStyle name="Note 3 3 2 16 2 2" xfId="32679"/>
    <cellStyle name="Note 3 3 2 16 2 3" xfId="32680"/>
    <cellStyle name="Note 3 3 2 16 2 4" xfId="32681"/>
    <cellStyle name="Note 3 3 2 16 2 5" xfId="32682"/>
    <cellStyle name="Note 3 3 2 16 2 6" xfId="32683"/>
    <cellStyle name="Note 3 3 2 16 3" xfId="32684"/>
    <cellStyle name="Note 3 3 2 16 3 2" xfId="64380"/>
    <cellStyle name="Note 3 3 2 16 3 3" xfId="64381"/>
    <cellStyle name="Note 3 3 2 16 4" xfId="32685"/>
    <cellStyle name="Note 3 3 2 16 4 2" xfId="64382"/>
    <cellStyle name="Note 3 3 2 16 4 3" xfId="64383"/>
    <cellStyle name="Note 3 3 2 16 5" xfId="32686"/>
    <cellStyle name="Note 3 3 2 16 5 2" xfId="64384"/>
    <cellStyle name="Note 3 3 2 16 5 3" xfId="64385"/>
    <cellStyle name="Note 3 3 2 16 6" xfId="32687"/>
    <cellStyle name="Note 3 3 2 16 6 2" xfId="64386"/>
    <cellStyle name="Note 3 3 2 16 6 3" xfId="64387"/>
    <cellStyle name="Note 3 3 2 16 7" xfId="32688"/>
    <cellStyle name="Note 3 3 2 16 8" xfId="64388"/>
    <cellStyle name="Note 3 3 2 17" xfId="32689"/>
    <cellStyle name="Note 3 3 2 17 2" xfId="32690"/>
    <cellStyle name="Note 3 3 2 17 2 2" xfId="32691"/>
    <cellStyle name="Note 3 3 2 17 2 3" xfId="32692"/>
    <cellStyle name="Note 3 3 2 17 2 4" xfId="32693"/>
    <cellStyle name="Note 3 3 2 17 2 5" xfId="32694"/>
    <cellStyle name="Note 3 3 2 17 2 6" xfId="32695"/>
    <cellStyle name="Note 3 3 2 17 3" xfId="32696"/>
    <cellStyle name="Note 3 3 2 17 3 2" xfId="64389"/>
    <cellStyle name="Note 3 3 2 17 3 3" xfId="64390"/>
    <cellStyle name="Note 3 3 2 17 4" xfId="32697"/>
    <cellStyle name="Note 3 3 2 17 4 2" xfId="64391"/>
    <cellStyle name="Note 3 3 2 17 4 3" xfId="64392"/>
    <cellStyle name="Note 3 3 2 17 5" xfId="32698"/>
    <cellStyle name="Note 3 3 2 17 5 2" xfId="64393"/>
    <cellStyle name="Note 3 3 2 17 5 3" xfId="64394"/>
    <cellStyle name="Note 3 3 2 17 6" xfId="32699"/>
    <cellStyle name="Note 3 3 2 17 6 2" xfId="64395"/>
    <cellStyle name="Note 3 3 2 17 6 3" xfId="64396"/>
    <cellStyle name="Note 3 3 2 17 7" xfId="32700"/>
    <cellStyle name="Note 3 3 2 17 8" xfId="64397"/>
    <cellStyle name="Note 3 3 2 18" xfId="32701"/>
    <cellStyle name="Note 3 3 2 18 2" xfId="32702"/>
    <cellStyle name="Note 3 3 2 18 2 2" xfId="32703"/>
    <cellStyle name="Note 3 3 2 18 2 3" xfId="32704"/>
    <cellStyle name="Note 3 3 2 18 2 4" xfId="32705"/>
    <cellStyle name="Note 3 3 2 18 2 5" xfId="32706"/>
    <cellStyle name="Note 3 3 2 18 2 6" xfId="32707"/>
    <cellStyle name="Note 3 3 2 18 3" xfId="32708"/>
    <cellStyle name="Note 3 3 2 18 3 2" xfId="64398"/>
    <cellStyle name="Note 3 3 2 18 3 3" xfId="64399"/>
    <cellStyle name="Note 3 3 2 18 4" xfId="32709"/>
    <cellStyle name="Note 3 3 2 18 4 2" xfId="64400"/>
    <cellStyle name="Note 3 3 2 18 4 3" xfId="64401"/>
    <cellStyle name="Note 3 3 2 18 5" xfId="32710"/>
    <cellStyle name="Note 3 3 2 18 5 2" xfId="64402"/>
    <cellStyle name="Note 3 3 2 18 5 3" xfId="64403"/>
    <cellStyle name="Note 3 3 2 18 6" xfId="32711"/>
    <cellStyle name="Note 3 3 2 18 6 2" xfId="64404"/>
    <cellStyle name="Note 3 3 2 18 6 3" xfId="64405"/>
    <cellStyle name="Note 3 3 2 18 7" xfId="32712"/>
    <cellStyle name="Note 3 3 2 18 8" xfId="64406"/>
    <cellStyle name="Note 3 3 2 19" xfId="32713"/>
    <cellStyle name="Note 3 3 2 19 2" xfId="32714"/>
    <cellStyle name="Note 3 3 2 19 2 2" xfId="32715"/>
    <cellStyle name="Note 3 3 2 19 2 3" xfId="32716"/>
    <cellStyle name="Note 3 3 2 19 2 4" xfId="32717"/>
    <cellStyle name="Note 3 3 2 19 2 5" xfId="32718"/>
    <cellStyle name="Note 3 3 2 19 2 6" xfId="32719"/>
    <cellStyle name="Note 3 3 2 19 3" xfId="32720"/>
    <cellStyle name="Note 3 3 2 19 3 2" xfId="64407"/>
    <cellStyle name="Note 3 3 2 19 3 3" xfId="64408"/>
    <cellStyle name="Note 3 3 2 19 4" xfId="32721"/>
    <cellStyle name="Note 3 3 2 19 4 2" xfId="64409"/>
    <cellStyle name="Note 3 3 2 19 4 3" xfId="64410"/>
    <cellStyle name="Note 3 3 2 19 5" xfId="32722"/>
    <cellStyle name="Note 3 3 2 19 5 2" xfId="64411"/>
    <cellStyle name="Note 3 3 2 19 5 3" xfId="64412"/>
    <cellStyle name="Note 3 3 2 19 6" xfId="32723"/>
    <cellStyle name="Note 3 3 2 19 6 2" xfId="64413"/>
    <cellStyle name="Note 3 3 2 19 6 3" xfId="64414"/>
    <cellStyle name="Note 3 3 2 19 7" xfId="32724"/>
    <cellStyle name="Note 3 3 2 19 8" xfId="64415"/>
    <cellStyle name="Note 3 3 2 2" xfId="32725"/>
    <cellStyle name="Note 3 3 2 2 2" xfId="32726"/>
    <cellStyle name="Note 3 3 2 2 2 2" xfId="32727"/>
    <cellStyle name="Note 3 3 2 2 2 3" xfId="64416"/>
    <cellStyle name="Note 3 3 2 2 3" xfId="32728"/>
    <cellStyle name="Note 3 3 2 2 3 2" xfId="32729"/>
    <cellStyle name="Note 3 3 2 2 3 3" xfId="32730"/>
    <cellStyle name="Note 3 3 2 2 3 4" xfId="32731"/>
    <cellStyle name="Note 3 3 2 2 3 5" xfId="32732"/>
    <cellStyle name="Note 3 3 2 2 3 6" xfId="32733"/>
    <cellStyle name="Note 3 3 2 2 4" xfId="32734"/>
    <cellStyle name="Note 3 3 2 2 4 2" xfId="64417"/>
    <cellStyle name="Note 3 3 2 2 4 3" xfId="64418"/>
    <cellStyle name="Note 3 3 2 2 5" xfId="32735"/>
    <cellStyle name="Note 3 3 2 2 5 2" xfId="64419"/>
    <cellStyle name="Note 3 3 2 2 5 3" xfId="64420"/>
    <cellStyle name="Note 3 3 2 2 6" xfId="32736"/>
    <cellStyle name="Note 3 3 2 2 6 2" xfId="64421"/>
    <cellStyle name="Note 3 3 2 2 6 3" xfId="64422"/>
    <cellStyle name="Note 3 3 2 2 7" xfId="32737"/>
    <cellStyle name="Note 3 3 2 2 8" xfId="32738"/>
    <cellStyle name="Note 3 3 2 20" xfId="32739"/>
    <cellStyle name="Note 3 3 2 20 2" xfId="32740"/>
    <cellStyle name="Note 3 3 2 20 2 2" xfId="32741"/>
    <cellStyle name="Note 3 3 2 20 2 3" xfId="32742"/>
    <cellStyle name="Note 3 3 2 20 2 4" xfId="32743"/>
    <cellStyle name="Note 3 3 2 20 2 5" xfId="32744"/>
    <cellStyle name="Note 3 3 2 20 2 6" xfId="32745"/>
    <cellStyle name="Note 3 3 2 20 3" xfId="32746"/>
    <cellStyle name="Note 3 3 2 20 3 2" xfId="64423"/>
    <cellStyle name="Note 3 3 2 20 3 3" xfId="64424"/>
    <cellStyle name="Note 3 3 2 20 4" xfId="32747"/>
    <cellStyle name="Note 3 3 2 20 4 2" xfId="64425"/>
    <cellStyle name="Note 3 3 2 20 4 3" xfId="64426"/>
    <cellStyle name="Note 3 3 2 20 5" xfId="32748"/>
    <cellStyle name="Note 3 3 2 20 5 2" xfId="64427"/>
    <cellStyle name="Note 3 3 2 20 5 3" xfId="64428"/>
    <cellStyle name="Note 3 3 2 20 6" xfId="32749"/>
    <cellStyle name="Note 3 3 2 20 6 2" xfId="64429"/>
    <cellStyle name="Note 3 3 2 20 6 3" xfId="64430"/>
    <cellStyle name="Note 3 3 2 20 7" xfId="32750"/>
    <cellStyle name="Note 3 3 2 20 8" xfId="64431"/>
    <cellStyle name="Note 3 3 2 21" xfId="32751"/>
    <cellStyle name="Note 3 3 2 21 2" xfId="32752"/>
    <cellStyle name="Note 3 3 2 21 2 2" xfId="32753"/>
    <cellStyle name="Note 3 3 2 21 2 3" xfId="32754"/>
    <cellStyle name="Note 3 3 2 21 2 4" xfId="32755"/>
    <cellStyle name="Note 3 3 2 21 2 5" xfId="32756"/>
    <cellStyle name="Note 3 3 2 21 2 6" xfId="32757"/>
    <cellStyle name="Note 3 3 2 21 3" xfId="32758"/>
    <cellStyle name="Note 3 3 2 21 3 2" xfId="64432"/>
    <cellStyle name="Note 3 3 2 21 3 3" xfId="64433"/>
    <cellStyle name="Note 3 3 2 21 4" xfId="32759"/>
    <cellStyle name="Note 3 3 2 21 4 2" xfId="64434"/>
    <cellStyle name="Note 3 3 2 21 4 3" xfId="64435"/>
    <cellStyle name="Note 3 3 2 21 5" xfId="32760"/>
    <cellStyle name="Note 3 3 2 21 5 2" xfId="64436"/>
    <cellStyle name="Note 3 3 2 21 5 3" xfId="64437"/>
    <cellStyle name="Note 3 3 2 21 6" xfId="32761"/>
    <cellStyle name="Note 3 3 2 21 6 2" xfId="64438"/>
    <cellStyle name="Note 3 3 2 21 6 3" xfId="64439"/>
    <cellStyle name="Note 3 3 2 21 7" xfId="32762"/>
    <cellStyle name="Note 3 3 2 21 8" xfId="64440"/>
    <cellStyle name="Note 3 3 2 22" xfId="32763"/>
    <cellStyle name="Note 3 3 2 22 2" xfId="32764"/>
    <cellStyle name="Note 3 3 2 22 2 2" xfId="32765"/>
    <cellStyle name="Note 3 3 2 22 2 3" xfId="32766"/>
    <cellStyle name="Note 3 3 2 22 2 4" xfId="32767"/>
    <cellStyle name="Note 3 3 2 22 2 5" xfId="32768"/>
    <cellStyle name="Note 3 3 2 22 2 6" xfId="32769"/>
    <cellStyle name="Note 3 3 2 22 3" xfId="32770"/>
    <cellStyle name="Note 3 3 2 22 3 2" xfId="64441"/>
    <cellStyle name="Note 3 3 2 22 3 3" xfId="64442"/>
    <cellStyle name="Note 3 3 2 22 4" xfId="32771"/>
    <cellStyle name="Note 3 3 2 22 4 2" xfId="64443"/>
    <cellStyle name="Note 3 3 2 22 4 3" xfId="64444"/>
    <cellStyle name="Note 3 3 2 22 5" xfId="32772"/>
    <cellStyle name="Note 3 3 2 22 5 2" xfId="64445"/>
    <cellStyle name="Note 3 3 2 22 5 3" xfId="64446"/>
    <cellStyle name="Note 3 3 2 22 6" xfId="32773"/>
    <cellStyle name="Note 3 3 2 22 6 2" xfId="64447"/>
    <cellStyle name="Note 3 3 2 22 6 3" xfId="64448"/>
    <cellStyle name="Note 3 3 2 22 7" xfId="32774"/>
    <cellStyle name="Note 3 3 2 22 8" xfId="64449"/>
    <cellStyle name="Note 3 3 2 23" xfId="32775"/>
    <cellStyle name="Note 3 3 2 23 2" xfId="32776"/>
    <cellStyle name="Note 3 3 2 23 2 2" xfId="32777"/>
    <cellStyle name="Note 3 3 2 23 2 3" xfId="32778"/>
    <cellStyle name="Note 3 3 2 23 2 4" xfId="32779"/>
    <cellStyle name="Note 3 3 2 23 2 5" xfId="32780"/>
    <cellStyle name="Note 3 3 2 23 2 6" xfId="32781"/>
    <cellStyle name="Note 3 3 2 23 3" xfId="32782"/>
    <cellStyle name="Note 3 3 2 23 3 2" xfId="64450"/>
    <cellStyle name="Note 3 3 2 23 3 3" xfId="64451"/>
    <cellStyle name="Note 3 3 2 23 4" xfId="32783"/>
    <cellStyle name="Note 3 3 2 23 4 2" xfId="64452"/>
    <cellStyle name="Note 3 3 2 23 4 3" xfId="64453"/>
    <cellStyle name="Note 3 3 2 23 5" xfId="32784"/>
    <cellStyle name="Note 3 3 2 23 5 2" xfId="64454"/>
    <cellStyle name="Note 3 3 2 23 5 3" xfId="64455"/>
    <cellStyle name="Note 3 3 2 23 6" xfId="32785"/>
    <cellStyle name="Note 3 3 2 23 6 2" xfId="64456"/>
    <cellStyle name="Note 3 3 2 23 6 3" xfId="64457"/>
    <cellStyle name="Note 3 3 2 23 7" xfId="32786"/>
    <cellStyle name="Note 3 3 2 23 8" xfId="64458"/>
    <cellStyle name="Note 3 3 2 24" xfId="32787"/>
    <cellStyle name="Note 3 3 2 24 2" xfId="32788"/>
    <cellStyle name="Note 3 3 2 24 2 2" xfId="32789"/>
    <cellStyle name="Note 3 3 2 24 2 3" xfId="32790"/>
    <cellStyle name="Note 3 3 2 24 2 4" xfId="32791"/>
    <cellStyle name="Note 3 3 2 24 2 5" xfId="32792"/>
    <cellStyle name="Note 3 3 2 24 2 6" xfId="32793"/>
    <cellStyle name="Note 3 3 2 24 3" xfId="32794"/>
    <cellStyle name="Note 3 3 2 24 3 2" xfId="64459"/>
    <cellStyle name="Note 3 3 2 24 3 3" xfId="64460"/>
    <cellStyle name="Note 3 3 2 24 4" xfId="32795"/>
    <cellStyle name="Note 3 3 2 24 4 2" xfId="64461"/>
    <cellStyle name="Note 3 3 2 24 4 3" xfId="64462"/>
    <cellStyle name="Note 3 3 2 24 5" xfId="32796"/>
    <cellStyle name="Note 3 3 2 24 5 2" xfId="64463"/>
    <cellStyle name="Note 3 3 2 24 5 3" xfId="64464"/>
    <cellStyle name="Note 3 3 2 24 6" xfId="32797"/>
    <cellStyle name="Note 3 3 2 24 6 2" xfId="64465"/>
    <cellStyle name="Note 3 3 2 24 6 3" xfId="64466"/>
    <cellStyle name="Note 3 3 2 24 7" xfId="32798"/>
    <cellStyle name="Note 3 3 2 24 8" xfId="64467"/>
    <cellStyle name="Note 3 3 2 25" xfId="32799"/>
    <cellStyle name="Note 3 3 2 25 2" xfId="32800"/>
    <cellStyle name="Note 3 3 2 25 2 2" xfId="32801"/>
    <cellStyle name="Note 3 3 2 25 2 3" xfId="32802"/>
    <cellStyle name="Note 3 3 2 25 2 4" xfId="32803"/>
    <cellStyle name="Note 3 3 2 25 2 5" xfId="32804"/>
    <cellStyle name="Note 3 3 2 25 2 6" xfId="32805"/>
    <cellStyle name="Note 3 3 2 25 3" xfId="32806"/>
    <cellStyle name="Note 3 3 2 25 3 2" xfId="64468"/>
    <cellStyle name="Note 3 3 2 25 3 3" xfId="64469"/>
    <cellStyle name="Note 3 3 2 25 4" xfId="32807"/>
    <cellStyle name="Note 3 3 2 25 4 2" xfId="64470"/>
    <cellStyle name="Note 3 3 2 25 4 3" xfId="64471"/>
    <cellStyle name="Note 3 3 2 25 5" xfId="32808"/>
    <cellStyle name="Note 3 3 2 25 5 2" xfId="64472"/>
    <cellStyle name="Note 3 3 2 25 5 3" xfId="64473"/>
    <cellStyle name="Note 3 3 2 25 6" xfId="32809"/>
    <cellStyle name="Note 3 3 2 25 6 2" xfId="64474"/>
    <cellStyle name="Note 3 3 2 25 6 3" xfId="64475"/>
    <cellStyle name="Note 3 3 2 25 7" xfId="32810"/>
    <cellStyle name="Note 3 3 2 25 8" xfId="64476"/>
    <cellStyle name="Note 3 3 2 26" xfId="32811"/>
    <cellStyle name="Note 3 3 2 26 2" xfId="32812"/>
    <cellStyle name="Note 3 3 2 26 2 2" xfId="32813"/>
    <cellStyle name="Note 3 3 2 26 2 3" xfId="32814"/>
    <cellStyle name="Note 3 3 2 26 2 4" xfId="32815"/>
    <cellStyle name="Note 3 3 2 26 2 5" xfId="32816"/>
    <cellStyle name="Note 3 3 2 26 2 6" xfId="32817"/>
    <cellStyle name="Note 3 3 2 26 3" xfId="32818"/>
    <cellStyle name="Note 3 3 2 26 3 2" xfId="64477"/>
    <cellStyle name="Note 3 3 2 26 3 3" xfId="64478"/>
    <cellStyle name="Note 3 3 2 26 4" xfId="32819"/>
    <cellStyle name="Note 3 3 2 26 4 2" xfId="64479"/>
    <cellStyle name="Note 3 3 2 26 4 3" xfId="64480"/>
    <cellStyle name="Note 3 3 2 26 5" xfId="32820"/>
    <cellStyle name="Note 3 3 2 26 5 2" xfId="64481"/>
    <cellStyle name="Note 3 3 2 26 5 3" xfId="64482"/>
    <cellStyle name="Note 3 3 2 26 6" xfId="32821"/>
    <cellStyle name="Note 3 3 2 26 6 2" xfId="64483"/>
    <cellStyle name="Note 3 3 2 26 6 3" xfId="64484"/>
    <cellStyle name="Note 3 3 2 26 7" xfId="32822"/>
    <cellStyle name="Note 3 3 2 26 8" xfId="64485"/>
    <cellStyle name="Note 3 3 2 27" xfId="32823"/>
    <cellStyle name="Note 3 3 2 27 2" xfId="32824"/>
    <cellStyle name="Note 3 3 2 27 2 2" xfId="32825"/>
    <cellStyle name="Note 3 3 2 27 2 3" xfId="32826"/>
    <cellStyle name="Note 3 3 2 27 2 4" xfId="32827"/>
    <cellStyle name="Note 3 3 2 27 2 5" xfId="32828"/>
    <cellStyle name="Note 3 3 2 27 2 6" xfId="32829"/>
    <cellStyle name="Note 3 3 2 27 3" xfId="32830"/>
    <cellStyle name="Note 3 3 2 27 3 2" xfId="64486"/>
    <cellStyle name="Note 3 3 2 27 3 3" xfId="64487"/>
    <cellStyle name="Note 3 3 2 27 4" xfId="32831"/>
    <cellStyle name="Note 3 3 2 27 4 2" xfId="64488"/>
    <cellStyle name="Note 3 3 2 27 4 3" xfId="64489"/>
    <cellStyle name="Note 3 3 2 27 5" xfId="32832"/>
    <cellStyle name="Note 3 3 2 27 5 2" xfId="64490"/>
    <cellStyle name="Note 3 3 2 27 5 3" xfId="64491"/>
    <cellStyle name="Note 3 3 2 27 6" xfId="32833"/>
    <cellStyle name="Note 3 3 2 27 6 2" xfId="64492"/>
    <cellStyle name="Note 3 3 2 27 6 3" xfId="64493"/>
    <cellStyle name="Note 3 3 2 27 7" xfId="32834"/>
    <cellStyle name="Note 3 3 2 27 8" xfId="64494"/>
    <cellStyle name="Note 3 3 2 28" xfId="32835"/>
    <cellStyle name="Note 3 3 2 28 2" xfId="32836"/>
    <cellStyle name="Note 3 3 2 28 2 2" xfId="32837"/>
    <cellStyle name="Note 3 3 2 28 2 3" xfId="32838"/>
    <cellStyle name="Note 3 3 2 28 2 4" xfId="32839"/>
    <cellStyle name="Note 3 3 2 28 2 5" xfId="32840"/>
    <cellStyle name="Note 3 3 2 28 2 6" xfId="32841"/>
    <cellStyle name="Note 3 3 2 28 3" xfId="32842"/>
    <cellStyle name="Note 3 3 2 28 3 2" xfId="64495"/>
    <cellStyle name="Note 3 3 2 28 3 3" xfId="64496"/>
    <cellStyle name="Note 3 3 2 28 4" xfId="32843"/>
    <cellStyle name="Note 3 3 2 28 4 2" xfId="64497"/>
    <cellStyle name="Note 3 3 2 28 4 3" xfId="64498"/>
    <cellStyle name="Note 3 3 2 28 5" xfId="32844"/>
    <cellStyle name="Note 3 3 2 28 5 2" xfId="64499"/>
    <cellStyle name="Note 3 3 2 28 5 3" xfId="64500"/>
    <cellStyle name="Note 3 3 2 28 6" xfId="32845"/>
    <cellStyle name="Note 3 3 2 28 6 2" xfId="64501"/>
    <cellStyle name="Note 3 3 2 28 6 3" xfId="64502"/>
    <cellStyle name="Note 3 3 2 28 7" xfId="32846"/>
    <cellStyle name="Note 3 3 2 28 8" xfId="64503"/>
    <cellStyle name="Note 3 3 2 29" xfId="32847"/>
    <cellStyle name="Note 3 3 2 29 2" xfId="32848"/>
    <cellStyle name="Note 3 3 2 29 2 2" xfId="32849"/>
    <cellStyle name="Note 3 3 2 29 2 3" xfId="32850"/>
    <cellStyle name="Note 3 3 2 29 2 4" xfId="32851"/>
    <cellStyle name="Note 3 3 2 29 2 5" xfId="32852"/>
    <cellStyle name="Note 3 3 2 29 2 6" xfId="32853"/>
    <cellStyle name="Note 3 3 2 29 3" xfId="32854"/>
    <cellStyle name="Note 3 3 2 29 3 2" xfId="64504"/>
    <cellStyle name="Note 3 3 2 29 3 3" xfId="64505"/>
    <cellStyle name="Note 3 3 2 29 4" xfId="32855"/>
    <cellStyle name="Note 3 3 2 29 4 2" xfId="64506"/>
    <cellStyle name="Note 3 3 2 29 4 3" xfId="64507"/>
    <cellStyle name="Note 3 3 2 29 5" xfId="32856"/>
    <cellStyle name="Note 3 3 2 29 5 2" xfId="64508"/>
    <cellStyle name="Note 3 3 2 29 5 3" xfId="64509"/>
    <cellStyle name="Note 3 3 2 29 6" xfId="32857"/>
    <cellStyle name="Note 3 3 2 29 6 2" xfId="64510"/>
    <cellStyle name="Note 3 3 2 29 6 3" xfId="64511"/>
    <cellStyle name="Note 3 3 2 29 7" xfId="32858"/>
    <cellStyle name="Note 3 3 2 29 8" xfId="64512"/>
    <cellStyle name="Note 3 3 2 3" xfId="32859"/>
    <cellStyle name="Note 3 3 2 3 2" xfId="32860"/>
    <cellStyle name="Note 3 3 2 3 2 2" xfId="32861"/>
    <cellStyle name="Note 3 3 2 3 2 3" xfId="32862"/>
    <cellStyle name="Note 3 3 2 3 2 4" xfId="32863"/>
    <cellStyle name="Note 3 3 2 3 2 5" xfId="32864"/>
    <cellStyle name="Note 3 3 2 3 2 6" xfId="32865"/>
    <cellStyle name="Note 3 3 2 3 3" xfId="32866"/>
    <cellStyle name="Note 3 3 2 3 3 2" xfId="64513"/>
    <cellStyle name="Note 3 3 2 3 3 3" xfId="64514"/>
    <cellStyle name="Note 3 3 2 3 4" xfId="32867"/>
    <cellStyle name="Note 3 3 2 3 4 2" xfId="64515"/>
    <cellStyle name="Note 3 3 2 3 4 3" xfId="64516"/>
    <cellStyle name="Note 3 3 2 3 5" xfId="32868"/>
    <cellStyle name="Note 3 3 2 3 5 2" xfId="64517"/>
    <cellStyle name="Note 3 3 2 3 5 3" xfId="64518"/>
    <cellStyle name="Note 3 3 2 3 6" xfId="32869"/>
    <cellStyle name="Note 3 3 2 3 6 2" xfId="64519"/>
    <cellStyle name="Note 3 3 2 3 6 3" xfId="64520"/>
    <cellStyle name="Note 3 3 2 3 7" xfId="32870"/>
    <cellStyle name="Note 3 3 2 3 8" xfId="64521"/>
    <cellStyle name="Note 3 3 2 30" xfId="32871"/>
    <cellStyle name="Note 3 3 2 30 2" xfId="32872"/>
    <cellStyle name="Note 3 3 2 30 2 2" xfId="32873"/>
    <cellStyle name="Note 3 3 2 30 2 3" xfId="32874"/>
    <cellStyle name="Note 3 3 2 30 2 4" xfId="32875"/>
    <cellStyle name="Note 3 3 2 30 2 5" xfId="32876"/>
    <cellStyle name="Note 3 3 2 30 2 6" xfId="32877"/>
    <cellStyle name="Note 3 3 2 30 3" xfId="32878"/>
    <cellStyle name="Note 3 3 2 30 3 2" xfId="64522"/>
    <cellStyle name="Note 3 3 2 30 3 3" xfId="64523"/>
    <cellStyle name="Note 3 3 2 30 4" xfId="32879"/>
    <cellStyle name="Note 3 3 2 30 4 2" xfId="64524"/>
    <cellStyle name="Note 3 3 2 30 4 3" xfId="64525"/>
    <cellStyle name="Note 3 3 2 30 5" xfId="32880"/>
    <cellStyle name="Note 3 3 2 30 5 2" xfId="64526"/>
    <cellStyle name="Note 3 3 2 30 5 3" xfId="64527"/>
    <cellStyle name="Note 3 3 2 30 6" xfId="32881"/>
    <cellStyle name="Note 3 3 2 30 6 2" xfId="64528"/>
    <cellStyle name="Note 3 3 2 30 6 3" xfId="64529"/>
    <cellStyle name="Note 3 3 2 30 7" xfId="32882"/>
    <cellStyle name="Note 3 3 2 30 8" xfId="64530"/>
    <cellStyle name="Note 3 3 2 31" xfId="32883"/>
    <cellStyle name="Note 3 3 2 31 2" xfId="32884"/>
    <cellStyle name="Note 3 3 2 31 2 2" xfId="32885"/>
    <cellStyle name="Note 3 3 2 31 2 3" xfId="32886"/>
    <cellStyle name="Note 3 3 2 31 2 4" xfId="32887"/>
    <cellStyle name="Note 3 3 2 31 2 5" xfId="32888"/>
    <cellStyle name="Note 3 3 2 31 2 6" xfId="32889"/>
    <cellStyle name="Note 3 3 2 31 3" xfId="32890"/>
    <cellStyle name="Note 3 3 2 31 3 2" xfId="64531"/>
    <cellStyle name="Note 3 3 2 31 3 3" xfId="64532"/>
    <cellStyle name="Note 3 3 2 31 4" xfId="32891"/>
    <cellStyle name="Note 3 3 2 31 4 2" xfId="64533"/>
    <cellStyle name="Note 3 3 2 31 4 3" xfId="64534"/>
    <cellStyle name="Note 3 3 2 31 5" xfId="32892"/>
    <cellStyle name="Note 3 3 2 31 5 2" xfId="64535"/>
    <cellStyle name="Note 3 3 2 31 5 3" xfId="64536"/>
    <cellStyle name="Note 3 3 2 31 6" xfId="32893"/>
    <cellStyle name="Note 3 3 2 31 6 2" xfId="64537"/>
    <cellStyle name="Note 3 3 2 31 6 3" xfId="64538"/>
    <cellStyle name="Note 3 3 2 31 7" xfId="32894"/>
    <cellStyle name="Note 3 3 2 31 8" xfId="64539"/>
    <cellStyle name="Note 3 3 2 32" xfId="32895"/>
    <cellStyle name="Note 3 3 2 32 2" xfId="32896"/>
    <cellStyle name="Note 3 3 2 32 2 2" xfId="32897"/>
    <cellStyle name="Note 3 3 2 32 2 3" xfId="32898"/>
    <cellStyle name="Note 3 3 2 32 2 4" xfId="32899"/>
    <cellStyle name="Note 3 3 2 32 2 5" xfId="32900"/>
    <cellStyle name="Note 3 3 2 32 2 6" xfId="32901"/>
    <cellStyle name="Note 3 3 2 32 3" xfId="32902"/>
    <cellStyle name="Note 3 3 2 32 3 2" xfId="64540"/>
    <cellStyle name="Note 3 3 2 32 3 3" xfId="64541"/>
    <cellStyle name="Note 3 3 2 32 4" xfId="32903"/>
    <cellStyle name="Note 3 3 2 32 4 2" xfId="64542"/>
    <cellStyle name="Note 3 3 2 32 4 3" xfId="64543"/>
    <cellStyle name="Note 3 3 2 32 5" xfId="32904"/>
    <cellStyle name="Note 3 3 2 32 5 2" xfId="64544"/>
    <cellStyle name="Note 3 3 2 32 5 3" xfId="64545"/>
    <cellStyle name="Note 3 3 2 32 6" xfId="32905"/>
    <cellStyle name="Note 3 3 2 32 6 2" xfId="64546"/>
    <cellStyle name="Note 3 3 2 32 6 3" xfId="64547"/>
    <cellStyle name="Note 3 3 2 32 7" xfId="32906"/>
    <cellStyle name="Note 3 3 2 32 8" xfId="64548"/>
    <cellStyle name="Note 3 3 2 33" xfId="32907"/>
    <cellStyle name="Note 3 3 2 33 2" xfId="32908"/>
    <cellStyle name="Note 3 3 2 33 2 2" xfId="32909"/>
    <cellStyle name="Note 3 3 2 33 2 3" xfId="32910"/>
    <cellStyle name="Note 3 3 2 33 2 4" xfId="32911"/>
    <cellStyle name="Note 3 3 2 33 2 5" xfId="32912"/>
    <cellStyle name="Note 3 3 2 33 2 6" xfId="32913"/>
    <cellStyle name="Note 3 3 2 33 3" xfId="32914"/>
    <cellStyle name="Note 3 3 2 33 3 2" xfId="64549"/>
    <cellStyle name="Note 3 3 2 33 3 3" xfId="64550"/>
    <cellStyle name="Note 3 3 2 33 4" xfId="32915"/>
    <cellStyle name="Note 3 3 2 33 4 2" xfId="64551"/>
    <cellStyle name="Note 3 3 2 33 4 3" xfId="64552"/>
    <cellStyle name="Note 3 3 2 33 5" xfId="32916"/>
    <cellStyle name="Note 3 3 2 33 5 2" xfId="64553"/>
    <cellStyle name="Note 3 3 2 33 5 3" xfId="64554"/>
    <cellStyle name="Note 3 3 2 33 6" xfId="32917"/>
    <cellStyle name="Note 3 3 2 33 6 2" xfId="64555"/>
    <cellStyle name="Note 3 3 2 33 6 3" xfId="64556"/>
    <cellStyle name="Note 3 3 2 33 7" xfId="32918"/>
    <cellStyle name="Note 3 3 2 33 8" xfId="64557"/>
    <cellStyle name="Note 3 3 2 34" xfId="32919"/>
    <cellStyle name="Note 3 3 2 34 2" xfId="32920"/>
    <cellStyle name="Note 3 3 2 34 2 2" xfId="32921"/>
    <cellStyle name="Note 3 3 2 34 2 3" xfId="32922"/>
    <cellStyle name="Note 3 3 2 34 2 4" xfId="32923"/>
    <cellStyle name="Note 3 3 2 34 2 5" xfId="32924"/>
    <cellStyle name="Note 3 3 2 34 2 6" xfId="32925"/>
    <cellStyle name="Note 3 3 2 34 3" xfId="32926"/>
    <cellStyle name="Note 3 3 2 34 3 2" xfId="64558"/>
    <cellStyle name="Note 3 3 2 34 3 3" xfId="64559"/>
    <cellStyle name="Note 3 3 2 34 4" xfId="32927"/>
    <cellStyle name="Note 3 3 2 34 4 2" xfId="64560"/>
    <cellStyle name="Note 3 3 2 34 4 3" xfId="64561"/>
    <cellStyle name="Note 3 3 2 34 5" xfId="32928"/>
    <cellStyle name="Note 3 3 2 34 5 2" xfId="64562"/>
    <cellStyle name="Note 3 3 2 34 5 3" xfId="64563"/>
    <cellStyle name="Note 3 3 2 34 6" xfId="32929"/>
    <cellStyle name="Note 3 3 2 34 6 2" xfId="64564"/>
    <cellStyle name="Note 3 3 2 34 6 3" xfId="64565"/>
    <cellStyle name="Note 3 3 2 34 7" xfId="32930"/>
    <cellStyle name="Note 3 3 2 34 8" xfId="64566"/>
    <cellStyle name="Note 3 3 2 35" xfId="32931"/>
    <cellStyle name="Note 3 3 2 35 2" xfId="32932"/>
    <cellStyle name="Note 3 3 2 35 3" xfId="64567"/>
    <cellStyle name="Note 3 3 2 36" xfId="32933"/>
    <cellStyle name="Note 3 3 2 36 2" xfId="32934"/>
    <cellStyle name="Note 3 3 2 36 3" xfId="32935"/>
    <cellStyle name="Note 3 3 2 36 4" xfId="32936"/>
    <cellStyle name="Note 3 3 2 36 5" xfId="32937"/>
    <cellStyle name="Note 3 3 2 36 6" xfId="32938"/>
    <cellStyle name="Note 3 3 2 37" xfId="32939"/>
    <cellStyle name="Note 3 3 2 37 2" xfId="64568"/>
    <cellStyle name="Note 3 3 2 37 3" xfId="64569"/>
    <cellStyle name="Note 3 3 2 38" xfId="32940"/>
    <cellStyle name="Note 3 3 2 38 2" xfId="64570"/>
    <cellStyle name="Note 3 3 2 38 3" xfId="64571"/>
    <cellStyle name="Note 3 3 2 39" xfId="32941"/>
    <cellStyle name="Note 3 3 2 39 2" xfId="64572"/>
    <cellStyle name="Note 3 3 2 39 3" xfId="64573"/>
    <cellStyle name="Note 3 3 2 4" xfId="32942"/>
    <cellStyle name="Note 3 3 2 4 2" xfId="32943"/>
    <cellStyle name="Note 3 3 2 4 2 2" xfId="32944"/>
    <cellStyle name="Note 3 3 2 4 2 3" xfId="32945"/>
    <cellStyle name="Note 3 3 2 4 2 4" xfId="32946"/>
    <cellStyle name="Note 3 3 2 4 2 5" xfId="32947"/>
    <cellStyle name="Note 3 3 2 4 2 6" xfId="32948"/>
    <cellStyle name="Note 3 3 2 4 3" xfId="32949"/>
    <cellStyle name="Note 3 3 2 4 3 2" xfId="64574"/>
    <cellStyle name="Note 3 3 2 4 3 3" xfId="64575"/>
    <cellStyle name="Note 3 3 2 4 4" xfId="32950"/>
    <cellStyle name="Note 3 3 2 4 4 2" xfId="64576"/>
    <cellStyle name="Note 3 3 2 4 4 3" xfId="64577"/>
    <cellStyle name="Note 3 3 2 4 5" xfId="32951"/>
    <cellStyle name="Note 3 3 2 4 5 2" xfId="64578"/>
    <cellStyle name="Note 3 3 2 4 5 3" xfId="64579"/>
    <cellStyle name="Note 3 3 2 4 6" xfId="32952"/>
    <cellStyle name="Note 3 3 2 4 6 2" xfId="64580"/>
    <cellStyle name="Note 3 3 2 4 6 3" xfId="64581"/>
    <cellStyle name="Note 3 3 2 4 7" xfId="32953"/>
    <cellStyle name="Note 3 3 2 4 8" xfId="64582"/>
    <cellStyle name="Note 3 3 2 40" xfId="32954"/>
    <cellStyle name="Note 3 3 2 41" xfId="32955"/>
    <cellStyle name="Note 3 3 2 5" xfId="32956"/>
    <cellStyle name="Note 3 3 2 5 2" xfId="32957"/>
    <cellStyle name="Note 3 3 2 5 2 2" xfId="32958"/>
    <cellStyle name="Note 3 3 2 5 2 3" xfId="32959"/>
    <cellStyle name="Note 3 3 2 5 2 4" xfId="32960"/>
    <cellStyle name="Note 3 3 2 5 2 5" xfId="32961"/>
    <cellStyle name="Note 3 3 2 5 2 6" xfId="32962"/>
    <cellStyle name="Note 3 3 2 5 3" xfId="32963"/>
    <cellStyle name="Note 3 3 2 5 3 2" xfId="64583"/>
    <cellStyle name="Note 3 3 2 5 3 3" xfId="64584"/>
    <cellStyle name="Note 3 3 2 5 4" xfId="32964"/>
    <cellStyle name="Note 3 3 2 5 4 2" xfId="64585"/>
    <cellStyle name="Note 3 3 2 5 4 3" xfId="64586"/>
    <cellStyle name="Note 3 3 2 5 5" xfId="32965"/>
    <cellStyle name="Note 3 3 2 5 5 2" xfId="64587"/>
    <cellStyle name="Note 3 3 2 5 5 3" xfId="64588"/>
    <cellStyle name="Note 3 3 2 5 6" xfId="32966"/>
    <cellStyle name="Note 3 3 2 5 6 2" xfId="64589"/>
    <cellStyle name="Note 3 3 2 5 6 3" xfId="64590"/>
    <cellStyle name="Note 3 3 2 5 7" xfId="32967"/>
    <cellStyle name="Note 3 3 2 5 8" xfId="64591"/>
    <cellStyle name="Note 3 3 2 6" xfId="32968"/>
    <cellStyle name="Note 3 3 2 6 2" xfId="32969"/>
    <cellStyle name="Note 3 3 2 6 2 2" xfId="32970"/>
    <cellStyle name="Note 3 3 2 6 2 3" xfId="32971"/>
    <cellStyle name="Note 3 3 2 6 2 4" xfId="32972"/>
    <cellStyle name="Note 3 3 2 6 2 5" xfId="32973"/>
    <cellStyle name="Note 3 3 2 6 2 6" xfId="32974"/>
    <cellStyle name="Note 3 3 2 6 3" xfId="32975"/>
    <cellStyle name="Note 3 3 2 6 3 2" xfId="64592"/>
    <cellStyle name="Note 3 3 2 6 3 3" xfId="64593"/>
    <cellStyle name="Note 3 3 2 6 4" xfId="32976"/>
    <cellStyle name="Note 3 3 2 6 4 2" xfId="64594"/>
    <cellStyle name="Note 3 3 2 6 4 3" xfId="64595"/>
    <cellStyle name="Note 3 3 2 6 5" xfId="32977"/>
    <cellStyle name="Note 3 3 2 6 5 2" xfId="64596"/>
    <cellStyle name="Note 3 3 2 6 5 3" xfId="64597"/>
    <cellStyle name="Note 3 3 2 6 6" xfId="32978"/>
    <cellStyle name="Note 3 3 2 6 6 2" xfId="64598"/>
    <cellStyle name="Note 3 3 2 6 6 3" xfId="64599"/>
    <cellStyle name="Note 3 3 2 6 7" xfId="32979"/>
    <cellStyle name="Note 3 3 2 6 8" xfId="64600"/>
    <cellStyle name="Note 3 3 2 7" xfId="32980"/>
    <cellStyle name="Note 3 3 2 7 2" xfId="32981"/>
    <cellStyle name="Note 3 3 2 7 2 2" xfId="32982"/>
    <cellStyle name="Note 3 3 2 7 2 3" xfId="32983"/>
    <cellStyle name="Note 3 3 2 7 2 4" xfId="32984"/>
    <cellStyle name="Note 3 3 2 7 2 5" xfId="32985"/>
    <cellStyle name="Note 3 3 2 7 2 6" xfId="32986"/>
    <cellStyle name="Note 3 3 2 7 3" xfId="32987"/>
    <cellStyle name="Note 3 3 2 7 3 2" xfId="64601"/>
    <cellStyle name="Note 3 3 2 7 3 3" xfId="64602"/>
    <cellStyle name="Note 3 3 2 7 4" xfId="32988"/>
    <cellStyle name="Note 3 3 2 7 4 2" xfId="64603"/>
    <cellStyle name="Note 3 3 2 7 4 3" xfId="64604"/>
    <cellStyle name="Note 3 3 2 7 5" xfId="32989"/>
    <cellStyle name="Note 3 3 2 7 5 2" xfId="64605"/>
    <cellStyle name="Note 3 3 2 7 5 3" xfId="64606"/>
    <cellStyle name="Note 3 3 2 7 6" xfId="32990"/>
    <cellStyle name="Note 3 3 2 7 6 2" xfId="64607"/>
    <cellStyle name="Note 3 3 2 7 6 3" xfId="64608"/>
    <cellStyle name="Note 3 3 2 7 7" xfId="32991"/>
    <cellStyle name="Note 3 3 2 7 8" xfId="64609"/>
    <cellStyle name="Note 3 3 2 8" xfId="32992"/>
    <cellStyle name="Note 3 3 2 8 2" xfId="32993"/>
    <cellStyle name="Note 3 3 2 8 2 2" xfId="32994"/>
    <cellStyle name="Note 3 3 2 8 2 3" xfId="32995"/>
    <cellStyle name="Note 3 3 2 8 2 4" xfId="32996"/>
    <cellStyle name="Note 3 3 2 8 2 5" xfId="32997"/>
    <cellStyle name="Note 3 3 2 8 2 6" xfId="32998"/>
    <cellStyle name="Note 3 3 2 8 3" xfId="32999"/>
    <cellStyle name="Note 3 3 2 8 3 2" xfId="64610"/>
    <cellStyle name="Note 3 3 2 8 3 3" xfId="64611"/>
    <cellStyle name="Note 3 3 2 8 4" xfId="33000"/>
    <cellStyle name="Note 3 3 2 8 4 2" xfId="64612"/>
    <cellStyle name="Note 3 3 2 8 4 3" xfId="64613"/>
    <cellStyle name="Note 3 3 2 8 5" xfId="33001"/>
    <cellStyle name="Note 3 3 2 8 5 2" xfId="64614"/>
    <cellStyle name="Note 3 3 2 8 5 3" xfId="64615"/>
    <cellStyle name="Note 3 3 2 8 6" xfId="33002"/>
    <cellStyle name="Note 3 3 2 8 6 2" xfId="64616"/>
    <cellStyle name="Note 3 3 2 8 6 3" xfId="64617"/>
    <cellStyle name="Note 3 3 2 8 7" xfId="33003"/>
    <cellStyle name="Note 3 3 2 8 8" xfId="64618"/>
    <cellStyle name="Note 3 3 2 9" xfId="33004"/>
    <cellStyle name="Note 3 3 2 9 2" xfId="33005"/>
    <cellStyle name="Note 3 3 2 9 2 2" xfId="33006"/>
    <cellStyle name="Note 3 3 2 9 2 3" xfId="33007"/>
    <cellStyle name="Note 3 3 2 9 2 4" xfId="33008"/>
    <cellStyle name="Note 3 3 2 9 2 5" xfId="33009"/>
    <cellStyle name="Note 3 3 2 9 2 6" xfId="33010"/>
    <cellStyle name="Note 3 3 2 9 3" xfId="33011"/>
    <cellStyle name="Note 3 3 2 9 3 2" xfId="64619"/>
    <cellStyle name="Note 3 3 2 9 3 3" xfId="64620"/>
    <cellStyle name="Note 3 3 2 9 4" xfId="33012"/>
    <cellStyle name="Note 3 3 2 9 4 2" xfId="64621"/>
    <cellStyle name="Note 3 3 2 9 4 3" xfId="64622"/>
    <cellStyle name="Note 3 3 2 9 5" xfId="33013"/>
    <cellStyle name="Note 3 3 2 9 5 2" xfId="64623"/>
    <cellStyle name="Note 3 3 2 9 5 3" xfId="64624"/>
    <cellStyle name="Note 3 3 2 9 6" xfId="33014"/>
    <cellStyle name="Note 3 3 2 9 6 2" xfId="64625"/>
    <cellStyle name="Note 3 3 2 9 6 3" xfId="64626"/>
    <cellStyle name="Note 3 3 2 9 7" xfId="33015"/>
    <cellStyle name="Note 3 3 2 9 8" xfId="64627"/>
    <cellStyle name="Note 3 3 20" xfId="33016"/>
    <cellStyle name="Note 3 3 20 2" xfId="33017"/>
    <cellStyle name="Note 3 3 20 2 2" xfId="33018"/>
    <cellStyle name="Note 3 3 20 2 3" xfId="33019"/>
    <cellStyle name="Note 3 3 20 2 4" xfId="33020"/>
    <cellStyle name="Note 3 3 20 2 5" xfId="33021"/>
    <cellStyle name="Note 3 3 20 2 6" xfId="33022"/>
    <cellStyle name="Note 3 3 20 3" xfId="33023"/>
    <cellStyle name="Note 3 3 20 3 2" xfId="64628"/>
    <cellStyle name="Note 3 3 20 3 3" xfId="64629"/>
    <cellStyle name="Note 3 3 20 4" xfId="33024"/>
    <cellStyle name="Note 3 3 20 4 2" xfId="64630"/>
    <cellStyle name="Note 3 3 20 4 3" xfId="64631"/>
    <cellStyle name="Note 3 3 20 5" xfId="33025"/>
    <cellStyle name="Note 3 3 20 5 2" xfId="64632"/>
    <cellStyle name="Note 3 3 20 5 3" xfId="64633"/>
    <cellStyle name="Note 3 3 20 6" xfId="33026"/>
    <cellStyle name="Note 3 3 20 6 2" xfId="64634"/>
    <cellStyle name="Note 3 3 20 6 3" xfId="64635"/>
    <cellStyle name="Note 3 3 20 7" xfId="33027"/>
    <cellStyle name="Note 3 3 20 8" xfId="64636"/>
    <cellStyle name="Note 3 3 21" xfId="33028"/>
    <cellStyle name="Note 3 3 21 2" xfId="33029"/>
    <cellStyle name="Note 3 3 21 2 2" xfId="33030"/>
    <cellStyle name="Note 3 3 21 2 3" xfId="33031"/>
    <cellStyle name="Note 3 3 21 2 4" xfId="33032"/>
    <cellStyle name="Note 3 3 21 2 5" xfId="33033"/>
    <cellStyle name="Note 3 3 21 2 6" xfId="33034"/>
    <cellStyle name="Note 3 3 21 3" xfId="33035"/>
    <cellStyle name="Note 3 3 21 3 2" xfId="64637"/>
    <cellStyle name="Note 3 3 21 3 3" xfId="64638"/>
    <cellStyle name="Note 3 3 21 4" xfId="33036"/>
    <cellStyle name="Note 3 3 21 4 2" xfId="64639"/>
    <cellStyle name="Note 3 3 21 4 3" xfId="64640"/>
    <cellStyle name="Note 3 3 21 5" xfId="33037"/>
    <cellStyle name="Note 3 3 21 5 2" xfId="64641"/>
    <cellStyle name="Note 3 3 21 5 3" xfId="64642"/>
    <cellStyle name="Note 3 3 21 6" xfId="33038"/>
    <cellStyle name="Note 3 3 21 6 2" xfId="64643"/>
    <cellStyle name="Note 3 3 21 6 3" xfId="64644"/>
    <cellStyle name="Note 3 3 21 7" xfId="33039"/>
    <cellStyle name="Note 3 3 21 8" xfId="64645"/>
    <cellStyle name="Note 3 3 22" xfId="33040"/>
    <cellStyle name="Note 3 3 22 2" xfId="33041"/>
    <cellStyle name="Note 3 3 22 2 2" xfId="33042"/>
    <cellStyle name="Note 3 3 22 2 3" xfId="33043"/>
    <cellStyle name="Note 3 3 22 2 4" xfId="33044"/>
    <cellStyle name="Note 3 3 22 2 5" xfId="33045"/>
    <cellStyle name="Note 3 3 22 2 6" xfId="33046"/>
    <cellStyle name="Note 3 3 22 3" xfId="33047"/>
    <cellStyle name="Note 3 3 22 3 2" xfId="64646"/>
    <cellStyle name="Note 3 3 22 3 3" xfId="64647"/>
    <cellStyle name="Note 3 3 22 4" xfId="33048"/>
    <cellStyle name="Note 3 3 22 4 2" xfId="64648"/>
    <cellStyle name="Note 3 3 22 4 3" xfId="64649"/>
    <cellStyle name="Note 3 3 22 5" xfId="33049"/>
    <cellStyle name="Note 3 3 22 5 2" xfId="64650"/>
    <cellStyle name="Note 3 3 22 5 3" xfId="64651"/>
    <cellStyle name="Note 3 3 22 6" xfId="33050"/>
    <cellStyle name="Note 3 3 22 6 2" xfId="64652"/>
    <cellStyle name="Note 3 3 22 6 3" xfId="64653"/>
    <cellStyle name="Note 3 3 22 7" xfId="33051"/>
    <cellStyle name="Note 3 3 22 8" xfId="64654"/>
    <cellStyle name="Note 3 3 23" xfId="33052"/>
    <cellStyle name="Note 3 3 23 2" xfId="33053"/>
    <cellStyle name="Note 3 3 23 2 2" xfId="33054"/>
    <cellStyle name="Note 3 3 23 2 3" xfId="33055"/>
    <cellStyle name="Note 3 3 23 2 4" xfId="33056"/>
    <cellStyle name="Note 3 3 23 2 5" xfId="33057"/>
    <cellStyle name="Note 3 3 23 2 6" xfId="33058"/>
    <cellStyle name="Note 3 3 23 3" xfId="33059"/>
    <cellStyle name="Note 3 3 23 3 2" xfId="64655"/>
    <cellStyle name="Note 3 3 23 3 3" xfId="64656"/>
    <cellStyle name="Note 3 3 23 4" xfId="33060"/>
    <cellStyle name="Note 3 3 23 4 2" xfId="64657"/>
    <cellStyle name="Note 3 3 23 4 3" xfId="64658"/>
    <cellStyle name="Note 3 3 23 5" xfId="33061"/>
    <cellStyle name="Note 3 3 23 5 2" xfId="64659"/>
    <cellStyle name="Note 3 3 23 5 3" xfId="64660"/>
    <cellStyle name="Note 3 3 23 6" xfId="33062"/>
    <cellStyle name="Note 3 3 23 6 2" xfId="64661"/>
    <cellStyle name="Note 3 3 23 6 3" xfId="64662"/>
    <cellStyle name="Note 3 3 23 7" xfId="33063"/>
    <cellStyle name="Note 3 3 23 8" xfId="64663"/>
    <cellStyle name="Note 3 3 24" xfId="33064"/>
    <cellStyle name="Note 3 3 24 2" xfId="33065"/>
    <cellStyle name="Note 3 3 24 2 2" xfId="33066"/>
    <cellStyle name="Note 3 3 24 2 3" xfId="33067"/>
    <cellStyle name="Note 3 3 24 2 4" xfId="33068"/>
    <cellStyle name="Note 3 3 24 2 5" xfId="33069"/>
    <cellStyle name="Note 3 3 24 2 6" xfId="33070"/>
    <cellStyle name="Note 3 3 24 3" xfId="33071"/>
    <cellStyle name="Note 3 3 24 3 2" xfId="64664"/>
    <cellStyle name="Note 3 3 24 3 3" xfId="64665"/>
    <cellStyle name="Note 3 3 24 4" xfId="33072"/>
    <cellStyle name="Note 3 3 24 4 2" xfId="64666"/>
    <cellStyle name="Note 3 3 24 4 3" xfId="64667"/>
    <cellStyle name="Note 3 3 24 5" xfId="33073"/>
    <cellStyle name="Note 3 3 24 5 2" xfId="64668"/>
    <cellStyle name="Note 3 3 24 5 3" xfId="64669"/>
    <cellStyle name="Note 3 3 24 6" xfId="33074"/>
    <cellStyle name="Note 3 3 24 6 2" xfId="64670"/>
    <cellStyle name="Note 3 3 24 6 3" xfId="64671"/>
    <cellStyle name="Note 3 3 24 7" xfId="33075"/>
    <cellStyle name="Note 3 3 24 8" xfId="64672"/>
    <cellStyle name="Note 3 3 25" xfId="33076"/>
    <cellStyle name="Note 3 3 25 2" xfId="33077"/>
    <cellStyle name="Note 3 3 25 2 2" xfId="33078"/>
    <cellStyle name="Note 3 3 25 2 3" xfId="33079"/>
    <cellStyle name="Note 3 3 25 2 4" xfId="33080"/>
    <cellStyle name="Note 3 3 25 2 5" xfId="33081"/>
    <cellStyle name="Note 3 3 25 2 6" xfId="33082"/>
    <cellStyle name="Note 3 3 25 3" xfId="33083"/>
    <cellStyle name="Note 3 3 25 3 2" xfId="64673"/>
    <cellStyle name="Note 3 3 25 3 3" xfId="64674"/>
    <cellStyle name="Note 3 3 25 4" xfId="33084"/>
    <cellStyle name="Note 3 3 25 4 2" xfId="64675"/>
    <cellStyle name="Note 3 3 25 4 3" xfId="64676"/>
    <cellStyle name="Note 3 3 25 5" xfId="33085"/>
    <cellStyle name="Note 3 3 25 5 2" xfId="64677"/>
    <cellStyle name="Note 3 3 25 5 3" xfId="64678"/>
    <cellStyle name="Note 3 3 25 6" xfId="33086"/>
    <cellStyle name="Note 3 3 25 6 2" xfId="64679"/>
    <cellStyle name="Note 3 3 25 6 3" xfId="64680"/>
    <cellStyle name="Note 3 3 25 7" xfId="33087"/>
    <cellStyle name="Note 3 3 25 8" xfId="64681"/>
    <cellStyle name="Note 3 3 26" xfId="33088"/>
    <cellStyle name="Note 3 3 26 2" xfId="33089"/>
    <cellStyle name="Note 3 3 26 2 2" xfId="33090"/>
    <cellStyle name="Note 3 3 26 2 3" xfId="33091"/>
    <cellStyle name="Note 3 3 26 2 4" xfId="33092"/>
    <cellStyle name="Note 3 3 26 2 5" xfId="33093"/>
    <cellStyle name="Note 3 3 26 2 6" xfId="33094"/>
    <cellStyle name="Note 3 3 26 3" xfId="33095"/>
    <cellStyle name="Note 3 3 26 3 2" xfId="64682"/>
    <cellStyle name="Note 3 3 26 3 3" xfId="64683"/>
    <cellStyle name="Note 3 3 26 4" xfId="33096"/>
    <cellStyle name="Note 3 3 26 4 2" xfId="64684"/>
    <cellStyle name="Note 3 3 26 4 3" xfId="64685"/>
    <cellStyle name="Note 3 3 26 5" xfId="33097"/>
    <cellStyle name="Note 3 3 26 5 2" xfId="64686"/>
    <cellStyle name="Note 3 3 26 5 3" xfId="64687"/>
    <cellStyle name="Note 3 3 26 6" xfId="33098"/>
    <cellStyle name="Note 3 3 26 6 2" xfId="64688"/>
    <cellStyle name="Note 3 3 26 6 3" xfId="64689"/>
    <cellStyle name="Note 3 3 26 7" xfId="33099"/>
    <cellStyle name="Note 3 3 26 8" xfId="64690"/>
    <cellStyle name="Note 3 3 27" xfId="33100"/>
    <cellStyle name="Note 3 3 27 2" xfId="33101"/>
    <cellStyle name="Note 3 3 27 2 2" xfId="33102"/>
    <cellStyle name="Note 3 3 27 2 3" xfId="33103"/>
    <cellStyle name="Note 3 3 27 2 4" xfId="33104"/>
    <cellStyle name="Note 3 3 27 2 5" xfId="33105"/>
    <cellStyle name="Note 3 3 27 2 6" xfId="33106"/>
    <cellStyle name="Note 3 3 27 3" xfId="33107"/>
    <cellStyle name="Note 3 3 27 3 2" xfId="64691"/>
    <cellStyle name="Note 3 3 27 3 3" xfId="64692"/>
    <cellStyle name="Note 3 3 27 4" xfId="33108"/>
    <cellStyle name="Note 3 3 27 4 2" xfId="64693"/>
    <cellStyle name="Note 3 3 27 4 3" xfId="64694"/>
    <cellStyle name="Note 3 3 27 5" xfId="33109"/>
    <cellStyle name="Note 3 3 27 5 2" xfId="64695"/>
    <cellStyle name="Note 3 3 27 5 3" xfId="64696"/>
    <cellStyle name="Note 3 3 27 6" xfId="33110"/>
    <cellStyle name="Note 3 3 27 6 2" xfId="64697"/>
    <cellStyle name="Note 3 3 27 6 3" xfId="64698"/>
    <cellStyle name="Note 3 3 27 7" xfId="33111"/>
    <cellStyle name="Note 3 3 27 8" xfId="64699"/>
    <cellStyle name="Note 3 3 28" xfId="33112"/>
    <cellStyle name="Note 3 3 28 2" xfId="33113"/>
    <cellStyle name="Note 3 3 28 2 2" xfId="33114"/>
    <cellStyle name="Note 3 3 28 2 3" xfId="33115"/>
    <cellStyle name="Note 3 3 28 2 4" xfId="33116"/>
    <cellStyle name="Note 3 3 28 2 5" xfId="33117"/>
    <cellStyle name="Note 3 3 28 2 6" xfId="33118"/>
    <cellStyle name="Note 3 3 28 3" xfId="33119"/>
    <cellStyle name="Note 3 3 28 3 2" xfId="64700"/>
    <cellStyle name="Note 3 3 28 3 3" xfId="64701"/>
    <cellStyle name="Note 3 3 28 4" xfId="33120"/>
    <cellStyle name="Note 3 3 28 4 2" xfId="64702"/>
    <cellStyle name="Note 3 3 28 4 3" xfId="64703"/>
    <cellStyle name="Note 3 3 28 5" xfId="33121"/>
    <cellStyle name="Note 3 3 28 5 2" xfId="64704"/>
    <cellStyle name="Note 3 3 28 5 3" xfId="64705"/>
    <cellStyle name="Note 3 3 28 6" xfId="33122"/>
    <cellStyle name="Note 3 3 28 6 2" xfId="64706"/>
    <cellStyle name="Note 3 3 28 6 3" xfId="64707"/>
    <cellStyle name="Note 3 3 28 7" xfId="33123"/>
    <cellStyle name="Note 3 3 28 8" xfId="64708"/>
    <cellStyle name="Note 3 3 29" xfId="33124"/>
    <cellStyle name="Note 3 3 29 2" xfId="33125"/>
    <cellStyle name="Note 3 3 29 2 2" xfId="33126"/>
    <cellStyle name="Note 3 3 29 2 3" xfId="33127"/>
    <cellStyle name="Note 3 3 29 2 4" xfId="33128"/>
    <cellStyle name="Note 3 3 29 2 5" xfId="33129"/>
    <cellStyle name="Note 3 3 29 2 6" xfId="33130"/>
    <cellStyle name="Note 3 3 29 3" xfId="33131"/>
    <cellStyle name="Note 3 3 29 3 2" xfId="64709"/>
    <cellStyle name="Note 3 3 29 3 3" xfId="64710"/>
    <cellStyle name="Note 3 3 29 4" xfId="33132"/>
    <cellStyle name="Note 3 3 29 4 2" xfId="64711"/>
    <cellStyle name="Note 3 3 29 4 3" xfId="64712"/>
    <cellStyle name="Note 3 3 29 5" xfId="33133"/>
    <cellStyle name="Note 3 3 29 5 2" xfId="64713"/>
    <cellStyle name="Note 3 3 29 5 3" xfId="64714"/>
    <cellStyle name="Note 3 3 29 6" xfId="33134"/>
    <cellStyle name="Note 3 3 29 6 2" xfId="64715"/>
    <cellStyle name="Note 3 3 29 6 3" xfId="64716"/>
    <cellStyle name="Note 3 3 29 7" xfId="33135"/>
    <cellStyle name="Note 3 3 29 8" xfId="64717"/>
    <cellStyle name="Note 3 3 3" xfId="33136"/>
    <cellStyle name="Note 3 3 3 2" xfId="33137"/>
    <cellStyle name="Note 3 3 3 2 2" xfId="33138"/>
    <cellStyle name="Note 3 3 3 2 3" xfId="64718"/>
    <cellStyle name="Note 3 3 3 3" xfId="33139"/>
    <cellStyle name="Note 3 3 3 3 2" xfId="33140"/>
    <cellStyle name="Note 3 3 3 3 3" xfId="33141"/>
    <cellStyle name="Note 3 3 3 3 4" xfId="33142"/>
    <cellStyle name="Note 3 3 3 3 5" xfId="33143"/>
    <cellStyle name="Note 3 3 3 3 6" xfId="33144"/>
    <cellStyle name="Note 3 3 3 4" xfId="33145"/>
    <cellStyle name="Note 3 3 3 4 2" xfId="64719"/>
    <cellStyle name="Note 3 3 3 4 3" xfId="64720"/>
    <cellStyle name="Note 3 3 3 5" xfId="33146"/>
    <cellStyle name="Note 3 3 3 5 2" xfId="64721"/>
    <cellStyle name="Note 3 3 3 5 3" xfId="64722"/>
    <cellStyle name="Note 3 3 3 6" xfId="33147"/>
    <cellStyle name="Note 3 3 3 6 2" xfId="64723"/>
    <cellStyle name="Note 3 3 3 6 3" xfId="64724"/>
    <cellStyle name="Note 3 3 3 7" xfId="33148"/>
    <cellStyle name="Note 3 3 3 8" xfId="33149"/>
    <cellStyle name="Note 3 3 30" xfId="33150"/>
    <cellStyle name="Note 3 3 30 2" xfId="33151"/>
    <cellStyle name="Note 3 3 30 2 2" xfId="33152"/>
    <cellStyle name="Note 3 3 30 2 3" xfId="33153"/>
    <cellStyle name="Note 3 3 30 2 4" xfId="33154"/>
    <cellStyle name="Note 3 3 30 2 5" xfId="33155"/>
    <cellStyle name="Note 3 3 30 2 6" xfId="33156"/>
    <cellStyle name="Note 3 3 30 3" xfId="33157"/>
    <cellStyle name="Note 3 3 30 3 2" xfId="64725"/>
    <cellStyle name="Note 3 3 30 3 3" xfId="64726"/>
    <cellStyle name="Note 3 3 30 4" xfId="33158"/>
    <cellStyle name="Note 3 3 30 4 2" xfId="64727"/>
    <cellStyle name="Note 3 3 30 4 3" xfId="64728"/>
    <cellStyle name="Note 3 3 30 5" xfId="33159"/>
    <cellStyle name="Note 3 3 30 5 2" xfId="64729"/>
    <cellStyle name="Note 3 3 30 5 3" xfId="64730"/>
    <cellStyle name="Note 3 3 30 6" xfId="33160"/>
    <cellStyle name="Note 3 3 30 6 2" xfId="64731"/>
    <cellStyle name="Note 3 3 30 6 3" xfId="64732"/>
    <cellStyle name="Note 3 3 30 7" xfId="33161"/>
    <cellStyle name="Note 3 3 30 8" xfId="64733"/>
    <cellStyle name="Note 3 3 31" xfId="33162"/>
    <cellStyle name="Note 3 3 31 2" xfId="33163"/>
    <cellStyle name="Note 3 3 31 2 2" xfId="33164"/>
    <cellStyle name="Note 3 3 31 2 3" xfId="33165"/>
    <cellStyle name="Note 3 3 31 2 4" xfId="33166"/>
    <cellStyle name="Note 3 3 31 2 5" xfId="33167"/>
    <cellStyle name="Note 3 3 31 2 6" xfId="33168"/>
    <cellStyle name="Note 3 3 31 3" xfId="33169"/>
    <cellStyle name="Note 3 3 31 3 2" xfId="64734"/>
    <cellStyle name="Note 3 3 31 3 3" xfId="64735"/>
    <cellStyle name="Note 3 3 31 4" xfId="33170"/>
    <cellStyle name="Note 3 3 31 4 2" xfId="64736"/>
    <cellStyle name="Note 3 3 31 4 3" xfId="64737"/>
    <cellStyle name="Note 3 3 31 5" xfId="33171"/>
    <cellStyle name="Note 3 3 31 5 2" xfId="64738"/>
    <cellStyle name="Note 3 3 31 5 3" xfId="64739"/>
    <cellStyle name="Note 3 3 31 6" xfId="33172"/>
    <cellStyle name="Note 3 3 31 6 2" xfId="64740"/>
    <cellStyle name="Note 3 3 31 6 3" xfId="64741"/>
    <cellStyle name="Note 3 3 31 7" xfId="33173"/>
    <cellStyle name="Note 3 3 31 8" xfId="64742"/>
    <cellStyle name="Note 3 3 32" xfId="33174"/>
    <cellStyle name="Note 3 3 32 2" xfId="33175"/>
    <cellStyle name="Note 3 3 32 2 2" xfId="33176"/>
    <cellStyle name="Note 3 3 32 2 3" xfId="33177"/>
    <cellStyle name="Note 3 3 32 2 4" xfId="33178"/>
    <cellStyle name="Note 3 3 32 2 5" xfId="33179"/>
    <cellStyle name="Note 3 3 32 2 6" xfId="33180"/>
    <cellStyle name="Note 3 3 32 3" xfId="33181"/>
    <cellStyle name="Note 3 3 32 3 2" xfId="64743"/>
    <cellStyle name="Note 3 3 32 3 3" xfId="64744"/>
    <cellStyle name="Note 3 3 32 4" xfId="33182"/>
    <cellStyle name="Note 3 3 32 4 2" xfId="64745"/>
    <cellStyle name="Note 3 3 32 4 3" xfId="64746"/>
    <cellStyle name="Note 3 3 32 5" xfId="33183"/>
    <cellStyle name="Note 3 3 32 5 2" xfId="64747"/>
    <cellStyle name="Note 3 3 32 5 3" xfId="64748"/>
    <cellStyle name="Note 3 3 32 6" xfId="33184"/>
    <cellStyle name="Note 3 3 32 6 2" xfId="64749"/>
    <cellStyle name="Note 3 3 32 6 3" xfId="64750"/>
    <cellStyle name="Note 3 3 32 7" xfId="33185"/>
    <cellStyle name="Note 3 3 32 8" xfId="64751"/>
    <cellStyle name="Note 3 3 33" xfId="33186"/>
    <cellStyle name="Note 3 3 33 2" xfId="33187"/>
    <cellStyle name="Note 3 3 33 2 2" xfId="33188"/>
    <cellStyle name="Note 3 3 33 2 3" xfId="33189"/>
    <cellStyle name="Note 3 3 33 2 4" xfId="33190"/>
    <cellStyle name="Note 3 3 33 2 5" xfId="33191"/>
    <cellStyle name="Note 3 3 33 2 6" xfId="33192"/>
    <cellStyle name="Note 3 3 33 3" xfId="33193"/>
    <cellStyle name="Note 3 3 33 3 2" xfId="64752"/>
    <cellStyle name="Note 3 3 33 3 3" xfId="64753"/>
    <cellStyle name="Note 3 3 33 4" xfId="33194"/>
    <cellStyle name="Note 3 3 33 4 2" xfId="64754"/>
    <cellStyle name="Note 3 3 33 4 3" xfId="64755"/>
    <cellStyle name="Note 3 3 33 5" xfId="33195"/>
    <cellStyle name="Note 3 3 33 5 2" xfId="64756"/>
    <cellStyle name="Note 3 3 33 5 3" xfId="64757"/>
    <cellStyle name="Note 3 3 33 6" xfId="33196"/>
    <cellStyle name="Note 3 3 33 6 2" xfId="64758"/>
    <cellStyle name="Note 3 3 33 6 3" xfId="64759"/>
    <cellStyle name="Note 3 3 33 7" xfId="33197"/>
    <cellStyle name="Note 3 3 33 8" xfId="64760"/>
    <cellStyle name="Note 3 3 34" xfId="33198"/>
    <cellStyle name="Note 3 3 34 2" xfId="33199"/>
    <cellStyle name="Note 3 3 34 2 2" xfId="33200"/>
    <cellStyle name="Note 3 3 34 2 3" xfId="33201"/>
    <cellStyle name="Note 3 3 34 2 4" xfId="33202"/>
    <cellStyle name="Note 3 3 34 2 5" xfId="33203"/>
    <cellStyle name="Note 3 3 34 2 6" xfId="33204"/>
    <cellStyle name="Note 3 3 34 3" xfId="33205"/>
    <cellStyle name="Note 3 3 34 3 2" xfId="64761"/>
    <cellStyle name="Note 3 3 34 3 3" xfId="64762"/>
    <cellStyle name="Note 3 3 34 4" xfId="33206"/>
    <cellStyle name="Note 3 3 34 4 2" xfId="64763"/>
    <cellStyle name="Note 3 3 34 4 3" xfId="64764"/>
    <cellStyle name="Note 3 3 34 5" xfId="33207"/>
    <cellStyle name="Note 3 3 34 5 2" xfId="64765"/>
    <cellStyle name="Note 3 3 34 5 3" xfId="64766"/>
    <cellStyle name="Note 3 3 34 6" xfId="33208"/>
    <cellStyle name="Note 3 3 34 6 2" xfId="64767"/>
    <cellStyle name="Note 3 3 34 6 3" xfId="64768"/>
    <cellStyle name="Note 3 3 34 7" xfId="33209"/>
    <cellStyle name="Note 3 3 34 8" xfId="64769"/>
    <cellStyle name="Note 3 3 35" xfId="33210"/>
    <cellStyle name="Note 3 3 35 2" xfId="33211"/>
    <cellStyle name="Note 3 3 35 2 2" xfId="33212"/>
    <cellStyle name="Note 3 3 35 2 3" xfId="33213"/>
    <cellStyle name="Note 3 3 35 2 4" xfId="33214"/>
    <cellStyle name="Note 3 3 35 2 5" xfId="33215"/>
    <cellStyle name="Note 3 3 35 2 6" xfId="33216"/>
    <cellStyle name="Note 3 3 35 3" xfId="33217"/>
    <cellStyle name="Note 3 3 35 3 2" xfId="64770"/>
    <cellStyle name="Note 3 3 35 3 3" xfId="64771"/>
    <cellStyle name="Note 3 3 35 4" xfId="33218"/>
    <cellStyle name="Note 3 3 35 4 2" xfId="64772"/>
    <cellStyle name="Note 3 3 35 4 3" xfId="64773"/>
    <cellStyle name="Note 3 3 35 5" xfId="33219"/>
    <cellStyle name="Note 3 3 35 5 2" xfId="64774"/>
    <cellStyle name="Note 3 3 35 5 3" xfId="64775"/>
    <cellStyle name="Note 3 3 35 6" xfId="33220"/>
    <cellStyle name="Note 3 3 35 6 2" xfId="64776"/>
    <cellStyle name="Note 3 3 35 6 3" xfId="64777"/>
    <cellStyle name="Note 3 3 35 7" xfId="33221"/>
    <cellStyle name="Note 3 3 35 8" xfId="64778"/>
    <cellStyle name="Note 3 3 36" xfId="33222"/>
    <cellStyle name="Note 3 3 36 2" xfId="33223"/>
    <cellStyle name="Note 3 3 36 3" xfId="64779"/>
    <cellStyle name="Note 3 3 37" xfId="33224"/>
    <cellStyle name="Note 3 3 37 2" xfId="33225"/>
    <cellStyle name="Note 3 3 37 3" xfId="33226"/>
    <cellStyle name="Note 3 3 37 4" xfId="33227"/>
    <cellStyle name="Note 3 3 37 5" xfId="33228"/>
    <cellStyle name="Note 3 3 37 6" xfId="33229"/>
    <cellStyle name="Note 3 3 38" xfId="33230"/>
    <cellStyle name="Note 3 3 38 2" xfId="64780"/>
    <cellStyle name="Note 3 3 38 3" xfId="64781"/>
    <cellStyle name="Note 3 3 39" xfId="33231"/>
    <cellStyle name="Note 3 3 39 2" xfId="64782"/>
    <cellStyle name="Note 3 3 39 3" xfId="64783"/>
    <cellStyle name="Note 3 3 4" xfId="33232"/>
    <cellStyle name="Note 3 3 4 2" xfId="33233"/>
    <cellStyle name="Note 3 3 4 2 2" xfId="33234"/>
    <cellStyle name="Note 3 3 4 2 3" xfId="64784"/>
    <cellStyle name="Note 3 3 4 3" xfId="33235"/>
    <cellStyle name="Note 3 3 4 3 2" xfId="33236"/>
    <cellStyle name="Note 3 3 4 3 3" xfId="33237"/>
    <cellStyle name="Note 3 3 4 3 4" xfId="33238"/>
    <cellStyle name="Note 3 3 4 3 5" xfId="33239"/>
    <cellStyle name="Note 3 3 4 3 6" xfId="33240"/>
    <cellStyle name="Note 3 3 4 4" xfId="33241"/>
    <cellStyle name="Note 3 3 4 4 2" xfId="64785"/>
    <cellStyle name="Note 3 3 4 4 3" xfId="64786"/>
    <cellStyle name="Note 3 3 4 5" xfId="33242"/>
    <cellStyle name="Note 3 3 4 5 2" xfId="64787"/>
    <cellStyle name="Note 3 3 4 5 3" xfId="64788"/>
    <cellStyle name="Note 3 3 4 6" xfId="33243"/>
    <cellStyle name="Note 3 3 4 6 2" xfId="64789"/>
    <cellStyle name="Note 3 3 4 6 3" xfId="64790"/>
    <cellStyle name="Note 3 3 4 7" xfId="33244"/>
    <cellStyle name="Note 3 3 4 8" xfId="33245"/>
    <cellStyle name="Note 3 3 40" xfId="33246"/>
    <cellStyle name="Note 3 3 40 2" xfId="64791"/>
    <cellStyle name="Note 3 3 40 3" xfId="64792"/>
    <cellStyle name="Note 3 3 41" xfId="33247"/>
    <cellStyle name="Note 3 3 42" xfId="33248"/>
    <cellStyle name="Note 3 3 5" xfId="33249"/>
    <cellStyle name="Note 3 3 5 2" xfId="33250"/>
    <cellStyle name="Note 3 3 5 2 2" xfId="33251"/>
    <cellStyle name="Note 3 3 5 2 3" xfId="33252"/>
    <cellStyle name="Note 3 3 5 2 4" xfId="33253"/>
    <cellStyle name="Note 3 3 5 2 5" xfId="33254"/>
    <cellStyle name="Note 3 3 5 2 6" xfId="33255"/>
    <cellStyle name="Note 3 3 5 3" xfId="33256"/>
    <cellStyle name="Note 3 3 5 3 2" xfId="64793"/>
    <cellStyle name="Note 3 3 5 3 3" xfId="64794"/>
    <cellStyle name="Note 3 3 5 4" xfId="33257"/>
    <cellStyle name="Note 3 3 5 4 2" xfId="64795"/>
    <cellStyle name="Note 3 3 5 4 3" xfId="64796"/>
    <cellStyle name="Note 3 3 5 5" xfId="33258"/>
    <cellStyle name="Note 3 3 5 5 2" xfId="64797"/>
    <cellStyle name="Note 3 3 5 5 3" xfId="64798"/>
    <cellStyle name="Note 3 3 5 6" xfId="33259"/>
    <cellStyle name="Note 3 3 5 6 2" xfId="64799"/>
    <cellStyle name="Note 3 3 5 6 3" xfId="64800"/>
    <cellStyle name="Note 3 3 5 7" xfId="33260"/>
    <cellStyle name="Note 3 3 5 8" xfId="64801"/>
    <cellStyle name="Note 3 3 6" xfId="33261"/>
    <cellStyle name="Note 3 3 6 2" xfId="33262"/>
    <cellStyle name="Note 3 3 6 2 2" xfId="33263"/>
    <cellStyle name="Note 3 3 6 2 3" xfId="33264"/>
    <cellStyle name="Note 3 3 6 2 4" xfId="33265"/>
    <cellStyle name="Note 3 3 6 2 5" xfId="33266"/>
    <cellStyle name="Note 3 3 6 2 6" xfId="33267"/>
    <cellStyle name="Note 3 3 6 3" xfId="33268"/>
    <cellStyle name="Note 3 3 6 3 2" xfId="64802"/>
    <cellStyle name="Note 3 3 6 3 3" xfId="64803"/>
    <cellStyle name="Note 3 3 6 4" xfId="33269"/>
    <cellStyle name="Note 3 3 6 4 2" xfId="64804"/>
    <cellStyle name="Note 3 3 6 4 3" xfId="64805"/>
    <cellStyle name="Note 3 3 6 5" xfId="33270"/>
    <cellStyle name="Note 3 3 6 5 2" xfId="64806"/>
    <cellStyle name="Note 3 3 6 5 3" xfId="64807"/>
    <cellStyle name="Note 3 3 6 6" xfId="33271"/>
    <cellStyle name="Note 3 3 6 6 2" xfId="64808"/>
    <cellStyle name="Note 3 3 6 6 3" xfId="64809"/>
    <cellStyle name="Note 3 3 6 7" xfId="33272"/>
    <cellStyle name="Note 3 3 6 8" xfId="64810"/>
    <cellStyle name="Note 3 3 7" xfId="33273"/>
    <cellStyle name="Note 3 3 7 2" xfId="33274"/>
    <cellStyle name="Note 3 3 7 2 2" xfId="33275"/>
    <cellStyle name="Note 3 3 7 2 3" xfId="33276"/>
    <cellStyle name="Note 3 3 7 2 4" xfId="33277"/>
    <cellStyle name="Note 3 3 7 2 5" xfId="33278"/>
    <cellStyle name="Note 3 3 7 2 6" xfId="33279"/>
    <cellStyle name="Note 3 3 7 3" xfId="33280"/>
    <cellStyle name="Note 3 3 7 3 2" xfId="64811"/>
    <cellStyle name="Note 3 3 7 3 3" xfId="64812"/>
    <cellStyle name="Note 3 3 7 4" xfId="33281"/>
    <cellStyle name="Note 3 3 7 4 2" xfId="64813"/>
    <cellStyle name="Note 3 3 7 4 3" xfId="64814"/>
    <cellStyle name="Note 3 3 7 5" xfId="33282"/>
    <cellStyle name="Note 3 3 7 5 2" xfId="64815"/>
    <cellStyle name="Note 3 3 7 5 3" xfId="64816"/>
    <cellStyle name="Note 3 3 7 6" xfId="33283"/>
    <cellStyle name="Note 3 3 7 6 2" xfId="64817"/>
    <cellStyle name="Note 3 3 7 6 3" xfId="64818"/>
    <cellStyle name="Note 3 3 7 7" xfId="33284"/>
    <cellStyle name="Note 3 3 7 8" xfId="64819"/>
    <cellStyle name="Note 3 3 8" xfId="33285"/>
    <cellStyle name="Note 3 3 8 2" xfId="33286"/>
    <cellStyle name="Note 3 3 8 2 2" xfId="33287"/>
    <cellStyle name="Note 3 3 8 2 3" xfId="33288"/>
    <cellStyle name="Note 3 3 8 2 4" xfId="33289"/>
    <cellStyle name="Note 3 3 8 2 5" xfId="33290"/>
    <cellStyle name="Note 3 3 8 2 6" xfId="33291"/>
    <cellStyle name="Note 3 3 8 3" xfId="33292"/>
    <cellStyle name="Note 3 3 8 3 2" xfId="64820"/>
    <cellStyle name="Note 3 3 8 3 3" xfId="64821"/>
    <cellStyle name="Note 3 3 8 4" xfId="33293"/>
    <cellStyle name="Note 3 3 8 4 2" xfId="64822"/>
    <cellStyle name="Note 3 3 8 4 3" xfId="64823"/>
    <cellStyle name="Note 3 3 8 5" xfId="33294"/>
    <cellStyle name="Note 3 3 8 5 2" xfId="64824"/>
    <cellStyle name="Note 3 3 8 5 3" xfId="64825"/>
    <cellStyle name="Note 3 3 8 6" xfId="33295"/>
    <cellStyle name="Note 3 3 8 6 2" xfId="64826"/>
    <cellStyle name="Note 3 3 8 6 3" xfId="64827"/>
    <cellStyle name="Note 3 3 8 7" xfId="33296"/>
    <cellStyle name="Note 3 3 8 8" xfId="64828"/>
    <cellStyle name="Note 3 3 9" xfId="33297"/>
    <cellStyle name="Note 3 3 9 2" xfId="33298"/>
    <cellStyle name="Note 3 3 9 2 2" xfId="33299"/>
    <cellStyle name="Note 3 3 9 2 3" xfId="33300"/>
    <cellStyle name="Note 3 3 9 2 4" xfId="33301"/>
    <cellStyle name="Note 3 3 9 2 5" xfId="33302"/>
    <cellStyle name="Note 3 3 9 2 6" xfId="33303"/>
    <cellStyle name="Note 3 3 9 3" xfId="33304"/>
    <cellStyle name="Note 3 3 9 3 2" xfId="64829"/>
    <cellStyle name="Note 3 3 9 3 3" xfId="64830"/>
    <cellStyle name="Note 3 3 9 4" xfId="33305"/>
    <cellStyle name="Note 3 3 9 4 2" xfId="64831"/>
    <cellStyle name="Note 3 3 9 4 3" xfId="64832"/>
    <cellStyle name="Note 3 3 9 5" xfId="33306"/>
    <cellStyle name="Note 3 3 9 5 2" xfId="64833"/>
    <cellStyle name="Note 3 3 9 5 3" xfId="64834"/>
    <cellStyle name="Note 3 3 9 6" xfId="33307"/>
    <cellStyle name="Note 3 3 9 6 2" xfId="64835"/>
    <cellStyle name="Note 3 3 9 6 3" xfId="64836"/>
    <cellStyle name="Note 3 3 9 7" xfId="33308"/>
    <cellStyle name="Note 3 3 9 8" xfId="64837"/>
    <cellStyle name="Note 3 30" xfId="33309"/>
    <cellStyle name="Note 3 30 2" xfId="33310"/>
    <cellStyle name="Note 3 30 2 2" xfId="33311"/>
    <cellStyle name="Note 3 30 2 3" xfId="33312"/>
    <cellStyle name="Note 3 30 2 4" xfId="33313"/>
    <cellStyle name="Note 3 30 2 5" xfId="33314"/>
    <cellStyle name="Note 3 30 2 6" xfId="33315"/>
    <cellStyle name="Note 3 30 3" xfId="33316"/>
    <cellStyle name="Note 3 30 3 2" xfId="64838"/>
    <cellStyle name="Note 3 30 3 3" xfId="64839"/>
    <cellStyle name="Note 3 30 4" xfId="33317"/>
    <cellStyle name="Note 3 30 4 2" xfId="64840"/>
    <cellStyle name="Note 3 30 4 3" xfId="64841"/>
    <cellStyle name="Note 3 30 5" xfId="33318"/>
    <cellStyle name="Note 3 30 5 2" xfId="64842"/>
    <cellStyle name="Note 3 30 5 3" xfId="64843"/>
    <cellStyle name="Note 3 30 6" xfId="33319"/>
    <cellStyle name="Note 3 30 6 2" xfId="64844"/>
    <cellStyle name="Note 3 30 6 3" xfId="64845"/>
    <cellStyle name="Note 3 30 7" xfId="33320"/>
    <cellStyle name="Note 3 30 8" xfId="64846"/>
    <cellStyle name="Note 3 31" xfId="33321"/>
    <cellStyle name="Note 3 31 2" xfId="33322"/>
    <cellStyle name="Note 3 31 2 2" xfId="33323"/>
    <cellStyle name="Note 3 31 2 3" xfId="33324"/>
    <cellStyle name="Note 3 31 2 4" xfId="33325"/>
    <cellStyle name="Note 3 31 2 5" xfId="33326"/>
    <cellStyle name="Note 3 31 2 6" xfId="33327"/>
    <cellStyle name="Note 3 31 3" xfId="33328"/>
    <cellStyle name="Note 3 31 3 2" xfId="64847"/>
    <cellStyle name="Note 3 31 3 3" xfId="64848"/>
    <cellStyle name="Note 3 31 4" xfId="33329"/>
    <cellStyle name="Note 3 31 4 2" xfId="64849"/>
    <cellStyle name="Note 3 31 4 3" xfId="64850"/>
    <cellStyle name="Note 3 31 5" xfId="33330"/>
    <cellStyle name="Note 3 31 5 2" xfId="64851"/>
    <cellStyle name="Note 3 31 5 3" xfId="64852"/>
    <cellStyle name="Note 3 31 6" xfId="33331"/>
    <cellStyle name="Note 3 31 6 2" xfId="64853"/>
    <cellStyle name="Note 3 31 6 3" xfId="64854"/>
    <cellStyle name="Note 3 31 7" xfId="33332"/>
    <cellStyle name="Note 3 31 8" xfId="64855"/>
    <cellStyle name="Note 3 32" xfId="33333"/>
    <cellStyle name="Note 3 32 2" xfId="33334"/>
    <cellStyle name="Note 3 32 2 2" xfId="33335"/>
    <cellStyle name="Note 3 32 2 3" xfId="33336"/>
    <cellStyle name="Note 3 32 2 4" xfId="33337"/>
    <cellStyle name="Note 3 32 2 5" xfId="33338"/>
    <cellStyle name="Note 3 32 2 6" xfId="33339"/>
    <cellStyle name="Note 3 32 3" xfId="33340"/>
    <cellStyle name="Note 3 32 3 2" xfId="64856"/>
    <cellStyle name="Note 3 32 3 3" xfId="64857"/>
    <cellStyle name="Note 3 32 4" xfId="33341"/>
    <cellStyle name="Note 3 32 4 2" xfId="64858"/>
    <cellStyle name="Note 3 32 4 3" xfId="64859"/>
    <cellStyle name="Note 3 32 5" xfId="33342"/>
    <cellStyle name="Note 3 32 5 2" xfId="64860"/>
    <cellStyle name="Note 3 32 5 3" xfId="64861"/>
    <cellStyle name="Note 3 32 6" xfId="33343"/>
    <cellStyle name="Note 3 32 6 2" xfId="64862"/>
    <cellStyle name="Note 3 32 6 3" xfId="64863"/>
    <cellStyle name="Note 3 32 7" xfId="33344"/>
    <cellStyle name="Note 3 32 8" xfId="64864"/>
    <cellStyle name="Note 3 33" xfId="33345"/>
    <cellStyle name="Note 3 33 2" xfId="33346"/>
    <cellStyle name="Note 3 33 2 2" xfId="33347"/>
    <cellStyle name="Note 3 33 2 3" xfId="33348"/>
    <cellStyle name="Note 3 33 2 4" xfId="33349"/>
    <cellStyle name="Note 3 33 2 5" xfId="33350"/>
    <cellStyle name="Note 3 33 2 6" xfId="33351"/>
    <cellStyle name="Note 3 33 3" xfId="33352"/>
    <cellStyle name="Note 3 33 3 2" xfId="64865"/>
    <cellStyle name="Note 3 33 3 3" xfId="64866"/>
    <cellStyle name="Note 3 33 4" xfId="33353"/>
    <cellStyle name="Note 3 33 4 2" xfId="64867"/>
    <cellStyle name="Note 3 33 4 3" xfId="64868"/>
    <cellStyle name="Note 3 33 5" xfId="33354"/>
    <cellStyle name="Note 3 33 5 2" xfId="64869"/>
    <cellStyle name="Note 3 33 5 3" xfId="64870"/>
    <cellStyle name="Note 3 33 6" xfId="33355"/>
    <cellStyle name="Note 3 33 6 2" xfId="64871"/>
    <cellStyle name="Note 3 33 6 3" xfId="64872"/>
    <cellStyle name="Note 3 33 7" xfId="33356"/>
    <cellStyle name="Note 3 33 8" xfId="64873"/>
    <cellStyle name="Note 3 34" xfId="33357"/>
    <cellStyle name="Note 3 34 2" xfId="33358"/>
    <cellStyle name="Note 3 34 2 2" xfId="33359"/>
    <cellStyle name="Note 3 34 2 3" xfId="33360"/>
    <cellStyle name="Note 3 34 2 4" xfId="33361"/>
    <cellStyle name="Note 3 34 2 5" xfId="33362"/>
    <cellStyle name="Note 3 34 2 6" xfId="33363"/>
    <cellStyle name="Note 3 34 3" xfId="33364"/>
    <cellStyle name="Note 3 34 3 2" xfId="64874"/>
    <cellStyle name="Note 3 34 3 3" xfId="64875"/>
    <cellStyle name="Note 3 34 4" xfId="33365"/>
    <cellStyle name="Note 3 34 4 2" xfId="64876"/>
    <cellStyle name="Note 3 34 4 3" xfId="64877"/>
    <cellStyle name="Note 3 34 5" xfId="33366"/>
    <cellStyle name="Note 3 34 5 2" xfId="64878"/>
    <cellStyle name="Note 3 34 5 3" xfId="64879"/>
    <cellStyle name="Note 3 34 6" xfId="33367"/>
    <cellStyle name="Note 3 34 6 2" xfId="64880"/>
    <cellStyle name="Note 3 34 6 3" xfId="64881"/>
    <cellStyle name="Note 3 34 7" xfId="33368"/>
    <cellStyle name="Note 3 34 8" xfId="64882"/>
    <cellStyle name="Note 3 35" xfId="33369"/>
    <cellStyle name="Note 3 35 2" xfId="33370"/>
    <cellStyle name="Note 3 35 2 2" xfId="33371"/>
    <cellStyle name="Note 3 35 2 3" xfId="33372"/>
    <cellStyle name="Note 3 35 2 4" xfId="33373"/>
    <cellStyle name="Note 3 35 2 5" xfId="33374"/>
    <cellStyle name="Note 3 35 2 6" xfId="33375"/>
    <cellStyle name="Note 3 35 3" xfId="33376"/>
    <cellStyle name="Note 3 35 3 2" xfId="64883"/>
    <cellStyle name="Note 3 35 3 3" xfId="64884"/>
    <cellStyle name="Note 3 35 4" xfId="33377"/>
    <cellStyle name="Note 3 35 4 2" xfId="64885"/>
    <cellStyle name="Note 3 35 4 3" xfId="64886"/>
    <cellStyle name="Note 3 35 5" xfId="33378"/>
    <cellStyle name="Note 3 35 5 2" xfId="64887"/>
    <cellStyle name="Note 3 35 5 3" xfId="64888"/>
    <cellStyle name="Note 3 35 6" xfId="33379"/>
    <cellStyle name="Note 3 35 6 2" xfId="64889"/>
    <cellStyle name="Note 3 35 6 3" xfId="64890"/>
    <cellStyle name="Note 3 35 7" xfId="33380"/>
    <cellStyle name="Note 3 35 8" xfId="64891"/>
    <cellStyle name="Note 3 36" xfId="33381"/>
    <cellStyle name="Note 3 36 2" xfId="33382"/>
    <cellStyle name="Note 3 36 2 2" xfId="33383"/>
    <cellStyle name="Note 3 36 2 3" xfId="33384"/>
    <cellStyle name="Note 3 36 2 4" xfId="33385"/>
    <cellStyle name="Note 3 36 2 5" xfId="33386"/>
    <cellStyle name="Note 3 36 2 6" xfId="33387"/>
    <cellStyle name="Note 3 36 3" xfId="33388"/>
    <cellStyle name="Note 3 36 3 2" xfId="64892"/>
    <cellStyle name="Note 3 36 3 3" xfId="64893"/>
    <cellStyle name="Note 3 36 4" xfId="33389"/>
    <cellStyle name="Note 3 36 4 2" xfId="64894"/>
    <cellStyle name="Note 3 36 4 3" xfId="64895"/>
    <cellStyle name="Note 3 36 5" xfId="33390"/>
    <cellStyle name="Note 3 36 5 2" xfId="64896"/>
    <cellStyle name="Note 3 36 5 3" xfId="64897"/>
    <cellStyle name="Note 3 36 6" xfId="33391"/>
    <cellStyle name="Note 3 36 7" xfId="33392"/>
    <cellStyle name="Note 3 37" xfId="33393"/>
    <cellStyle name="Note 3 37 2" xfId="33394"/>
    <cellStyle name="Note 3 38" xfId="33395"/>
    <cellStyle name="Note 3 38 2" xfId="33396"/>
    <cellStyle name="Note 3 38 3" xfId="33397"/>
    <cellStyle name="Note 3 38 4" xfId="33398"/>
    <cellStyle name="Note 3 38 5" xfId="33399"/>
    <cellStyle name="Note 3 38 6" xfId="33400"/>
    <cellStyle name="Note 3 39" xfId="33401"/>
    <cellStyle name="Note 3 4" xfId="33402"/>
    <cellStyle name="Note 3 4 10" xfId="33403"/>
    <cellStyle name="Note 3 4 10 2" xfId="33404"/>
    <cellStyle name="Note 3 4 10 2 2" xfId="33405"/>
    <cellStyle name="Note 3 4 10 2 3" xfId="33406"/>
    <cellStyle name="Note 3 4 10 2 4" xfId="33407"/>
    <cellStyle name="Note 3 4 10 2 5" xfId="33408"/>
    <cellStyle name="Note 3 4 10 2 6" xfId="33409"/>
    <cellStyle name="Note 3 4 10 3" xfId="33410"/>
    <cellStyle name="Note 3 4 10 4" xfId="33411"/>
    <cellStyle name="Note 3 4 10 5" xfId="33412"/>
    <cellStyle name="Note 3 4 10 6" xfId="33413"/>
    <cellStyle name="Note 3 4 10 7" xfId="33414"/>
    <cellStyle name="Note 3 4 11" xfId="33415"/>
    <cellStyle name="Note 3 4 11 2" xfId="33416"/>
    <cellStyle name="Note 3 4 11 2 2" xfId="33417"/>
    <cellStyle name="Note 3 4 11 2 3" xfId="33418"/>
    <cellStyle name="Note 3 4 11 2 4" xfId="33419"/>
    <cellStyle name="Note 3 4 11 2 5" xfId="33420"/>
    <cellStyle name="Note 3 4 11 2 6" xfId="33421"/>
    <cellStyle name="Note 3 4 11 3" xfId="33422"/>
    <cellStyle name="Note 3 4 11 4" xfId="33423"/>
    <cellStyle name="Note 3 4 11 5" xfId="33424"/>
    <cellStyle name="Note 3 4 11 6" xfId="33425"/>
    <cellStyle name="Note 3 4 11 7" xfId="33426"/>
    <cellStyle name="Note 3 4 12" xfId="33427"/>
    <cellStyle name="Note 3 4 12 2" xfId="33428"/>
    <cellStyle name="Note 3 4 12 2 2" xfId="33429"/>
    <cellStyle name="Note 3 4 12 2 3" xfId="33430"/>
    <cellStyle name="Note 3 4 12 2 4" xfId="33431"/>
    <cellStyle name="Note 3 4 12 2 5" xfId="33432"/>
    <cellStyle name="Note 3 4 12 2 6" xfId="33433"/>
    <cellStyle name="Note 3 4 12 3" xfId="33434"/>
    <cellStyle name="Note 3 4 12 4" xfId="33435"/>
    <cellStyle name="Note 3 4 12 5" xfId="33436"/>
    <cellStyle name="Note 3 4 12 6" xfId="33437"/>
    <cellStyle name="Note 3 4 12 7" xfId="33438"/>
    <cellStyle name="Note 3 4 13" xfId="33439"/>
    <cellStyle name="Note 3 4 13 2" xfId="33440"/>
    <cellStyle name="Note 3 4 13 2 2" xfId="33441"/>
    <cellStyle name="Note 3 4 13 2 3" xfId="33442"/>
    <cellStyle name="Note 3 4 13 2 4" xfId="33443"/>
    <cellStyle name="Note 3 4 13 2 5" xfId="33444"/>
    <cellStyle name="Note 3 4 13 2 6" xfId="33445"/>
    <cellStyle name="Note 3 4 13 3" xfId="33446"/>
    <cellStyle name="Note 3 4 13 4" xfId="33447"/>
    <cellStyle name="Note 3 4 13 5" xfId="33448"/>
    <cellStyle name="Note 3 4 13 6" xfId="33449"/>
    <cellStyle name="Note 3 4 13 7" xfId="33450"/>
    <cellStyle name="Note 3 4 14" xfId="33451"/>
    <cellStyle name="Note 3 4 14 2" xfId="33452"/>
    <cellStyle name="Note 3 4 14 2 2" xfId="33453"/>
    <cellStyle name="Note 3 4 14 2 3" xfId="33454"/>
    <cellStyle name="Note 3 4 14 2 4" xfId="33455"/>
    <cellStyle name="Note 3 4 14 2 5" xfId="33456"/>
    <cellStyle name="Note 3 4 14 2 6" xfId="33457"/>
    <cellStyle name="Note 3 4 14 3" xfId="33458"/>
    <cellStyle name="Note 3 4 14 4" xfId="33459"/>
    <cellStyle name="Note 3 4 14 5" xfId="33460"/>
    <cellStyle name="Note 3 4 14 6" xfId="33461"/>
    <cellStyle name="Note 3 4 14 7" xfId="33462"/>
    <cellStyle name="Note 3 4 15" xfId="33463"/>
    <cellStyle name="Note 3 4 15 2" xfId="33464"/>
    <cellStyle name="Note 3 4 15 2 2" xfId="33465"/>
    <cellStyle name="Note 3 4 15 2 3" xfId="33466"/>
    <cellStyle name="Note 3 4 15 2 4" xfId="33467"/>
    <cellStyle name="Note 3 4 15 2 5" xfId="33468"/>
    <cellStyle name="Note 3 4 15 2 6" xfId="33469"/>
    <cellStyle name="Note 3 4 15 3" xfId="33470"/>
    <cellStyle name="Note 3 4 15 4" xfId="33471"/>
    <cellStyle name="Note 3 4 15 5" xfId="33472"/>
    <cellStyle name="Note 3 4 15 6" xfId="33473"/>
    <cellStyle name="Note 3 4 15 7" xfId="33474"/>
    <cellStyle name="Note 3 4 16" xfId="33475"/>
    <cellStyle name="Note 3 4 16 2" xfId="33476"/>
    <cellStyle name="Note 3 4 16 2 2" xfId="33477"/>
    <cellStyle name="Note 3 4 16 2 3" xfId="33478"/>
    <cellStyle name="Note 3 4 16 2 4" xfId="33479"/>
    <cellStyle name="Note 3 4 16 2 5" xfId="33480"/>
    <cellStyle name="Note 3 4 16 2 6" xfId="33481"/>
    <cellStyle name="Note 3 4 16 3" xfId="33482"/>
    <cellStyle name="Note 3 4 16 4" xfId="33483"/>
    <cellStyle name="Note 3 4 16 5" xfId="33484"/>
    <cellStyle name="Note 3 4 16 6" xfId="33485"/>
    <cellStyle name="Note 3 4 16 7" xfId="33486"/>
    <cellStyle name="Note 3 4 17" xfId="33487"/>
    <cellStyle name="Note 3 4 17 2" xfId="33488"/>
    <cellStyle name="Note 3 4 17 2 2" xfId="33489"/>
    <cellStyle name="Note 3 4 17 2 3" xfId="33490"/>
    <cellStyle name="Note 3 4 17 2 4" xfId="33491"/>
    <cellStyle name="Note 3 4 17 2 5" xfId="33492"/>
    <cellStyle name="Note 3 4 17 2 6" xfId="33493"/>
    <cellStyle name="Note 3 4 17 3" xfId="33494"/>
    <cellStyle name="Note 3 4 17 4" xfId="33495"/>
    <cellStyle name="Note 3 4 17 5" xfId="33496"/>
    <cellStyle name="Note 3 4 17 6" xfId="33497"/>
    <cellStyle name="Note 3 4 17 7" xfId="33498"/>
    <cellStyle name="Note 3 4 18" xfId="33499"/>
    <cellStyle name="Note 3 4 18 2" xfId="33500"/>
    <cellStyle name="Note 3 4 18 2 2" xfId="33501"/>
    <cellStyle name="Note 3 4 18 2 3" xfId="33502"/>
    <cellStyle name="Note 3 4 18 2 4" xfId="33503"/>
    <cellStyle name="Note 3 4 18 2 5" xfId="33504"/>
    <cellStyle name="Note 3 4 18 2 6" xfId="33505"/>
    <cellStyle name="Note 3 4 18 3" xfId="33506"/>
    <cellStyle name="Note 3 4 18 4" xfId="33507"/>
    <cellStyle name="Note 3 4 18 5" xfId="33508"/>
    <cellStyle name="Note 3 4 18 6" xfId="33509"/>
    <cellStyle name="Note 3 4 18 7" xfId="33510"/>
    <cellStyle name="Note 3 4 19" xfId="33511"/>
    <cellStyle name="Note 3 4 19 2" xfId="33512"/>
    <cellStyle name="Note 3 4 19 2 2" xfId="33513"/>
    <cellStyle name="Note 3 4 19 2 3" xfId="33514"/>
    <cellStyle name="Note 3 4 19 2 4" xfId="33515"/>
    <cellStyle name="Note 3 4 19 2 5" xfId="33516"/>
    <cellStyle name="Note 3 4 19 2 6" xfId="33517"/>
    <cellStyle name="Note 3 4 19 3" xfId="33518"/>
    <cellStyle name="Note 3 4 19 4" xfId="33519"/>
    <cellStyle name="Note 3 4 19 5" xfId="33520"/>
    <cellStyle name="Note 3 4 19 6" xfId="33521"/>
    <cellStyle name="Note 3 4 19 7" xfId="33522"/>
    <cellStyle name="Note 3 4 2" xfId="33523"/>
    <cellStyle name="Note 3 4 2 2" xfId="33524"/>
    <cellStyle name="Note 3 4 2 2 2" xfId="33525"/>
    <cellStyle name="Note 3 4 2 3" xfId="33526"/>
    <cellStyle name="Note 3 4 2 3 2" xfId="33527"/>
    <cellStyle name="Note 3 4 2 3 3" xfId="33528"/>
    <cellStyle name="Note 3 4 2 3 4" xfId="33529"/>
    <cellStyle name="Note 3 4 2 3 5" xfId="33530"/>
    <cellStyle name="Note 3 4 2 3 6" xfId="33531"/>
    <cellStyle name="Note 3 4 2 4" xfId="33532"/>
    <cellStyle name="Note 3 4 2 5" xfId="33533"/>
    <cellStyle name="Note 3 4 2 6" xfId="33534"/>
    <cellStyle name="Note 3 4 2 7" xfId="33535"/>
    <cellStyle name="Note 3 4 2 8" xfId="33536"/>
    <cellStyle name="Note 3 4 20" xfId="33537"/>
    <cellStyle name="Note 3 4 20 2" xfId="33538"/>
    <cellStyle name="Note 3 4 20 2 2" xfId="33539"/>
    <cellStyle name="Note 3 4 20 2 3" xfId="33540"/>
    <cellStyle name="Note 3 4 20 2 4" xfId="33541"/>
    <cellStyle name="Note 3 4 20 2 5" xfId="33542"/>
    <cellStyle name="Note 3 4 20 2 6" xfId="33543"/>
    <cellStyle name="Note 3 4 20 3" xfId="33544"/>
    <cellStyle name="Note 3 4 20 4" xfId="33545"/>
    <cellStyle name="Note 3 4 20 5" xfId="33546"/>
    <cellStyle name="Note 3 4 20 6" xfId="33547"/>
    <cellStyle name="Note 3 4 20 7" xfId="33548"/>
    <cellStyle name="Note 3 4 21" xfId="33549"/>
    <cellStyle name="Note 3 4 21 2" xfId="33550"/>
    <cellStyle name="Note 3 4 21 2 2" xfId="33551"/>
    <cellStyle name="Note 3 4 21 2 3" xfId="33552"/>
    <cellStyle name="Note 3 4 21 2 4" xfId="33553"/>
    <cellStyle name="Note 3 4 21 2 5" xfId="33554"/>
    <cellStyle name="Note 3 4 21 2 6" xfId="33555"/>
    <cellStyle name="Note 3 4 21 3" xfId="33556"/>
    <cellStyle name="Note 3 4 21 4" xfId="33557"/>
    <cellStyle name="Note 3 4 21 5" xfId="33558"/>
    <cellStyle name="Note 3 4 21 6" xfId="33559"/>
    <cellStyle name="Note 3 4 21 7" xfId="33560"/>
    <cellStyle name="Note 3 4 22" xfId="33561"/>
    <cellStyle name="Note 3 4 22 2" xfId="33562"/>
    <cellStyle name="Note 3 4 22 2 2" xfId="33563"/>
    <cellStyle name="Note 3 4 22 2 3" xfId="33564"/>
    <cellStyle name="Note 3 4 22 2 4" xfId="33565"/>
    <cellStyle name="Note 3 4 22 2 5" xfId="33566"/>
    <cellStyle name="Note 3 4 22 2 6" xfId="33567"/>
    <cellStyle name="Note 3 4 22 3" xfId="33568"/>
    <cellStyle name="Note 3 4 22 4" xfId="33569"/>
    <cellStyle name="Note 3 4 22 5" xfId="33570"/>
    <cellStyle name="Note 3 4 22 6" xfId="33571"/>
    <cellStyle name="Note 3 4 22 7" xfId="33572"/>
    <cellStyle name="Note 3 4 23" xfId="33573"/>
    <cellStyle name="Note 3 4 23 2" xfId="33574"/>
    <cellStyle name="Note 3 4 23 2 2" xfId="33575"/>
    <cellStyle name="Note 3 4 23 2 3" xfId="33576"/>
    <cellStyle name="Note 3 4 23 2 4" xfId="33577"/>
    <cellStyle name="Note 3 4 23 2 5" xfId="33578"/>
    <cellStyle name="Note 3 4 23 2 6" xfId="33579"/>
    <cellStyle name="Note 3 4 23 3" xfId="33580"/>
    <cellStyle name="Note 3 4 23 4" xfId="33581"/>
    <cellStyle name="Note 3 4 23 5" xfId="33582"/>
    <cellStyle name="Note 3 4 23 6" xfId="33583"/>
    <cellStyle name="Note 3 4 23 7" xfId="33584"/>
    <cellStyle name="Note 3 4 24" xfId="33585"/>
    <cellStyle name="Note 3 4 24 2" xfId="33586"/>
    <cellStyle name="Note 3 4 24 2 2" xfId="33587"/>
    <cellStyle name="Note 3 4 24 2 3" xfId="33588"/>
    <cellStyle name="Note 3 4 24 2 4" xfId="33589"/>
    <cellStyle name="Note 3 4 24 2 5" xfId="33590"/>
    <cellStyle name="Note 3 4 24 2 6" xfId="33591"/>
    <cellStyle name="Note 3 4 24 3" xfId="33592"/>
    <cellStyle name="Note 3 4 24 4" xfId="33593"/>
    <cellStyle name="Note 3 4 24 5" xfId="33594"/>
    <cellStyle name="Note 3 4 24 6" xfId="33595"/>
    <cellStyle name="Note 3 4 24 7" xfId="33596"/>
    <cellStyle name="Note 3 4 25" xfId="33597"/>
    <cellStyle name="Note 3 4 25 2" xfId="33598"/>
    <cellStyle name="Note 3 4 25 2 2" xfId="33599"/>
    <cellStyle name="Note 3 4 25 2 3" xfId="33600"/>
    <cellStyle name="Note 3 4 25 2 4" xfId="33601"/>
    <cellStyle name="Note 3 4 25 2 5" xfId="33602"/>
    <cellStyle name="Note 3 4 25 2 6" xfId="33603"/>
    <cellStyle name="Note 3 4 25 3" xfId="33604"/>
    <cellStyle name="Note 3 4 25 4" xfId="33605"/>
    <cellStyle name="Note 3 4 25 5" xfId="33606"/>
    <cellStyle name="Note 3 4 25 6" xfId="33607"/>
    <cellStyle name="Note 3 4 25 7" xfId="33608"/>
    <cellStyle name="Note 3 4 26" xfId="33609"/>
    <cellStyle name="Note 3 4 26 2" xfId="33610"/>
    <cellStyle name="Note 3 4 26 2 2" xfId="33611"/>
    <cellStyle name="Note 3 4 26 2 3" xfId="33612"/>
    <cellStyle name="Note 3 4 26 2 4" xfId="33613"/>
    <cellStyle name="Note 3 4 26 2 5" xfId="33614"/>
    <cellStyle name="Note 3 4 26 2 6" xfId="33615"/>
    <cellStyle name="Note 3 4 26 3" xfId="33616"/>
    <cellStyle name="Note 3 4 26 4" xfId="33617"/>
    <cellStyle name="Note 3 4 26 5" xfId="33618"/>
    <cellStyle name="Note 3 4 26 6" xfId="33619"/>
    <cellStyle name="Note 3 4 26 7" xfId="33620"/>
    <cellStyle name="Note 3 4 27" xfId="33621"/>
    <cellStyle name="Note 3 4 27 2" xfId="33622"/>
    <cellStyle name="Note 3 4 27 2 2" xfId="33623"/>
    <cellStyle name="Note 3 4 27 2 3" xfId="33624"/>
    <cellStyle name="Note 3 4 27 2 4" xfId="33625"/>
    <cellStyle name="Note 3 4 27 2 5" xfId="33626"/>
    <cellStyle name="Note 3 4 27 2 6" xfId="33627"/>
    <cellStyle name="Note 3 4 27 3" xfId="33628"/>
    <cellStyle name="Note 3 4 27 4" xfId="33629"/>
    <cellStyle name="Note 3 4 27 5" xfId="33630"/>
    <cellStyle name="Note 3 4 27 6" xfId="33631"/>
    <cellStyle name="Note 3 4 27 7" xfId="33632"/>
    <cellStyle name="Note 3 4 28" xfId="33633"/>
    <cellStyle name="Note 3 4 28 2" xfId="33634"/>
    <cellStyle name="Note 3 4 28 2 2" xfId="33635"/>
    <cellStyle name="Note 3 4 28 2 3" xfId="33636"/>
    <cellStyle name="Note 3 4 28 2 4" xfId="33637"/>
    <cellStyle name="Note 3 4 28 2 5" xfId="33638"/>
    <cellStyle name="Note 3 4 28 2 6" xfId="33639"/>
    <cellStyle name="Note 3 4 28 3" xfId="33640"/>
    <cellStyle name="Note 3 4 28 4" xfId="33641"/>
    <cellStyle name="Note 3 4 28 5" xfId="33642"/>
    <cellStyle name="Note 3 4 28 6" xfId="33643"/>
    <cellStyle name="Note 3 4 28 7" xfId="33644"/>
    <cellStyle name="Note 3 4 29" xfId="33645"/>
    <cellStyle name="Note 3 4 29 2" xfId="33646"/>
    <cellStyle name="Note 3 4 29 2 2" xfId="33647"/>
    <cellStyle name="Note 3 4 29 2 3" xfId="33648"/>
    <cellStyle name="Note 3 4 29 2 4" xfId="33649"/>
    <cellStyle name="Note 3 4 29 2 5" xfId="33650"/>
    <cellStyle name="Note 3 4 29 2 6" xfId="33651"/>
    <cellStyle name="Note 3 4 29 3" xfId="33652"/>
    <cellStyle name="Note 3 4 29 4" xfId="33653"/>
    <cellStyle name="Note 3 4 29 5" xfId="33654"/>
    <cellStyle name="Note 3 4 29 6" xfId="33655"/>
    <cellStyle name="Note 3 4 29 7" xfId="33656"/>
    <cellStyle name="Note 3 4 3" xfId="33657"/>
    <cellStyle name="Note 3 4 3 2" xfId="33658"/>
    <cellStyle name="Note 3 4 3 2 2" xfId="33659"/>
    <cellStyle name="Note 3 4 3 3" xfId="33660"/>
    <cellStyle name="Note 3 4 3 3 2" xfId="33661"/>
    <cellStyle name="Note 3 4 3 3 3" xfId="33662"/>
    <cellStyle name="Note 3 4 3 3 4" xfId="33663"/>
    <cellStyle name="Note 3 4 3 3 5" xfId="33664"/>
    <cellStyle name="Note 3 4 3 3 6" xfId="33665"/>
    <cellStyle name="Note 3 4 3 4" xfId="33666"/>
    <cellStyle name="Note 3 4 3 5" xfId="33667"/>
    <cellStyle name="Note 3 4 3 6" xfId="33668"/>
    <cellStyle name="Note 3 4 3 7" xfId="33669"/>
    <cellStyle name="Note 3 4 3 8" xfId="33670"/>
    <cellStyle name="Note 3 4 30" xfId="33671"/>
    <cellStyle name="Note 3 4 30 2" xfId="33672"/>
    <cellStyle name="Note 3 4 30 2 2" xfId="33673"/>
    <cellStyle name="Note 3 4 30 2 3" xfId="33674"/>
    <cellStyle name="Note 3 4 30 2 4" xfId="33675"/>
    <cellStyle name="Note 3 4 30 2 5" xfId="33676"/>
    <cellStyle name="Note 3 4 30 2 6" xfId="33677"/>
    <cellStyle name="Note 3 4 30 3" xfId="33678"/>
    <cellStyle name="Note 3 4 30 4" xfId="33679"/>
    <cellStyle name="Note 3 4 30 5" xfId="33680"/>
    <cellStyle name="Note 3 4 30 6" xfId="33681"/>
    <cellStyle name="Note 3 4 30 7" xfId="33682"/>
    <cellStyle name="Note 3 4 31" xfId="33683"/>
    <cellStyle name="Note 3 4 31 2" xfId="33684"/>
    <cellStyle name="Note 3 4 31 2 2" xfId="33685"/>
    <cellStyle name="Note 3 4 31 2 3" xfId="33686"/>
    <cellStyle name="Note 3 4 31 2 4" xfId="33687"/>
    <cellStyle name="Note 3 4 31 2 5" xfId="33688"/>
    <cellStyle name="Note 3 4 31 2 6" xfId="33689"/>
    <cellStyle name="Note 3 4 31 3" xfId="33690"/>
    <cellStyle name="Note 3 4 31 4" xfId="33691"/>
    <cellStyle name="Note 3 4 31 5" xfId="33692"/>
    <cellStyle name="Note 3 4 31 6" xfId="33693"/>
    <cellStyle name="Note 3 4 31 7" xfId="33694"/>
    <cellStyle name="Note 3 4 32" xfId="33695"/>
    <cellStyle name="Note 3 4 32 2" xfId="33696"/>
    <cellStyle name="Note 3 4 32 2 2" xfId="33697"/>
    <cellStyle name="Note 3 4 32 2 3" xfId="33698"/>
    <cellStyle name="Note 3 4 32 2 4" xfId="33699"/>
    <cellStyle name="Note 3 4 32 2 5" xfId="33700"/>
    <cellStyle name="Note 3 4 32 2 6" xfId="33701"/>
    <cellStyle name="Note 3 4 32 3" xfId="33702"/>
    <cellStyle name="Note 3 4 32 4" xfId="33703"/>
    <cellStyle name="Note 3 4 32 5" xfId="33704"/>
    <cellStyle name="Note 3 4 32 6" xfId="33705"/>
    <cellStyle name="Note 3 4 32 7" xfId="33706"/>
    <cellStyle name="Note 3 4 33" xfId="33707"/>
    <cellStyle name="Note 3 4 33 2" xfId="33708"/>
    <cellStyle name="Note 3 4 33 2 2" xfId="33709"/>
    <cellStyle name="Note 3 4 33 2 3" xfId="33710"/>
    <cellStyle name="Note 3 4 33 2 4" xfId="33711"/>
    <cellStyle name="Note 3 4 33 2 5" xfId="33712"/>
    <cellStyle name="Note 3 4 33 2 6" xfId="33713"/>
    <cellStyle name="Note 3 4 33 3" xfId="33714"/>
    <cellStyle name="Note 3 4 33 4" xfId="33715"/>
    <cellStyle name="Note 3 4 33 5" xfId="33716"/>
    <cellStyle name="Note 3 4 33 6" xfId="33717"/>
    <cellStyle name="Note 3 4 33 7" xfId="33718"/>
    <cellStyle name="Note 3 4 34" xfId="33719"/>
    <cellStyle name="Note 3 4 34 2" xfId="33720"/>
    <cellStyle name="Note 3 4 34 2 2" xfId="33721"/>
    <cellStyle name="Note 3 4 34 2 3" xfId="33722"/>
    <cellStyle name="Note 3 4 34 2 4" xfId="33723"/>
    <cellStyle name="Note 3 4 34 2 5" xfId="33724"/>
    <cellStyle name="Note 3 4 34 2 6" xfId="33725"/>
    <cellStyle name="Note 3 4 34 3" xfId="33726"/>
    <cellStyle name="Note 3 4 34 4" xfId="33727"/>
    <cellStyle name="Note 3 4 34 5" xfId="33728"/>
    <cellStyle name="Note 3 4 34 6" xfId="33729"/>
    <cellStyle name="Note 3 4 34 7" xfId="33730"/>
    <cellStyle name="Note 3 4 35" xfId="33731"/>
    <cellStyle name="Note 3 4 35 2" xfId="33732"/>
    <cellStyle name="Note 3 4 36" xfId="33733"/>
    <cellStyle name="Note 3 4 36 2" xfId="33734"/>
    <cellStyle name="Note 3 4 36 3" xfId="33735"/>
    <cellStyle name="Note 3 4 36 4" xfId="33736"/>
    <cellStyle name="Note 3 4 36 5" xfId="33737"/>
    <cellStyle name="Note 3 4 36 6" xfId="33738"/>
    <cellStyle name="Note 3 4 37" xfId="33739"/>
    <cellStyle name="Note 3 4 38" xfId="33740"/>
    <cellStyle name="Note 3 4 39" xfId="33741"/>
    <cellStyle name="Note 3 4 4" xfId="33742"/>
    <cellStyle name="Note 3 4 4 2" xfId="33743"/>
    <cellStyle name="Note 3 4 4 2 2" xfId="33744"/>
    <cellStyle name="Note 3 4 4 2 3" xfId="33745"/>
    <cellStyle name="Note 3 4 4 2 4" xfId="33746"/>
    <cellStyle name="Note 3 4 4 2 5" xfId="33747"/>
    <cellStyle name="Note 3 4 4 2 6" xfId="33748"/>
    <cellStyle name="Note 3 4 4 3" xfId="33749"/>
    <cellStyle name="Note 3 4 4 4" xfId="33750"/>
    <cellStyle name="Note 3 4 4 5" xfId="33751"/>
    <cellStyle name="Note 3 4 4 6" xfId="33752"/>
    <cellStyle name="Note 3 4 4 7" xfId="33753"/>
    <cellStyle name="Note 3 4 40" xfId="33754"/>
    <cellStyle name="Note 3 4 41" xfId="33755"/>
    <cellStyle name="Note 3 4 5" xfId="33756"/>
    <cellStyle name="Note 3 4 5 2" xfId="33757"/>
    <cellStyle name="Note 3 4 5 2 2" xfId="33758"/>
    <cellStyle name="Note 3 4 5 2 3" xfId="33759"/>
    <cellStyle name="Note 3 4 5 2 4" xfId="33760"/>
    <cellStyle name="Note 3 4 5 2 5" xfId="33761"/>
    <cellStyle name="Note 3 4 5 2 6" xfId="33762"/>
    <cellStyle name="Note 3 4 5 3" xfId="33763"/>
    <cellStyle name="Note 3 4 5 4" xfId="33764"/>
    <cellStyle name="Note 3 4 5 5" xfId="33765"/>
    <cellStyle name="Note 3 4 5 6" xfId="33766"/>
    <cellStyle name="Note 3 4 5 7" xfId="33767"/>
    <cellStyle name="Note 3 4 6" xfId="33768"/>
    <cellStyle name="Note 3 4 6 2" xfId="33769"/>
    <cellStyle name="Note 3 4 6 2 2" xfId="33770"/>
    <cellStyle name="Note 3 4 6 2 3" xfId="33771"/>
    <cellStyle name="Note 3 4 6 2 4" xfId="33772"/>
    <cellStyle name="Note 3 4 6 2 5" xfId="33773"/>
    <cellStyle name="Note 3 4 6 2 6" xfId="33774"/>
    <cellStyle name="Note 3 4 6 3" xfId="33775"/>
    <cellStyle name="Note 3 4 6 4" xfId="33776"/>
    <cellStyle name="Note 3 4 6 5" xfId="33777"/>
    <cellStyle name="Note 3 4 6 6" xfId="33778"/>
    <cellStyle name="Note 3 4 6 7" xfId="33779"/>
    <cellStyle name="Note 3 4 7" xfId="33780"/>
    <cellStyle name="Note 3 4 7 2" xfId="33781"/>
    <cellStyle name="Note 3 4 7 2 2" xfId="33782"/>
    <cellStyle name="Note 3 4 7 2 3" xfId="33783"/>
    <cellStyle name="Note 3 4 7 2 4" xfId="33784"/>
    <cellStyle name="Note 3 4 7 2 5" xfId="33785"/>
    <cellStyle name="Note 3 4 7 2 6" xfId="33786"/>
    <cellStyle name="Note 3 4 7 3" xfId="33787"/>
    <cellStyle name="Note 3 4 7 4" xfId="33788"/>
    <cellStyle name="Note 3 4 7 5" xfId="33789"/>
    <cellStyle name="Note 3 4 7 6" xfId="33790"/>
    <cellStyle name="Note 3 4 7 7" xfId="33791"/>
    <cellStyle name="Note 3 4 8" xfId="33792"/>
    <cellStyle name="Note 3 4 8 2" xfId="33793"/>
    <cellStyle name="Note 3 4 8 2 2" xfId="33794"/>
    <cellStyle name="Note 3 4 8 2 3" xfId="33795"/>
    <cellStyle name="Note 3 4 8 2 4" xfId="33796"/>
    <cellStyle name="Note 3 4 8 2 5" xfId="33797"/>
    <cellStyle name="Note 3 4 8 2 6" xfId="33798"/>
    <cellStyle name="Note 3 4 8 3" xfId="33799"/>
    <cellStyle name="Note 3 4 8 4" xfId="33800"/>
    <cellStyle name="Note 3 4 8 5" xfId="33801"/>
    <cellStyle name="Note 3 4 8 6" xfId="33802"/>
    <cellStyle name="Note 3 4 8 7" xfId="33803"/>
    <cellStyle name="Note 3 4 9" xfId="33804"/>
    <cellStyle name="Note 3 4 9 2" xfId="33805"/>
    <cellStyle name="Note 3 4 9 2 2" xfId="33806"/>
    <cellStyle name="Note 3 4 9 2 3" xfId="33807"/>
    <cellStyle name="Note 3 4 9 2 4" xfId="33808"/>
    <cellStyle name="Note 3 4 9 2 5" xfId="33809"/>
    <cellStyle name="Note 3 4 9 2 6" xfId="33810"/>
    <cellStyle name="Note 3 4 9 3" xfId="33811"/>
    <cellStyle name="Note 3 4 9 4" xfId="33812"/>
    <cellStyle name="Note 3 4 9 5" xfId="33813"/>
    <cellStyle name="Note 3 4 9 6" xfId="33814"/>
    <cellStyle name="Note 3 4 9 7" xfId="33815"/>
    <cellStyle name="Note 3 40" xfId="33816"/>
    <cellStyle name="Note 3 5" xfId="33817"/>
    <cellStyle name="Note 3 5 10" xfId="33818"/>
    <cellStyle name="Note 3 5 10 2" xfId="33819"/>
    <cellStyle name="Note 3 5 10 2 2" xfId="33820"/>
    <cellStyle name="Note 3 5 10 2 3" xfId="33821"/>
    <cellStyle name="Note 3 5 10 2 4" xfId="33822"/>
    <cellStyle name="Note 3 5 10 2 5" xfId="33823"/>
    <cellStyle name="Note 3 5 10 2 6" xfId="33824"/>
    <cellStyle name="Note 3 5 10 3" xfId="33825"/>
    <cellStyle name="Note 3 5 10 4" xfId="33826"/>
    <cellStyle name="Note 3 5 10 5" xfId="33827"/>
    <cellStyle name="Note 3 5 10 6" xfId="33828"/>
    <cellStyle name="Note 3 5 10 7" xfId="33829"/>
    <cellStyle name="Note 3 5 11" xfId="33830"/>
    <cellStyle name="Note 3 5 11 2" xfId="33831"/>
    <cellStyle name="Note 3 5 11 2 2" xfId="33832"/>
    <cellStyle name="Note 3 5 11 2 3" xfId="33833"/>
    <cellStyle name="Note 3 5 11 2 4" xfId="33834"/>
    <cellStyle name="Note 3 5 11 2 5" xfId="33835"/>
    <cellStyle name="Note 3 5 11 2 6" xfId="33836"/>
    <cellStyle name="Note 3 5 11 3" xfId="33837"/>
    <cellStyle name="Note 3 5 11 4" xfId="33838"/>
    <cellStyle name="Note 3 5 11 5" xfId="33839"/>
    <cellStyle name="Note 3 5 11 6" xfId="33840"/>
    <cellStyle name="Note 3 5 11 7" xfId="33841"/>
    <cellStyle name="Note 3 5 12" xfId="33842"/>
    <cellStyle name="Note 3 5 12 2" xfId="33843"/>
    <cellStyle name="Note 3 5 12 2 2" xfId="33844"/>
    <cellStyle name="Note 3 5 12 2 3" xfId="33845"/>
    <cellStyle name="Note 3 5 12 2 4" xfId="33846"/>
    <cellStyle name="Note 3 5 12 2 5" xfId="33847"/>
    <cellStyle name="Note 3 5 12 2 6" xfId="33848"/>
    <cellStyle name="Note 3 5 12 3" xfId="33849"/>
    <cellStyle name="Note 3 5 12 4" xfId="33850"/>
    <cellStyle name="Note 3 5 12 5" xfId="33851"/>
    <cellStyle name="Note 3 5 12 6" xfId="33852"/>
    <cellStyle name="Note 3 5 12 7" xfId="33853"/>
    <cellStyle name="Note 3 5 13" xfId="33854"/>
    <cellStyle name="Note 3 5 13 2" xfId="33855"/>
    <cellStyle name="Note 3 5 13 2 2" xfId="33856"/>
    <cellStyle name="Note 3 5 13 2 3" xfId="33857"/>
    <cellStyle name="Note 3 5 13 2 4" xfId="33858"/>
    <cellStyle name="Note 3 5 13 2 5" xfId="33859"/>
    <cellStyle name="Note 3 5 13 2 6" xfId="33860"/>
    <cellStyle name="Note 3 5 13 3" xfId="33861"/>
    <cellStyle name="Note 3 5 13 4" xfId="33862"/>
    <cellStyle name="Note 3 5 13 5" xfId="33863"/>
    <cellStyle name="Note 3 5 13 6" xfId="33864"/>
    <cellStyle name="Note 3 5 13 7" xfId="33865"/>
    <cellStyle name="Note 3 5 14" xfId="33866"/>
    <cellStyle name="Note 3 5 14 2" xfId="33867"/>
    <cellStyle name="Note 3 5 14 2 2" xfId="33868"/>
    <cellStyle name="Note 3 5 14 2 3" xfId="33869"/>
    <cellStyle name="Note 3 5 14 2 4" xfId="33870"/>
    <cellStyle name="Note 3 5 14 2 5" xfId="33871"/>
    <cellStyle name="Note 3 5 14 2 6" xfId="33872"/>
    <cellStyle name="Note 3 5 14 3" xfId="33873"/>
    <cellStyle name="Note 3 5 14 4" xfId="33874"/>
    <cellStyle name="Note 3 5 14 5" xfId="33875"/>
    <cellStyle name="Note 3 5 14 6" xfId="33876"/>
    <cellStyle name="Note 3 5 14 7" xfId="33877"/>
    <cellStyle name="Note 3 5 15" xfId="33878"/>
    <cellStyle name="Note 3 5 15 2" xfId="33879"/>
    <cellStyle name="Note 3 5 15 2 2" xfId="33880"/>
    <cellStyle name="Note 3 5 15 2 3" xfId="33881"/>
    <cellStyle name="Note 3 5 15 2 4" xfId="33882"/>
    <cellStyle name="Note 3 5 15 2 5" xfId="33883"/>
    <cellStyle name="Note 3 5 15 2 6" xfId="33884"/>
    <cellStyle name="Note 3 5 15 3" xfId="33885"/>
    <cellStyle name="Note 3 5 15 4" xfId="33886"/>
    <cellStyle name="Note 3 5 15 5" xfId="33887"/>
    <cellStyle name="Note 3 5 15 6" xfId="33888"/>
    <cellStyle name="Note 3 5 15 7" xfId="33889"/>
    <cellStyle name="Note 3 5 16" xfId="33890"/>
    <cellStyle name="Note 3 5 16 2" xfId="33891"/>
    <cellStyle name="Note 3 5 16 2 2" xfId="33892"/>
    <cellStyle name="Note 3 5 16 2 3" xfId="33893"/>
    <cellStyle name="Note 3 5 16 2 4" xfId="33894"/>
    <cellStyle name="Note 3 5 16 2 5" xfId="33895"/>
    <cellStyle name="Note 3 5 16 2 6" xfId="33896"/>
    <cellStyle name="Note 3 5 16 3" xfId="33897"/>
    <cellStyle name="Note 3 5 16 4" xfId="33898"/>
    <cellStyle name="Note 3 5 16 5" xfId="33899"/>
    <cellStyle name="Note 3 5 16 6" xfId="33900"/>
    <cellStyle name="Note 3 5 16 7" xfId="33901"/>
    <cellStyle name="Note 3 5 17" xfId="33902"/>
    <cellStyle name="Note 3 5 17 2" xfId="33903"/>
    <cellStyle name="Note 3 5 17 2 2" xfId="33904"/>
    <cellStyle name="Note 3 5 17 2 3" xfId="33905"/>
    <cellStyle name="Note 3 5 17 2 4" xfId="33906"/>
    <cellStyle name="Note 3 5 17 2 5" xfId="33907"/>
    <cellStyle name="Note 3 5 17 2 6" xfId="33908"/>
    <cellStyle name="Note 3 5 17 3" xfId="33909"/>
    <cellStyle name="Note 3 5 17 4" xfId="33910"/>
    <cellStyle name="Note 3 5 17 5" xfId="33911"/>
    <cellStyle name="Note 3 5 17 6" xfId="33912"/>
    <cellStyle name="Note 3 5 17 7" xfId="33913"/>
    <cellStyle name="Note 3 5 18" xfId="33914"/>
    <cellStyle name="Note 3 5 18 2" xfId="33915"/>
    <cellStyle name="Note 3 5 18 2 2" xfId="33916"/>
    <cellStyle name="Note 3 5 18 2 3" xfId="33917"/>
    <cellStyle name="Note 3 5 18 2 4" xfId="33918"/>
    <cellStyle name="Note 3 5 18 2 5" xfId="33919"/>
    <cellStyle name="Note 3 5 18 2 6" xfId="33920"/>
    <cellStyle name="Note 3 5 18 3" xfId="33921"/>
    <cellStyle name="Note 3 5 18 4" xfId="33922"/>
    <cellStyle name="Note 3 5 18 5" xfId="33923"/>
    <cellStyle name="Note 3 5 18 6" xfId="33924"/>
    <cellStyle name="Note 3 5 18 7" xfId="33925"/>
    <cellStyle name="Note 3 5 19" xfId="33926"/>
    <cellStyle name="Note 3 5 19 2" xfId="33927"/>
    <cellStyle name="Note 3 5 19 2 2" xfId="33928"/>
    <cellStyle name="Note 3 5 19 2 3" xfId="33929"/>
    <cellStyle name="Note 3 5 19 2 4" xfId="33930"/>
    <cellStyle name="Note 3 5 19 2 5" xfId="33931"/>
    <cellStyle name="Note 3 5 19 2 6" xfId="33932"/>
    <cellStyle name="Note 3 5 19 3" xfId="33933"/>
    <cellStyle name="Note 3 5 19 4" xfId="33934"/>
    <cellStyle name="Note 3 5 19 5" xfId="33935"/>
    <cellStyle name="Note 3 5 19 6" xfId="33936"/>
    <cellStyle name="Note 3 5 19 7" xfId="33937"/>
    <cellStyle name="Note 3 5 2" xfId="33938"/>
    <cellStyle name="Note 3 5 2 2" xfId="33939"/>
    <cellStyle name="Note 3 5 2 2 2" xfId="33940"/>
    <cellStyle name="Note 3 5 2 3" xfId="33941"/>
    <cellStyle name="Note 3 5 2 3 2" xfId="33942"/>
    <cellStyle name="Note 3 5 2 3 3" xfId="33943"/>
    <cellStyle name="Note 3 5 2 3 4" xfId="33944"/>
    <cellStyle name="Note 3 5 2 3 5" xfId="33945"/>
    <cellStyle name="Note 3 5 2 3 6" xfId="33946"/>
    <cellStyle name="Note 3 5 2 4" xfId="33947"/>
    <cellStyle name="Note 3 5 2 5" xfId="33948"/>
    <cellStyle name="Note 3 5 2 6" xfId="33949"/>
    <cellStyle name="Note 3 5 2 7" xfId="33950"/>
    <cellStyle name="Note 3 5 2 8" xfId="33951"/>
    <cellStyle name="Note 3 5 20" xfId="33952"/>
    <cellStyle name="Note 3 5 20 2" xfId="33953"/>
    <cellStyle name="Note 3 5 20 2 2" xfId="33954"/>
    <cellStyle name="Note 3 5 20 2 3" xfId="33955"/>
    <cellStyle name="Note 3 5 20 2 4" xfId="33956"/>
    <cellStyle name="Note 3 5 20 2 5" xfId="33957"/>
    <cellStyle name="Note 3 5 20 2 6" xfId="33958"/>
    <cellStyle name="Note 3 5 20 3" xfId="33959"/>
    <cellStyle name="Note 3 5 20 4" xfId="33960"/>
    <cellStyle name="Note 3 5 20 5" xfId="33961"/>
    <cellStyle name="Note 3 5 20 6" xfId="33962"/>
    <cellStyle name="Note 3 5 20 7" xfId="33963"/>
    <cellStyle name="Note 3 5 21" xfId="33964"/>
    <cellStyle name="Note 3 5 21 2" xfId="33965"/>
    <cellStyle name="Note 3 5 21 2 2" xfId="33966"/>
    <cellStyle name="Note 3 5 21 2 3" xfId="33967"/>
    <cellStyle name="Note 3 5 21 2 4" xfId="33968"/>
    <cellStyle name="Note 3 5 21 2 5" xfId="33969"/>
    <cellStyle name="Note 3 5 21 2 6" xfId="33970"/>
    <cellStyle name="Note 3 5 21 3" xfId="33971"/>
    <cellStyle name="Note 3 5 21 4" xfId="33972"/>
    <cellStyle name="Note 3 5 21 5" xfId="33973"/>
    <cellStyle name="Note 3 5 21 6" xfId="33974"/>
    <cellStyle name="Note 3 5 21 7" xfId="33975"/>
    <cellStyle name="Note 3 5 22" xfId="33976"/>
    <cellStyle name="Note 3 5 22 2" xfId="33977"/>
    <cellStyle name="Note 3 5 22 2 2" xfId="33978"/>
    <cellStyle name="Note 3 5 22 2 3" xfId="33979"/>
    <cellStyle name="Note 3 5 22 2 4" xfId="33980"/>
    <cellStyle name="Note 3 5 22 2 5" xfId="33981"/>
    <cellStyle name="Note 3 5 22 2 6" xfId="33982"/>
    <cellStyle name="Note 3 5 22 3" xfId="33983"/>
    <cellStyle name="Note 3 5 22 4" xfId="33984"/>
    <cellStyle name="Note 3 5 22 5" xfId="33985"/>
    <cellStyle name="Note 3 5 22 6" xfId="33986"/>
    <cellStyle name="Note 3 5 22 7" xfId="33987"/>
    <cellStyle name="Note 3 5 23" xfId="33988"/>
    <cellStyle name="Note 3 5 23 2" xfId="33989"/>
    <cellStyle name="Note 3 5 23 2 2" xfId="33990"/>
    <cellStyle name="Note 3 5 23 2 3" xfId="33991"/>
    <cellStyle name="Note 3 5 23 2 4" xfId="33992"/>
    <cellStyle name="Note 3 5 23 2 5" xfId="33993"/>
    <cellStyle name="Note 3 5 23 2 6" xfId="33994"/>
    <cellStyle name="Note 3 5 23 3" xfId="33995"/>
    <cellStyle name="Note 3 5 23 4" xfId="33996"/>
    <cellStyle name="Note 3 5 23 5" xfId="33997"/>
    <cellStyle name="Note 3 5 23 6" xfId="33998"/>
    <cellStyle name="Note 3 5 23 7" xfId="33999"/>
    <cellStyle name="Note 3 5 24" xfId="34000"/>
    <cellStyle name="Note 3 5 24 2" xfId="34001"/>
    <cellStyle name="Note 3 5 24 2 2" xfId="34002"/>
    <cellStyle name="Note 3 5 24 2 3" xfId="34003"/>
    <cellStyle name="Note 3 5 24 2 4" xfId="34004"/>
    <cellStyle name="Note 3 5 24 2 5" xfId="34005"/>
    <cellStyle name="Note 3 5 24 2 6" xfId="34006"/>
    <cellStyle name="Note 3 5 24 3" xfId="34007"/>
    <cellStyle name="Note 3 5 24 4" xfId="34008"/>
    <cellStyle name="Note 3 5 24 5" xfId="34009"/>
    <cellStyle name="Note 3 5 24 6" xfId="34010"/>
    <cellStyle name="Note 3 5 24 7" xfId="34011"/>
    <cellStyle name="Note 3 5 25" xfId="34012"/>
    <cellStyle name="Note 3 5 25 2" xfId="34013"/>
    <cellStyle name="Note 3 5 25 2 2" xfId="34014"/>
    <cellStyle name="Note 3 5 25 2 3" xfId="34015"/>
    <cellStyle name="Note 3 5 25 2 4" xfId="34016"/>
    <cellStyle name="Note 3 5 25 2 5" xfId="34017"/>
    <cellStyle name="Note 3 5 25 2 6" xfId="34018"/>
    <cellStyle name="Note 3 5 25 3" xfId="34019"/>
    <cellStyle name="Note 3 5 25 4" xfId="34020"/>
    <cellStyle name="Note 3 5 25 5" xfId="34021"/>
    <cellStyle name="Note 3 5 25 6" xfId="34022"/>
    <cellStyle name="Note 3 5 25 7" xfId="34023"/>
    <cellStyle name="Note 3 5 26" xfId="34024"/>
    <cellStyle name="Note 3 5 26 2" xfId="34025"/>
    <cellStyle name="Note 3 5 26 2 2" xfId="34026"/>
    <cellStyle name="Note 3 5 26 2 3" xfId="34027"/>
    <cellStyle name="Note 3 5 26 2 4" xfId="34028"/>
    <cellStyle name="Note 3 5 26 2 5" xfId="34029"/>
    <cellStyle name="Note 3 5 26 2 6" xfId="34030"/>
    <cellStyle name="Note 3 5 26 3" xfId="34031"/>
    <cellStyle name="Note 3 5 26 4" xfId="34032"/>
    <cellStyle name="Note 3 5 26 5" xfId="34033"/>
    <cellStyle name="Note 3 5 26 6" xfId="34034"/>
    <cellStyle name="Note 3 5 26 7" xfId="34035"/>
    <cellStyle name="Note 3 5 27" xfId="34036"/>
    <cellStyle name="Note 3 5 27 2" xfId="34037"/>
    <cellStyle name="Note 3 5 27 2 2" xfId="34038"/>
    <cellStyle name="Note 3 5 27 2 3" xfId="34039"/>
    <cellStyle name="Note 3 5 27 2 4" xfId="34040"/>
    <cellStyle name="Note 3 5 27 2 5" xfId="34041"/>
    <cellStyle name="Note 3 5 27 2 6" xfId="34042"/>
    <cellStyle name="Note 3 5 27 3" xfId="34043"/>
    <cellStyle name="Note 3 5 27 4" xfId="34044"/>
    <cellStyle name="Note 3 5 27 5" xfId="34045"/>
    <cellStyle name="Note 3 5 27 6" xfId="34046"/>
    <cellStyle name="Note 3 5 27 7" xfId="34047"/>
    <cellStyle name="Note 3 5 28" xfId="34048"/>
    <cellStyle name="Note 3 5 28 2" xfId="34049"/>
    <cellStyle name="Note 3 5 28 2 2" xfId="34050"/>
    <cellStyle name="Note 3 5 28 2 3" xfId="34051"/>
    <cellStyle name="Note 3 5 28 2 4" xfId="34052"/>
    <cellStyle name="Note 3 5 28 2 5" xfId="34053"/>
    <cellStyle name="Note 3 5 28 2 6" xfId="34054"/>
    <cellStyle name="Note 3 5 28 3" xfId="34055"/>
    <cellStyle name="Note 3 5 28 4" xfId="34056"/>
    <cellStyle name="Note 3 5 28 5" xfId="34057"/>
    <cellStyle name="Note 3 5 28 6" xfId="34058"/>
    <cellStyle name="Note 3 5 28 7" xfId="34059"/>
    <cellStyle name="Note 3 5 29" xfId="34060"/>
    <cellStyle name="Note 3 5 29 2" xfId="34061"/>
    <cellStyle name="Note 3 5 29 2 2" xfId="34062"/>
    <cellStyle name="Note 3 5 29 2 3" xfId="34063"/>
    <cellStyle name="Note 3 5 29 2 4" xfId="34064"/>
    <cellStyle name="Note 3 5 29 2 5" xfId="34065"/>
    <cellStyle name="Note 3 5 29 2 6" xfId="34066"/>
    <cellStyle name="Note 3 5 29 3" xfId="34067"/>
    <cellStyle name="Note 3 5 29 4" xfId="34068"/>
    <cellStyle name="Note 3 5 29 5" xfId="34069"/>
    <cellStyle name="Note 3 5 29 6" xfId="34070"/>
    <cellStyle name="Note 3 5 29 7" xfId="34071"/>
    <cellStyle name="Note 3 5 3" xfId="34072"/>
    <cellStyle name="Note 3 5 3 2" xfId="34073"/>
    <cellStyle name="Note 3 5 3 2 2" xfId="34074"/>
    <cellStyle name="Note 3 5 3 2 3" xfId="34075"/>
    <cellStyle name="Note 3 5 3 2 4" xfId="34076"/>
    <cellStyle name="Note 3 5 3 2 5" xfId="34077"/>
    <cellStyle name="Note 3 5 3 2 6" xfId="34078"/>
    <cellStyle name="Note 3 5 3 3" xfId="34079"/>
    <cellStyle name="Note 3 5 3 3 2" xfId="34080"/>
    <cellStyle name="Note 3 5 3 3 3" xfId="34081"/>
    <cellStyle name="Note 3 5 3 3 4" xfId="34082"/>
    <cellStyle name="Note 3 5 3 3 5" xfId="34083"/>
    <cellStyle name="Note 3 5 3 3 6" xfId="34084"/>
    <cellStyle name="Note 3 5 3 4" xfId="34085"/>
    <cellStyle name="Note 3 5 3 5" xfId="34086"/>
    <cellStyle name="Note 3 5 3 6" xfId="34087"/>
    <cellStyle name="Note 3 5 3 7" xfId="34088"/>
    <cellStyle name="Note 3 5 3 8" xfId="34089"/>
    <cellStyle name="Note 3 5 30" xfId="34090"/>
    <cellStyle name="Note 3 5 30 2" xfId="34091"/>
    <cellStyle name="Note 3 5 30 2 2" xfId="34092"/>
    <cellStyle name="Note 3 5 30 2 3" xfId="34093"/>
    <cellStyle name="Note 3 5 30 2 4" xfId="34094"/>
    <cellStyle name="Note 3 5 30 2 5" xfId="34095"/>
    <cellStyle name="Note 3 5 30 2 6" xfId="34096"/>
    <cellStyle name="Note 3 5 30 3" xfId="34097"/>
    <cellStyle name="Note 3 5 30 4" xfId="34098"/>
    <cellStyle name="Note 3 5 30 5" xfId="34099"/>
    <cellStyle name="Note 3 5 30 6" xfId="34100"/>
    <cellStyle name="Note 3 5 30 7" xfId="34101"/>
    <cellStyle name="Note 3 5 31" xfId="34102"/>
    <cellStyle name="Note 3 5 31 2" xfId="34103"/>
    <cellStyle name="Note 3 5 31 2 2" xfId="34104"/>
    <cellStyle name="Note 3 5 31 2 3" xfId="34105"/>
    <cellStyle name="Note 3 5 31 2 4" xfId="34106"/>
    <cellStyle name="Note 3 5 31 2 5" xfId="34107"/>
    <cellStyle name="Note 3 5 31 2 6" xfId="34108"/>
    <cellStyle name="Note 3 5 31 3" xfId="34109"/>
    <cellStyle name="Note 3 5 31 4" xfId="34110"/>
    <cellStyle name="Note 3 5 31 5" xfId="34111"/>
    <cellStyle name="Note 3 5 31 6" xfId="34112"/>
    <cellStyle name="Note 3 5 31 7" xfId="34113"/>
    <cellStyle name="Note 3 5 32" xfId="34114"/>
    <cellStyle name="Note 3 5 32 2" xfId="34115"/>
    <cellStyle name="Note 3 5 32 2 2" xfId="34116"/>
    <cellStyle name="Note 3 5 32 2 3" xfId="34117"/>
    <cellStyle name="Note 3 5 32 2 4" xfId="34118"/>
    <cellStyle name="Note 3 5 32 2 5" xfId="34119"/>
    <cellStyle name="Note 3 5 32 2 6" xfId="34120"/>
    <cellStyle name="Note 3 5 32 3" xfId="34121"/>
    <cellStyle name="Note 3 5 32 4" xfId="34122"/>
    <cellStyle name="Note 3 5 32 5" xfId="34123"/>
    <cellStyle name="Note 3 5 32 6" xfId="34124"/>
    <cellStyle name="Note 3 5 32 7" xfId="34125"/>
    <cellStyle name="Note 3 5 33" xfId="34126"/>
    <cellStyle name="Note 3 5 33 2" xfId="34127"/>
    <cellStyle name="Note 3 5 33 2 2" xfId="34128"/>
    <cellStyle name="Note 3 5 33 2 3" xfId="34129"/>
    <cellStyle name="Note 3 5 33 2 4" xfId="34130"/>
    <cellStyle name="Note 3 5 33 2 5" xfId="34131"/>
    <cellStyle name="Note 3 5 33 2 6" xfId="34132"/>
    <cellStyle name="Note 3 5 33 3" xfId="34133"/>
    <cellStyle name="Note 3 5 33 4" xfId="34134"/>
    <cellStyle name="Note 3 5 33 5" xfId="34135"/>
    <cellStyle name="Note 3 5 33 6" xfId="34136"/>
    <cellStyle name="Note 3 5 33 7" xfId="34137"/>
    <cellStyle name="Note 3 5 34" xfId="34138"/>
    <cellStyle name="Note 3 5 34 2" xfId="34139"/>
    <cellStyle name="Note 3 5 34 2 2" xfId="34140"/>
    <cellStyle name="Note 3 5 34 2 3" xfId="34141"/>
    <cellStyle name="Note 3 5 34 2 4" xfId="34142"/>
    <cellStyle name="Note 3 5 34 2 5" xfId="34143"/>
    <cellStyle name="Note 3 5 34 2 6" xfId="34144"/>
    <cellStyle name="Note 3 5 34 3" xfId="34145"/>
    <cellStyle name="Note 3 5 34 4" xfId="34146"/>
    <cellStyle name="Note 3 5 34 5" xfId="34147"/>
    <cellStyle name="Note 3 5 34 6" xfId="34148"/>
    <cellStyle name="Note 3 5 34 7" xfId="34149"/>
    <cellStyle name="Note 3 5 35" xfId="34150"/>
    <cellStyle name="Note 3 5 35 2" xfId="34151"/>
    <cellStyle name="Note 3 5 36" xfId="34152"/>
    <cellStyle name="Note 3 5 36 2" xfId="34153"/>
    <cellStyle name="Note 3 5 36 3" xfId="34154"/>
    <cellStyle name="Note 3 5 36 4" xfId="34155"/>
    <cellStyle name="Note 3 5 36 5" xfId="34156"/>
    <cellStyle name="Note 3 5 36 6" xfId="34157"/>
    <cellStyle name="Note 3 5 37" xfId="34158"/>
    <cellStyle name="Note 3 5 38" xfId="34159"/>
    <cellStyle name="Note 3 5 39" xfId="34160"/>
    <cellStyle name="Note 3 5 4" xfId="34161"/>
    <cellStyle name="Note 3 5 4 2" xfId="34162"/>
    <cellStyle name="Note 3 5 4 2 2" xfId="34163"/>
    <cellStyle name="Note 3 5 4 2 3" xfId="34164"/>
    <cellStyle name="Note 3 5 4 2 4" xfId="34165"/>
    <cellStyle name="Note 3 5 4 2 5" xfId="34166"/>
    <cellStyle name="Note 3 5 4 2 6" xfId="34167"/>
    <cellStyle name="Note 3 5 4 3" xfId="34168"/>
    <cellStyle name="Note 3 5 4 4" xfId="34169"/>
    <cellStyle name="Note 3 5 4 5" xfId="34170"/>
    <cellStyle name="Note 3 5 4 6" xfId="34171"/>
    <cellStyle name="Note 3 5 4 7" xfId="34172"/>
    <cellStyle name="Note 3 5 40" xfId="34173"/>
    <cellStyle name="Note 3 5 41" xfId="34174"/>
    <cellStyle name="Note 3 5 5" xfId="34175"/>
    <cellStyle name="Note 3 5 5 2" xfId="34176"/>
    <cellStyle name="Note 3 5 5 2 2" xfId="34177"/>
    <cellStyle name="Note 3 5 5 2 3" xfId="34178"/>
    <cellStyle name="Note 3 5 5 2 4" xfId="34179"/>
    <cellStyle name="Note 3 5 5 2 5" xfId="34180"/>
    <cellStyle name="Note 3 5 5 2 6" xfId="34181"/>
    <cellStyle name="Note 3 5 5 3" xfId="34182"/>
    <cellStyle name="Note 3 5 5 4" xfId="34183"/>
    <cellStyle name="Note 3 5 5 5" xfId="34184"/>
    <cellStyle name="Note 3 5 5 6" xfId="34185"/>
    <cellStyle name="Note 3 5 5 7" xfId="34186"/>
    <cellStyle name="Note 3 5 6" xfId="34187"/>
    <cellStyle name="Note 3 5 6 2" xfId="34188"/>
    <cellStyle name="Note 3 5 6 2 2" xfId="34189"/>
    <cellStyle name="Note 3 5 6 2 3" xfId="34190"/>
    <cellStyle name="Note 3 5 6 2 4" xfId="34191"/>
    <cellStyle name="Note 3 5 6 2 5" xfId="34192"/>
    <cellStyle name="Note 3 5 6 2 6" xfId="34193"/>
    <cellStyle name="Note 3 5 6 3" xfId="34194"/>
    <cellStyle name="Note 3 5 6 4" xfId="34195"/>
    <cellStyle name="Note 3 5 6 5" xfId="34196"/>
    <cellStyle name="Note 3 5 6 6" xfId="34197"/>
    <cellStyle name="Note 3 5 6 7" xfId="34198"/>
    <cellStyle name="Note 3 5 7" xfId="34199"/>
    <cellStyle name="Note 3 5 7 2" xfId="34200"/>
    <cellStyle name="Note 3 5 7 2 2" xfId="34201"/>
    <cellStyle name="Note 3 5 7 2 3" xfId="34202"/>
    <cellStyle name="Note 3 5 7 2 4" xfId="34203"/>
    <cellStyle name="Note 3 5 7 2 5" xfId="34204"/>
    <cellStyle name="Note 3 5 7 2 6" xfId="34205"/>
    <cellStyle name="Note 3 5 7 3" xfId="34206"/>
    <cellStyle name="Note 3 5 7 4" xfId="34207"/>
    <cellStyle name="Note 3 5 7 5" xfId="34208"/>
    <cellStyle name="Note 3 5 7 6" xfId="34209"/>
    <cellStyle name="Note 3 5 7 7" xfId="34210"/>
    <cellStyle name="Note 3 5 8" xfId="34211"/>
    <cellStyle name="Note 3 5 8 2" xfId="34212"/>
    <cellStyle name="Note 3 5 8 2 2" xfId="34213"/>
    <cellStyle name="Note 3 5 8 2 3" xfId="34214"/>
    <cellStyle name="Note 3 5 8 2 4" xfId="34215"/>
    <cellStyle name="Note 3 5 8 2 5" xfId="34216"/>
    <cellStyle name="Note 3 5 8 2 6" xfId="34217"/>
    <cellStyle name="Note 3 5 8 3" xfId="34218"/>
    <cellStyle name="Note 3 5 8 4" xfId="34219"/>
    <cellStyle name="Note 3 5 8 5" xfId="34220"/>
    <cellStyle name="Note 3 5 8 6" xfId="34221"/>
    <cellStyle name="Note 3 5 8 7" xfId="34222"/>
    <cellStyle name="Note 3 5 9" xfId="34223"/>
    <cellStyle name="Note 3 5 9 2" xfId="34224"/>
    <cellStyle name="Note 3 5 9 2 2" xfId="34225"/>
    <cellStyle name="Note 3 5 9 2 3" xfId="34226"/>
    <cellStyle name="Note 3 5 9 2 4" xfId="34227"/>
    <cellStyle name="Note 3 5 9 2 5" xfId="34228"/>
    <cellStyle name="Note 3 5 9 2 6" xfId="34229"/>
    <cellStyle name="Note 3 5 9 3" xfId="34230"/>
    <cellStyle name="Note 3 5 9 4" xfId="34231"/>
    <cellStyle name="Note 3 5 9 5" xfId="34232"/>
    <cellStyle name="Note 3 5 9 6" xfId="34233"/>
    <cellStyle name="Note 3 5 9 7" xfId="34234"/>
    <cellStyle name="Note 3 6" xfId="34235"/>
    <cellStyle name="Note 3 6 2" xfId="34236"/>
    <cellStyle name="Note 3 6 2 2" xfId="34237"/>
    <cellStyle name="Note 3 6 3" xfId="34238"/>
    <cellStyle name="Note 3 6 3 2" xfId="34239"/>
    <cellStyle name="Note 3 6 3 3" xfId="34240"/>
    <cellStyle name="Note 3 6 3 4" xfId="34241"/>
    <cellStyle name="Note 3 6 3 5" xfId="34242"/>
    <cellStyle name="Note 3 6 3 6" xfId="34243"/>
    <cellStyle name="Note 3 6 4" xfId="34244"/>
    <cellStyle name="Note 3 6 5" xfId="34245"/>
    <cellStyle name="Note 3 6 6" xfId="34246"/>
    <cellStyle name="Note 3 6 7" xfId="34247"/>
    <cellStyle name="Note 3 6 8" xfId="34248"/>
    <cellStyle name="Note 3 7" xfId="34249"/>
    <cellStyle name="Note 3 7 2" xfId="34250"/>
    <cellStyle name="Note 3 7 2 2" xfId="34251"/>
    <cellStyle name="Note 3 7 2 3" xfId="34252"/>
    <cellStyle name="Note 3 7 2 4" xfId="34253"/>
    <cellStyle name="Note 3 7 2 5" xfId="34254"/>
    <cellStyle name="Note 3 7 2 6" xfId="34255"/>
    <cellStyle name="Note 3 7 3" xfId="34256"/>
    <cellStyle name="Note 3 7 3 2" xfId="34257"/>
    <cellStyle name="Note 3 7 3 3" xfId="34258"/>
    <cellStyle name="Note 3 7 3 4" xfId="34259"/>
    <cellStyle name="Note 3 7 3 5" xfId="34260"/>
    <cellStyle name="Note 3 7 3 6" xfId="34261"/>
    <cellStyle name="Note 3 7 4" xfId="34262"/>
    <cellStyle name="Note 3 7 5" xfId="34263"/>
    <cellStyle name="Note 3 7 6" xfId="34264"/>
    <cellStyle name="Note 3 7 7" xfId="34265"/>
    <cellStyle name="Note 3 7 8" xfId="34266"/>
    <cellStyle name="Note 3 8" xfId="34267"/>
    <cellStyle name="Note 3 8 2" xfId="34268"/>
    <cellStyle name="Note 3 8 2 2" xfId="34269"/>
    <cellStyle name="Note 3 8 2 3" xfId="34270"/>
    <cellStyle name="Note 3 8 2 4" xfId="34271"/>
    <cellStyle name="Note 3 8 2 5" xfId="34272"/>
    <cellStyle name="Note 3 8 2 6" xfId="34273"/>
    <cellStyle name="Note 3 8 3" xfId="34274"/>
    <cellStyle name="Note 3 8 4" xfId="34275"/>
    <cellStyle name="Note 3 8 5" xfId="34276"/>
    <cellStyle name="Note 3 8 6" xfId="34277"/>
    <cellStyle name="Note 3 8 7" xfId="34278"/>
    <cellStyle name="Note 3 9" xfId="34279"/>
    <cellStyle name="Note 3 9 2" xfId="34280"/>
    <cellStyle name="Note 3 9 2 2" xfId="34281"/>
    <cellStyle name="Note 3 9 2 3" xfId="34282"/>
    <cellStyle name="Note 3 9 2 4" xfId="34283"/>
    <cellStyle name="Note 3 9 2 5" xfId="34284"/>
    <cellStyle name="Note 3 9 2 6" xfId="34285"/>
    <cellStyle name="Note 3 9 3" xfId="34286"/>
    <cellStyle name="Note 3 9 4" xfId="34287"/>
    <cellStyle name="Note 3 9 5" xfId="34288"/>
    <cellStyle name="Note 3 9 6" xfId="34289"/>
    <cellStyle name="Note 3 9 7" xfId="34290"/>
    <cellStyle name="Note 4" xfId="34291"/>
    <cellStyle name="Note 4 10" xfId="34292"/>
    <cellStyle name="Note 4 10 2" xfId="34293"/>
    <cellStyle name="Note 4 10 2 2" xfId="34294"/>
    <cellStyle name="Note 4 10 2 3" xfId="34295"/>
    <cellStyle name="Note 4 10 2 4" xfId="34296"/>
    <cellStyle name="Note 4 10 2 5" xfId="34297"/>
    <cellStyle name="Note 4 10 2 6" xfId="34298"/>
    <cellStyle name="Note 4 10 3" xfId="34299"/>
    <cellStyle name="Note 4 10 4" xfId="34300"/>
    <cellStyle name="Note 4 10 5" xfId="34301"/>
    <cellStyle name="Note 4 10 6" xfId="34302"/>
    <cellStyle name="Note 4 10 7" xfId="34303"/>
    <cellStyle name="Note 4 11" xfId="34304"/>
    <cellStyle name="Note 4 11 2" xfId="34305"/>
    <cellStyle name="Note 4 11 2 2" xfId="34306"/>
    <cellStyle name="Note 4 11 2 3" xfId="34307"/>
    <cellStyle name="Note 4 11 2 4" xfId="34308"/>
    <cellStyle name="Note 4 11 2 5" xfId="34309"/>
    <cellStyle name="Note 4 11 2 6" xfId="34310"/>
    <cellStyle name="Note 4 11 3" xfId="34311"/>
    <cellStyle name="Note 4 11 4" xfId="34312"/>
    <cellStyle name="Note 4 11 5" xfId="34313"/>
    <cellStyle name="Note 4 11 6" xfId="34314"/>
    <cellStyle name="Note 4 11 7" xfId="34315"/>
    <cellStyle name="Note 4 12" xfId="34316"/>
    <cellStyle name="Note 4 12 2" xfId="34317"/>
    <cellStyle name="Note 4 12 2 2" xfId="34318"/>
    <cellStyle name="Note 4 12 2 3" xfId="34319"/>
    <cellStyle name="Note 4 12 2 4" xfId="34320"/>
    <cellStyle name="Note 4 12 2 5" xfId="34321"/>
    <cellStyle name="Note 4 12 2 6" xfId="34322"/>
    <cellStyle name="Note 4 12 3" xfId="34323"/>
    <cellStyle name="Note 4 12 4" xfId="34324"/>
    <cellStyle name="Note 4 12 5" xfId="34325"/>
    <cellStyle name="Note 4 12 6" xfId="34326"/>
    <cellStyle name="Note 4 12 7" xfId="34327"/>
    <cellStyle name="Note 4 13" xfId="34328"/>
    <cellStyle name="Note 4 13 2" xfId="34329"/>
    <cellStyle name="Note 4 13 2 2" xfId="34330"/>
    <cellStyle name="Note 4 13 2 3" xfId="34331"/>
    <cellStyle name="Note 4 13 2 4" xfId="34332"/>
    <cellStyle name="Note 4 13 2 5" xfId="34333"/>
    <cellStyle name="Note 4 13 2 6" xfId="34334"/>
    <cellStyle name="Note 4 13 3" xfId="34335"/>
    <cellStyle name="Note 4 13 4" xfId="34336"/>
    <cellStyle name="Note 4 13 5" xfId="34337"/>
    <cellStyle name="Note 4 13 6" xfId="34338"/>
    <cellStyle name="Note 4 13 7" xfId="34339"/>
    <cellStyle name="Note 4 14" xfId="34340"/>
    <cellStyle name="Note 4 14 2" xfId="34341"/>
    <cellStyle name="Note 4 14 2 2" xfId="34342"/>
    <cellStyle name="Note 4 14 2 3" xfId="34343"/>
    <cellStyle name="Note 4 14 2 4" xfId="34344"/>
    <cellStyle name="Note 4 14 2 5" xfId="34345"/>
    <cellStyle name="Note 4 14 2 6" xfId="34346"/>
    <cellStyle name="Note 4 14 3" xfId="34347"/>
    <cellStyle name="Note 4 14 4" xfId="34348"/>
    <cellStyle name="Note 4 14 5" xfId="34349"/>
    <cellStyle name="Note 4 14 6" xfId="34350"/>
    <cellStyle name="Note 4 14 7" xfId="34351"/>
    <cellStyle name="Note 4 15" xfId="34352"/>
    <cellStyle name="Note 4 15 2" xfId="34353"/>
    <cellStyle name="Note 4 15 2 2" xfId="34354"/>
    <cellStyle name="Note 4 15 2 3" xfId="34355"/>
    <cellStyle name="Note 4 15 2 4" xfId="34356"/>
    <cellStyle name="Note 4 15 2 5" xfId="34357"/>
    <cellStyle name="Note 4 15 2 6" xfId="34358"/>
    <cellStyle name="Note 4 15 3" xfId="34359"/>
    <cellStyle name="Note 4 15 4" xfId="34360"/>
    <cellStyle name="Note 4 15 5" xfId="34361"/>
    <cellStyle name="Note 4 15 6" xfId="34362"/>
    <cellStyle name="Note 4 15 7" xfId="34363"/>
    <cellStyle name="Note 4 16" xfId="34364"/>
    <cellStyle name="Note 4 16 2" xfId="34365"/>
    <cellStyle name="Note 4 16 2 2" xfId="34366"/>
    <cellStyle name="Note 4 16 2 3" xfId="34367"/>
    <cellStyle name="Note 4 16 2 4" xfId="34368"/>
    <cellStyle name="Note 4 16 2 5" xfId="34369"/>
    <cellStyle name="Note 4 16 2 6" xfId="34370"/>
    <cellStyle name="Note 4 16 3" xfId="34371"/>
    <cellStyle name="Note 4 16 4" xfId="34372"/>
    <cellStyle name="Note 4 16 5" xfId="34373"/>
    <cellStyle name="Note 4 16 6" xfId="34374"/>
    <cellStyle name="Note 4 16 7" xfId="34375"/>
    <cellStyle name="Note 4 17" xfId="34376"/>
    <cellStyle name="Note 4 17 2" xfId="34377"/>
    <cellStyle name="Note 4 17 2 2" xfId="34378"/>
    <cellStyle name="Note 4 17 2 3" xfId="34379"/>
    <cellStyle name="Note 4 17 2 4" xfId="34380"/>
    <cellStyle name="Note 4 17 2 5" xfId="34381"/>
    <cellStyle name="Note 4 17 2 6" xfId="34382"/>
    <cellStyle name="Note 4 17 3" xfId="34383"/>
    <cellStyle name="Note 4 17 4" xfId="34384"/>
    <cellStyle name="Note 4 17 5" xfId="34385"/>
    <cellStyle name="Note 4 17 6" xfId="34386"/>
    <cellStyle name="Note 4 17 7" xfId="34387"/>
    <cellStyle name="Note 4 18" xfId="34388"/>
    <cellStyle name="Note 4 18 2" xfId="34389"/>
    <cellStyle name="Note 4 18 2 2" xfId="34390"/>
    <cellStyle name="Note 4 18 2 3" xfId="34391"/>
    <cellStyle name="Note 4 18 2 4" xfId="34392"/>
    <cellStyle name="Note 4 18 2 5" xfId="34393"/>
    <cellStyle name="Note 4 18 2 6" xfId="34394"/>
    <cellStyle name="Note 4 18 3" xfId="34395"/>
    <cellStyle name="Note 4 18 4" xfId="34396"/>
    <cellStyle name="Note 4 18 5" xfId="34397"/>
    <cellStyle name="Note 4 18 6" xfId="34398"/>
    <cellStyle name="Note 4 18 7" xfId="34399"/>
    <cellStyle name="Note 4 19" xfId="34400"/>
    <cellStyle name="Note 4 19 2" xfId="34401"/>
    <cellStyle name="Note 4 19 2 2" xfId="34402"/>
    <cellStyle name="Note 4 19 2 3" xfId="34403"/>
    <cellStyle name="Note 4 19 2 4" xfId="34404"/>
    <cellStyle name="Note 4 19 2 5" xfId="34405"/>
    <cellStyle name="Note 4 19 2 6" xfId="34406"/>
    <cellStyle name="Note 4 19 3" xfId="34407"/>
    <cellStyle name="Note 4 19 4" xfId="34408"/>
    <cellStyle name="Note 4 19 5" xfId="34409"/>
    <cellStyle name="Note 4 19 6" xfId="34410"/>
    <cellStyle name="Note 4 19 7" xfId="34411"/>
    <cellStyle name="Note 4 2" xfId="34412"/>
    <cellStyle name="Note 4 2 10" xfId="34413"/>
    <cellStyle name="Note 4 2 10 2" xfId="34414"/>
    <cellStyle name="Note 4 2 10 2 2" xfId="34415"/>
    <cellStyle name="Note 4 2 10 2 3" xfId="34416"/>
    <cellStyle name="Note 4 2 10 2 4" xfId="34417"/>
    <cellStyle name="Note 4 2 10 2 5" xfId="34418"/>
    <cellStyle name="Note 4 2 10 2 6" xfId="34419"/>
    <cellStyle name="Note 4 2 10 3" xfId="34420"/>
    <cellStyle name="Note 4 2 10 4" xfId="34421"/>
    <cellStyle name="Note 4 2 10 5" xfId="34422"/>
    <cellStyle name="Note 4 2 10 6" xfId="34423"/>
    <cellStyle name="Note 4 2 10 7" xfId="34424"/>
    <cellStyle name="Note 4 2 11" xfId="34425"/>
    <cellStyle name="Note 4 2 11 2" xfId="34426"/>
    <cellStyle name="Note 4 2 11 2 2" xfId="34427"/>
    <cellStyle name="Note 4 2 11 2 3" xfId="34428"/>
    <cellStyle name="Note 4 2 11 2 4" xfId="34429"/>
    <cellStyle name="Note 4 2 11 2 5" xfId="34430"/>
    <cellStyle name="Note 4 2 11 2 6" xfId="34431"/>
    <cellStyle name="Note 4 2 11 3" xfId="34432"/>
    <cellStyle name="Note 4 2 11 4" xfId="34433"/>
    <cellStyle name="Note 4 2 11 5" xfId="34434"/>
    <cellStyle name="Note 4 2 11 6" xfId="34435"/>
    <cellStyle name="Note 4 2 11 7" xfId="34436"/>
    <cellStyle name="Note 4 2 12" xfId="34437"/>
    <cellStyle name="Note 4 2 12 2" xfId="34438"/>
    <cellStyle name="Note 4 2 12 2 2" xfId="34439"/>
    <cellStyle name="Note 4 2 12 2 3" xfId="34440"/>
    <cellStyle name="Note 4 2 12 2 4" xfId="34441"/>
    <cellStyle name="Note 4 2 12 2 5" xfId="34442"/>
    <cellStyle name="Note 4 2 12 2 6" xfId="34443"/>
    <cellStyle name="Note 4 2 12 3" xfId="34444"/>
    <cellStyle name="Note 4 2 12 4" xfId="34445"/>
    <cellStyle name="Note 4 2 12 5" xfId="34446"/>
    <cellStyle name="Note 4 2 12 6" xfId="34447"/>
    <cellStyle name="Note 4 2 12 7" xfId="34448"/>
    <cellStyle name="Note 4 2 13" xfId="34449"/>
    <cellStyle name="Note 4 2 13 2" xfId="34450"/>
    <cellStyle name="Note 4 2 13 2 2" xfId="34451"/>
    <cellStyle name="Note 4 2 13 2 3" xfId="34452"/>
    <cellStyle name="Note 4 2 13 2 4" xfId="34453"/>
    <cellStyle name="Note 4 2 13 2 5" xfId="34454"/>
    <cellStyle name="Note 4 2 13 2 6" xfId="34455"/>
    <cellStyle name="Note 4 2 13 3" xfId="34456"/>
    <cellStyle name="Note 4 2 13 4" xfId="34457"/>
    <cellStyle name="Note 4 2 13 5" xfId="34458"/>
    <cellStyle name="Note 4 2 13 6" xfId="34459"/>
    <cellStyle name="Note 4 2 13 7" xfId="34460"/>
    <cellStyle name="Note 4 2 14" xfId="34461"/>
    <cellStyle name="Note 4 2 14 2" xfId="34462"/>
    <cellStyle name="Note 4 2 14 2 2" xfId="34463"/>
    <cellStyle name="Note 4 2 14 2 3" xfId="34464"/>
    <cellStyle name="Note 4 2 14 2 4" xfId="34465"/>
    <cellStyle name="Note 4 2 14 2 5" xfId="34466"/>
    <cellStyle name="Note 4 2 14 2 6" xfId="34467"/>
    <cellStyle name="Note 4 2 14 3" xfId="34468"/>
    <cellStyle name="Note 4 2 14 4" xfId="34469"/>
    <cellStyle name="Note 4 2 14 5" xfId="34470"/>
    <cellStyle name="Note 4 2 14 6" xfId="34471"/>
    <cellStyle name="Note 4 2 14 7" xfId="34472"/>
    <cellStyle name="Note 4 2 15" xfId="34473"/>
    <cellStyle name="Note 4 2 15 2" xfId="34474"/>
    <cellStyle name="Note 4 2 15 2 2" xfId="34475"/>
    <cellStyle name="Note 4 2 15 2 3" xfId="34476"/>
    <cellStyle name="Note 4 2 15 2 4" xfId="34477"/>
    <cellStyle name="Note 4 2 15 2 5" xfId="34478"/>
    <cellStyle name="Note 4 2 15 2 6" xfId="34479"/>
    <cellStyle name="Note 4 2 15 3" xfId="34480"/>
    <cellStyle name="Note 4 2 15 4" xfId="34481"/>
    <cellStyle name="Note 4 2 15 5" xfId="34482"/>
    <cellStyle name="Note 4 2 15 6" xfId="34483"/>
    <cellStyle name="Note 4 2 15 7" xfId="34484"/>
    <cellStyle name="Note 4 2 16" xfId="34485"/>
    <cellStyle name="Note 4 2 16 2" xfId="34486"/>
    <cellStyle name="Note 4 2 16 2 2" xfId="34487"/>
    <cellStyle name="Note 4 2 16 2 3" xfId="34488"/>
    <cellStyle name="Note 4 2 16 2 4" xfId="34489"/>
    <cellStyle name="Note 4 2 16 2 5" xfId="34490"/>
    <cellStyle name="Note 4 2 16 2 6" xfId="34491"/>
    <cellStyle name="Note 4 2 16 3" xfId="34492"/>
    <cellStyle name="Note 4 2 16 4" xfId="34493"/>
    <cellStyle name="Note 4 2 16 5" xfId="34494"/>
    <cellStyle name="Note 4 2 16 6" xfId="34495"/>
    <cellStyle name="Note 4 2 16 7" xfId="34496"/>
    <cellStyle name="Note 4 2 17" xfId="34497"/>
    <cellStyle name="Note 4 2 17 2" xfId="34498"/>
    <cellStyle name="Note 4 2 17 2 2" xfId="34499"/>
    <cellStyle name="Note 4 2 17 2 3" xfId="34500"/>
    <cellStyle name="Note 4 2 17 2 4" xfId="34501"/>
    <cellStyle name="Note 4 2 17 2 5" xfId="34502"/>
    <cellStyle name="Note 4 2 17 2 6" xfId="34503"/>
    <cellStyle name="Note 4 2 17 3" xfId="34504"/>
    <cellStyle name="Note 4 2 17 4" xfId="34505"/>
    <cellStyle name="Note 4 2 17 5" xfId="34506"/>
    <cellStyle name="Note 4 2 17 6" xfId="34507"/>
    <cellStyle name="Note 4 2 17 7" xfId="34508"/>
    <cellStyle name="Note 4 2 18" xfId="34509"/>
    <cellStyle name="Note 4 2 18 2" xfId="34510"/>
    <cellStyle name="Note 4 2 18 2 2" xfId="34511"/>
    <cellStyle name="Note 4 2 18 2 3" xfId="34512"/>
    <cellStyle name="Note 4 2 18 2 4" xfId="34513"/>
    <cellStyle name="Note 4 2 18 2 5" xfId="34514"/>
    <cellStyle name="Note 4 2 18 2 6" xfId="34515"/>
    <cellStyle name="Note 4 2 18 3" xfId="34516"/>
    <cellStyle name="Note 4 2 18 4" xfId="34517"/>
    <cellStyle name="Note 4 2 18 5" xfId="34518"/>
    <cellStyle name="Note 4 2 18 6" xfId="34519"/>
    <cellStyle name="Note 4 2 18 7" xfId="34520"/>
    <cellStyle name="Note 4 2 19" xfId="34521"/>
    <cellStyle name="Note 4 2 19 2" xfId="34522"/>
    <cellStyle name="Note 4 2 19 2 2" xfId="34523"/>
    <cellStyle name="Note 4 2 19 2 3" xfId="34524"/>
    <cellStyle name="Note 4 2 19 2 4" xfId="34525"/>
    <cellStyle name="Note 4 2 19 2 5" xfId="34526"/>
    <cellStyle name="Note 4 2 19 2 6" xfId="34527"/>
    <cellStyle name="Note 4 2 19 3" xfId="34528"/>
    <cellStyle name="Note 4 2 19 4" xfId="34529"/>
    <cellStyle name="Note 4 2 19 5" xfId="34530"/>
    <cellStyle name="Note 4 2 19 6" xfId="34531"/>
    <cellStyle name="Note 4 2 19 7" xfId="34532"/>
    <cellStyle name="Note 4 2 2" xfId="34533"/>
    <cellStyle name="Note 4 2 2 10" xfId="34534"/>
    <cellStyle name="Note 4 2 2 10 2" xfId="34535"/>
    <cellStyle name="Note 4 2 2 10 2 2" xfId="34536"/>
    <cellStyle name="Note 4 2 2 10 2 3" xfId="34537"/>
    <cellStyle name="Note 4 2 2 10 2 4" xfId="34538"/>
    <cellStyle name="Note 4 2 2 10 2 5" xfId="34539"/>
    <cellStyle name="Note 4 2 2 10 2 6" xfId="34540"/>
    <cellStyle name="Note 4 2 2 10 3" xfId="34541"/>
    <cellStyle name="Note 4 2 2 10 4" xfId="34542"/>
    <cellStyle name="Note 4 2 2 10 5" xfId="34543"/>
    <cellStyle name="Note 4 2 2 10 6" xfId="34544"/>
    <cellStyle name="Note 4 2 2 10 7" xfId="34545"/>
    <cellStyle name="Note 4 2 2 11" xfId="34546"/>
    <cellStyle name="Note 4 2 2 11 2" xfId="34547"/>
    <cellStyle name="Note 4 2 2 11 2 2" xfId="34548"/>
    <cellStyle name="Note 4 2 2 11 2 3" xfId="34549"/>
    <cellStyle name="Note 4 2 2 11 2 4" xfId="34550"/>
    <cellStyle name="Note 4 2 2 11 2 5" xfId="34551"/>
    <cellStyle name="Note 4 2 2 11 2 6" xfId="34552"/>
    <cellStyle name="Note 4 2 2 11 3" xfId="34553"/>
    <cellStyle name="Note 4 2 2 11 4" xfId="34554"/>
    <cellStyle name="Note 4 2 2 11 5" xfId="34555"/>
    <cellStyle name="Note 4 2 2 11 6" xfId="34556"/>
    <cellStyle name="Note 4 2 2 11 7" xfId="34557"/>
    <cellStyle name="Note 4 2 2 12" xfId="34558"/>
    <cellStyle name="Note 4 2 2 12 2" xfId="34559"/>
    <cellStyle name="Note 4 2 2 12 2 2" xfId="34560"/>
    <cellStyle name="Note 4 2 2 12 2 3" xfId="34561"/>
    <cellStyle name="Note 4 2 2 12 2 4" xfId="34562"/>
    <cellStyle name="Note 4 2 2 12 2 5" xfId="34563"/>
    <cellStyle name="Note 4 2 2 12 2 6" xfId="34564"/>
    <cellStyle name="Note 4 2 2 12 3" xfId="34565"/>
    <cellStyle name="Note 4 2 2 12 4" xfId="34566"/>
    <cellStyle name="Note 4 2 2 12 5" xfId="34567"/>
    <cellStyle name="Note 4 2 2 12 6" xfId="34568"/>
    <cellStyle name="Note 4 2 2 12 7" xfId="34569"/>
    <cellStyle name="Note 4 2 2 13" xfId="34570"/>
    <cellStyle name="Note 4 2 2 13 2" xfId="34571"/>
    <cellStyle name="Note 4 2 2 13 2 2" xfId="34572"/>
    <cellStyle name="Note 4 2 2 13 2 3" xfId="34573"/>
    <cellStyle name="Note 4 2 2 13 2 4" xfId="34574"/>
    <cellStyle name="Note 4 2 2 13 2 5" xfId="34575"/>
    <cellStyle name="Note 4 2 2 13 2 6" xfId="34576"/>
    <cellStyle name="Note 4 2 2 13 3" xfId="34577"/>
    <cellStyle name="Note 4 2 2 13 4" xfId="34578"/>
    <cellStyle name="Note 4 2 2 13 5" xfId="34579"/>
    <cellStyle name="Note 4 2 2 13 6" xfId="34580"/>
    <cellStyle name="Note 4 2 2 13 7" xfId="34581"/>
    <cellStyle name="Note 4 2 2 14" xfId="34582"/>
    <cellStyle name="Note 4 2 2 14 2" xfId="34583"/>
    <cellStyle name="Note 4 2 2 14 2 2" xfId="34584"/>
    <cellStyle name="Note 4 2 2 14 2 3" xfId="34585"/>
    <cellStyle name="Note 4 2 2 14 2 4" xfId="34586"/>
    <cellStyle name="Note 4 2 2 14 2 5" xfId="34587"/>
    <cellStyle name="Note 4 2 2 14 2 6" xfId="34588"/>
    <cellStyle name="Note 4 2 2 14 3" xfId="34589"/>
    <cellStyle name="Note 4 2 2 14 4" xfId="34590"/>
    <cellStyle name="Note 4 2 2 14 5" xfId="34591"/>
    <cellStyle name="Note 4 2 2 14 6" xfId="34592"/>
    <cellStyle name="Note 4 2 2 14 7" xfId="34593"/>
    <cellStyle name="Note 4 2 2 15" xfId="34594"/>
    <cellStyle name="Note 4 2 2 15 2" xfId="34595"/>
    <cellStyle name="Note 4 2 2 15 2 2" xfId="34596"/>
    <cellStyle name="Note 4 2 2 15 2 3" xfId="34597"/>
    <cellStyle name="Note 4 2 2 15 2 4" xfId="34598"/>
    <cellStyle name="Note 4 2 2 15 2 5" xfId="34599"/>
    <cellStyle name="Note 4 2 2 15 2 6" xfId="34600"/>
    <cellStyle name="Note 4 2 2 15 3" xfId="34601"/>
    <cellStyle name="Note 4 2 2 15 4" xfId="34602"/>
    <cellStyle name="Note 4 2 2 15 5" xfId="34603"/>
    <cellStyle name="Note 4 2 2 15 6" xfId="34604"/>
    <cellStyle name="Note 4 2 2 15 7" xfId="34605"/>
    <cellStyle name="Note 4 2 2 16" xfId="34606"/>
    <cellStyle name="Note 4 2 2 16 2" xfId="34607"/>
    <cellStyle name="Note 4 2 2 16 2 2" xfId="34608"/>
    <cellStyle name="Note 4 2 2 16 2 3" xfId="34609"/>
    <cellStyle name="Note 4 2 2 16 2 4" xfId="34610"/>
    <cellStyle name="Note 4 2 2 16 2 5" xfId="34611"/>
    <cellStyle name="Note 4 2 2 16 2 6" xfId="34612"/>
    <cellStyle name="Note 4 2 2 16 3" xfId="34613"/>
    <cellStyle name="Note 4 2 2 16 4" xfId="34614"/>
    <cellStyle name="Note 4 2 2 16 5" xfId="34615"/>
    <cellStyle name="Note 4 2 2 16 6" xfId="34616"/>
    <cellStyle name="Note 4 2 2 16 7" xfId="34617"/>
    <cellStyle name="Note 4 2 2 17" xfId="34618"/>
    <cellStyle name="Note 4 2 2 17 2" xfId="34619"/>
    <cellStyle name="Note 4 2 2 17 2 2" xfId="34620"/>
    <cellStyle name="Note 4 2 2 17 2 3" xfId="34621"/>
    <cellStyle name="Note 4 2 2 17 2 4" xfId="34622"/>
    <cellStyle name="Note 4 2 2 17 2 5" xfId="34623"/>
    <cellStyle name="Note 4 2 2 17 2 6" xfId="34624"/>
    <cellStyle name="Note 4 2 2 17 3" xfId="34625"/>
    <cellStyle name="Note 4 2 2 17 4" xfId="34626"/>
    <cellStyle name="Note 4 2 2 17 5" xfId="34627"/>
    <cellStyle name="Note 4 2 2 17 6" xfId="34628"/>
    <cellStyle name="Note 4 2 2 17 7" xfId="34629"/>
    <cellStyle name="Note 4 2 2 18" xfId="34630"/>
    <cellStyle name="Note 4 2 2 18 2" xfId="34631"/>
    <cellStyle name="Note 4 2 2 18 2 2" xfId="34632"/>
    <cellStyle name="Note 4 2 2 18 2 3" xfId="34633"/>
    <cellStyle name="Note 4 2 2 18 2 4" xfId="34634"/>
    <cellStyle name="Note 4 2 2 18 2 5" xfId="34635"/>
    <cellStyle name="Note 4 2 2 18 2 6" xfId="34636"/>
    <cellStyle name="Note 4 2 2 18 3" xfId="34637"/>
    <cellStyle name="Note 4 2 2 18 4" xfId="34638"/>
    <cellStyle name="Note 4 2 2 18 5" xfId="34639"/>
    <cellStyle name="Note 4 2 2 18 6" xfId="34640"/>
    <cellStyle name="Note 4 2 2 18 7" xfId="34641"/>
    <cellStyle name="Note 4 2 2 19" xfId="34642"/>
    <cellStyle name="Note 4 2 2 19 2" xfId="34643"/>
    <cellStyle name="Note 4 2 2 19 2 2" xfId="34644"/>
    <cellStyle name="Note 4 2 2 19 2 3" xfId="34645"/>
    <cellStyle name="Note 4 2 2 19 2 4" xfId="34646"/>
    <cellStyle name="Note 4 2 2 19 2 5" xfId="34647"/>
    <cellStyle name="Note 4 2 2 19 2 6" xfId="34648"/>
    <cellStyle name="Note 4 2 2 19 3" xfId="34649"/>
    <cellStyle name="Note 4 2 2 19 4" xfId="34650"/>
    <cellStyle name="Note 4 2 2 19 5" xfId="34651"/>
    <cellStyle name="Note 4 2 2 19 6" xfId="34652"/>
    <cellStyle name="Note 4 2 2 19 7" xfId="34653"/>
    <cellStyle name="Note 4 2 2 2" xfId="34654"/>
    <cellStyle name="Note 4 2 2 2 2" xfId="34655"/>
    <cellStyle name="Note 4 2 2 2 2 2" xfId="34656"/>
    <cellStyle name="Note 4 2 2 2 2 3" xfId="34657"/>
    <cellStyle name="Note 4 2 2 2 2 4" xfId="34658"/>
    <cellStyle name="Note 4 2 2 2 2 5" xfId="34659"/>
    <cellStyle name="Note 4 2 2 2 2 6" xfId="34660"/>
    <cellStyle name="Note 4 2 2 2 3" xfId="34661"/>
    <cellStyle name="Note 4 2 2 2 4" xfId="34662"/>
    <cellStyle name="Note 4 2 2 2 5" xfId="34663"/>
    <cellStyle name="Note 4 2 2 2 6" xfId="34664"/>
    <cellStyle name="Note 4 2 2 2 7" xfId="34665"/>
    <cellStyle name="Note 4 2 2 20" xfId="34666"/>
    <cellStyle name="Note 4 2 2 20 2" xfId="34667"/>
    <cellStyle name="Note 4 2 2 20 2 2" xfId="34668"/>
    <cellStyle name="Note 4 2 2 20 2 3" xfId="34669"/>
    <cellStyle name="Note 4 2 2 20 2 4" xfId="34670"/>
    <cellStyle name="Note 4 2 2 20 2 5" xfId="34671"/>
    <cellStyle name="Note 4 2 2 20 2 6" xfId="34672"/>
    <cellStyle name="Note 4 2 2 20 3" xfId="34673"/>
    <cellStyle name="Note 4 2 2 20 4" xfId="34674"/>
    <cellStyle name="Note 4 2 2 20 5" xfId="34675"/>
    <cellStyle name="Note 4 2 2 20 6" xfId="34676"/>
    <cellStyle name="Note 4 2 2 20 7" xfId="34677"/>
    <cellStyle name="Note 4 2 2 21" xfId="34678"/>
    <cellStyle name="Note 4 2 2 21 2" xfId="34679"/>
    <cellStyle name="Note 4 2 2 21 2 2" xfId="34680"/>
    <cellStyle name="Note 4 2 2 21 2 3" xfId="34681"/>
    <cellStyle name="Note 4 2 2 21 2 4" xfId="34682"/>
    <cellStyle name="Note 4 2 2 21 2 5" xfId="34683"/>
    <cellStyle name="Note 4 2 2 21 2 6" xfId="34684"/>
    <cellStyle name="Note 4 2 2 21 3" xfId="34685"/>
    <cellStyle name="Note 4 2 2 21 4" xfId="34686"/>
    <cellStyle name="Note 4 2 2 21 5" xfId="34687"/>
    <cellStyle name="Note 4 2 2 21 6" xfId="34688"/>
    <cellStyle name="Note 4 2 2 21 7" xfId="34689"/>
    <cellStyle name="Note 4 2 2 22" xfId="34690"/>
    <cellStyle name="Note 4 2 2 22 2" xfId="34691"/>
    <cellStyle name="Note 4 2 2 22 2 2" xfId="34692"/>
    <cellStyle name="Note 4 2 2 22 2 3" xfId="34693"/>
    <cellStyle name="Note 4 2 2 22 2 4" xfId="34694"/>
    <cellStyle name="Note 4 2 2 22 2 5" xfId="34695"/>
    <cellStyle name="Note 4 2 2 22 2 6" xfId="34696"/>
    <cellStyle name="Note 4 2 2 22 3" xfId="34697"/>
    <cellStyle name="Note 4 2 2 22 4" xfId="34698"/>
    <cellStyle name="Note 4 2 2 22 5" xfId="34699"/>
    <cellStyle name="Note 4 2 2 22 6" xfId="34700"/>
    <cellStyle name="Note 4 2 2 22 7" xfId="34701"/>
    <cellStyle name="Note 4 2 2 23" xfId="34702"/>
    <cellStyle name="Note 4 2 2 23 2" xfId="34703"/>
    <cellStyle name="Note 4 2 2 23 2 2" xfId="34704"/>
    <cellStyle name="Note 4 2 2 23 2 3" xfId="34705"/>
    <cellStyle name="Note 4 2 2 23 2 4" xfId="34706"/>
    <cellStyle name="Note 4 2 2 23 2 5" xfId="34707"/>
    <cellStyle name="Note 4 2 2 23 2 6" xfId="34708"/>
    <cellStyle name="Note 4 2 2 23 3" xfId="34709"/>
    <cellStyle name="Note 4 2 2 23 4" xfId="34710"/>
    <cellStyle name="Note 4 2 2 23 5" xfId="34711"/>
    <cellStyle name="Note 4 2 2 23 6" xfId="34712"/>
    <cellStyle name="Note 4 2 2 23 7" xfId="34713"/>
    <cellStyle name="Note 4 2 2 24" xfId="34714"/>
    <cellStyle name="Note 4 2 2 24 2" xfId="34715"/>
    <cellStyle name="Note 4 2 2 24 2 2" xfId="34716"/>
    <cellStyle name="Note 4 2 2 24 2 3" xfId="34717"/>
    <cellStyle name="Note 4 2 2 24 2 4" xfId="34718"/>
    <cellStyle name="Note 4 2 2 24 2 5" xfId="34719"/>
    <cellStyle name="Note 4 2 2 24 2 6" xfId="34720"/>
    <cellStyle name="Note 4 2 2 24 3" xfId="34721"/>
    <cellStyle name="Note 4 2 2 24 4" xfId="34722"/>
    <cellStyle name="Note 4 2 2 24 5" xfId="34723"/>
    <cellStyle name="Note 4 2 2 24 6" xfId="34724"/>
    <cellStyle name="Note 4 2 2 24 7" xfId="34725"/>
    <cellStyle name="Note 4 2 2 25" xfId="34726"/>
    <cellStyle name="Note 4 2 2 25 2" xfId="34727"/>
    <cellStyle name="Note 4 2 2 25 2 2" xfId="34728"/>
    <cellStyle name="Note 4 2 2 25 2 3" xfId="34729"/>
    <cellStyle name="Note 4 2 2 25 2 4" xfId="34730"/>
    <cellStyle name="Note 4 2 2 25 2 5" xfId="34731"/>
    <cellStyle name="Note 4 2 2 25 2 6" xfId="34732"/>
    <cellStyle name="Note 4 2 2 25 3" xfId="34733"/>
    <cellStyle name="Note 4 2 2 25 4" xfId="34734"/>
    <cellStyle name="Note 4 2 2 25 5" xfId="34735"/>
    <cellStyle name="Note 4 2 2 25 6" xfId="34736"/>
    <cellStyle name="Note 4 2 2 25 7" xfId="34737"/>
    <cellStyle name="Note 4 2 2 26" xfId="34738"/>
    <cellStyle name="Note 4 2 2 26 2" xfId="34739"/>
    <cellStyle name="Note 4 2 2 26 2 2" xfId="34740"/>
    <cellStyle name="Note 4 2 2 26 2 3" xfId="34741"/>
    <cellStyle name="Note 4 2 2 26 2 4" xfId="34742"/>
    <cellStyle name="Note 4 2 2 26 2 5" xfId="34743"/>
    <cellStyle name="Note 4 2 2 26 2 6" xfId="34744"/>
    <cellStyle name="Note 4 2 2 26 3" xfId="34745"/>
    <cellStyle name="Note 4 2 2 26 4" xfId="34746"/>
    <cellStyle name="Note 4 2 2 26 5" xfId="34747"/>
    <cellStyle name="Note 4 2 2 26 6" xfId="34748"/>
    <cellStyle name="Note 4 2 2 26 7" xfId="34749"/>
    <cellStyle name="Note 4 2 2 27" xfId="34750"/>
    <cellStyle name="Note 4 2 2 27 2" xfId="34751"/>
    <cellStyle name="Note 4 2 2 27 2 2" xfId="34752"/>
    <cellStyle name="Note 4 2 2 27 2 3" xfId="34753"/>
    <cellStyle name="Note 4 2 2 27 2 4" xfId="34754"/>
    <cellStyle name="Note 4 2 2 27 2 5" xfId="34755"/>
    <cellStyle name="Note 4 2 2 27 2 6" xfId="34756"/>
    <cellStyle name="Note 4 2 2 27 3" xfId="34757"/>
    <cellStyle name="Note 4 2 2 27 4" xfId="34758"/>
    <cellStyle name="Note 4 2 2 27 5" xfId="34759"/>
    <cellStyle name="Note 4 2 2 27 6" xfId="34760"/>
    <cellStyle name="Note 4 2 2 27 7" xfId="34761"/>
    <cellStyle name="Note 4 2 2 28" xfId="34762"/>
    <cellStyle name="Note 4 2 2 28 2" xfId="34763"/>
    <cellStyle name="Note 4 2 2 28 2 2" xfId="34764"/>
    <cellStyle name="Note 4 2 2 28 2 3" xfId="34765"/>
    <cellStyle name="Note 4 2 2 28 2 4" xfId="34766"/>
    <cellStyle name="Note 4 2 2 28 2 5" xfId="34767"/>
    <cellStyle name="Note 4 2 2 28 2 6" xfId="34768"/>
    <cellStyle name="Note 4 2 2 28 3" xfId="34769"/>
    <cellStyle name="Note 4 2 2 28 4" xfId="34770"/>
    <cellStyle name="Note 4 2 2 28 5" xfId="34771"/>
    <cellStyle name="Note 4 2 2 28 6" xfId="34772"/>
    <cellStyle name="Note 4 2 2 28 7" xfId="34773"/>
    <cellStyle name="Note 4 2 2 29" xfId="34774"/>
    <cellStyle name="Note 4 2 2 29 2" xfId="34775"/>
    <cellStyle name="Note 4 2 2 29 2 2" xfId="34776"/>
    <cellStyle name="Note 4 2 2 29 2 3" xfId="34777"/>
    <cellStyle name="Note 4 2 2 29 2 4" xfId="34778"/>
    <cellStyle name="Note 4 2 2 29 2 5" xfId="34779"/>
    <cellStyle name="Note 4 2 2 29 2 6" xfId="34780"/>
    <cellStyle name="Note 4 2 2 29 3" xfId="34781"/>
    <cellStyle name="Note 4 2 2 29 4" xfId="34782"/>
    <cellStyle name="Note 4 2 2 29 5" xfId="34783"/>
    <cellStyle name="Note 4 2 2 29 6" xfId="34784"/>
    <cellStyle name="Note 4 2 2 29 7" xfId="34785"/>
    <cellStyle name="Note 4 2 2 3" xfId="34786"/>
    <cellStyle name="Note 4 2 2 3 2" xfId="34787"/>
    <cellStyle name="Note 4 2 2 3 2 2" xfId="34788"/>
    <cellStyle name="Note 4 2 2 3 2 3" xfId="34789"/>
    <cellStyle name="Note 4 2 2 3 2 4" xfId="34790"/>
    <cellStyle name="Note 4 2 2 3 2 5" xfId="34791"/>
    <cellStyle name="Note 4 2 2 3 2 6" xfId="34792"/>
    <cellStyle name="Note 4 2 2 3 3" xfId="34793"/>
    <cellStyle name="Note 4 2 2 3 4" xfId="34794"/>
    <cellStyle name="Note 4 2 2 3 5" xfId="34795"/>
    <cellStyle name="Note 4 2 2 3 6" xfId="34796"/>
    <cellStyle name="Note 4 2 2 3 7" xfId="34797"/>
    <cellStyle name="Note 4 2 2 30" xfId="34798"/>
    <cellStyle name="Note 4 2 2 30 2" xfId="34799"/>
    <cellStyle name="Note 4 2 2 30 2 2" xfId="34800"/>
    <cellStyle name="Note 4 2 2 30 2 3" xfId="34801"/>
    <cellStyle name="Note 4 2 2 30 2 4" xfId="34802"/>
    <cellStyle name="Note 4 2 2 30 2 5" xfId="34803"/>
    <cellStyle name="Note 4 2 2 30 2 6" xfId="34804"/>
    <cellStyle name="Note 4 2 2 30 3" xfId="34805"/>
    <cellStyle name="Note 4 2 2 30 4" xfId="34806"/>
    <cellStyle name="Note 4 2 2 30 5" xfId="34807"/>
    <cellStyle name="Note 4 2 2 30 6" xfId="34808"/>
    <cellStyle name="Note 4 2 2 30 7" xfId="34809"/>
    <cellStyle name="Note 4 2 2 31" xfId="34810"/>
    <cellStyle name="Note 4 2 2 31 2" xfId="34811"/>
    <cellStyle name="Note 4 2 2 31 2 2" xfId="34812"/>
    <cellStyle name="Note 4 2 2 31 2 3" xfId="34813"/>
    <cellStyle name="Note 4 2 2 31 2 4" xfId="34814"/>
    <cellStyle name="Note 4 2 2 31 2 5" xfId="34815"/>
    <cellStyle name="Note 4 2 2 31 2 6" xfId="34816"/>
    <cellStyle name="Note 4 2 2 31 3" xfId="34817"/>
    <cellStyle name="Note 4 2 2 31 4" xfId="34818"/>
    <cellStyle name="Note 4 2 2 31 5" xfId="34819"/>
    <cellStyle name="Note 4 2 2 31 6" xfId="34820"/>
    <cellStyle name="Note 4 2 2 31 7" xfId="34821"/>
    <cellStyle name="Note 4 2 2 32" xfId="34822"/>
    <cellStyle name="Note 4 2 2 32 2" xfId="34823"/>
    <cellStyle name="Note 4 2 2 32 2 2" xfId="34824"/>
    <cellStyle name="Note 4 2 2 32 2 3" xfId="34825"/>
    <cellStyle name="Note 4 2 2 32 2 4" xfId="34826"/>
    <cellStyle name="Note 4 2 2 32 2 5" xfId="34827"/>
    <cellStyle name="Note 4 2 2 32 2 6" xfId="34828"/>
    <cellStyle name="Note 4 2 2 32 3" xfId="34829"/>
    <cellStyle name="Note 4 2 2 32 4" xfId="34830"/>
    <cellStyle name="Note 4 2 2 32 5" xfId="34831"/>
    <cellStyle name="Note 4 2 2 32 6" xfId="34832"/>
    <cellStyle name="Note 4 2 2 32 7" xfId="34833"/>
    <cellStyle name="Note 4 2 2 33" xfId="34834"/>
    <cellStyle name="Note 4 2 2 33 2" xfId="34835"/>
    <cellStyle name="Note 4 2 2 33 2 2" xfId="34836"/>
    <cellStyle name="Note 4 2 2 33 2 3" xfId="34837"/>
    <cellStyle name="Note 4 2 2 33 2 4" xfId="34838"/>
    <cellStyle name="Note 4 2 2 33 2 5" xfId="34839"/>
    <cellStyle name="Note 4 2 2 33 2 6" xfId="34840"/>
    <cellStyle name="Note 4 2 2 33 3" xfId="34841"/>
    <cellStyle name="Note 4 2 2 33 4" xfId="34842"/>
    <cellStyle name="Note 4 2 2 33 5" xfId="34843"/>
    <cellStyle name="Note 4 2 2 33 6" xfId="34844"/>
    <cellStyle name="Note 4 2 2 33 7" xfId="34845"/>
    <cellStyle name="Note 4 2 2 34" xfId="34846"/>
    <cellStyle name="Note 4 2 2 34 2" xfId="34847"/>
    <cellStyle name="Note 4 2 2 34 2 2" xfId="34848"/>
    <cellStyle name="Note 4 2 2 34 2 3" xfId="34849"/>
    <cellStyle name="Note 4 2 2 34 2 4" xfId="34850"/>
    <cellStyle name="Note 4 2 2 34 2 5" xfId="34851"/>
    <cellStyle name="Note 4 2 2 34 2 6" xfId="34852"/>
    <cellStyle name="Note 4 2 2 34 3" xfId="34853"/>
    <cellStyle name="Note 4 2 2 35" xfId="34854"/>
    <cellStyle name="Note 4 2 2 35 2" xfId="34855"/>
    <cellStyle name="Note 4 2 2 35 3" xfId="34856"/>
    <cellStyle name="Note 4 2 2 35 4" xfId="34857"/>
    <cellStyle name="Note 4 2 2 35 5" xfId="34858"/>
    <cellStyle name="Note 4 2 2 35 6" xfId="34859"/>
    <cellStyle name="Note 4 2 2 36" xfId="34860"/>
    <cellStyle name="Note 4 2 2 4" xfId="34861"/>
    <cellStyle name="Note 4 2 2 4 2" xfId="34862"/>
    <cellStyle name="Note 4 2 2 4 2 2" xfId="34863"/>
    <cellStyle name="Note 4 2 2 4 2 3" xfId="34864"/>
    <cellStyle name="Note 4 2 2 4 2 4" xfId="34865"/>
    <cellStyle name="Note 4 2 2 4 2 5" xfId="34866"/>
    <cellStyle name="Note 4 2 2 4 2 6" xfId="34867"/>
    <cellStyle name="Note 4 2 2 4 3" xfId="34868"/>
    <cellStyle name="Note 4 2 2 4 4" xfId="34869"/>
    <cellStyle name="Note 4 2 2 4 5" xfId="34870"/>
    <cellStyle name="Note 4 2 2 4 6" xfId="34871"/>
    <cellStyle name="Note 4 2 2 4 7" xfId="34872"/>
    <cellStyle name="Note 4 2 2 5" xfId="34873"/>
    <cellStyle name="Note 4 2 2 5 2" xfId="34874"/>
    <cellStyle name="Note 4 2 2 5 2 2" xfId="34875"/>
    <cellStyle name="Note 4 2 2 5 2 3" xfId="34876"/>
    <cellStyle name="Note 4 2 2 5 2 4" xfId="34877"/>
    <cellStyle name="Note 4 2 2 5 2 5" xfId="34878"/>
    <cellStyle name="Note 4 2 2 5 2 6" xfId="34879"/>
    <cellStyle name="Note 4 2 2 5 3" xfId="34880"/>
    <cellStyle name="Note 4 2 2 5 4" xfId="34881"/>
    <cellStyle name="Note 4 2 2 5 5" xfId="34882"/>
    <cellStyle name="Note 4 2 2 5 6" xfId="34883"/>
    <cellStyle name="Note 4 2 2 5 7" xfId="34884"/>
    <cellStyle name="Note 4 2 2 6" xfId="34885"/>
    <cellStyle name="Note 4 2 2 6 2" xfId="34886"/>
    <cellStyle name="Note 4 2 2 6 2 2" xfId="34887"/>
    <cellStyle name="Note 4 2 2 6 2 3" xfId="34888"/>
    <cellStyle name="Note 4 2 2 6 2 4" xfId="34889"/>
    <cellStyle name="Note 4 2 2 6 2 5" xfId="34890"/>
    <cellStyle name="Note 4 2 2 6 2 6" xfId="34891"/>
    <cellStyle name="Note 4 2 2 6 3" xfId="34892"/>
    <cellStyle name="Note 4 2 2 6 4" xfId="34893"/>
    <cellStyle name="Note 4 2 2 6 5" xfId="34894"/>
    <cellStyle name="Note 4 2 2 6 6" xfId="34895"/>
    <cellStyle name="Note 4 2 2 6 7" xfId="34896"/>
    <cellStyle name="Note 4 2 2 7" xfId="34897"/>
    <cellStyle name="Note 4 2 2 7 2" xfId="34898"/>
    <cellStyle name="Note 4 2 2 7 2 2" xfId="34899"/>
    <cellStyle name="Note 4 2 2 7 2 3" xfId="34900"/>
    <cellStyle name="Note 4 2 2 7 2 4" xfId="34901"/>
    <cellStyle name="Note 4 2 2 7 2 5" xfId="34902"/>
    <cellStyle name="Note 4 2 2 7 2 6" xfId="34903"/>
    <cellStyle name="Note 4 2 2 7 3" xfId="34904"/>
    <cellStyle name="Note 4 2 2 7 4" xfId="34905"/>
    <cellStyle name="Note 4 2 2 7 5" xfId="34906"/>
    <cellStyle name="Note 4 2 2 7 6" xfId="34907"/>
    <cellStyle name="Note 4 2 2 7 7" xfId="34908"/>
    <cellStyle name="Note 4 2 2 8" xfId="34909"/>
    <cellStyle name="Note 4 2 2 8 2" xfId="34910"/>
    <cellStyle name="Note 4 2 2 8 2 2" xfId="34911"/>
    <cellStyle name="Note 4 2 2 8 2 3" xfId="34912"/>
    <cellStyle name="Note 4 2 2 8 2 4" xfId="34913"/>
    <cellStyle name="Note 4 2 2 8 2 5" xfId="34914"/>
    <cellStyle name="Note 4 2 2 8 2 6" xfId="34915"/>
    <cellStyle name="Note 4 2 2 8 3" xfId="34916"/>
    <cellStyle name="Note 4 2 2 8 4" xfId="34917"/>
    <cellStyle name="Note 4 2 2 8 5" xfId="34918"/>
    <cellStyle name="Note 4 2 2 8 6" xfId="34919"/>
    <cellStyle name="Note 4 2 2 8 7" xfId="34920"/>
    <cellStyle name="Note 4 2 2 9" xfId="34921"/>
    <cellStyle name="Note 4 2 2 9 2" xfId="34922"/>
    <cellStyle name="Note 4 2 2 9 2 2" xfId="34923"/>
    <cellStyle name="Note 4 2 2 9 2 3" xfId="34924"/>
    <cellStyle name="Note 4 2 2 9 2 4" xfId="34925"/>
    <cellStyle name="Note 4 2 2 9 2 5" xfId="34926"/>
    <cellStyle name="Note 4 2 2 9 2 6" xfId="34927"/>
    <cellStyle name="Note 4 2 2 9 3" xfId="34928"/>
    <cellStyle name="Note 4 2 2 9 4" xfId="34929"/>
    <cellStyle name="Note 4 2 2 9 5" xfId="34930"/>
    <cellStyle name="Note 4 2 2 9 6" xfId="34931"/>
    <cellStyle name="Note 4 2 2 9 7" xfId="34932"/>
    <cellStyle name="Note 4 2 20" xfId="34933"/>
    <cellStyle name="Note 4 2 20 2" xfId="34934"/>
    <cellStyle name="Note 4 2 20 2 2" xfId="34935"/>
    <cellStyle name="Note 4 2 20 2 3" xfId="34936"/>
    <cellStyle name="Note 4 2 20 2 4" xfId="34937"/>
    <cellStyle name="Note 4 2 20 2 5" xfId="34938"/>
    <cellStyle name="Note 4 2 20 2 6" xfId="34939"/>
    <cellStyle name="Note 4 2 20 3" xfId="34940"/>
    <cellStyle name="Note 4 2 20 4" xfId="34941"/>
    <cellStyle name="Note 4 2 20 5" xfId="34942"/>
    <cellStyle name="Note 4 2 20 6" xfId="34943"/>
    <cellStyle name="Note 4 2 20 7" xfId="34944"/>
    <cellStyle name="Note 4 2 21" xfId="34945"/>
    <cellStyle name="Note 4 2 21 2" xfId="34946"/>
    <cellStyle name="Note 4 2 21 2 2" xfId="34947"/>
    <cellStyle name="Note 4 2 21 2 3" xfId="34948"/>
    <cellStyle name="Note 4 2 21 2 4" xfId="34949"/>
    <cellStyle name="Note 4 2 21 2 5" xfId="34950"/>
    <cellStyle name="Note 4 2 21 2 6" xfId="34951"/>
    <cellStyle name="Note 4 2 21 3" xfId="34952"/>
    <cellStyle name="Note 4 2 21 4" xfId="34953"/>
    <cellStyle name="Note 4 2 21 5" xfId="34954"/>
    <cellStyle name="Note 4 2 21 6" xfId="34955"/>
    <cellStyle name="Note 4 2 21 7" xfId="34956"/>
    <cellStyle name="Note 4 2 22" xfId="34957"/>
    <cellStyle name="Note 4 2 22 2" xfId="34958"/>
    <cellStyle name="Note 4 2 22 2 2" xfId="34959"/>
    <cellStyle name="Note 4 2 22 2 3" xfId="34960"/>
    <cellStyle name="Note 4 2 22 2 4" xfId="34961"/>
    <cellStyle name="Note 4 2 22 2 5" xfId="34962"/>
    <cellStyle name="Note 4 2 22 2 6" xfId="34963"/>
    <cellStyle name="Note 4 2 22 3" xfId="34964"/>
    <cellStyle name="Note 4 2 22 4" xfId="34965"/>
    <cellStyle name="Note 4 2 22 5" xfId="34966"/>
    <cellStyle name="Note 4 2 22 6" xfId="34967"/>
    <cellStyle name="Note 4 2 22 7" xfId="34968"/>
    <cellStyle name="Note 4 2 23" xfId="34969"/>
    <cellStyle name="Note 4 2 23 2" xfId="34970"/>
    <cellStyle name="Note 4 2 23 2 2" xfId="34971"/>
    <cellStyle name="Note 4 2 23 2 3" xfId="34972"/>
    <cellStyle name="Note 4 2 23 2 4" xfId="34973"/>
    <cellStyle name="Note 4 2 23 2 5" xfId="34974"/>
    <cellStyle name="Note 4 2 23 2 6" xfId="34975"/>
    <cellStyle name="Note 4 2 23 3" xfId="34976"/>
    <cellStyle name="Note 4 2 23 4" xfId="34977"/>
    <cellStyle name="Note 4 2 23 5" xfId="34978"/>
    <cellStyle name="Note 4 2 23 6" xfId="34979"/>
    <cellStyle name="Note 4 2 23 7" xfId="34980"/>
    <cellStyle name="Note 4 2 24" xfId="34981"/>
    <cellStyle name="Note 4 2 24 2" xfId="34982"/>
    <cellStyle name="Note 4 2 24 2 2" xfId="34983"/>
    <cellStyle name="Note 4 2 24 2 3" xfId="34984"/>
    <cellStyle name="Note 4 2 24 2 4" xfId="34985"/>
    <cellStyle name="Note 4 2 24 2 5" xfId="34986"/>
    <cellStyle name="Note 4 2 24 2 6" xfId="34987"/>
    <cellStyle name="Note 4 2 24 3" xfId="34988"/>
    <cellStyle name="Note 4 2 24 4" xfId="34989"/>
    <cellStyle name="Note 4 2 24 5" xfId="34990"/>
    <cellStyle name="Note 4 2 24 6" xfId="34991"/>
    <cellStyle name="Note 4 2 24 7" xfId="34992"/>
    <cellStyle name="Note 4 2 25" xfId="34993"/>
    <cellStyle name="Note 4 2 25 2" xfId="34994"/>
    <cellStyle name="Note 4 2 25 2 2" xfId="34995"/>
    <cellStyle name="Note 4 2 25 2 3" xfId="34996"/>
    <cellStyle name="Note 4 2 25 2 4" xfId="34997"/>
    <cellStyle name="Note 4 2 25 2 5" xfId="34998"/>
    <cellStyle name="Note 4 2 25 2 6" xfId="34999"/>
    <cellStyle name="Note 4 2 25 3" xfId="35000"/>
    <cellStyle name="Note 4 2 25 4" xfId="35001"/>
    <cellStyle name="Note 4 2 25 5" xfId="35002"/>
    <cellStyle name="Note 4 2 25 6" xfId="35003"/>
    <cellStyle name="Note 4 2 25 7" xfId="35004"/>
    <cellStyle name="Note 4 2 26" xfId="35005"/>
    <cellStyle name="Note 4 2 26 2" xfId="35006"/>
    <cellStyle name="Note 4 2 26 2 2" xfId="35007"/>
    <cellStyle name="Note 4 2 26 2 3" xfId="35008"/>
    <cellStyle name="Note 4 2 26 2 4" xfId="35009"/>
    <cellStyle name="Note 4 2 26 2 5" xfId="35010"/>
    <cellStyle name="Note 4 2 26 2 6" xfId="35011"/>
    <cellStyle name="Note 4 2 26 3" xfId="35012"/>
    <cellStyle name="Note 4 2 26 4" xfId="35013"/>
    <cellStyle name="Note 4 2 26 5" xfId="35014"/>
    <cellStyle name="Note 4 2 26 6" xfId="35015"/>
    <cellStyle name="Note 4 2 26 7" xfId="35016"/>
    <cellStyle name="Note 4 2 27" xfId="35017"/>
    <cellStyle name="Note 4 2 27 2" xfId="35018"/>
    <cellStyle name="Note 4 2 27 2 2" xfId="35019"/>
    <cellStyle name="Note 4 2 27 2 3" xfId="35020"/>
    <cellStyle name="Note 4 2 27 2 4" xfId="35021"/>
    <cellStyle name="Note 4 2 27 2 5" xfId="35022"/>
    <cellStyle name="Note 4 2 27 2 6" xfId="35023"/>
    <cellStyle name="Note 4 2 27 3" xfId="35024"/>
    <cellStyle name="Note 4 2 27 4" xfId="35025"/>
    <cellStyle name="Note 4 2 27 5" xfId="35026"/>
    <cellStyle name="Note 4 2 27 6" xfId="35027"/>
    <cellStyle name="Note 4 2 27 7" xfId="35028"/>
    <cellStyle name="Note 4 2 28" xfId="35029"/>
    <cellStyle name="Note 4 2 28 2" xfId="35030"/>
    <cellStyle name="Note 4 2 28 2 2" xfId="35031"/>
    <cellStyle name="Note 4 2 28 2 3" xfId="35032"/>
    <cellStyle name="Note 4 2 28 2 4" xfId="35033"/>
    <cellStyle name="Note 4 2 28 2 5" xfId="35034"/>
    <cellStyle name="Note 4 2 28 2 6" xfId="35035"/>
    <cellStyle name="Note 4 2 28 3" xfId="35036"/>
    <cellStyle name="Note 4 2 28 4" xfId="35037"/>
    <cellStyle name="Note 4 2 28 5" xfId="35038"/>
    <cellStyle name="Note 4 2 28 6" xfId="35039"/>
    <cellStyle name="Note 4 2 28 7" xfId="35040"/>
    <cellStyle name="Note 4 2 29" xfId="35041"/>
    <cellStyle name="Note 4 2 29 2" xfId="35042"/>
    <cellStyle name="Note 4 2 29 2 2" xfId="35043"/>
    <cellStyle name="Note 4 2 29 2 3" xfId="35044"/>
    <cellStyle name="Note 4 2 29 2 4" xfId="35045"/>
    <cellStyle name="Note 4 2 29 2 5" xfId="35046"/>
    <cellStyle name="Note 4 2 29 2 6" xfId="35047"/>
    <cellStyle name="Note 4 2 29 3" xfId="35048"/>
    <cellStyle name="Note 4 2 29 4" xfId="35049"/>
    <cellStyle name="Note 4 2 29 5" xfId="35050"/>
    <cellStyle name="Note 4 2 29 6" xfId="35051"/>
    <cellStyle name="Note 4 2 29 7" xfId="35052"/>
    <cellStyle name="Note 4 2 3" xfId="35053"/>
    <cellStyle name="Note 4 2 3 2" xfId="35054"/>
    <cellStyle name="Note 4 2 3 2 2" xfId="35055"/>
    <cellStyle name="Note 4 2 3 2 3" xfId="35056"/>
    <cellStyle name="Note 4 2 3 2 4" xfId="35057"/>
    <cellStyle name="Note 4 2 3 2 5" xfId="35058"/>
    <cellStyle name="Note 4 2 3 2 6" xfId="35059"/>
    <cellStyle name="Note 4 2 3 3" xfId="35060"/>
    <cellStyle name="Note 4 2 3 4" xfId="35061"/>
    <cellStyle name="Note 4 2 3 5" xfId="35062"/>
    <cellStyle name="Note 4 2 3 6" xfId="35063"/>
    <cellStyle name="Note 4 2 3 7" xfId="35064"/>
    <cellStyle name="Note 4 2 30" xfId="35065"/>
    <cellStyle name="Note 4 2 30 2" xfId="35066"/>
    <cellStyle name="Note 4 2 30 2 2" xfId="35067"/>
    <cellStyle name="Note 4 2 30 2 3" xfId="35068"/>
    <cellStyle name="Note 4 2 30 2 4" xfId="35069"/>
    <cellStyle name="Note 4 2 30 2 5" xfId="35070"/>
    <cellStyle name="Note 4 2 30 2 6" xfId="35071"/>
    <cellStyle name="Note 4 2 30 3" xfId="35072"/>
    <cellStyle name="Note 4 2 30 4" xfId="35073"/>
    <cellStyle name="Note 4 2 30 5" xfId="35074"/>
    <cellStyle name="Note 4 2 30 6" xfId="35075"/>
    <cellStyle name="Note 4 2 30 7" xfId="35076"/>
    <cellStyle name="Note 4 2 31" xfId="35077"/>
    <cellStyle name="Note 4 2 31 2" xfId="35078"/>
    <cellStyle name="Note 4 2 31 2 2" xfId="35079"/>
    <cellStyle name="Note 4 2 31 2 3" xfId="35080"/>
    <cellStyle name="Note 4 2 31 2 4" xfId="35081"/>
    <cellStyle name="Note 4 2 31 2 5" xfId="35082"/>
    <cellStyle name="Note 4 2 31 2 6" xfId="35083"/>
    <cellStyle name="Note 4 2 31 3" xfId="35084"/>
    <cellStyle name="Note 4 2 31 4" xfId="35085"/>
    <cellStyle name="Note 4 2 31 5" xfId="35086"/>
    <cellStyle name="Note 4 2 31 6" xfId="35087"/>
    <cellStyle name="Note 4 2 31 7" xfId="35088"/>
    <cellStyle name="Note 4 2 32" xfId="35089"/>
    <cellStyle name="Note 4 2 32 2" xfId="35090"/>
    <cellStyle name="Note 4 2 32 2 2" xfId="35091"/>
    <cellStyle name="Note 4 2 32 2 3" xfId="35092"/>
    <cellStyle name="Note 4 2 32 2 4" xfId="35093"/>
    <cellStyle name="Note 4 2 32 2 5" xfId="35094"/>
    <cellStyle name="Note 4 2 32 2 6" xfId="35095"/>
    <cellStyle name="Note 4 2 32 3" xfId="35096"/>
    <cellStyle name="Note 4 2 32 4" xfId="35097"/>
    <cellStyle name="Note 4 2 32 5" xfId="35098"/>
    <cellStyle name="Note 4 2 32 6" xfId="35099"/>
    <cellStyle name="Note 4 2 32 7" xfId="35100"/>
    <cellStyle name="Note 4 2 33" xfId="35101"/>
    <cellStyle name="Note 4 2 33 2" xfId="35102"/>
    <cellStyle name="Note 4 2 33 2 2" xfId="35103"/>
    <cellStyle name="Note 4 2 33 2 3" xfId="35104"/>
    <cellStyle name="Note 4 2 33 2 4" xfId="35105"/>
    <cellStyle name="Note 4 2 33 2 5" xfId="35106"/>
    <cellStyle name="Note 4 2 33 2 6" xfId="35107"/>
    <cellStyle name="Note 4 2 33 3" xfId="35108"/>
    <cellStyle name="Note 4 2 33 4" xfId="35109"/>
    <cellStyle name="Note 4 2 33 5" xfId="35110"/>
    <cellStyle name="Note 4 2 33 6" xfId="35111"/>
    <cellStyle name="Note 4 2 33 7" xfId="35112"/>
    <cellStyle name="Note 4 2 34" xfId="35113"/>
    <cellStyle name="Note 4 2 34 2" xfId="35114"/>
    <cellStyle name="Note 4 2 34 2 2" xfId="35115"/>
    <cellStyle name="Note 4 2 34 2 3" xfId="35116"/>
    <cellStyle name="Note 4 2 34 2 4" xfId="35117"/>
    <cellStyle name="Note 4 2 34 2 5" xfId="35118"/>
    <cellStyle name="Note 4 2 34 2 6" xfId="35119"/>
    <cellStyle name="Note 4 2 34 3" xfId="35120"/>
    <cellStyle name="Note 4 2 34 4" xfId="35121"/>
    <cellStyle name="Note 4 2 34 5" xfId="35122"/>
    <cellStyle name="Note 4 2 34 6" xfId="35123"/>
    <cellStyle name="Note 4 2 34 7" xfId="35124"/>
    <cellStyle name="Note 4 2 35" xfId="35125"/>
    <cellStyle name="Note 4 2 35 2" xfId="35126"/>
    <cellStyle name="Note 4 2 35 2 2" xfId="35127"/>
    <cellStyle name="Note 4 2 35 2 3" xfId="35128"/>
    <cellStyle name="Note 4 2 35 2 4" xfId="35129"/>
    <cellStyle name="Note 4 2 35 2 5" xfId="35130"/>
    <cellStyle name="Note 4 2 35 2 6" xfId="35131"/>
    <cellStyle name="Note 4 2 35 3" xfId="35132"/>
    <cellStyle name="Note 4 2 35 4" xfId="35133"/>
    <cellStyle name="Note 4 2 35 5" xfId="35134"/>
    <cellStyle name="Note 4 2 35 6" xfId="35135"/>
    <cellStyle name="Note 4 2 36" xfId="35136"/>
    <cellStyle name="Note 4 2 36 2" xfId="35137"/>
    <cellStyle name="Note 4 2 36 3" xfId="35138"/>
    <cellStyle name="Note 4 2 36 4" xfId="35139"/>
    <cellStyle name="Note 4 2 36 5" xfId="35140"/>
    <cellStyle name="Note 4 2 36 6" xfId="35141"/>
    <cellStyle name="Note 4 2 37" xfId="35142"/>
    <cellStyle name="Note 4 2 4" xfId="35143"/>
    <cellStyle name="Note 4 2 4 2" xfId="35144"/>
    <cellStyle name="Note 4 2 4 2 2" xfId="35145"/>
    <cellStyle name="Note 4 2 4 2 3" xfId="35146"/>
    <cellStyle name="Note 4 2 4 2 4" xfId="35147"/>
    <cellStyle name="Note 4 2 4 2 5" xfId="35148"/>
    <cellStyle name="Note 4 2 4 2 6" xfId="35149"/>
    <cellStyle name="Note 4 2 4 3" xfId="35150"/>
    <cellStyle name="Note 4 2 4 4" xfId="35151"/>
    <cellStyle name="Note 4 2 4 5" xfId="35152"/>
    <cellStyle name="Note 4 2 4 6" xfId="35153"/>
    <cellStyle name="Note 4 2 4 7" xfId="35154"/>
    <cellStyle name="Note 4 2 5" xfId="35155"/>
    <cellStyle name="Note 4 2 5 2" xfId="35156"/>
    <cellStyle name="Note 4 2 5 2 2" xfId="35157"/>
    <cellStyle name="Note 4 2 5 2 3" xfId="35158"/>
    <cellStyle name="Note 4 2 5 2 4" xfId="35159"/>
    <cellStyle name="Note 4 2 5 2 5" xfId="35160"/>
    <cellStyle name="Note 4 2 5 2 6" xfId="35161"/>
    <cellStyle name="Note 4 2 5 3" xfId="35162"/>
    <cellStyle name="Note 4 2 5 4" xfId="35163"/>
    <cellStyle name="Note 4 2 5 5" xfId="35164"/>
    <cellStyle name="Note 4 2 5 6" xfId="35165"/>
    <cellStyle name="Note 4 2 5 7" xfId="35166"/>
    <cellStyle name="Note 4 2 6" xfId="35167"/>
    <cellStyle name="Note 4 2 6 2" xfId="35168"/>
    <cellStyle name="Note 4 2 6 2 2" xfId="35169"/>
    <cellStyle name="Note 4 2 6 2 3" xfId="35170"/>
    <cellStyle name="Note 4 2 6 2 4" xfId="35171"/>
    <cellStyle name="Note 4 2 6 2 5" xfId="35172"/>
    <cellStyle name="Note 4 2 6 2 6" xfId="35173"/>
    <cellStyle name="Note 4 2 6 3" xfId="35174"/>
    <cellStyle name="Note 4 2 6 4" xfId="35175"/>
    <cellStyle name="Note 4 2 6 5" xfId="35176"/>
    <cellStyle name="Note 4 2 6 6" xfId="35177"/>
    <cellStyle name="Note 4 2 6 7" xfId="35178"/>
    <cellStyle name="Note 4 2 7" xfId="35179"/>
    <cellStyle name="Note 4 2 7 2" xfId="35180"/>
    <cellStyle name="Note 4 2 7 2 2" xfId="35181"/>
    <cellStyle name="Note 4 2 7 2 3" xfId="35182"/>
    <cellStyle name="Note 4 2 7 2 4" xfId="35183"/>
    <cellStyle name="Note 4 2 7 2 5" xfId="35184"/>
    <cellStyle name="Note 4 2 7 2 6" xfId="35185"/>
    <cellStyle name="Note 4 2 7 3" xfId="35186"/>
    <cellStyle name="Note 4 2 7 4" xfId="35187"/>
    <cellStyle name="Note 4 2 7 5" xfId="35188"/>
    <cellStyle name="Note 4 2 7 6" xfId="35189"/>
    <cellStyle name="Note 4 2 7 7" xfId="35190"/>
    <cellStyle name="Note 4 2 8" xfId="35191"/>
    <cellStyle name="Note 4 2 8 2" xfId="35192"/>
    <cellStyle name="Note 4 2 8 2 2" xfId="35193"/>
    <cellStyle name="Note 4 2 8 2 3" xfId="35194"/>
    <cellStyle name="Note 4 2 8 2 4" xfId="35195"/>
    <cellStyle name="Note 4 2 8 2 5" xfId="35196"/>
    <cellStyle name="Note 4 2 8 2 6" xfId="35197"/>
    <cellStyle name="Note 4 2 8 3" xfId="35198"/>
    <cellStyle name="Note 4 2 8 4" xfId="35199"/>
    <cellStyle name="Note 4 2 8 5" xfId="35200"/>
    <cellStyle name="Note 4 2 8 6" xfId="35201"/>
    <cellStyle name="Note 4 2 8 7" xfId="35202"/>
    <cellStyle name="Note 4 2 9" xfId="35203"/>
    <cellStyle name="Note 4 2 9 2" xfId="35204"/>
    <cellStyle name="Note 4 2 9 2 2" xfId="35205"/>
    <cellStyle name="Note 4 2 9 2 3" xfId="35206"/>
    <cellStyle name="Note 4 2 9 2 4" xfId="35207"/>
    <cellStyle name="Note 4 2 9 2 5" xfId="35208"/>
    <cellStyle name="Note 4 2 9 2 6" xfId="35209"/>
    <cellStyle name="Note 4 2 9 3" xfId="35210"/>
    <cellStyle name="Note 4 2 9 4" xfId="35211"/>
    <cellStyle name="Note 4 2 9 5" xfId="35212"/>
    <cellStyle name="Note 4 2 9 6" xfId="35213"/>
    <cellStyle name="Note 4 2 9 7" xfId="35214"/>
    <cellStyle name="Note 4 20" xfId="35215"/>
    <cellStyle name="Note 4 20 2" xfId="35216"/>
    <cellStyle name="Note 4 20 2 2" xfId="35217"/>
    <cellStyle name="Note 4 20 2 3" xfId="35218"/>
    <cellStyle name="Note 4 20 2 4" xfId="35219"/>
    <cellStyle name="Note 4 20 2 5" xfId="35220"/>
    <cellStyle name="Note 4 20 2 6" xfId="35221"/>
    <cellStyle name="Note 4 20 3" xfId="35222"/>
    <cellStyle name="Note 4 20 4" xfId="35223"/>
    <cellStyle name="Note 4 20 5" xfId="35224"/>
    <cellStyle name="Note 4 20 6" xfId="35225"/>
    <cellStyle name="Note 4 20 7" xfId="35226"/>
    <cellStyle name="Note 4 21" xfId="35227"/>
    <cellStyle name="Note 4 21 2" xfId="35228"/>
    <cellStyle name="Note 4 21 2 2" xfId="35229"/>
    <cellStyle name="Note 4 21 2 3" xfId="35230"/>
    <cellStyle name="Note 4 21 2 4" xfId="35231"/>
    <cellStyle name="Note 4 21 2 5" xfId="35232"/>
    <cellStyle name="Note 4 21 2 6" xfId="35233"/>
    <cellStyle name="Note 4 21 3" xfId="35234"/>
    <cellStyle name="Note 4 21 4" xfId="35235"/>
    <cellStyle name="Note 4 21 5" xfId="35236"/>
    <cellStyle name="Note 4 21 6" xfId="35237"/>
    <cellStyle name="Note 4 21 7" xfId="35238"/>
    <cellStyle name="Note 4 22" xfId="35239"/>
    <cellStyle name="Note 4 22 2" xfId="35240"/>
    <cellStyle name="Note 4 22 2 2" xfId="35241"/>
    <cellStyle name="Note 4 22 2 3" xfId="35242"/>
    <cellStyle name="Note 4 22 2 4" xfId="35243"/>
    <cellStyle name="Note 4 22 2 5" xfId="35244"/>
    <cellStyle name="Note 4 22 2 6" xfId="35245"/>
    <cellStyle name="Note 4 22 3" xfId="35246"/>
    <cellStyle name="Note 4 22 4" xfId="35247"/>
    <cellStyle name="Note 4 22 5" xfId="35248"/>
    <cellStyle name="Note 4 22 6" xfId="35249"/>
    <cellStyle name="Note 4 22 7" xfId="35250"/>
    <cellStyle name="Note 4 23" xfId="35251"/>
    <cellStyle name="Note 4 23 2" xfId="35252"/>
    <cellStyle name="Note 4 23 2 2" xfId="35253"/>
    <cellStyle name="Note 4 23 2 3" xfId="35254"/>
    <cellStyle name="Note 4 23 2 4" xfId="35255"/>
    <cellStyle name="Note 4 23 2 5" xfId="35256"/>
    <cellStyle name="Note 4 23 2 6" xfId="35257"/>
    <cellStyle name="Note 4 23 3" xfId="35258"/>
    <cellStyle name="Note 4 23 4" xfId="35259"/>
    <cellStyle name="Note 4 23 5" xfId="35260"/>
    <cellStyle name="Note 4 23 6" xfId="35261"/>
    <cellStyle name="Note 4 23 7" xfId="35262"/>
    <cellStyle name="Note 4 24" xfId="35263"/>
    <cellStyle name="Note 4 24 2" xfId="35264"/>
    <cellStyle name="Note 4 24 2 2" xfId="35265"/>
    <cellStyle name="Note 4 24 2 3" xfId="35266"/>
    <cellStyle name="Note 4 24 2 4" xfId="35267"/>
    <cellStyle name="Note 4 24 2 5" xfId="35268"/>
    <cellStyle name="Note 4 24 2 6" xfId="35269"/>
    <cellStyle name="Note 4 24 3" xfId="35270"/>
    <cellStyle name="Note 4 24 4" xfId="35271"/>
    <cellStyle name="Note 4 24 5" xfId="35272"/>
    <cellStyle name="Note 4 24 6" xfId="35273"/>
    <cellStyle name="Note 4 24 7" xfId="35274"/>
    <cellStyle name="Note 4 25" xfId="35275"/>
    <cellStyle name="Note 4 25 2" xfId="35276"/>
    <cellStyle name="Note 4 25 2 2" xfId="35277"/>
    <cellStyle name="Note 4 25 2 3" xfId="35278"/>
    <cellStyle name="Note 4 25 2 4" xfId="35279"/>
    <cellStyle name="Note 4 25 2 5" xfId="35280"/>
    <cellStyle name="Note 4 25 2 6" xfId="35281"/>
    <cellStyle name="Note 4 25 3" xfId="35282"/>
    <cellStyle name="Note 4 25 4" xfId="35283"/>
    <cellStyle name="Note 4 25 5" xfId="35284"/>
    <cellStyle name="Note 4 25 6" xfId="35285"/>
    <cellStyle name="Note 4 25 7" xfId="35286"/>
    <cellStyle name="Note 4 26" xfId="35287"/>
    <cellStyle name="Note 4 26 2" xfId="35288"/>
    <cellStyle name="Note 4 26 2 2" xfId="35289"/>
    <cellStyle name="Note 4 26 2 3" xfId="35290"/>
    <cellStyle name="Note 4 26 2 4" xfId="35291"/>
    <cellStyle name="Note 4 26 2 5" xfId="35292"/>
    <cellStyle name="Note 4 26 2 6" xfId="35293"/>
    <cellStyle name="Note 4 26 3" xfId="35294"/>
    <cellStyle name="Note 4 26 4" xfId="35295"/>
    <cellStyle name="Note 4 26 5" xfId="35296"/>
    <cellStyle name="Note 4 26 6" xfId="35297"/>
    <cellStyle name="Note 4 26 7" xfId="35298"/>
    <cellStyle name="Note 4 27" xfId="35299"/>
    <cellStyle name="Note 4 27 2" xfId="35300"/>
    <cellStyle name="Note 4 27 2 2" xfId="35301"/>
    <cellStyle name="Note 4 27 2 3" xfId="35302"/>
    <cellStyle name="Note 4 27 2 4" xfId="35303"/>
    <cellStyle name="Note 4 27 2 5" xfId="35304"/>
    <cellStyle name="Note 4 27 2 6" xfId="35305"/>
    <cellStyle name="Note 4 27 3" xfId="35306"/>
    <cellStyle name="Note 4 27 4" xfId="35307"/>
    <cellStyle name="Note 4 27 5" xfId="35308"/>
    <cellStyle name="Note 4 27 6" xfId="35309"/>
    <cellStyle name="Note 4 27 7" xfId="35310"/>
    <cellStyle name="Note 4 28" xfId="35311"/>
    <cellStyle name="Note 4 28 2" xfId="35312"/>
    <cellStyle name="Note 4 28 2 2" xfId="35313"/>
    <cellStyle name="Note 4 28 2 3" xfId="35314"/>
    <cellStyle name="Note 4 28 2 4" xfId="35315"/>
    <cellStyle name="Note 4 28 2 5" xfId="35316"/>
    <cellStyle name="Note 4 28 2 6" xfId="35317"/>
    <cellStyle name="Note 4 28 3" xfId="35318"/>
    <cellStyle name="Note 4 28 4" xfId="35319"/>
    <cellStyle name="Note 4 28 5" xfId="35320"/>
    <cellStyle name="Note 4 28 6" xfId="35321"/>
    <cellStyle name="Note 4 28 7" xfId="35322"/>
    <cellStyle name="Note 4 29" xfId="35323"/>
    <cellStyle name="Note 4 29 2" xfId="35324"/>
    <cellStyle name="Note 4 29 2 2" xfId="35325"/>
    <cellStyle name="Note 4 29 2 3" xfId="35326"/>
    <cellStyle name="Note 4 29 2 4" xfId="35327"/>
    <cellStyle name="Note 4 29 2 5" xfId="35328"/>
    <cellStyle name="Note 4 29 2 6" xfId="35329"/>
    <cellStyle name="Note 4 29 3" xfId="35330"/>
    <cellStyle name="Note 4 29 4" xfId="35331"/>
    <cellStyle name="Note 4 29 5" xfId="35332"/>
    <cellStyle name="Note 4 29 6" xfId="35333"/>
    <cellStyle name="Note 4 29 7" xfId="35334"/>
    <cellStyle name="Note 4 3" xfId="35335"/>
    <cellStyle name="Note 4 3 10" xfId="35336"/>
    <cellStyle name="Note 4 3 10 2" xfId="35337"/>
    <cellStyle name="Note 4 3 10 2 2" xfId="35338"/>
    <cellStyle name="Note 4 3 10 2 3" xfId="35339"/>
    <cellStyle name="Note 4 3 10 2 4" xfId="35340"/>
    <cellStyle name="Note 4 3 10 2 5" xfId="35341"/>
    <cellStyle name="Note 4 3 10 2 6" xfId="35342"/>
    <cellStyle name="Note 4 3 10 3" xfId="35343"/>
    <cellStyle name="Note 4 3 10 4" xfId="35344"/>
    <cellStyle name="Note 4 3 10 5" xfId="35345"/>
    <cellStyle name="Note 4 3 10 6" xfId="35346"/>
    <cellStyle name="Note 4 3 10 7" xfId="35347"/>
    <cellStyle name="Note 4 3 11" xfId="35348"/>
    <cellStyle name="Note 4 3 11 2" xfId="35349"/>
    <cellStyle name="Note 4 3 11 2 2" xfId="35350"/>
    <cellStyle name="Note 4 3 11 2 3" xfId="35351"/>
    <cellStyle name="Note 4 3 11 2 4" xfId="35352"/>
    <cellStyle name="Note 4 3 11 2 5" xfId="35353"/>
    <cellStyle name="Note 4 3 11 2 6" xfId="35354"/>
    <cellStyle name="Note 4 3 11 3" xfId="35355"/>
    <cellStyle name="Note 4 3 11 4" xfId="35356"/>
    <cellStyle name="Note 4 3 11 5" xfId="35357"/>
    <cellStyle name="Note 4 3 11 6" xfId="35358"/>
    <cellStyle name="Note 4 3 11 7" xfId="35359"/>
    <cellStyle name="Note 4 3 12" xfId="35360"/>
    <cellStyle name="Note 4 3 12 2" xfId="35361"/>
    <cellStyle name="Note 4 3 12 2 2" xfId="35362"/>
    <cellStyle name="Note 4 3 12 2 3" xfId="35363"/>
    <cellStyle name="Note 4 3 12 2 4" xfId="35364"/>
    <cellStyle name="Note 4 3 12 2 5" xfId="35365"/>
    <cellStyle name="Note 4 3 12 2 6" xfId="35366"/>
    <cellStyle name="Note 4 3 12 3" xfId="35367"/>
    <cellStyle name="Note 4 3 12 4" xfId="35368"/>
    <cellStyle name="Note 4 3 12 5" xfId="35369"/>
    <cellStyle name="Note 4 3 12 6" xfId="35370"/>
    <cellStyle name="Note 4 3 12 7" xfId="35371"/>
    <cellStyle name="Note 4 3 13" xfId="35372"/>
    <cellStyle name="Note 4 3 13 2" xfId="35373"/>
    <cellStyle name="Note 4 3 13 2 2" xfId="35374"/>
    <cellStyle name="Note 4 3 13 2 3" xfId="35375"/>
    <cellStyle name="Note 4 3 13 2 4" xfId="35376"/>
    <cellStyle name="Note 4 3 13 2 5" xfId="35377"/>
    <cellStyle name="Note 4 3 13 2 6" xfId="35378"/>
    <cellStyle name="Note 4 3 13 3" xfId="35379"/>
    <cellStyle name="Note 4 3 13 4" xfId="35380"/>
    <cellStyle name="Note 4 3 13 5" xfId="35381"/>
    <cellStyle name="Note 4 3 13 6" xfId="35382"/>
    <cellStyle name="Note 4 3 13 7" xfId="35383"/>
    <cellStyle name="Note 4 3 14" xfId="35384"/>
    <cellStyle name="Note 4 3 14 2" xfId="35385"/>
    <cellStyle name="Note 4 3 14 2 2" xfId="35386"/>
    <cellStyle name="Note 4 3 14 2 3" xfId="35387"/>
    <cellStyle name="Note 4 3 14 2 4" xfId="35388"/>
    <cellStyle name="Note 4 3 14 2 5" xfId="35389"/>
    <cellStyle name="Note 4 3 14 2 6" xfId="35390"/>
    <cellStyle name="Note 4 3 14 3" xfId="35391"/>
    <cellStyle name="Note 4 3 14 4" xfId="35392"/>
    <cellStyle name="Note 4 3 14 5" xfId="35393"/>
    <cellStyle name="Note 4 3 14 6" xfId="35394"/>
    <cellStyle name="Note 4 3 14 7" xfId="35395"/>
    <cellStyle name="Note 4 3 15" xfId="35396"/>
    <cellStyle name="Note 4 3 15 2" xfId="35397"/>
    <cellStyle name="Note 4 3 15 2 2" xfId="35398"/>
    <cellStyle name="Note 4 3 15 2 3" xfId="35399"/>
    <cellStyle name="Note 4 3 15 2 4" xfId="35400"/>
    <cellStyle name="Note 4 3 15 2 5" xfId="35401"/>
    <cellStyle name="Note 4 3 15 2 6" xfId="35402"/>
    <cellStyle name="Note 4 3 15 3" xfId="35403"/>
    <cellStyle name="Note 4 3 15 4" xfId="35404"/>
    <cellStyle name="Note 4 3 15 5" xfId="35405"/>
    <cellStyle name="Note 4 3 15 6" xfId="35406"/>
    <cellStyle name="Note 4 3 15 7" xfId="35407"/>
    <cellStyle name="Note 4 3 16" xfId="35408"/>
    <cellStyle name="Note 4 3 16 2" xfId="35409"/>
    <cellStyle name="Note 4 3 16 2 2" xfId="35410"/>
    <cellStyle name="Note 4 3 16 2 3" xfId="35411"/>
    <cellStyle name="Note 4 3 16 2 4" xfId="35412"/>
    <cellStyle name="Note 4 3 16 2 5" xfId="35413"/>
    <cellStyle name="Note 4 3 16 2 6" xfId="35414"/>
    <cellStyle name="Note 4 3 16 3" xfId="35415"/>
    <cellStyle name="Note 4 3 16 4" xfId="35416"/>
    <cellStyle name="Note 4 3 16 5" xfId="35417"/>
    <cellStyle name="Note 4 3 16 6" xfId="35418"/>
    <cellStyle name="Note 4 3 16 7" xfId="35419"/>
    <cellStyle name="Note 4 3 17" xfId="35420"/>
    <cellStyle name="Note 4 3 17 2" xfId="35421"/>
    <cellStyle name="Note 4 3 17 2 2" xfId="35422"/>
    <cellStyle name="Note 4 3 17 2 3" xfId="35423"/>
    <cellStyle name="Note 4 3 17 2 4" xfId="35424"/>
    <cellStyle name="Note 4 3 17 2 5" xfId="35425"/>
    <cellStyle name="Note 4 3 17 2 6" xfId="35426"/>
    <cellStyle name="Note 4 3 17 3" xfId="35427"/>
    <cellStyle name="Note 4 3 17 4" xfId="35428"/>
    <cellStyle name="Note 4 3 17 5" xfId="35429"/>
    <cellStyle name="Note 4 3 17 6" xfId="35430"/>
    <cellStyle name="Note 4 3 17 7" xfId="35431"/>
    <cellStyle name="Note 4 3 18" xfId="35432"/>
    <cellStyle name="Note 4 3 18 2" xfId="35433"/>
    <cellStyle name="Note 4 3 18 2 2" xfId="35434"/>
    <cellStyle name="Note 4 3 18 2 3" xfId="35435"/>
    <cellStyle name="Note 4 3 18 2 4" xfId="35436"/>
    <cellStyle name="Note 4 3 18 2 5" xfId="35437"/>
    <cellStyle name="Note 4 3 18 2 6" xfId="35438"/>
    <cellStyle name="Note 4 3 18 3" xfId="35439"/>
    <cellStyle name="Note 4 3 18 4" xfId="35440"/>
    <cellStyle name="Note 4 3 18 5" xfId="35441"/>
    <cellStyle name="Note 4 3 18 6" xfId="35442"/>
    <cellStyle name="Note 4 3 18 7" xfId="35443"/>
    <cellStyle name="Note 4 3 19" xfId="35444"/>
    <cellStyle name="Note 4 3 19 2" xfId="35445"/>
    <cellStyle name="Note 4 3 19 2 2" xfId="35446"/>
    <cellStyle name="Note 4 3 19 2 3" xfId="35447"/>
    <cellStyle name="Note 4 3 19 2 4" xfId="35448"/>
    <cellStyle name="Note 4 3 19 2 5" xfId="35449"/>
    <cellStyle name="Note 4 3 19 2 6" xfId="35450"/>
    <cellStyle name="Note 4 3 19 3" xfId="35451"/>
    <cellStyle name="Note 4 3 19 4" xfId="35452"/>
    <cellStyle name="Note 4 3 19 5" xfId="35453"/>
    <cellStyle name="Note 4 3 19 6" xfId="35454"/>
    <cellStyle name="Note 4 3 19 7" xfId="35455"/>
    <cellStyle name="Note 4 3 2" xfId="35456"/>
    <cellStyle name="Note 4 3 2 10" xfId="35457"/>
    <cellStyle name="Note 4 3 2 10 2" xfId="35458"/>
    <cellStyle name="Note 4 3 2 10 2 2" xfId="35459"/>
    <cellStyle name="Note 4 3 2 10 2 3" xfId="35460"/>
    <cellStyle name="Note 4 3 2 10 2 4" xfId="35461"/>
    <cellStyle name="Note 4 3 2 10 2 5" xfId="35462"/>
    <cellStyle name="Note 4 3 2 10 2 6" xfId="35463"/>
    <cellStyle name="Note 4 3 2 10 3" xfId="35464"/>
    <cellStyle name="Note 4 3 2 10 4" xfId="35465"/>
    <cellStyle name="Note 4 3 2 10 5" xfId="35466"/>
    <cellStyle name="Note 4 3 2 10 6" xfId="35467"/>
    <cellStyle name="Note 4 3 2 10 7" xfId="35468"/>
    <cellStyle name="Note 4 3 2 11" xfId="35469"/>
    <cellStyle name="Note 4 3 2 11 2" xfId="35470"/>
    <cellStyle name="Note 4 3 2 11 2 2" xfId="35471"/>
    <cellStyle name="Note 4 3 2 11 2 3" xfId="35472"/>
    <cellStyle name="Note 4 3 2 11 2 4" xfId="35473"/>
    <cellStyle name="Note 4 3 2 11 2 5" xfId="35474"/>
    <cellStyle name="Note 4 3 2 11 2 6" xfId="35475"/>
    <cellStyle name="Note 4 3 2 11 3" xfId="35476"/>
    <cellStyle name="Note 4 3 2 11 4" xfId="35477"/>
    <cellStyle name="Note 4 3 2 11 5" xfId="35478"/>
    <cellStyle name="Note 4 3 2 11 6" xfId="35479"/>
    <cellStyle name="Note 4 3 2 11 7" xfId="35480"/>
    <cellStyle name="Note 4 3 2 12" xfId="35481"/>
    <cellStyle name="Note 4 3 2 12 2" xfId="35482"/>
    <cellStyle name="Note 4 3 2 12 2 2" xfId="35483"/>
    <cellStyle name="Note 4 3 2 12 2 3" xfId="35484"/>
    <cellStyle name="Note 4 3 2 12 2 4" xfId="35485"/>
    <cellStyle name="Note 4 3 2 12 2 5" xfId="35486"/>
    <cellStyle name="Note 4 3 2 12 2 6" xfId="35487"/>
    <cellStyle name="Note 4 3 2 12 3" xfId="35488"/>
    <cellStyle name="Note 4 3 2 12 4" xfId="35489"/>
    <cellStyle name="Note 4 3 2 12 5" xfId="35490"/>
    <cellStyle name="Note 4 3 2 12 6" xfId="35491"/>
    <cellStyle name="Note 4 3 2 12 7" xfId="35492"/>
    <cellStyle name="Note 4 3 2 13" xfId="35493"/>
    <cellStyle name="Note 4 3 2 13 2" xfId="35494"/>
    <cellStyle name="Note 4 3 2 13 2 2" xfId="35495"/>
    <cellStyle name="Note 4 3 2 13 2 3" xfId="35496"/>
    <cellStyle name="Note 4 3 2 13 2 4" xfId="35497"/>
    <cellStyle name="Note 4 3 2 13 2 5" xfId="35498"/>
    <cellStyle name="Note 4 3 2 13 2 6" xfId="35499"/>
    <cellStyle name="Note 4 3 2 13 3" xfId="35500"/>
    <cellStyle name="Note 4 3 2 13 4" xfId="35501"/>
    <cellStyle name="Note 4 3 2 13 5" xfId="35502"/>
    <cellStyle name="Note 4 3 2 13 6" xfId="35503"/>
    <cellStyle name="Note 4 3 2 13 7" xfId="35504"/>
    <cellStyle name="Note 4 3 2 14" xfId="35505"/>
    <cellStyle name="Note 4 3 2 14 2" xfId="35506"/>
    <cellStyle name="Note 4 3 2 14 2 2" xfId="35507"/>
    <cellStyle name="Note 4 3 2 14 2 3" xfId="35508"/>
    <cellStyle name="Note 4 3 2 14 2 4" xfId="35509"/>
    <cellStyle name="Note 4 3 2 14 2 5" xfId="35510"/>
    <cellStyle name="Note 4 3 2 14 2 6" xfId="35511"/>
    <cellStyle name="Note 4 3 2 14 3" xfId="35512"/>
    <cellStyle name="Note 4 3 2 14 4" xfId="35513"/>
    <cellStyle name="Note 4 3 2 14 5" xfId="35514"/>
    <cellStyle name="Note 4 3 2 14 6" xfId="35515"/>
    <cellStyle name="Note 4 3 2 14 7" xfId="35516"/>
    <cellStyle name="Note 4 3 2 15" xfId="35517"/>
    <cellStyle name="Note 4 3 2 15 2" xfId="35518"/>
    <cellStyle name="Note 4 3 2 15 2 2" xfId="35519"/>
    <cellStyle name="Note 4 3 2 15 2 3" xfId="35520"/>
    <cellStyle name="Note 4 3 2 15 2 4" xfId="35521"/>
    <cellStyle name="Note 4 3 2 15 2 5" xfId="35522"/>
    <cellStyle name="Note 4 3 2 15 2 6" xfId="35523"/>
    <cellStyle name="Note 4 3 2 15 3" xfId="35524"/>
    <cellStyle name="Note 4 3 2 15 4" xfId="35525"/>
    <cellStyle name="Note 4 3 2 15 5" xfId="35526"/>
    <cellStyle name="Note 4 3 2 15 6" xfId="35527"/>
    <cellStyle name="Note 4 3 2 15 7" xfId="35528"/>
    <cellStyle name="Note 4 3 2 16" xfId="35529"/>
    <cellStyle name="Note 4 3 2 16 2" xfId="35530"/>
    <cellStyle name="Note 4 3 2 16 2 2" xfId="35531"/>
    <cellStyle name="Note 4 3 2 16 2 3" xfId="35532"/>
    <cellStyle name="Note 4 3 2 16 2 4" xfId="35533"/>
    <cellStyle name="Note 4 3 2 16 2 5" xfId="35534"/>
    <cellStyle name="Note 4 3 2 16 2 6" xfId="35535"/>
    <cellStyle name="Note 4 3 2 16 3" xfId="35536"/>
    <cellStyle name="Note 4 3 2 16 4" xfId="35537"/>
    <cellStyle name="Note 4 3 2 16 5" xfId="35538"/>
    <cellStyle name="Note 4 3 2 16 6" xfId="35539"/>
    <cellStyle name="Note 4 3 2 16 7" xfId="35540"/>
    <cellStyle name="Note 4 3 2 17" xfId="35541"/>
    <cellStyle name="Note 4 3 2 17 2" xfId="35542"/>
    <cellStyle name="Note 4 3 2 17 2 2" xfId="35543"/>
    <cellStyle name="Note 4 3 2 17 2 3" xfId="35544"/>
    <cellStyle name="Note 4 3 2 17 2 4" xfId="35545"/>
    <cellStyle name="Note 4 3 2 17 2 5" xfId="35546"/>
    <cellStyle name="Note 4 3 2 17 2 6" xfId="35547"/>
    <cellStyle name="Note 4 3 2 17 3" xfId="35548"/>
    <cellStyle name="Note 4 3 2 17 4" xfId="35549"/>
    <cellStyle name="Note 4 3 2 17 5" xfId="35550"/>
    <cellStyle name="Note 4 3 2 17 6" xfId="35551"/>
    <cellStyle name="Note 4 3 2 17 7" xfId="35552"/>
    <cellStyle name="Note 4 3 2 18" xfId="35553"/>
    <cellStyle name="Note 4 3 2 18 2" xfId="35554"/>
    <cellStyle name="Note 4 3 2 18 2 2" xfId="35555"/>
    <cellStyle name="Note 4 3 2 18 2 3" xfId="35556"/>
    <cellStyle name="Note 4 3 2 18 2 4" xfId="35557"/>
    <cellStyle name="Note 4 3 2 18 2 5" xfId="35558"/>
    <cellStyle name="Note 4 3 2 18 2 6" xfId="35559"/>
    <cellStyle name="Note 4 3 2 18 3" xfId="35560"/>
    <cellStyle name="Note 4 3 2 18 4" xfId="35561"/>
    <cellStyle name="Note 4 3 2 18 5" xfId="35562"/>
    <cellStyle name="Note 4 3 2 18 6" xfId="35563"/>
    <cellStyle name="Note 4 3 2 18 7" xfId="35564"/>
    <cellStyle name="Note 4 3 2 19" xfId="35565"/>
    <cellStyle name="Note 4 3 2 19 2" xfId="35566"/>
    <cellStyle name="Note 4 3 2 19 2 2" xfId="35567"/>
    <cellStyle name="Note 4 3 2 19 2 3" xfId="35568"/>
    <cellStyle name="Note 4 3 2 19 2 4" xfId="35569"/>
    <cellStyle name="Note 4 3 2 19 2 5" xfId="35570"/>
    <cellStyle name="Note 4 3 2 19 2 6" xfId="35571"/>
    <cellStyle name="Note 4 3 2 19 3" xfId="35572"/>
    <cellStyle name="Note 4 3 2 19 4" xfId="35573"/>
    <cellStyle name="Note 4 3 2 19 5" xfId="35574"/>
    <cellStyle name="Note 4 3 2 19 6" xfId="35575"/>
    <cellStyle name="Note 4 3 2 19 7" xfId="35576"/>
    <cellStyle name="Note 4 3 2 2" xfId="35577"/>
    <cellStyle name="Note 4 3 2 2 2" xfId="35578"/>
    <cellStyle name="Note 4 3 2 2 2 2" xfId="35579"/>
    <cellStyle name="Note 4 3 2 2 2 3" xfId="35580"/>
    <cellStyle name="Note 4 3 2 2 2 4" xfId="35581"/>
    <cellStyle name="Note 4 3 2 2 2 5" xfId="35582"/>
    <cellStyle name="Note 4 3 2 2 2 6" xfId="35583"/>
    <cellStyle name="Note 4 3 2 2 3" xfId="35584"/>
    <cellStyle name="Note 4 3 2 2 4" xfId="35585"/>
    <cellStyle name="Note 4 3 2 2 5" xfId="35586"/>
    <cellStyle name="Note 4 3 2 2 6" xfId="35587"/>
    <cellStyle name="Note 4 3 2 2 7" xfId="35588"/>
    <cellStyle name="Note 4 3 2 20" xfId="35589"/>
    <cellStyle name="Note 4 3 2 20 2" xfId="35590"/>
    <cellStyle name="Note 4 3 2 20 2 2" xfId="35591"/>
    <cellStyle name="Note 4 3 2 20 2 3" xfId="35592"/>
    <cellStyle name="Note 4 3 2 20 2 4" xfId="35593"/>
    <cellStyle name="Note 4 3 2 20 2 5" xfId="35594"/>
    <cellStyle name="Note 4 3 2 20 2 6" xfId="35595"/>
    <cellStyle name="Note 4 3 2 20 3" xfId="35596"/>
    <cellStyle name="Note 4 3 2 20 4" xfId="35597"/>
    <cellStyle name="Note 4 3 2 20 5" xfId="35598"/>
    <cellStyle name="Note 4 3 2 20 6" xfId="35599"/>
    <cellStyle name="Note 4 3 2 20 7" xfId="35600"/>
    <cellStyle name="Note 4 3 2 21" xfId="35601"/>
    <cellStyle name="Note 4 3 2 21 2" xfId="35602"/>
    <cellStyle name="Note 4 3 2 21 2 2" xfId="35603"/>
    <cellStyle name="Note 4 3 2 21 2 3" xfId="35604"/>
    <cellStyle name="Note 4 3 2 21 2 4" xfId="35605"/>
    <cellStyle name="Note 4 3 2 21 2 5" xfId="35606"/>
    <cellStyle name="Note 4 3 2 21 2 6" xfId="35607"/>
    <cellStyle name="Note 4 3 2 21 3" xfId="35608"/>
    <cellStyle name="Note 4 3 2 21 4" xfId="35609"/>
    <cellStyle name="Note 4 3 2 21 5" xfId="35610"/>
    <cellStyle name="Note 4 3 2 21 6" xfId="35611"/>
    <cellStyle name="Note 4 3 2 21 7" xfId="35612"/>
    <cellStyle name="Note 4 3 2 22" xfId="35613"/>
    <cellStyle name="Note 4 3 2 22 2" xfId="35614"/>
    <cellStyle name="Note 4 3 2 22 2 2" xfId="35615"/>
    <cellStyle name="Note 4 3 2 22 2 3" xfId="35616"/>
    <cellStyle name="Note 4 3 2 22 2 4" xfId="35617"/>
    <cellStyle name="Note 4 3 2 22 2 5" xfId="35618"/>
    <cellStyle name="Note 4 3 2 22 2 6" xfId="35619"/>
    <cellStyle name="Note 4 3 2 22 3" xfId="35620"/>
    <cellStyle name="Note 4 3 2 22 4" xfId="35621"/>
    <cellStyle name="Note 4 3 2 22 5" xfId="35622"/>
    <cellStyle name="Note 4 3 2 22 6" xfId="35623"/>
    <cellStyle name="Note 4 3 2 22 7" xfId="35624"/>
    <cellStyle name="Note 4 3 2 23" xfId="35625"/>
    <cellStyle name="Note 4 3 2 23 2" xfId="35626"/>
    <cellStyle name="Note 4 3 2 23 2 2" xfId="35627"/>
    <cellStyle name="Note 4 3 2 23 2 3" xfId="35628"/>
    <cellStyle name="Note 4 3 2 23 2 4" xfId="35629"/>
    <cellStyle name="Note 4 3 2 23 2 5" xfId="35630"/>
    <cellStyle name="Note 4 3 2 23 2 6" xfId="35631"/>
    <cellStyle name="Note 4 3 2 23 3" xfId="35632"/>
    <cellStyle name="Note 4 3 2 23 4" xfId="35633"/>
    <cellStyle name="Note 4 3 2 23 5" xfId="35634"/>
    <cellStyle name="Note 4 3 2 23 6" xfId="35635"/>
    <cellStyle name="Note 4 3 2 23 7" xfId="35636"/>
    <cellStyle name="Note 4 3 2 24" xfId="35637"/>
    <cellStyle name="Note 4 3 2 24 2" xfId="35638"/>
    <cellStyle name="Note 4 3 2 24 2 2" xfId="35639"/>
    <cellStyle name="Note 4 3 2 24 2 3" xfId="35640"/>
    <cellStyle name="Note 4 3 2 24 2 4" xfId="35641"/>
    <cellStyle name="Note 4 3 2 24 2 5" xfId="35642"/>
    <cellStyle name="Note 4 3 2 24 2 6" xfId="35643"/>
    <cellStyle name="Note 4 3 2 24 3" xfId="35644"/>
    <cellStyle name="Note 4 3 2 24 4" xfId="35645"/>
    <cellStyle name="Note 4 3 2 24 5" xfId="35646"/>
    <cellStyle name="Note 4 3 2 24 6" xfId="35647"/>
    <cellStyle name="Note 4 3 2 24 7" xfId="35648"/>
    <cellStyle name="Note 4 3 2 25" xfId="35649"/>
    <cellStyle name="Note 4 3 2 25 2" xfId="35650"/>
    <cellStyle name="Note 4 3 2 25 2 2" xfId="35651"/>
    <cellStyle name="Note 4 3 2 25 2 3" xfId="35652"/>
    <cellStyle name="Note 4 3 2 25 2 4" xfId="35653"/>
    <cellStyle name="Note 4 3 2 25 2 5" xfId="35654"/>
    <cellStyle name="Note 4 3 2 25 2 6" xfId="35655"/>
    <cellStyle name="Note 4 3 2 25 3" xfId="35656"/>
    <cellStyle name="Note 4 3 2 25 4" xfId="35657"/>
    <cellStyle name="Note 4 3 2 25 5" xfId="35658"/>
    <cellStyle name="Note 4 3 2 25 6" xfId="35659"/>
    <cellStyle name="Note 4 3 2 25 7" xfId="35660"/>
    <cellStyle name="Note 4 3 2 26" xfId="35661"/>
    <cellStyle name="Note 4 3 2 26 2" xfId="35662"/>
    <cellStyle name="Note 4 3 2 26 2 2" xfId="35663"/>
    <cellStyle name="Note 4 3 2 26 2 3" xfId="35664"/>
    <cellStyle name="Note 4 3 2 26 2 4" xfId="35665"/>
    <cellStyle name="Note 4 3 2 26 2 5" xfId="35666"/>
    <cellStyle name="Note 4 3 2 26 2 6" xfId="35667"/>
    <cellStyle name="Note 4 3 2 26 3" xfId="35668"/>
    <cellStyle name="Note 4 3 2 26 4" xfId="35669"/>
    <cellStyle name="Note 4 3 2 26 5" xfId="35670"/>
    <cellStyle name="Note 4 3 2 26 6" xfId="35671"/>
    <cellStyle name="Note 4 3 2 26 7" xfId="35672"/>
    <cellStyle name="Note 4 3 2 27" xfId="35673"/>
    <cellStyle name="Note 4 3 2 27 2" xfId="35674"/>
    <cellStyle name="Note 4 3 2 27 2 2" xfId="35675"/>
    <cellStyle name="Note 4 3 2 27 2 3" xfId="35676"/>
    <cellStyle name="Note 4 3 2 27 2 4" xfId="35677"/>
    <cellStyle name="Note 4 3 2 27 2 5" xfId="35678"/>
    <cellStyle name="Note 4 3 2 27 2 6" xfId="35679"/>
    <cellStyle name="Note 4 3 2 27 3" xfId="35680"/>
    <cellStyle name="Note 4 3 2 27 4" xfId="35681"/>
    <cellStyle name="Note 4 3 2 27 5" xfId="35682"/>
    <cellStyle name="Note 4 3 2 27 6" xfId="35683"/>
    <cellStyle name="Note 4 3 2 27 7" xfId="35684"/>
    <cellStyle name="Note 4 3 2 28" xfId="35685"/>
    <cellStyle name="Note 4 3 2 28 2" xfId="35686"/>
    <cellStyle name="Note 4 3 2 28 2 2" xfId="35687"/>
    <cellStyle name="Note 4 3 2 28 2 3" xfId="35688"/>
    <cellStyle name="Note 4 3 2 28 2 4" xfId="35689"/>
    <cellStyle name="Note 4 3 2 28 2 5" xfId="35690"/>
    <cellStyle name="Note 4 3 2 28 2 6" xfId="35691"/>
    <cellStyle name="Note 4 3 2 28 3" xfId="35692"/>
    <cellStyle name="Note 4 3 2 28 4" xfId="35693"/>
    <cellStyle name="Note 4 3 2 28 5" xfId="35694"/>
    <cellStyle name="Note 4 3 2 28 6" xfId="35695"/>
    <cellStyle name="Note 4 3 2 28 7" xfId="35696"/>
    <cellStyle name="Note 4 3 2 29" xfId="35697"/>
    <cellStyle name="Note 4 3 2 29 2" xfId="35698"/>
    <cellStyle name="Note 4 3 2 29 2 2" xfId="35699"/>
    <cellStyle name="Note 4 3 2 29 2 3" xfId="35700"/>
    <cellStyle name="Note 4 3 2 29 2 4" xfId="35701"/>
    <cellStyle name="Note 4 3 2 29 2 5" xfId="35702"/>
    <cellStyle name="Note 4 3 2 29 2 6" xfId="35703"/>
    <cellStyle name="Note 4 3 2 29 3" xfId="35704"/>
    <cellStyle name="Note 4 3 2 29 4" xfId="35705"/>
    <cellStyle name="Note 4 3 2 29 5" xfId="35706"/>
    <cellStyle name="Note 4 3 2 29 6" xfId="35707"/>
    <cellStyle name="Note 4 3 2 29 7" xfId="35708"/>
    <cellStyle name="Note 4 3 2 3" xfId="35709"/>
    <cellStyle name="Note 4 3 2 3 2" xfId="35710"/>
    <cellStyle name="Note 4 3 2 3 2 2" xfId="35711"/>
    <cellStyle name="Note 4 3 2 3 2 3" xfId="35712"/>
    <cellStyle name="Note 4 3 2 3 2 4" xfId="35713"/>
    <cellStyle name="Note 4 3 2 3 2 5" xfId="35714"/>
    <cellStyle name="Note 4 3 2 3 2 6" xfId="35715"/>
    <cellStyle name="Note 4 3 2 3 3" xfId="35716"/>
    <cellStyle name="Note 4 3 2 3 4" xfId="35717"/>
    <cellStyle name="Note 4 3 2 3 5" xfId="35718"/>
    <cellStyle name="Note 4 3 2 3 6" xfId="35719"/>
    <cellStyle name="Note 4 3 2 3 7" xfId="35720"/>
    <cellStyle name="Note 4 3 2 30" xfId="35721"/>
    <cellStyle name="Note 4 3 2 30 2" xfId="35722"/>
    <cellStyle name="Note 4 3 2 30 2 2" xfId="35723"/>
    <cellStyle name="Note 4 3 2 30 2 3" xfId="35724"/>
    <cellStyle name="Note 4 3 2 30 2 4" xfId="35725"/>
    <cellStyle name="Note 4 3 2 30 2 5" xfId="35726"/>
    <cellStyle name="Note 4 3 2 30 2 6" xfId="35727"/>
    <cellStyle name="Note 4 3 2 30 3" xfId="35728"/>
    <cellStyle name="Note 4 3 2 30 4" xfId="35729"/>
    <cellStyle name="Note 4 3 2 30 5" xfId="35730"/>
    <cellStyle name="Note 4 3 2 30 6" xfId="35731"/>
    <cellStyle name="Note 4 3 2 30 7" xfId="35732"/>
    <cellStyle name="Note 4 3 2 31" xfId="35733"/>
    <cellStyle name="Note 4 3 2 31 2" xfId="35734"/>
    <cellStyle name="Note 4 3 2 31 2 2" xfId="35735"/>
    <cellStyle name="Note 4 3 2 31 2 3" xfId="35736"/>
    <cellStyle name="Note 4 3 2 31 2 4" xfId="35737"/>
    <cellStyle name="Note 4 3 2 31 2 5" xfId="35738"/>
    <cellStyle name="Note 4 3 2 31 2 6" xfId="35739"/>
    <cellStyle name="Note 4 3 2 31 3" xfId="35740"/>
    <cellStyle name="Note 4 3 2 31 4" xfId="35741"/>
    <cellStyle name="Note 4 3 2 31 5" xfId="35742"/>
    <cellStyle name="Note 4 3 2 31 6" xfId="35743"/>
    <cellStyle name="Note 4 3 2 31 7" xfId="35744"/>
    <cellStyle name="Note 4 3 2 32" xfId="35745"/>
    <cellStyle name="Note 4 3 2 32 2" xfId="35746"/>
    <cellStyle name="Note 4 3 2 32 2 2" xfId="35747"/>
    <cellStyle name="Note 4 3 2 32 2 3" xfId="35748"/>
    <cellStyle name="Note 4 3 2 32 2 4" xfId="35749"/>
    <cellStyle name="Note 4 3 2 32 2 5" xfId="35750"/>
    <cellStyle name="Note 4 3 2 32 2 6" xfId="35751"/>
    <cellStyle name="Note 4 3 2 32 3" xfId="35752"/>
    <cellStyle name="Note 4 3 2 32 4" xfId="35753"/>
    <cellStyle name="Note 4 3 2 32 5" xfId="35754"/>
    <cellStyle name="Note 4 3 2 32 6" xfId="35755"/>
    <cellStyle name="Note 4 3 2 32 7" xfId="35756"/>
    <cellStyle name="Note 4 3 2 33" xfId="35757"/>
    <cellStyle name="Note 4 3 2 33 2" xfId="35758"/>
    <cellStyle name="Note 4 3 2 33 2 2" xfId="35759"/>
    <cellStyle name="Note 4 3 2 33 2 3" xfId="35760"/>
    <cellStyle name="Note 4 3 2 33 2 4" xfId="35761"/>
    <cellStyle name="Note 4 3 2 33 2 5" xfId="35762"/>
    <cellStyle name="Note 4 3 2 33 2 6" xfId="35763"/>
    <cellStyle name="Note 4 3 2 33 3" xfId="35764"/>
    <cellStyle name="Note 4 3 2 33 4" xfId="35765"/>
    <cellStyle name="Note 4 3 2 33 5" xfId="35766"/>
    <cellStyle name="Note 4 3 2 33 6" xfId="35767"/>
    <cellStyle name="Note 4 3 2 33 7" xfId="35768"/>
    <cellStyle name="Note 4 3 2 34" xfId="35769"/>
    <cellStyle name="Note 4 3 2 34 2" xfId="35770"/>
    <cellStyle name="Note 4 3 2 34 2 2" xfId="35771"/>
    <cellStyle name="Note 4 3 2 34 2 3" xfId="35772"/>
    <cellStyle name="Note 4 3 2 34 2 4" xfId="35773"/>
    <cellStyle name="Note 4 3 2 34 2 5" xfId="35774"/>
    <cellStyle name="Note 4 3 2 34 2 6" xfId="35775"/>
    <cellStyle name="Note 4 3 2 34 3" xfId="35776"/>
    <cellStyle name="Note 4 3 2 34 4" xfId="35777"/>
    <cellStyle name="Note 4 3 2 34 5" xfId="35778"/>
    <cellStyle name="Note 4 3 2 34 6" xfId="35779"/>
    <cellStyle name="Note 4 3 2 34 7" xfId="35780"/>
    <cellStyle name="Note 4 3 2 35" xfId="35781"/>
    <cellStyle name="Note 4 3 2 35 2" xfId="35782"/>
    <cellStyle name="Note 4 3 2 35 3" xfId="35783"/>
    <cellStyle name="Note 4 3 2 35 4" xfId="35784"/>
    <cellStyle name="Note 4 3 2 35 5" xfId="35785"/>
    <cellStyle name="Note 4 3 2 35 6" xfId="35786"/>
    <cellStyle name="Note 4 3 2 36" xfId="35787"/>
    <cellStyle name="Note 4 3 2 37" xfId="35788"/>
    <cellStyle name="Note 4 3 2 38" xfId="35789"/>
    <cellStyle name="Note 4 3 2 39" xfId="35790"/>
    <cellStyle name="Note 4 3 2 4" xfId="35791"/>
    <cellStyle name="Note 4 3 2 4 2" xfId="35792"/>
    <cellStyle name="Note 4 3 2 4 2 2" xfId="35793"/>
    <cellStyle name="Note 4 3 2 4 2 3" xfId="35794"/>
    <cellStyle name="Note 4 3 2 4 2 4" xfId="35795"/>
    <cellStyle name="Note 4 3 2 4 2 5" xfId="35796"/>
    <cellStyle name="Note 4 3 2 4 2 6" xfId="35797"/>
    <cellStyle name="Note 4 3 2 4 3" xfId="35798"/>
    <cellStyle name="Note 4 3 2 4 4" xfId="35799"/>
    <cellStyle name="Note 4 3 2 4 5" xfId="35800"/>
    <cellStyle name="Note 4 3 2 4 6" xfId="35801"/>
    <cellStyle name="Note 4 3 2 4 7" xfId="35802"/>
    <cellStyle name="Note 4 3 2 40" xfId="35803"/>
    <cellStyle name="Note 4 3 2 5" xfId="35804"/>
    <cellStyle name="Note 4 3 2 5 2" xfId="35805"/>
    <cellStyle name="Note 4 3 2 5 2 2" xfId="35806"/>
    <cellStyle name="Note 4 3 2 5 2 3" xfId="35807"/>
    <cellStyle name="Note 4 3 2 5 2 4" xfId="35808"/>
    <cellStyle name="Note 4 3 2 5 2 5" xfId="35809"/>
    <cellStyle name="Note 4 3 2 5 2 6" xfId="35810"/>
    <cellStyle name="Note 4 3 2 5 3" xfId="35811"/>
    <cellStyle name="Note 4 3 2 5 4" xfId="35812"/>
    <cellStyle name="Note 4 3 2 5 5" xfId="35813"/>
    <cellStyle name="Note 4 3 2 5 6" xfId="35814"/>
    <cellStyle name="Note 4 3 2 5 7" xfId="35815"/>
    <cellStyle name="Note 4 3 2 6" xfId="35816"/>
    <cellStyle name="Note 4 3 2 6 2" xfId="35817"/>
    <cellStyle name="Note 4 3 2 6 2 2" xfId="35818"/>
    <cellStyle name="Note 4 3 2 6 2 3" xfId="35819"/>
    <cellStyle name="Note 4 3 2 6 2 4" xfId="35820"/>
    <cellStyle name="Note 4 3 2 6 2 5" xfId="35821"/>
    <cellStyle name="Note 4 3 2 6 2 6" xfId="35822"/>
    <cellStyle name="Note 4 3 2 6 3" xfId="35823"/>
    <cellStyle name="Note 4 3 2 6 4" xfId="35824"/>
    <cellStyle name="Note 4 3 2 6 5" xfId="35825"/>
    <cellStyle name="Note 4 3 2 6 6" xfId="35826"/>
    <cellStyle name="Note 4 3 2 6 7" xfId="35827"/>
    <cellStyle name="Note 4 3 2 7" xfId="35828"/>
    <cellStyle name="Note 4 3 2 7 2" xfId="35829"/>
    <cellStyle name="Note 4 3 2 7 2 2" xfId="35830"/>
    <cellStyle name="Note 4 3 2 7 2 3" xfId="35831"/>
    <cellStyle name="Note 4 3 2 7 2 4" xfId="35832"/>
    <cellStyle name="Note 4 3 2 7 2 5" xfId="35833"/>
    <cellStyle name="Note 4 3 2 7 2 6" xfId="35834"/>
    <cellStyle name="Note 4 3 2 7 3" xfId="35835"/>
    <cellStyle name="Note 4 3 2 7 4" xfId="35836"/>
    <cellStyle name="Note 4 3 2 7 5" xfId="35837"/>
    <cellStyle name="Note 4 3 2 7 6" xfId="35838"/>
    <cellStyle name="Note 4 3 2 7 7" xfId="35839"/>
    <cellStyle name="Note 4 3 2 8" xfId="35840"/>
    <cellStyle name="Note 4 3 2 8 2" xfId="35841"/>
    <cellStyle name="Note 4 3 2 8 2 2" xfId="35842"/>
    <cellStyle name="Note 4 3 2 8 2 3" xfId="35843"/>
    <cellStyle name="Note 4 3 2 8 2 4" xfId="35844"/>
    <cellStyle name="Note 4 3 2 8 2 5" xfId="35845"/>
    <cellStyle name="Note 4 3 2 8 2 6" xfId="35846"/>
    <cellStyle name="Note 4 3 2 8 3" xfId="35847"/>
    <cellStyle name="Note 4 3 2 8 4" xfId="35848"/>
    <cellStyle name="Note 4 3 2 8 5" xfId="35849"/>
    <cellStyle name="Note 4 3 2 8 6" xfId="35850"/>
    <cellStyle name="Note 4 3 2 8 7" xfId="35851"/>
    <cellStyle name="Note 4 3 2 9" xfId="35852"/>
    <cellStyle name="Note 4 3 2 9 2" xfId="35853"/>
    <cellStyle name="Note 4 3 2 9 2 2" xfId="35854"/>
    <cellStyle name="Note 4 3 2 9 2 3" xfId="35855"/>
    <cellStyle name="Note 4 3 2 9 2 4" xfId="35856"/>
    <cellStyle name="Note 4 3 2 9 2 5" xfId="35857"/>
    <cellStyle name="Note 4 3 2 9 2 6" xfId="35858"/>
    <cellStyle name="Note 4 3 2 9 3" xfId="35859"/>
    <cellStyle name="Note 4 3 2 9 4" xfId="35860"/>
    <cellStyle name="Note 4 3 2 9 5" xfId="35861"/>
    <cellStyle name="Note 4 3 2 9 6" xfId="35862"/>
    <cellStyle name="Note 4 3 2 9 7" xfId="35863"/>
    <cellStyle name="Note 4 3 20" xfId="35864"/>
    <cellStyle name="Note 4 3 20 2" xfId="35865"/>
    <cellStyle name="Note 4 3 20 2 2" xfId="35866"/>
    <cellStyle name="Note 4 3 20 2 3" xfId="35867"/>
    <cellStyle name="Note 4 3 20 2 4" xfId="35868"/>
    <cellStyle name="Note 4 3 20 2 5" xfId="35869"/>
    <cellStyle name="Note 4 3 20 2 6" xfId="35870"/>
    <cellStyle name="Note 4 3 20 3" xfId="35871"/>
    <cellStyle name="Note 4 3 20 4" xfId="35872"/>
    <cellStyle name="Note 4 3 20 5" xfId="35873"/>
    <cellStyle name="Note 4 3 20 6" xfId="35874"/>
    <cellStyle name="Note 4 3 20 7" xfId="35875"/>
    <cellStyle name="Note 4 3 21" xfId="35876"/>
    <cellStyle name="Note 4 3 21 2" xfId="35877"/>
    <cellStyle name="Note 4 3 21 2 2" xfId="35878"/>
    <cellStyle name="Note 4 3 21 2 3" xfId="35879"/>
    <cellStyle name="Note 4 3 21 2 4" xfId="35880"/>
    <cellStyle name="Note 4 3 21 2 5" xfId="35881"/>
    <cellStyle name="Note 4 3 21 2 6" xfId="35882"/>
    <cellStyle name="Note 4 3 21 3" xfId="35883"/>
    <cellStyle name="Note 4 3 21 4" xfId="35884"/>
    <cellStyle name="Note 4 3 21 5" xfId="35885"/>
    <cellStyle name="Note 4 3 21 6" xfId="35886"/>
    <cellStyle name="Note 4 3 21 7" xfId="35887"/>
    <cellStyle name="Note 4 3 22" xfId="35888"/>
    <cellStyle name="Note 4 3 22 2" xfId="35889"/>
    <cellStyle name="Note 4 3 22 2 2" xfId="35890"/>
    <cellStyle name="Note 4 3 22 2 3" xfId="35891"/>
    <cellStyle name="Note 4 3 22 2 4" xfId="35892"/>
    <cellStyle name="Note 4 3 22 2 5" xfId="35893"/>
    <cellStyle name="Note 4 3 22 2 6" xfId="35894"/>
    <cellStyle name="Note 4 3 22 3" xfId="35895"/>
    <cellStyle name="Note 4 3 22 4" xfId="35896"/>
    <cellStyle name="Note 4 3 22 5" xfId="35897"/>
    <cellStyle name="Note 4 3 22 6" xfId="35898"/>
    <cellStyle name="Note 4 3 22 7" xfId="35899"/>
    <cellStyle name="Note 4 3 23" xfId="35900"/>
    <cellStyle name="Note 4 3 23 2" xfId="35901"/>
    <cellStyle name="Note 4 3 23 2 2" xfId="35902"/>
    <cellStyle name="Note 4 3 23 2 3" xfId="35903"/>
    <cellStyle name="Note 4 3 23 2 4" xfId="35904"/>
    <cellStyle name="Note 4 3 23 2 5" xfId="35905"/>
    <cellStyle name="Note 4 3 23 2 6" xfId="35906"/>
    <cellStyle name="Note 4 3 23 3" xfId="35907"/>
    <cellStyle name="Note 4 3 23 4" xfId="35908"/>
    <cellStyle name="Note 4 3 23 5" xfId="35909"/>
    <cellStyle name="Note 4 3 23 6" xfId="35910"/>
    <cellStyle name="Note 4 3 23 7" xfId="35911"/>
    <cellStyle name="Note 4 3 24" xfId="35912"/>
    <cellStyle name="Note 4 3 24 2" xfId="35913"/>
    <cellStyle name="Note 4 3 24 2 2" xfId="35914"/>
    <cellStyle name="Note 4 3 24 2 3" xfId="35915"/>
    <cellStyle name="Note 4 3 24 2 4" xfId="35916"/>
    <cellStyle name="Note 4 3 24 2 5" xfId="35917"/>
    <cellStyle name="Note 4 3 24 2 6" xfId="35918"/>
    <cellStyle name="Note 4 3 24 3" xfId="35919"/>
    <cellStyle name="Note 4 3 24 4" xfId="35920"/>
    <cellStyle name="Note 4 3 24 5" xfId="35921"/>
    <cellStyle name="Note 4 3 24 6" xfId="35922"/>
    <cellStyle name="Note 4 3 24 7" xfId="35923"/>
    <cellStyle name="Note 4 3 25" xfId="35924"/>
    <cellStyle name="Note 4 3 25 2" xfId="35925"/>
    <cellStyle name="Note 4 3 25 2 2" xfId="35926"/>
    <cellStyle name="Note 4 3 25 2 3" xfId="35927"/>
    <cellStyle name="Note 4 3 25 2 4" xfId="35928"/>
    <cellStyle name="Note 4 3 25 2 5" xfId="35929"/>
    <cellStyle name="Note 4 3 25 2 6" xfId="35930"/>
    <cellStyle name="Note 4 3 25 3" xfId="35931"/>
    <cellStyle name="Note 4 3 25 4" xfId="35932"/>
    <cellStyle name="Note 4 3 25 5" xfId="35933"/>
    <cellStyle name="Note 4 3 25 6" xfId="35934"/>
    <cellStyle name="Note 4 3 25 7" xfId="35935"/>
    <cellStyle name="Note 4 3 26" xfId="35936"/>
    <cellStyle name="Note 4 3 26 2" xfId="35937"/>
    <cellStyle name="Note 4 3 26 2 2" xfId="35938"/>
    <cellStyle name="Note 4 3 26 2 3" xfId="35939"/>
    <cellStyle name="Note 4 3 26 2 4" xfId="35940"/>
    <cellStyle name="Note 4 3 26 2 5" xfId="35941"/>
    <cellStyle name="Note 4 3 26 2 6" xfId="35942"/>
    <cellStyle name="Note 4 3 26 3" xfId="35943"/>
    <cellStyle name="Note 4 3 26 4" xfId="35944"/>
    <cellStyle name="Note 4 3 26 5" xfId="35945"/>
    <cellStyle name="Note 4 3 26 6" xfId="35946"/>
    <cellStyle name="Note 4 3 26 7" xfId="35947"/>
    <cellStyle name="Note 4 3 27" xfId="35948"/>
    <cellStyle name="Note 4 3 27 2" xfId="35949"/>
    <cellStyle name="Note 4 3 27 2 2" xfId="35950"/>
    <cellStyle name="Note 4 3 27 2 3" xfId="35951"/>
    <cellStyle name="Note 4 3 27 2 4" xfId="35952"/>
    <cellStyle name="Note 4 3 27 2 5" xfId="35953"/>
    <cellStyle name="Note 4 3 27 2 6" xfId="35954"/>
    <cellStyle name="Note 4 3 27 3" xfId="35955"/>
    <cellStyle name="Note 4 3 27 4" xfId="35956"/>
    <cellStyle name="Note 4 3 27 5" xfId="35957"/>
    <cellStyle name="Note 4 3 27 6" xfId="35958"/>
    <cellStyle name="Note 4 3 27 7" xfId="35959"/>
    <cellStyle name="Note 4 3 28" xfId="35960"/>
    <cellStyle name="Note 4 3 28 2" xfId="35961"/>
    <cellStyle name="Note 4 3 28 2 2" xfId="35962"/>
    <cellStyle name="Note 4 3 28 2 3" xfId="35963"/>
    <cellStyle name="Note 4 3 28 2 4" xfId="35964"/>
    <cellStyle name="Note 4 3 28 2 5" xfId="35965"/>
    <cellStyle name="Note 4 3 28 2 6" xfId="35966"/>
    <cellStyle name="Note 4 3 28 3" xfId="35967"/>
    <cellStyle name="Note 4 3 28 4" xfId="35968"/>
    <cellStyle name="Note 4 3 28 5" xfId="35969"/>
    <cellStyle name="Note 4 3 28 6" xfId="35970"/>
    <cellStyle name="Note 4 3 28 7" xfId="35971"/>
    <cellStyle name="Note 4 3 29" xfId="35972"/>
    <cellStyle name="Note 4 3 29 2" xfId="35973"/>
    <cellStyle name="Note 4 3 29 2 2" xfId="35974"/>
    <cellStyle name="Note 4 3 29 2 3" xfId="35975"/>
    <cellStyle name="Note 4 3 29 2 4" xfId="35976"/>
    <cellStyle name="Note 4 3 29 2 5" xfId="35977"/>
    <cellStyle name="Note 4 3 29 2 6" xfId="35978"/>
    <cellStyle name="Note 4 3 29 3" xfId="35979"/>
    <cellStyle name="Note 4 3 29 4" xfId="35980"/>
    <cellStyle name="Note 4 3 29 5" xfId="35981"/>
    <cellStyle name="Note 4 3 29 6" xfId="35982"/>
    <cellStyle name="Note 4 3 29 7" xfId="35983"/>
    <cellStyle name="Note 4 3 3" xfId="35984"/>
    <cellStyle name="Note 4 3 3 2" xfId="35985"/>
    <cellStyle name="Note 4 3 3 2 2" xfId="35986"/>
    <cellStyle name="Note 4 3 3 2 3" xfId="35987"/>
    <cellStyle name="Note 4 3 3 2 4" xfId="35988"/>
    <cellStyle name="Note 4 3 3 2 5" xfId="35989"/>
    <cellStyle name="Note 4 3 3 2 6" xfId="35990"/>
    <cellStyle name="Note 4 3 3 3" xfId="35991"/>
    <cellStyle name="Note 4 3 3 4" xfId="35992"/>
    <cellStyle name="Note 4 3 3 5" xfId="35993"/>
    <cellStyle name="Note 4 3 3 6" xfId="35994"/>
    <cellStyle name="Note 4 3 3 7" xfId="35995"/>
    <cellStyle name="Note 4 3 30" xfId="35996"/>
    <cellStyle name="Note 4 3 30 2" xfId="35997"/>
    <cellStyle name="Note 4 3 30 2 2" xfId="35998"/>
    <cellStyle name="Note 4 3 30 2 3" xfId="35999"/>
    <cellStyle name="Note 4 3 30 2 4" xfId="36000"/>
    <cellStyle name="Note 4 3 30 2 5" xfId="36001"/>
    <cellStyle name="Note 4 3 30 2 6" xfId="36002"/>
    <cellStyle name="Note 4 3 30 3" xfId="36003"/>
    <cellStyle name="Note 4 3 30 4" xfId="36004"/>
    <cellStyle name="Note 4 3 30 5" xfId="36005"/>
    <cellStyle name="Note 4 3 30 6" xfId="36006"/>
    <cellStyle name="Note 4 3 30 7" xfId="36007"/>
    <cellStyle name="Note 4 3 31" xfId="36008"/>
    <cellStyle name="Note 4 3 31 2" xfId="36009"/>
    <cellStyle name="Note 4 3 31 2 2" xfId="36010"/>
    <cellStyle name="Note 4 3 31 2 3" xfId="36011"/>
    <cellStyle name="Note 4 3 31 2 4" xfId="36012"/>
    <cellStyle name="Note 4 3 31 2 5" xfId="36013"/>
    <cellStyle name="Note 4 3 31 2 6" xfId="36014"/>
    <cellStyle name="Note 4 3 31 3" xfId="36015"/>
    <cellStyle name="Note 4 3 31 4" xfId="36016"/>
    <cellStyle name="Note 4 3 31 5" xfId="36017"/>
    <cellStyle name="Note 4 3 31 6" xfId="36018"/>
    <cellStyle name="Note 4 3 31 7" xfId="36019"/>
    <cellStyle name="Note 4 3 32" xfId="36020"/>
    <cellStyle name="Note 4 3 32 2" xfId="36021"/>
    <cellStyle name="Note 4 3 32 2 2" xfId="36022"/>
    <cellStyle name="Note 4 3 32 2 3" xfId="36023"/>
    <cellStyle name="Note 4 3 32 2 4" xfId="36024"/>
    <cellStyle name="Note 4 3 32 2 5" xfId="36025"/>
    <cellStyle name="Note 4 3 32 2 6" xfId="36026"/>
    <cellStyle name="Note 4 3 32 3" xfId="36027"/>
    <cellStyle name="Note 4 3 32 4" xfId="36028"/>
    <cellStyle name="Note 4 3 32 5" xfId="36029"/>
    <cellStyle name="Note 4 3 32 6" xfId="36030"/>
    <cellStyle name="Note 4 3 32 7" xfId="36031"/>
    <cellStyle name="Note 4 3 33" xfId="36032"/>
    <cellStyle name="Note 4 3 33 2" xfId="36033"/>
    <cellStyle name="Note 4 3 33 2 2" xfId="36034"/>
    <cellStyle name="Note 4 3 33 2 3" xfId="36035"/>
    <cellStyle name="Note 4 3 33 2 4" xfId="36036"/>
    <cellStyle name="Note 4 3 33 2 5" xfId="36037"/>
    <cellStyle name="Note 4 3 33 2 6" xfId="36038"/>
    <cellStyle name="Note 4 3 33 3" xfId="36039"/>
    <cellStyle name="Note 4 3 33 4" xfId="36040"/>
    <cellStyle name="Note 4 3 33 5" xfId="36041"/>
    <cellStyle name="Note 4 3 33 6" xfId="36042"/>
    <cellStyle name="Note 4 3 33 7" xfId="36043"/>
    <cellStyle name="Note 4 3 34" xfId="36044"/>
    <cellStyle name="Note 4 3 34 2" xfId="36045"/>
    <cellStyle name="Note 4 3 34 2 2" xfId="36046"/>
    <cellStyle name="Note 4 3 34 2 3" xfId="36047"/>
    <cellStyle name="Note 4 3 34 2 4" xfId="36048"/>
    <cellStyle name="Note 4 3 34 2 5" xfId="36049"/>
    <cellStyle name="Note 4 3 34 2 6" xfId="36050"/>
    <cellStyle name="Note 4 3 34 3" xfId="36051"/>
    <cellStyle name="Note 4 3 34 4" xfId="36052"/>
    <cellStyle name="Note 4 3 34 5" xfId="36053"/>
    <cellStyle name="Note 4 3 34 6" xfId="36054"/>
    <cellStyle name="Note 4 3 34 7" xfId="36055"/>
    <cellStyle name="Note 4 3 35" xfId="36056"/>
    <cellStyle name="Note 4 3 35 2" xfId="36057"/>
    <cellStyle name="Note 4 3 35 2 2" xfId="36058"/>
    <cellStyle name="Note 4 3 35 2 3" xfId="36059"/>
    <cellStyle name="Note 4 3 35 2 4" xfId="36060"/>
    <cellStyle name="Note 4 3 35 2 5" xfId="36061"/>
    <cellStyle name="Note 4 3 35 2 6" xfId="36062"/>
    <cellStyle name="Note 4 3 35 3" xfId="36063"/>
    <cellStyle name="Note 4 3 35 4" xfId="36064"/>
    <cellStyle name="Note 4 3 35 5" xfId="36065"/>
    <cellStyle name="Note 4 3 35 6" xfId="36066"/>
    <cellStyle name="Note 4 3 35 7" xfId="36067"/>
    <cellStyle name="Note 4 3 36" xfId="36068"/>
    <cellStyle name="Note 4 3 36 2" xfId="36069"/>
    <cellStyle name="Note 4 3 36 3" xfId="36070"/>
    <cellStyle name="Note 4 3 36 4" xfId="36071"/>
    <cellStyle name="Note 4 3 36 5" xfId="36072"/>
    <cellStyle name="Note 4 3 36 6" xfId="36073"/>
    <cellStyle name="Note 4 3 37" xfId="36074"/>
    <cellStyle name="Note 4 3 38" xfId="36075"/>
    <cellStyle name="Note 4 3 39" xfId="36076"/>
    <cellStyle name="Note 4 3 4" xfId="36077"/>
    <cellStyle name="Note 4 3 4 2" xfId="36078"/>
    <cellStyle name="Note 4 3 4 2 2" xfId="36079"/>
    <cellStyle name="Note 4 3 4 2 3" xfId="36080"/>
    <cellStyle name="Note 4 3 4 2 4" xfId="36081"/>
    <cellStyle name="Note 4 3 4 2 5" xfId="36082"/>
    <cellStyle name="Note 4 3 4 2 6" xfId="36083"/>
    <cellStyle name="Note 4 3 4 3" xfId="36084"/>
    <cellStyle name="Note 4 3 4 4" xfId="36085"/>
    <cellStyle name="Note 4 3 4 5" xfId="36086"/>
    <cellStyle name="Note 4 3 4 6" xfId="36087"/>
    <cellStyle name="Note 4 3 4 7" xfId="36088"/>
    <cellStyle name="Note 4 3 40" xfId="36089"/>
    <cellStyle name="Note 4 3 41" xfId="36090"/>
    <cellStyle name="Note 4 3 5" xfId="36091"/>
    <cellStyle name="Note 4 3 5 2" xfId="36092"/>
    <cellStyle name="Note 4 3 5 2 2" xfId="36093"/>
    <cellStyle name="Note 4 3 5 2 3" xfId="36094"/>
    <cellStyle name="Note 4 3 5 2 4" xfId="36095"/>
    <cellStyle name="Note 4 3 5 2 5" xfId="36096"/>
    <cellStyle name="Note 4 3 5 2 6" xfId="36097"/>
    <cellStyle name="Note 4 3 5 3" xfId="36098"/>
    <cellStyle name="Note 4 3 5 4" xfId="36099"/>
    <cellStyle name="Note 4 3 5 5" xfId="36100"/>
    <cellStyle name="Note 4 3 5 6" xfId="36101"/>
    <cellStyle name="Note 4 3 5 7" xfId="36102"/>
    <cellStyle name="Note 4 3 6" xfId="36103"/>
    <cellStyle name="Note 4 3 6 2" xfId="36104"/>
    <cellStyle name="Note 4 3 6 2 2" xfId="36105"/>
    <cellStyle name="Note 4 3 6 2 3" xfId="36106"/>
    <cellStyle name="Note 4 3 6 2 4" xfId="36107"/>
    <cellStyle name="Note 4 3 6 2 5" xfId="36108"/>
    <cellStyle name="Note 4 3 6 2 6" xfId="36109"/>
    <cellStyle name="Note 4 3 6 3" xfId="36110"/>
    <cellStyle name="Note 4 3 6 4" xfId="36111"/>
    <cellStyle name="Note 4 3 6 5" xfId="36112"/>
    <cellStyle name="Note 4 3 6 6" xfId="36113"/>
    <cellStyle name="Note 4 3 6 7" xfId="36114"/>
    <cellStyle name="Note 4 3 7" xfId="36115"/>
    <cellStyle name="Note 4 3 7 2" xfId="36116"/>
    <cellStyle name="Note 4 3 7 2 2" xfId="36117"/>
    <cellStyle name="Note 4 3 7 2 3" xfId="36118"/>
    <cellStyle name="Note 4 3 7 2 4" xfId="36119"/>
    <cellStyle name="Note 4 3 7 2 5" xfId="36120"/>
    <cellStyle name="Note 4 3 7 2 6" xfId="36121"/>
    <cellStyle name="Note 4 3 7 3" xfId="36122"/>
    <cellStyle name="Note 4 3 7 4" xfId="36123"/>
    <cellStyle name="Note 4 3 7 5" xfId="36124"/>
    <cellStyle name="Note 4 3 7 6" xfId="36125"/>
    <cellStyle name="Note 4 3 7 7" xfId="36126"/>
    <cellStyle name="Note 4 3 8" xfId="36127"/>
    <cellStyle name="Note 4 3 8 2" xfId="36128"/>
    <cellStyle name="Note 4 3 8 2 2" xfId="36129"/>
    <cellStyle name="Note 4 3 8 2 3" xfId="36130"/>
    <cellStyle name="Note 4 3 8 2 4" xfId="36131"/>
    <cellStyle name="Note 4 3 8 2 5" xfId="36132"/>
    <cellStyle name="Note 4 3 8 2 6" xfId="36133"/>
    <cellStyle name="Note 4 3 8 3" xfId="36134"/>
    <cellStyle name="Note 4 3 8 4" xfId="36135"/>
    <cellStyle name="Note 4 3 8 5" xfId="36136"/>
    <cellStyle name="Note 4 3 8 6" xfId="36137"/>
    <cellStyle name="Note 4 3 8 7" xfId="36138"/>
    <cellStyle name="Note 4 3 9" xfId="36139"/>
    <cellStyle name="Note 4 3 9 2" xfId="36140"/>
    <cellStyle name="Note 4 3 9 2 2" xfId="36141"/>
    <cellStyle name="Note 4 3 9 2 3" xfId="36142"/>
    <cellStyle name="Note 4 3 9 2 4" xfId="36143"/>
    <cellStyle name="Note 4 3 9 2 5" xfId="36144"/>
    <cellStyle name="Note 4 3 9 2 6" xfId="36145"/>
    <cellStyle name="Note 4 3 9 3" xfId="36146"/>
    <cellStyle name="Note 4 3 9 4" xfId="36147"/>
    <cellStyle name="Note 4 3 9 5" xfId="36148"/>
    <cellStyle name="Note 4 3 9 6" xfId="36149"/>
    <cellStyle name="Note 4 3 9 7" xfId="36150"/>
    <cellStyle name="Note 4 30" xfId="36151"/>
    <cellStyle name="Note 4 30 2" xfId="36152"/>
    <cellStyle name="Note 4 30 2 2" xfId="36153"/>
    <cellStyle name="Note 4 30 2 3" xfId="36154"/>
    <cellStyle name="Note 4 30 2 4" xfId="36155"/>
    <cellStyle name="Note 4 30 2 5" xfId="36156"/>
    <cellStyle name="Note 4 30 2 6" xfId="36157"/>
    <cellStyle name="Note 4 30 3" xfId="36158"/>
    <cellStyle name="Note 4 30 4" xfId="36159"/>
    <cellStyle name="Note 4 30 5" xfId="36160"/>
    <cellStyle name="Note 4 30 6" xfId="36161"/>
    <cellStyle name="Note 4 30 7" xfId="36162"/>
    <cellStyle name="Note 4 31" xfId="36163"/>
    <cellStyle name="Note 4 31 2" xfId="36164"/>
    <cellStyle name="Note 4 31 2 2" xfId="36165"/>
    <cellStyle name="Note 4 31 2 3" xfId="36166"/>
    <cellStyle name="Note 4 31 2 4" xfId="36167"/>
    <cellStyle name="Note 4 31 2 5" xfId="36168"/>
    <cellStyle name="Note 4 31 2 6" xfId="36169"/>
    <cellStyle name="Note 4 31 3" xfId="36170"/>
    <cellStyle name="Note 4 31 4" xfId="36171"/>
    <cellStyle name="Note 4 31 5" xfId="36172"/>
    <cellStyle name="Note 4 31 6" xfId="36173"/>
    <cellStyle name="Note 4 31 7" xfId="36174"/>
    <cellStyle name="Note 4 32" xfId="36175"/>
    <cellStyle name="Note 4 32 2" xfId="36176"/>
    <cellStyle name="Note 4 32 2 2" xfId="36177"/>
    <cellStyle name="Note 4 32 2 3" xfId="36178"/>
    <cellStyle name="Note 4 32 2 4" xfId="36179"/>
    <cellStyle name="Note 4 32 2 5" xfId="36180"/>
    <cellStyle name="Note 4 32 2 6" xfId="36181"/>
    <cellStyle name="Note 4 32 3" xfId="36182"/>
    <cellStyle name="Note 4 32 4" xfId="36183"/>
    <cellStyle name="Note 4 32 5" xfId="36184"/>
    <cellStyle name="Note 4 32 6" xfId="36185"/>
    <cellStyle name="Note 4 32 7" xfId="36186"/>
    <cellStyle name="Note 4 33" xfId="36187"/>
    <cellStyle name="Note 4 33 2" xfId="36188"/>
    <cellStyle name="Note 4 33 2 2" xfId="36189"/>
    <cellStyle name="Note 4 33 2 3" xfId="36190"/>
    <cellStyle name="Note 4 33 2 4" xfId="36191"/>
    <cellStyle name="Note 4 33 2 5" xfId="36192"/>
    <cellStyle name="Note 4 33 2 6" xfId="36193"/>
    <cellStyle name="Note 4 33 3" xfId="36194"/>
    <cellStyle name="Note 4 33 4" xfId="36195"/>
    <cellStyle name="Note 4 33 5" xfId="36196"/>
    <cellStyle name="Note 4 33 6" xfId="36197"/>
    <cellStyle name="Note 4 33 7" xfId="36198"/>
    <cellStyle name="Note 4 34" xfId="36199"/>
    <cellStyle name="Note 4 34 2" xfId="36200"/>
    <cellStyle name="Note 4 34 2 2" xfId="36201"/>
    <cellStyle name="Note 4 34 2 3" xfId="36202"/>
    <cellStyle name="Note 4 34 2 4" xfId="36203"/>
    <cellStyle name="Note 4 34 2 5" xfId="36204"/>
    <cellStyle name="Note 4 34 2 6" xfId="36205"/>
    <cellStyle name="Note 4 34 3" xfId="36206"/>
    <cellStyle name="Note 4 34 4" xfId="36207"/>
    <cellStyle name="Note 4 34 5" xfId="36208"/>
    <cellStyle name="Note 4 34 6" xfId="36209"/>
    <cellStyle name="Note 4 34 7" xfId="36210"/>
    <cellStyle name="Note 4 35" xfId="36211"/>
    <cellStyle name="Note 4 35 2" xfId="36212"/>
    <cellStyle name="Note 4 35 2 2" xfId="36213"/>
    <cellStyle name="Note 4 35 2 3" xfId="36214"/>
    <cellStyle name="Note 4 35 2 4" xfId="36215"/>
    <cellStyle name="Note 4 35 2 5" xfId="36216"/>
    <cellStyle name="Note 4 35 2 6" xfId="36217"/>
    <cellStyle name="Note 4 35 3" xfId="36218"/>
    <cellStyle name="Note 4 35 4" xfId="36219"/>
    <cellStyle name="Note 4 35 5" xfId="36220"/>
    <cellStyle name="Note 4 35 6" xfId="36221"/>
    <cellStyle name="Note 4 35 7" xfId="36222"/>
    <cellStyle name="Note 4 36" xfId="36223"/>
    <cellStyle name="Note 4 36 2" xfId="36224"/>
    <cellStyle name="Note 4 36 2 2" xfId="36225"/>
    <cellStyle name="Note 4 36 2 3" xfId="36226"/>
    <cellStyle name="Note 4 36 2 4" xfId="36227"/>
    <cellStyle name="Note 4 36 2 5" xfId="36228"/>
    <cellStyle name="Note 4 36 2 6" xfId="36229"/>
    <cellStyle name="Note 4 36 3" xfId="36230"/>
    <cellStyle name="Note 4 36 4" xfId="36231"/>
    <cellStyle name="Note 4 36 5" xfId="36232"/>
    <cellStyle name="Note 4 36 6" xfId="36233"/>
    <cellStyle name="Note 4 36 7" xfId="36234"/>
    <cellStyle name="Note 4 37" xfId="36235"/>
    <cellStyle name="Note 4 38" xfId="36236"/>
    <cellStyle name="Note 4 38 2" xfId="36237"/>
    <cellStyle name="Note 4 38 3" xfId="36238"/>
    <cellStyle name="Note 4 38 4" xfId="36239"/>
    <cellStyle name="Note 4 38 5" xfId="36240"/>
    <cellStyle name="Note 4 38 6" xfId="36241"/>
    <cellStyle name="Note 4 39" xfId="36242"/>
    <cellStyle name="Note 4 4" xfId="36243"/>
    <cellStyle name="Note 4 4 10" xfId="36244"/>
    <cellStyle name="Note 4 4 10 2" xfId="36245"/>
    <cellStyle name="Note 4 4 10 2 2" xfId="36246"/>
    <cellStyle name="Note 4 4 10 2 3" xfId="36247"/>
    <cellStyle name="Note 4 4 10 2 4" xfId="36248"/>
    <cellStyle name="Note 4 4 10 2 5" xfId="36249"/>
    <cellStyle name="Note 4 4 10 2 6" xfId="36250"/>
    <cellStyle name="Note 4 4 10 3" xfId="36251"/>
    <cellStyle name="Note 4 4 10 4" xfId="36252"/>
    <cellStyle name="Note 4 4 10 5" xfId="36253"/>
    <cellStyle name="Note 4 4 10 6" xfId="36254"/>
    <cellStyle name="Note 4 4 10 7" xfId="36255"/>
    <cellStyle name="Note 4 4 11" xfId="36256"/>
    <cellStyle name="Note 4 4 11 2" xfId="36257"/>
    <cellStyle name="Note 4 4 11 2 2" xfId="36258"/>
    <cellStyle name="Note 4 4 11 2 3" xfId="36259"/>
    <cellStyle name="Note 4 4 11 2 4" xfId="36260"/>
    <cellStyle name="Note 4 4 11 2 5" xfId="36261"/>
    <cellStyle name="Note 4 4 11 2 6" xfId="36262"/>
    <cellStyle name="Note 4 4 11 3" xfId="36263"/>
    <cellStyle name="Note 4 4 11 4" xfId="36264"/>
    <cellStyle name="Note 4 4 11 5" xfId="36265"/>
    <cellStyle name="Note 4 4 11 6" xfId="36266"/>
    <cellStyle name="Note 4 4 11 7" xfId="36267"/>
    <cellStyle name="Note 4 4 12" xfId="36268"/>
    <cellStyle name="Note 4 4 12 2" xfId="36269"/>
    <cellStyle name="Note 4 4 12 2 2" xfId="36270"/>
    <cellStyle name="Note 4 4 12 2 3" xfId="36271"/>
    <cellStyle name="Note 4 4 12 2 4" xfId="36272"/>
    <cellStyle name="Note 4 4 12 2 5" xfId="36273"/>
    <cellStyle name="Note 4 4 12 2 6" xfId="36274"/>
    <cellStyle name="Note 4 4 12 3" xfId="36275"/>
    <cellStyle name="Note 4 4 12 4" xfId="36276"/>
    <cellStyle name="Note 4 4 12 5" xfId="36277"/>
    <cellStyle name="Note 4 4 12 6" xfId="36278"/>
    <cellStyle name="Note 4 4 12 7" xfId="36279"/>
    <cellStyle name="Note 4 4 13" xfId="36280"/>
    <cellStyle name="Note 4 4 13 2" xfId="36281"/>
    <cellStyle name="Note 4 4 13 2 2" xfId="36282"/>
    <cellStyle name="Note 4 4 13 2 3" xfId="36283"/>
    <cellStyle name="Note 4 4 13 2 4" xfId="36284"/>
    <cellStyle name="Note 4 4 13 2 5" xfId="36285"/>
    <cellStyle name="Note 4 4 13 2 6" xfId="36286"/>
    <cellStyle name="Note 4 4 13 3" xfId="36287"/>
    <cellStyle name="Note 4 4 13 4" xfId="36288"/>
    <cellStyle name="Note 4 4 13 5" xfId="36289"/>
    <cellStyle name="Note 4 4 13 6" xfId="36290"/>
    <cellStyle name="Note 4 4 13 7" xfId="36291"/>
    <cellStyle name="Note 4 4 14" xfId="36292"/>
    <cellStyle name="Note 4 4 14 2" xfId="36293"/>
    <cellStyle name="Note 4 4 14 2 2" xfId="36294"/>
    <cellStyle name="Note 4 4 14 2 3" xfId="36295"/>
    <cellStyle name="Note 4 4 14 2 4" xfId="36296"/>
    <cellStyle name="Note 4 4 14 2 5" xfId="36297"/>
    <cellStyle name="Note 4 4 14 2 6" xfId="36298"/>
    <cellStyle name="Note 4 4 14 3" xfId="36299"/>
    <cellStyle name="Note 4 4 14 4" xfId="36300"/>
    <cellStyle name="Note 4 4 14 5" xfId="36301"/>
    <cellStyle name="Note 4 4 14 6" xfId="36302"/>
    <cellStyle name="Note 4 4 14 7" xfId="36303"/>
    <cellStyle name="Note 4 4 15" xfId="36304"/>
    <cellStyle name="Note 4 4 15 2" xfId="36305"/>
    <cellStyle name="Note 4 4 15 2 2" xfId="36306"/>
    <cellStyle name="Note 4 4 15 2 3" xfId="36307"/>
    <cellStyle name="Note 4 4 15 2 4" xfId="36308"/>
    <cellStyle name="Note 4 4 15 2 5" xfId="36309"/>
    <cellStyle name="Note 4 4 15 2 6" xfId="36310"/>
    <cellStyle name="Note 4 4 15 3" xfId="36311"/>
    <cellStyle name="Note 4 4 15 4" xfId="36312"/>
    <cellStyle name="Note 4 4 15 5" xfId="36313"/>
    <cellStyle name="Note 4 4 15 6" xfId="36314"/>
    <cellStyle name="Note 4 4 15 7" xfId="36315"/>
    <cellStyle name="Note 4 4 16" xfId="36316"/>
    <cellStyle name="Note 4 4 16 2" xfId="36317"/>
    <cellStyle name="Note 4 4 16 2 2" xfId="36318"/>
    <cellStyle name="Note 4 4 16 2 3" xfId="36319"/>
    <cellStyle name="Note 4 4 16 2 4" xfId="36320"/>
    <cellStyle name="Note 4 4 16 2 5" xfId="36321"/>
    <cellStyle name="Note 4 4 16 2 6" xfId="36322"/>
    <cellStyle name="Note 4 4 16 3" xfId="36323"/>
    <cellStyle name="Note 4 4 16 4" xfId="36324"/>
    <cellStyle name="Note 4 4 16 5" xfId="36325"/>
    <cellStyle name="Note 4 4 16 6" xfId="36326"/>
    <cellStyle name="Note 4 4 16 7" xfId="36327"/>
    <cellStyle name="Note 4 4 17" xfId="36328"/>
    <cellStyle name="Note 4 4 17 2" xfId="36329"/>
    <cellStyle name="Note 4 4 17 2 2" xfId="36330"/>
    <cellStyle name="Note 4 4 17 2 3" xfId="36331"/>
    <cellStyle name="Note 4 4 17 2 4" xfId="36332"/>
    <cellStyle name="Note 4 4 17 2 5" xfId="36333"/>
    <cellStyle name="Note 4 4 17 2 6" xfId="36334"/>
    <cellStyle name="Note 4 4 17 3" xfId="36335"/>
    <cellStyle name="Note 4 4 17 4" xfId="36336"/>
    <cellStyle name="Note 4 4 17 5" xfId="36337"/>
    <cellStyle name="Note 4 4 17 6" xfId="36338"/>
    <cellStyle name="Note 4 4 17 7" xfId="36339"/>
    <cellStyle name="Note 4 4 18" xfId="36340"/>
    <cellStyle name="Note 4 4 18 2" xfId="36341"/>
    <cellStyle name="Note 4 4 18 2 2" xfId="36342"/>
    <cellStyle name="Note 4 4 18 2 3" xfId="36343"/>
    <cellStyle name="Note 4 4 18 2 4" xfId="36344"/>
    <cellStyle name="Note 4 4 18 2 5" xfId="36345"/>
    <cellStyle name="Note 4 4 18 2 6" xfId="36346"/>
    <cellStyle name="Note 4 4 18 3" xfId="36347"/>
    <cellStyle name="Note 4 4 18 4" xfId="36348"/>
    <cellStyle name="Note 4 4 18 5" xfId="36349"/>
    <cellStyle name="Note 4 4 18 6" xfId="36350"/>
    <cellStyle name="Note 4 4 18 7" xfId="36351"/>
    <cellStyle name="Note 4 4 19" xfId="36352"/>
    <cellStyle name="Note 4 4 19 2" xfId="36353"/>
    <cellStyle name="Note 4 4 19 2 2" xfId="36354"/>
    <cellStyle name="Note 4 4 19 2 3" xfId="36355"/>
    <cellStyle name="Note 4 4 19 2 4" xfId="36356"/>
    <cellStyle name="Note 4 4 19 2 5" xfId="36357"/>
    <cellStyle name="Note 4 4 19 2 6" xfId="36358"/>
    <cellStyle name="Note 4 4 19 3" xfId="36359"/>
    <cellStyle name="Note 4 4 19 4" xfId="36360"/>
    <cellStyle name="Note 4 4 19 5" xfId="36361"/>
    <cellStyle name="Note 4 4 19 6" xfId="36362"/>
    <cellStyle name="Note 4 4 19 7" xfId="36363"/>
    <cellStyle name="Note 4 4 2" xfId="36364"/>
    <cellStyle name="Note 4 4 2 2" xfId="36365"/>
    <cellStyle name="Note 4 4 2 2 2" xfId="36366"/>
    <cellStyle name="Note 4 4 2 2 3" xfId="36367"/>
    <cellStyle name="Note 4 4 2 2 4" xfId="36368"/>
    <cellStyle name="Note 4 4 2 2 5" xfId="36369"/>
    <cellStyle name="Note 4 4 2 2 6" xfId="36370"/>
    <cellStyle name="Note 4 4 2 3" xfId="36371"/>
    <cellStyle name="Note 4 4 2 4" xfId="36372"/>
    <cellStyle name="Note 4 4 2 5" xfId="36373"/>
    <cellStyle name="Note 4 4 2 6" xfId="36374"/>
    <cellStyle name="Note 4 4 2 7" xfId="36375"/>
    <cellStyle name="Note 4 4 20" xfId="36376"/>
    <cellStyle name="Note 4 4 20 2" xfId="36377"/>
    <cellStyle name="Note 4 4 20 2 2" xfId="36378"/>
    <cellStyle name="Note 4 4 20 2 3" xfId="36379"/>
    <cellStyle name="Note 4 4 20 2 4" xfId="36380"/>
    <cellStyle name="Note 4 4 20 2 5" xfId="36381"/>
    <cellStyle name="Note 4 4 20 2 6" xfId="36382"/>
    <cellStyle name="Note 4 4 20 3" xfId="36383"/>
    <cellStyle name="Note 4 4 20 4" xfId="36384"/>
    <cellStyle name="Note 4 4 20 5" xfId="36385"/>
    <cellStyle name="Note 4 4 20 6" xfId="36386"/>
    <cellStyle name="Note 4 4 20 7" xfId="36387"/>
    <cellStyle name="Note 4 4 21" xfId="36388"/>
    <cellStyle name="Note 4 4 21 2" xfId="36389"/>
    <cellStyle name="Note 4 4 21 2 2" xfId="36390"/>
    <cellStyle name="Note 4 4 21 2 3" xfId="36391"/>
    <cellStyle name="Note 4 4 21 2 4" xfId="36392"/>
    <cellStyle name="Note 4 4 21 2 5" xfId="36393"/>
    <cellStyle name="Note 4 4 21 2 6" xfId="36394"/>
    <cellStyle name="Note 4 4 21 3" xfId="36395"/>
    <cellStyle name="Note 4 4 21 4" xfId="36396"/>
    <cellStyle name="Note 4 4 21 5" xfId="36397"/>
    <cellStyle name="Note 4 4 21 6" xfId="36398"/>
    <cellStyle name="Note 4 4 21 7" xfId="36399"/>
    <cellStyle name="Note 4 4 22" xfId="36400"/>
    <cellStyle name="Note 4 4 22 2" xfId="36401"/>
    <cellStyle name="Note 4 4 22 2 2" xfId="36402"/>
    <cellStyle name="Note 4 4 22 2 3" xfId="36403"/>
    <cellStyle name="Note 4 4 22 2 4" xfId="36404"/>
    <cellStyle name="Note 4 4 22 2 5" xfId="36405"/>
    <cellStyle name="Note 4 4 22 2 6" xfId="36406"/>
    <cellStyle name="Note 4 4 22 3" xfId="36407"/>
    <cellStyle name="Note 4 4 22 4" xfId="36408"/>
    <cellStyle name="Note 4 4 22 5" xfId="36409"/>
    <cellStyle name="Note 4 4 22 6" xfId="36410"/>
    <cellStyle name="Note 4 4 22 7" xfId="36411"/>
    <cellStyle name="Note 4 4 23" xfId="36412"/>
    <cellStyle name="Note 4 4 23 2" xfId="36413"/>
    <cellStyle name="Note 4 4 23 2 2" xfId="36414"/>
    <cellStyle name="Note 4 4 23 2 3" xfId="36415"/>
    <cellStyle name="Note 4 4 23 2 4" xfId="36416"/>
    <cellStyle name="Note 4 4 23 2 5" xfId="36417"/>
    <cellStyle name="Note 4 4 23 2 6" xfId="36418"/>
    <cellStyle name="Note 4 4 23 3" xfId="36419"/>
    <cellStyle name="Note 4 4 23 4" xfId="36420"/>
    <cellStyle name="Note 4 4 23 5" xfId="36421"/>
    <cellStyle name="Note 4 4 23 6" xfId="36422"/>
    <cellStyle name="Note 4 4 23 7" xfId="36423"/>
    <cellStyle name="Note 4 4 24" xfId="36424"/>
    <cellStyle name="Note 4 4 24 2" xfId="36425"/>
    <cellStyle name="Note 4 4 24 2 2" xfId="36426"/>
    <cellStyle name="Note 4 4 24 2 3" xfId="36427"/>
    <cellStyle name="Note 4 4 24 2 4" xfId="36428"/>
    <cellStyle name="Note 4 4 24 2 5" xfId="36429"/>
    <cellStyle name="Note 4 4 24 2 6" xfId="36430"/>
    <cellStyle name="Note 4 4 24 3" xfId="36431"/>
    <cellStyle name="Note 4 4 24 4" xfId="36432"/>
    <cellStyle name="Note 4 4 24 5" xfId="36433"/>
    <cellStyle name="Note 4 4 24 6" xfId="36434"/>
    <cellStyle name="Note 4 4 24 7" xfId="36435"/>
    <cellStyle name="Note 4 4 25" xfId="36436"/>
    <cellStyle name="Note 4 4 25 2" xfId="36437"/>
    <cellStyle name="Note 4 4 25 2 2" xfId="36438"/>
    <cellStyle name="Note 4 4 25 2 3" xfId="36439"/>
    <cellStyle name="Note 4 4 25 2 4" xfId="36440"/>
    <cellStyle name="Note 4 4 25 2 5" xfId="36441"/>
    <cellStyle name="Note 4 4 25 2 6" xfId="36442"/>
    <cellStyle name="Note 4 4 25 3" xfId="36443"/>
    <cellStyle name="Note 4 4 25 4" xfId="36444"/>
    <cellStyle name="Note 4 4 25 5" xfId="36445"/>
    <cellStyle name="Note 4 4 25 6" xfId="36446"/>
    <cellStyle name="Note 4 4 25 7" xfId="36447"/>
    <cellStyle name="Note 4 4 26" xfId="36448"/>
    <cellStyle name="Note 4 4 26 2" xfId="36449"/>
    <cellStyle name="Note 4 4 26 2 2" xfId="36450"/>
    <cellStyle name="Note 4 4 26 2 3" xfId="36451"/>
    <cellStyle name="Note 4 4 26 2 4" xfId="36452"/>
    <cellStyle name="Note 4 4 26 2 5" xfId="36453"/>
    <cellStyle name="Note 4 4 26 2 6" xfId="36454"/>
    <cellStyle name="Note 4 4 26 3" xfId="36455"/>
    <cellStyle name="Note 4 4 26 4" xfId="36456"/>
    <cellStyle name="Note 4 4 26 5" xfId="36457"/>
    <cellStyle name="Note 4 4 26 6" xfId="36458"/>
    <cellStyle name="Note 4 4 26 7" xfId="36459"/>
    <cellStyle name="Note 4 4 27" xfId="36460"/>
    <cellStyle name="Note 4 4 27 2" xfId="36461"/>
    <cellStyle name="Note 4 4 27 2 2" xfId="36462"/>
    <cellStyle name="Note 4 4 27 2 3" xfId="36463"/>
    <cellStyle name="Note 4 4 27 2 4" xfId="36464"/>
    <cellStyle name="Note 4 4 27 2 5" xfId="36465"/>
    <cellStyle name="Note 4 4 27 2 6" xfId="36466"/>
    <cellStyle name="Note 4 4 27 3" xfId="36467"/>
    <cellStyle name="Note 4 4 27 4" xfId="36468"/>
    <cellStyle name="Note 4 4 27 5" xfId="36469"/>
    <cellStyle name="Note 4 4 27 6" xfId="36470"/>
    <cellStyle name="Note 4 4 27 7" xfId="36471"/>
    <cellStyle name="Note 4 4 28" xfId="36472"/>
    <cellStyle name="Note 4 4 28 2" xfId="36473"/>
    <cellStyle name="Note 4 4 28 2 2" xfId="36474"/>
    <cellStyle name="Note 4 4 28 2 3" xfId="36475"/>
    <cellStyle name="Note 4 4 28 2 4" xfId="36476"/>
    <cellStyle name="Note 4 4 28 2 5" xfId="36477"/>
    <cellStyle name="Note 4 4 28 2 6" xfId="36478"/>
    <cellStyle name="Note 4 4 28 3" xfId="36479"/>
    <cellStyle name="Note 4 4 28 4" xfId="36480"/>
    <cellStyle name="Note 4 4 28 5" xfId="36481"/>
    <cellStyle name="Note 4 4 28 6" xfId="36482"/>
    <cellStyle name="Note 4 4 28 7" xfId="36483"/>
    <cellStyle name="Note 4 4 29" xfId="36484"/>
    <cellStyle name="Note 4 4 29 2" xfId="36485"/>
    <cellStyle name="Note 4 4 29 2 2" xfId="36486"/>
    <cellStyle name="Note 4 4 29 2 3" xfId="36487"/>
    <cellStyle name="Note 4 4 29 2 4" xfId="36488"/>
    <cellStyle name="Note 4 4 29 2 5" xfId="36489"/>
    <cellStyle name="Note 4 4 29 2 6" xfId="36490"/>
    <cellStyle name="Note 4 4 29 3" xfId="36491"/>
    <cellStyle name="Note 4 4 29 4" xfId="36492"/>
    <cellStyle name="Note 4 4 29 5" xfId="36493"/>
    <cellStyle name="Note 4 4 29 6" xfId="36494"/>
    <cellStyle name="Note 4 4 29 7" xfId="36495"/>
    <cellStyle name="Note 4 4 3" xfId="36496"/>
    <cellStyle name="Note 4 4 3 2" xfId="36497"/>
    <cellStyle name="Note 4 4 3 2 2" xfId="36498"/>
    <cellStyle name="Note 4 4 3 2 3" xfId="36499"/>
    <cellStyle name="Note 4 4 3 2 4" xfId="36500"/>
    <cellStyle name="Note 4 4 3 2 5" xfId="36501"/>
    <cellStyle name="Note 4 4 3 2 6" xfId="36502"/>
    <cellStyle name="Note 4 4 3 3" xfId="36503"/>
    <cellStyle name="Note 4 4 3 4" xfId="36504"/>
    <cellStyle name="Note 4 4 3 5" xfId="36505"/>
    <cellStyle name="Note 4 4 3 6" xfId="36506"/>
    <cellStyle name="Note 4 4 3 7" xfId="36507"/>
    <cellStyle name="Note 4 4 30" xfId="36508"/>
    <cellStyle name="Note 4 4 30 2" xfId="36509"/>
    <cellStyle name="Note 4 4 30 2 2" xfId="36510"/>
    <cellStyle name="Note 4 4 30 2 3" xfId="36511"/>
    <cellStyle name="Note 4 4 30 2 4" xfId="36512"/>
    <cellStyle name="Note 4 4 30 2 5" xfId="36513"/>
    <cellStyle name="Note 4 4 30 2 6" xfId="36514"/>
    <cellStyle name="Note 4 4 30 3" xfId="36515"/>
    <cellStyle name="Note 4 4 30 4" xfId="36516"/>
    <cellStyle name="Note 4 4 30 5" xfId="36517"/>
    <cellStyle name="Note 4 4 30 6" xfId="36518"/>
    <cellStyle name="Note 4 4 30 7" xfId="36519"/>
    <cellStyle name="Note 4 4 31" xfId="36520"/>
    <cellStyle name="Note 4 4 31 2" xfId="36521"/>
    <cellStyle name="Note 4 4 31 2 2" xfId="36522"/>
    <cellStyle name="Note 4 4 31 2 3" xfId="36523"/>
    <cellStyle name="Note 4 4 31 2 4" xfId="36524"/>
    <cellStyle name="Note 4 4 31 2 5" xfId="36525"/>
    <cellStyle name="Note 4 4 31 2 6" xfId="36526"/>
    <cellStyle name="Note 4 4 31 3" xfId="36527"/>
    <cellStyle name="Note 4 4 31 4" xfId="36528"/>
    <cellStyle name="Note 4 4 31 5" xfId="36529"/>
    <cellStyle name="Note 4 4 31 6" xfId="36530"/>
    <cellStyle name="Note 4 4 31 7" xfId="36531"/>
    <cellStyle name="Note 4 4 32" xfId="36532"/>
    <cellStyle name="Note 4 4 32 2" xfId="36533"/>
    <cellStyle name="Note 4 4 32 2 2" xfId="36534"/>
    <cellStyle name="Note 4 4 32 2 3" xfId="36535"/>
    <cellStyle name="Note 4 4 32 2 4" xfId="36536"/>
    <cellStyle name="Note 4 4 32 2 5" xfId="36537"/>
    <cellStyle name="Note 4 4 32 2 6" xfId="36538"/>
    <cellStyle name="Note 4 4 32 3" xfId="36539"/>
    <cellStyle name="Note 4 4 32 4" xfId="36540"/>
    <cellStyle name="Note 4 4 32 5" xfId="36541"/>
    <cellStyle name="Note 4 4 32 6" xfId="36542"/>
    <cellStyle name="Note 4 4 32 7" xfId="36543"/>
    <cellStyle name="Note 4 4 33" xfId="36544"/>
    <cellStyle name="Note 4 4 33 2" xfId="36545"/>
    <cellStyle name="Note 4 4 33 2 2" xfId="36546"/>
    <cellStyle name="Note 4 4 33 2 3" xfId="36547"/>
    <cellStyle name="Note 4 4 33 2 4" xfId="36548"/>
    <cellStyle name="Note 4 4 33 2 5" xfId="36549"/>
    <cellStyle name="Note 4 4 33 2 6" xfId="36550"/>
    <cellStyle name="Note 4 4 33 3" xfId="36551"/>
    <cellStyle name="Note 4 4 33 4" xfId="36552"/>
    <cellStyle name="Note 4 4 33 5" xfId="36553"/>
    <cellStyle name="Note 4 4 33 6" xfId="36554"/>
    <cellStyle name="Note 4 4 33 7" xfId="36555"/>
    <cellStyle name="Note 4 4 34" xfId="36556"/>
    <cellStyle name="Note 4 4 34 2" xfId="36557"/>
    <cellStyle name="Note 4 4 34 2 2" xfId="36558"/>
    <cellStyle name="Note 4 4 34 2 3" xfId="36559"/>
    <cellStyle name="Note 4 4 34 2 4" xfId="36560"/>
    <cellStyle name="Note 4 4 34 2 5" xfId="36561"/>
    <cellStyle name="Note 4 4 34 2 6" xfId="36562"/>
    <cellStyle name="Note 4 4 34 3" xfId="36563"/>
    <cellStyle name="Note 4 4 34 4" xfId="36564"/>
    <cellStyle name="Note 4 4 34 5" xfId="36565"/>
    <cellStyle name="Note 4 4 34 6" xfId="36566"/>
    <cellStyle name="Note 4 4 34 7" xfId="36567"/>
    <cellStyle name="Note 4 4 35" xfId="36568"/>
    <cellStyle name="Note 4 4 35 2" xfId="36569"/>
    <cellStyle name="Note 4 4 35 3" xfId="36570"/>
    <cellStyle name="Note 4 4 35 4" xfId="36571"/>
    <cellStyle name="Note 4 4 35 5" xfId="36572"/>
    <cellStyle name="Note 4 4 35 6" xfId="36573"/>
    <cellStyle name="Note 4 4 36" xfId="36574"/>
    <cellStyle name="Note 4 4 37" xfId="36575"/>
    <cellStyle name="Note 4 4 38" xfId="36576"/>
    <cellStyle name="Note 4 4 39" xfId="36577"/>
    <cellStyle name="Note 4 4 4" xfId="36578"/>
    <cellStyle name="Note 4 4 4 2" xfId="36579"/>
    <cellStyle name="Note 4 4 4 2 2" xfId="36580"/>
    <cellStyle name="Note 4 4 4 2 3" xfId="36581"/>
    <cellStyle name="Note 4 4 4 2 4" xfId="36582"/>
    <cellStyle name="Note 4 4 4 2 5" xfId="36583"/>
    <cellStyle name="Note 4 4 4 2 6" xfId="36584"/>
    <cellStyle name="Note 4 4 4 3" xfId="36585"/>
    <cellStyle name="Note 4 4 4 4" xfId="36586"/>
    <cellStyle name="Note 4 4 4 5" xfId="36587"/>
    <cellStyle name="Note 4 4 4 6" xfId="36588"/>
    <cellStyle name="Note 4 4 4 7" xfId="36589"/>
    <cellStyle name="Note 4 4 40" xfId="36590"/>
    <cellStyle name="Note 4 4 5" xfId="36591"/>
    <cellStyle name="Note 4 4 5 2" xfId="36592"/>
    <cellStyle name="Note 4 4 5 2 2" xfId="36593"/>
    <cellStyle name="Note 4 4 5 2 3" xfId="36594"/>
    <cellStyle name="Note 4 4 5 2 4" xfId="36595"/>
    <cellStyle name="Note 4 4 5 2 5" xfId="36596"/>
    <cellStyle name="Note 4 4 5 2 6" xfId="36597"/>
    <cellStyle name="Note 4 4 5 3" xfId="36598"/>
    <cellStyle name="Note 4 4 5 4" xfId="36599"/>
    <cellStyle name="Note 4 4 5 5" xfId="36600"/>
    <cellStyle name="Note 4 4 5 6" xfId="36601"/>
    <cellStyle name="Note 4 4 5 7" xfId="36602"/>
    <cellStyle name="Note 4 4 6" xfId="36603"/>
    <cellStyle name="Note 4 4 6 2" xfId="36604"/>
    <cellStyle name="Note 4 4 6 2 2" xfId="36605"/>
    <cellStyle name="Note 4 4 6 2 3" xfId="36606"/>
    <cellStyle name="Note 4 4 6 2 4" xfId="36607"/>
    <cellStyle name="Note 4 4 6 2 5" xfId="36608"/>
    <cellStyle name="Note 4 4 6 2 6" xfId="36609"/>
    <cellStyle name="Note 4 4 6 3" xfId="36610"/>
    <cellStyle name="Note 4 4 6 4" xfId="36611"/>
    <cellStyle name="Note 4 4 6 5" xfId="36612"/>
    <cellStyle name="Note 4 4 6 6" xfId="36613"/>
    <cellStyle name="Note 4 4 6 7" xfId="36614"/>
    <cellStyle name="Note 4 4 7" xfId="36615"/>
    <cellStyle name="Note 4 4 7 2" xfId="36616"/>
    <cellStyle name="Note 4 4 7 2 2" xfId="36617"/>
    <cellStyle name="Note 4 4 7 2 3" xfId="36618"/>
    <cellStyle name="Note 4 4 7 2 4" xfId="36619"/>
    <cellStyle name="Note 4 4 7 2 5" xfId="36620"/>
    <cellStyle name="Note 4 4 7 2 6" xfId="36621"/>
    <cellStyle name="Note 4 4 7 3" xfId="36622"/>
    <cellStyle name="Note 4 4 7 4" xfId="36623"/>
    <cellStyle name="Note 4 4 7 5" xfId="36624"/>
    <cellStyle name="Note 4 4 7 6" xfId="36625"/>
    <cellStyle name="Note 4 4 7 7" xfId="36626"/>
    <cellStyle name="Note 4 4 8" xfId="36627"/>
    <cellStyle name="Note 4 4 8 2" xfId="36628"/>
    <cellStyle name="Note 4 4 8 2 2" xfId="36629"/>
    <cellStyle name="Note 4 4 8 2 3" xfId="36630"/>
    <cellStyle name="Note 4 4 8 2 4" xfId="36631"/>
    <cellStyle name="Note 4 4 8 2 5" xfId="36632"/>
    <cellStyle name="Note 4 4 8 2 6" xfId="36633"/>
    <cellStyle name="Note 4 4 8 3" xfId="36634"/>
    <cellStyle name="Note 4 4 8 4" xfId="36635"/>
    <cellStyle name="Note 4 4 8 5" xfId="36636"/>
    <cellStyle name="Note 4 4 8 6" xfId="36637"/>
    <cellStyle name="Note 4 4 8 7" xfId="36638"/>
    <cellStyle name="Note 4 4 9" xfId="36639"/>
    <cellStyle name="Note 4 4 9 2" xfId="36640"/>
    <cellStyle name="Note 4 4 9 2 2" xfId="36641"/>
    <cellStyle name="Note 4 4 9 2 3" xfId="36642"/>
    <cellStyle name="Note 4 4 9 2 4" xfId="36643"/>
    <cellStyle name="Note 4 4 9 2 5" xfId="36644"/>
    <cellStyle name="Note 4 4 9 2 6" xfId="36645"/>
    <cellStyle name="Note 4 4 9 3" xfId="36646"/>
    <cellStyle name="Note 4 4 9 4" xfId="36647"/>
    <cellStyle name="Note 4 4 9 5" xfId="36648"/>
    <cellStyle name="Note 4 4 9 6" xfId="36649"/>
    <cellStyle name="Note 4 4 9 7" xfId="36650"/>
    <cellStyle name="Note 4 40" xfId="36651"/>
    <cellStyle name="Note 4 5" xfId="36652"/>
    <cellStyle name="Note 4 5 10" xfId="36653"/>
    <cellStyle name="Note 4 5 10 2" xfId="36654"/>
    <cellStyle name="Note 4 5 10 2 2" xfId="36655"/>
    <cellStyle name="Note 4 5 10 2 3" xfId="36656"/>
    <cellStyle name="Note 4 5 10 2 4" xfId="36657"/>
    <cellStyle name="Note 4 5 10 2 5" xfId="36658"/>
    <cellStyle name="Note 4 5 10 2 6" xfId="36659"/>
    <cellStyle name="Note 4 5 10 3" xfId="36660"/>
    <cellStyle name="Note 4 5 10 4" xfId="36661"/>
    <cellStyle name="Note 4 5 10 5" xfId="36662"/>
    <cellStyle name="Note 4 5 10 6" xfId="36663"/>
    <cellStyle name="Note 4 5 10 7" xfId="36664"/>
    <cellStyle name="Note 4 5 11" xfId="36665"/>
    <cellStyle name="Note 4 5 11 2" xfId="36666"/>
    <cellStyle name="Note 4 5 11 2 2" xfId="36667"/>
    <cellStyle name="Note 4 5 11 2 3" xfId="36668"/>
    <cellStyle name="Note 4 5 11 2 4" xfId="36669"/>
    <cellStyle name="Note 4 5 11 2 5" xfId="36670"/>
    <cellStyle name="Note 4 5 11 2 6" xfId="36671"/>
    <cellStyle name="Note 4 5 11 3" xfId="36672"/>
    <cellStyle name="Note 4 5 11 4" xfId="36673"/>
    <cellStyle name="Note 4 5 11 5" xfId="36674"/>
    <cellStyle name="Note 4 5 11 6" xfId="36675"/>
    <cellStyle name="Note 4 5 11 7" xfId="36676"/>
    <cellStyle name="Note 4 5 12" xfId="36677"/>
    <cellStyle name="Note 4 5 12 2" xfId="36678"/>
    <cellStyle name="Note 4 5 12 2 2" xfId="36679"/>
    <cellStyle name="Note 4 5 12 2 3" xfId="36680"/>
    <cellStyle name="Note 4 5 12 2 4" xfId="36681"/>
    <cellStyle name="Note 4 5 12 2 5" xfId="36682"/>
    <cellStyle name="Note 4 5 12 2 6" xfId="36683"/>
    <cellStyle name="Note 4 5 12 3" xfId="36684"/>
    <cellStyle name="Note 4 5 12 4" xfId="36685"/>
    <cellStyle name="Note 4 5 12 5" xfId="36686"/>
    <cellStyle name="Note 4 5 12 6" xfId="36687"/>
    <cellStyle name="Note 4 5 12 7" xfId="36688"/>
    <cellStyle name="Note 4 5 13" xfId="36689"/>
    <cellStyle name="Note 4 5 13 2" xfId="36690"/>
    <cellStyle name="Note 4 5 13 2 2" xfId="36691"/>
    <cellStyle name="Note 4 5 13 2 3" xfId="36692"/>
    <cellStyle name="Note 4 5 13 2 4" xfId="36693"/>
    <cellStyle name="Note 4 5 13 2 5" xfId="36694"/>
    <cellStyle name="Note 4 5 13 2 6" xfId="36695"/>
    <cellStyle name="Note 4 5 13 3" xfId="36696"/>
    <cellStyle name="Note 4 5 13 4" xfId="36697"/>
    <cellStyle name="Note 4 5 13 5" xfId="36698"/>
    <cellStyle name="Note 4 5 13 6" xfId="36699"/>
    <cellStyle name="Note 4 5 13 7" xfId="36700"/>
    <cellStyle name="Note 4 5 14" xfId="36701"/>
    <cellStyle name="Note 4 5 14 2" xfId="36702"/>
    <cellStyle name="Note 4 5 14 2 2" xfId="36703"/>
    <cellStyle name="Note 4 5 14 2 3" xfId="36704"/>
    <cellStyle name="Note 4 5 14 2 4" xfId="36705"/>
    <cellStyle name="Note 4 5 14 2 5" xfId="36706"/>
    <cellStyle name="Note 4 5 14 2 6" xfId="36707"/>
    <cellStyle name="Note 4 5 14 3" xfId="36708"/>
    <cellStyle name="Note 4 5 14 4" xfId="36709"/>
    <cellStyle name="Note 4 5 14 5" xfId="36710"/>
    <cellStyle name="Note 4 5 14 6" xfId="36711"/>
    <cellStyle name="Note 4 5 14 7" xfId="36712"/>
    <cellStyle name="Note 4 5 15" xfId="36713"/>
    <cellStyle name="Note 4 5 15 2" xfId="36714"/>
    <cellStyle name="Note 4 5 15 2 2" xfId="36715"/>
    <cellStyle name="Note 4 5 15 2 3" xfId="36716"/>
    <cellStyle name="Note 4 5 15 2 4" xfId="36717"/>
    <cellStyle name="Note 4 5 15 2 5" xfId="36718"/>
    <cellStyle name="Note 4 5 15 2 6" xfId="36719"/>
    <cellStyle name="Note 4 5 15 3" xfId="36720"/>
    <cellStyle name="Note 4 5 15 4" xfId="36721"/>
    <cellStyle name="Note 4 5 15 5" xfId="36722"/>
    <cellStyle name="Note 4 5 15 6" xfId="36723"/>
    <cellStyle name="Note 4 5 15 7" xfId="36724"/>
    <cellStyle name="Note 4 5 16" xfId="36725"/>
    <cellStyle name="Note 4 5 16 2" xfId="36726"/>
    <cellStyle name="Note 4 5 16 2 2" xfId="36727"/>
    <cellStyle name="Note 4 5 16 2 3" xfId="36728"/>
    <cellStyle name="Note 4 5 16 2 4" xfId="36729"/>
    <cellStyle name="Note 4 5 16 2 5" xfId="36730"/>
    <cellStyle name="Note 4 5 16 2 6" xfId="36731"/>
    <cellStyle name="Note 4 5 16 3" xfId="36732"/>
    <cellStyle name="Note 4 5 16 4" xfId="36733"/>
    <cellStyle name="Note 4 5 16 5" xfId="36734"/>
    <cellStyle name="Note 4 5 16 6" xfId="36735"/>
    <cellStyle name="Note 4 5 16 7" xfId="36736"/>
    <cellStyle name="Note 4 5 17" xfId="36737"/>
    <cellStyle name="Note 4 5 17 2" xfId="36738"/>
    <cellStyle name="Note 4 5 17 2 2" xfId="36739"/>
    <cellStyle name="Note 4 5 17 2 3" xfId="36740"/>
    <cellStyle name="Note 4 5 17 2 4" xfId="36741"/>
    <cellStyle name="Note 4 5 17 2 5" xfId="36742"/>
    <cellStyle name="Note 4 5 17 2 6" xfId="36743"/>
    <cellStyle name="Note 4 5 17 3" xfId="36744"/>
    <cellStyle name="Note 4 5 17 4" xfId="36745"/>
    <cellStyle name="Note 4 5 17 5" xfId="36746"/>
    <cellStyle name="Note 4 5 17 6" xfId="36747"/>
    <cellStyle name="Note 4 5 17 7" xfId="36748"/>
    <cellStyle name="Note 4 5 18" xfId="36749"/>
    <cellStyle name="Note 4 5 18 2" xfId="36750"/>
    <cellStyle name="Note 4 5 18 2 2" xfId="36751"/>
    <cellStyle name="Note 4 5 18 2 3" xfId="36752"/>
    <cellStyle name="Note 4 5 18 2 4" xfId="36753"/>
    <cellStyle name="Note 4 5 18 2 5" xfId="36754"/>
    <cellStyle name="Note 4 5 18 2 6" xfId="36755"/>
    <cellStyle name="Note 4 5 18 3" xfId="36756"/>
    <cellStyle name="Note 4 5 18 4" xfId="36757"/>
    <cellStyle name="Note 4 5 18 5" xfId="36758"/>
    <cellStyle name="Note 4 5 18 6" xfId="36759"/>
    <cellStyle name="Note 4 5 18 7" xfId="36760"/>
    <cellStyle name="Note 4 5 19" xfId="36761"/>
    <cellStyle name="Note 4 5 19 2" xfId="36762"/>
    <cellStyle name="Note 4 5 19 2 2" xfId="36763"/>
    <cellStyle name="Note 4 5 19 2 3" xfId="36764"/>
    <cellStyle name="Note 4 5 19 2 4" xfId="36765"/>
    <cellStyle name="Note 4 5 19 2 5" xfId="36766"/>
    <cellStyle name="Note 4 5 19 2 6" xfId="36767"/>
    <cellStyle name="Note 4 5 19 3" xfId="36768"/>
    <cellStyle name="Note 4 5 19 4" xfId="36769"/>
    <cellStyle name="Note 4 5 19 5" xfId="36770"/>
    <cellStyle name="Note 4 5 19 6" xfId="36771"/>
    <cellStyle name="Note 4 5 19 7" xfId="36772"/>
    <cellStyle name="Note 4 5 2" xfId="36773"/>
    <cellStyle name="Note 4 5 2 2" xfId="36774"/>
    <cellStyle name="Note 4 5 2 2 2" xfId="36775"/>
    <cellStyle name="Note 4 5 2 2 3" xfId="36776"/>
    <cellStyle name="Note 4 5 2 2 4" xfId="36777"/>
    <cellStyle name="Note 4 5 2 2 5" xfId="36778"/>
    <cellStyle name="Note 4 5 2 2 6" xfId="36779"/>
    <cellStyle name="Note 4 5 2 3" xfId="36780"/>
    <cellStyle name="Note 4 5 2 4" xfId="36781"/>
    <cellStyle name="Note 4 5 2 5" xfId="36782"/>
    <cellStyle name="Note 4 5 2 6" xfId="36783"/>
    <cellStyle name="Note 4 5 2 7" xfId="36784"/>
    <cellStyle name="Note 4 5 20" xfId="36785"/>
    <cellStyle name="Note 4 5 20 2" xfId="36786"/>
    <cellStyle name="Note 4 5 20 2 2" xfId="36787"/>
    <cellStyle name="Note 4 5 20 2 3" xfId="36788"/>
    <cellStyle name="Note 4 5 20 2 4" xfId="36789"/>
    <cellStyle name="Note 4 5 20 2 5" xfId="36790"/>
    <cellStyle name="Note 4 5 20 2 6" xfId="36791"/>
    <cellStyle name="Note 4 5 20 3" xfId="36792"/>
    <cellStyle name="Note 4 5 20 4" xfId="36793"/>
    <cellStyle name="Note 4 5 20 5" xfId="36794"/>
    <cellStyle name="Note 4 5 20 6" xfId="36795"/>
    <cellStyle name="Note 4 5 20 7" xfId="36796"/>
    <cellStyle name="Note 4 5 21" xfId="36797"/>
    <cellStyle name="Note 4 5 21 2" xfId="36798"/>
    <cellStyle name="Note 4 5 21 2 2" xfId="36799"/>
    <cellStyle name="Note 4 5 21 2 3" xfId="36800"/>
    <cellStyle name="Note 4 5 21 2 4" xfId="36801"/>
    <cellStyle name="Note 4 5 21 2 5" xfId="36802"/>
    <cellStyle name="Note 4 5 21 2 6" xfId="36803"/>
    <cellStyle name="Note 4 5 21 3" xfId="36804"/>
    <cellStyle name="Note 4 5 21 4" xfId="36805"/>
    <cellStyle name="Note 4 5 21 5" xfId="36806"/>
    <cellStyle name="Note 4 5 21 6" xfId="36807"/>
    <cellStyle name="Note 4 5 21 7" xfId="36808"/>
    <cellStyle name="Note 4 5 22" xfId="36809"/>
    <cellStyle name="Note 4 5 22 2" xfId="36810"/>
    <cellStyle name="Note 4 5 22 2 2" xfId="36811"/>
    <cellStyle name="Note 4 5 22 2 3" xfId="36812"/>
    <cellStyle name="Note 4 5 22 2 4" xfId="36813"/>
    <cellStyle name="Note 4 5 22 2 5" xfId="36814"/>
    <cellStyle name="Note 4 5 22 2 6" xfId="36815"/>
    <cellStyle name="Note 4 5 22 3" xfId="36816"/>
    <cellStyle name="Note 4 5 22 4" xfId="36817"/>
    <cellStyle name="Note 4 5 22 5" xfId="36818"/>
    <cellStyle name="Note 4 5 22 6" xfId="36819"/>
    <cellStyle name="Note 4 5 22 7" xfId="36820"/>
    <cellStyle name="Note 4 5 23" xfId="36821"/>
    <cellStyle name="Note 4 5 23 2" xfId="36822"/>
    <cellStyle name="Note 4 5 23 2 2" xfId="36823"/>
    <cellStyle name="Note 4 5 23 2 3" xfId="36824"/>
    <cellStyle name="Note 4 5 23 2 4" xfId="36825"/>
    <cellStyle name="Note 4 5 23 2 5" xfId="36826"/>
    <cellStyle name="Note 4 5 23 2 6" xfId="36827"/>
    <cellStyle name="Note 4 5 23 3" xfId="36828"/>
    <cellStyle name="Note 4 5 23 4" xfId="36829"/>
    <cellStyle name="Note 4 5 23 5" xfId="36830"/>
    <cellStyle name="Note 4 5 23 6" xfId="36831"/>
    <cellStyle name="Note 4 5 23 7" xfId="36832"/>
    <cellStyle name="Note 4 5 24" xfId="36833"/>
    <cellStyle name="Note 4 5 24 2" xfId="36834"/>
    <cellStyle name="Note 4 5 24 2 2" xfId="36835"/>
    <cellStyle name="Note 4 5 24 2 3" xfId="36836"/>
    <cellStyle name="Note 4 5 24 2 4" xfId="36837"/>
    <cellStyle name="Note 4 5 24 2 5" xfId="36838"/>
    <cellStyle name="Note 4 5 24 2 6" xfId="36839"/>
    <cellStyle name="Note 4 5 24 3" xfId="36840"/>
    <cellStyle name="Note 4 5 24 4" xfId="36841"/>
    <cellStyle name="Note 4 5 24 5" xfId="36842"/>
    <cellStyle name="Note 4 5 24 6" xfId="36843"/>
    <cellStyle name="Note 4 5 24 7" xfId="36844"/>
    <cellStyle name="Note 4 5 25" xfId="36845"/>
    <cellStyle name="Note 4 5 25 2" xfId="36846"/>
    <cellStyle name="Note 4 5 25 2 2" xfId="36847"/>
    <cellStyle name="Note 4 5 25 2 3" xfId="36848"/>
    <cellStyle name="Note 4 5 25 2 4" xfId="36849"/>
    <cellStyle name="Note 4 5 25 2 5" xfId="36850"/>
    <cellStyle name="Note 4 5 25 2 6" xfId="36851"/>
    <cellStyle name="Note 4 5 25 3" xfId="36852"/>
    <cellStyle name="Note 4 5 25 4" xfId="36853"/>
    <cellStyle name="Note 4 5 25 5" xfId="36854"/>
    <cellStyle name="Note 4 5 25 6" xfId="36855"/>
    <cellStyle name="Note 4 5 25 7" xfId="36856"/>
    <cellStyle name="Note 4 5 26" xfId="36857"/>
    <cellStyle name="Note 4 5 26 2" xfId="36858"/>
    <cellStyle name="Note 4 5 26 2 2" xfId="36859"/>
    <cellStyle name="Note 4 5 26 2 3" xfId="36860"/>
    <cellStyle name="Note 4 5 26 2 4" xfId="36861"/>
    <cellStyle name="Note 4 5 26 2 5" xfId="36862"/>
    <cellStyle name="Note 4 5 26 2 6" xfId="36863"/>
    <cellStyle name="Note 4 5 26 3" xfId="36864"/>
    <cellStyle name="Note 4 5 26 4" xfId="36865"/>
    <cellStyle name="Note 4 5 26 5" xfId="36866"/>
    <cellStyle name="Note 4 5 26 6" xfId="36867"/>
    <cellStyle name="Note 4 5 26 7" xfId="36868"/>
    <cellStyle name="Note 4 5 27" xfId="36869"/>
    <cellStyle name="Note 4 5 27 2" xfId="36870"/>
    <cellStyle name="Note 4 5 27 2 2" xfId="36871"/>
    <cellStyle name="Note 4 5 27 2 3" xfId="36872"/>
    <cellStyle name="Note 4 5 27 2 4" xfId="36873"/>
    <cellStyle name="Note 4 5 27 2 5" xfId="36874"/>
    <cellStyle name="Note 4 5 27 2 6" xfId="36875"/>
    <cellStyle name="Note 4 5 27 3" xfId="36876"/>
    <cellStyle name="Note 4 5 27 4" xfId="36877"/>
    <cellStyle name="Note 4 5 27 5" xfId="36878"/>
    <cellStyle name="Note 4 5 27 6" xfId="36879"/>
    <cellStyle name="Note 4 5 27 7" xfId="36880"/>
    <cellStyle name="Note 4 5 28" xfId="36881"/>
    <cellStyle name="Note 4 5 28 2" xfId="36882"/>
    <cellStyle name="Note 4 5 28 2 2" xfId="36883"/>
    <cellStyle name="Note 4 5 28 2 3" xfId="36884"/>
    <cellStyle name="Note 4 5 28 2 4" xfId="36885"/>
    <cellStyle name="Note 4 5 28 2 5" xfId="36886"/>
    <cellStyle name="Note 4 5 28 2 6" xfId="36887"/>
    <cellStyle name="Note 4 5 28 3" xfId="36888"/>
    <cellStyle name="Note 4 5 28 4" xfId="36889"/>
    <cellStyle name="Note 4 5 28 5" xfId="36890"/>
    <cellStyle name="Note 4 5 28 6" xfId="36891"/>
    <cellStyle name="Note 4 5 28 7" xfId="36892"/>
    <cellStyle name="Note 4 5 29" xfId="36893"/>
    <cellStyle name="Note 4 5 29 2" xfId="36894"/>
    <cellStyle name="Note 4 5 29 2 2" xfId="36895"/>
    <cellStyle name="Note 4 5 29 2 3" xfId="36896"/>
    <cellStyle name="Note 4 5 29 2 4" xfId="36897"/>
    <cellStyle name="Note 4 5 29 2 5" xfId="36898"/>
    <cellStyle name="Note 4 5 29 2 6" xfId="36899"/>
    <cellStyle name="Note 4 5 29 3" xfId="36900"/>
    <cellStyle name="Note 4 5 29 4" xfId="36901"/>
    <cellStyle name="Note 4 5 29 5" xfId="36902"/>
    <cellStyle name="Note 4 5 29 6" xfId="36903"/>
    <cellStyle name="Note 4 5 29 7" xfId="36904"/>
    <cellStyle name="Note 4 5 3" xfId="36905"/>
    <cellStyle name="Note 4 5 3 2" xfId="36906"/>
    <cellStyle name="Note 4 5 3 2 2" xfId="36907"/>
    <cellStyle name="Note 4 5 3 2 3" xfId="36908"/>
    <cellStyle name="Note 4 5 3 2 4" xfId="36909"/>
    <cellStyle name="Note 4 5 3 2 5" xfId="36910"/>
    <cellStyle name="Note 4 5 3 2 6" xfId="36911"/>
    <cellStyle name="Note 4 5 3 3" xfId="36912"/>
    <cellStyle name="Note 4 5 3 4" xfId="36913"/>
    <cellStyle name="Note 4 5 3 5" xfId="36914"/>
    <cellStyle name="Note 4 5 3 6" xfId="36915"/>
    <cellStyle name="Note 4 5 3 7" xfId="36916"/>
    <cellStyle name="Note 4 5 30" xfId="36917"/>
    <cellStyle name="Note 4 5 30 2" xfId="36918"/>
    <cellStyle name="Note 4 5 30 2 2" xfId="36919"/>
    <cellStyle name="Note 4 5 30 2 3" xfId="36920"/>
    <cellStyle name="Note 4 5 30 2 4" xfId="36921"/>
    <cellStyle name="Note 4 5 30 2 5" xfId="36922"/>
    <cellStyle name="Note 4 5 30 2 6" xfId="36923"/>
    <cellStyle name="Note 4 5 30 3" xfId="36924"/>
    <cellStyle name="Note 4 5 30 4" xfId="36925"/>
    <cellStyle name="Note 4 5 30 5" xfId="36926"/>
    <cellStyle name="Note 4 5 30 6" xfId="36927"/>
    <cellStyle name="Note 4 5 30 7" xfId="36928"/>
    <cellStyle name="Note 4 5 31" xfId="36929"/>
    <cellStyle name="Note 4 5 31 2" xfId="36930"/>
    <cellStyle name="Note 4 5 31 2 2" xfId="36931"/>
    <cellStyle name="Note 4 5 31 2 3" xfId="36932"/>
    <cellStyle name="Note 4 5 31 2 4" xfId="36933"/>
    <cellStyle name="Note 4 5 31 2 5" xfId="36934"/>
    <cellStyle name="Note 4 5 31 2 6" xfId="36935"/>
    <cellStyle name="Note 4 5 31 3" xfId="36936"/>
    <cellStyle name="Note 4 5 31 4" xfId="36937"/>
    <cellStyle name="Note 4 5 31 5" xfId="36938"/>
    <cellStyle name="Note 4 5 31 6" xfId="36939"/>
    <cellStyle name="Note 4 5 31 7" xfId="36940"/>
    <cellStyle name="Note 4 5 32" xfId="36941"/>
    <cellStyle name="Note 4 5 32 2" xfId="36942"/>
    <cellStyle name="Note 4 5 32 2 2" xfId="36943"/>
    <cellStyle name="Note 4 5 32 2 3" xfId="36944"/>
    <cellStyle name="Note 4 5 32 2 4" xfId="36945"/>
    <cellStyle name="Note 4 5 32 2 5" xfId="36946"/>
    <cellStyle name="Note 4 5 32 2 6" xfId="36947"/>
    <cellStyle name="Note 4 5 32 3" xfId="36948"/>
    <cellStyle name="Note 4 5 32 4" xfId="36949"/>
    <cellStyle name="Note 4 5 32 5" xfId="36950"/>
    <cellStyle name="Note 4 5 32 6" xfId="36951"/>
    <cellStyle name="Note 4 5 32 7" xfId="36952"/>
    <cellStyle name="Note 4 5 33" xfId="36953"/>
    <cellStyle name="Note 4 5 33 2" xfId="36954"/>
    <cellStyle name="Note 4 5 33 2 2" xfId="36955"/>
    <cellStyle name="Note 4 5 33 2 3" xfId="36956"/>
    <cellStyle name="Note 4 5 33 2 4" xfId="36957"/>
    <cellStyle name="Note 4 5 33 2 5" xfId="36958"/>
    <cellStyle name="Note 4 5 33 2 6" xfId="36959"/>
    <cellStyle name="Note 4 5 33 3" xfId="36960"/>
    <cellStyle name="Note 4 5 33 4" xfId="36961"/>
    <cellStyle name="Note 4 5 33 5" xfId="36962"/>
    <cellStyle name="Note 4 5 33 6" xfId="36963"/>
    <cellStyle name="Note 4 5 33 7" xfId="36964"/>
    <cellStyle name="Note 4 5 34" xfId="36965"/>
    <cellStyle name="Note 4 5 34 2" xfId="36966"/>
    <cellStyle name="Note 4 5 34 2 2" xfId="36967"/>
    <cellStyle name="Note 4 5 34 2 3" xfId="36968"/>
    <cellStyle name="Note 4 5 34 2 4" xfId="36969"/>
    <cellStyle name="Note 4 5 34 2 5" xfId="36970"/>
    <cellStyle name="Note 4 5 34 2 6" xfId="36971"/>
    <cellStyle name="Note 4 5 34 3" xfId="36972"/>
    <cellStyle name="Note 4 5 34 4" xfId="36973"/>
    <cellStyle name="Note 4 5 34 5" xfId="36974"/>
    <cellStyle name="Note 4 5 34 6" xfId="36975"/>
    <cellStyle name="Note 4 5 34 7" xfId="36976"/>
    <cellStyle name="Note 4 5 35" xfId="36977"/>
    <cellStyle name="Note 4 5 35 2" xfId="36978"/>
    <cellStyle name="Note 4 5 35 3" xfId="36979"/>
    <cellStyle name="Note 4 5 35 4" xfId="36980"/>
    <cellStyle name="Note 4 5 35 5" xfId="36981"/>
    <cellStyle name="Note 4 5 35 6" xfId="36982"/>
    <cellStyle name="Note 4 5 36" xfId="36983"/>
    <cellStyle name="Note 4 5 37" xfId="36984"/>
    <cellStyle name="Note 4 5 38" xfId="36985"/>
    <cellStyle name="Note 4 5 39" xfId="36986"/>
    <cellStyle name="Note 4 5 4" xfId="36987"/>
    <cellStyle name="Note 4 5 4 2" xfId="36988"/>
    <cellStyle name="Note 4 5 4 2 2" xfId="36989"/>
    <cellStyle name="Note 4 5 4 2 3" xfId="36990"/>
    <cellStyle name="Note 4 5 4 2 4" xfId="36991"/>
    <cellStyle name="Note 4 5 4 2 5" xfId="36992"/>
    <cellStyle name="Note 4 5 4 2 6" xfId="36993"/>
    <cellStyle name="Note 4 5 4 3" xfId="36994"/>
    <cellStyle name="Note 4 5 4 4" xfId="36995"/>
    <cellStyle name="Note 4 5 4 5" xfId="36996"/>
    <cellStyle name="Note 4 5 4 6" xfId="36997"/>
    <cellStyle name="Note 4 5 4 7" xfId="36998"/>
    <cellStyle name="Note 4 5 40" xfId="36999"/>
    <cellStyle name="Note 4 5 5" xfId="37000"/>
    <cellStyle name="Note 4 5 5 2" xfId="37001"/>
    <cellStyle name="Note 4 5 5 2 2" xfId="37002"/>
    <cellStyle name="Note 4 5 5 2 3" xfId="37003"/>
    <cellStyle name="Note 4 5 5 2 4" xfId="37004"/>
    <cellStyle name="Note 4 5 5 2 5" xfId="37005"/>
    <cellStyle name="Note 4 5 5 2 6" xfId="37006"/>
    <cellStyle name="Note 4 5 5 3" xfId="37007"/>
    <cellStyle name="Note 4 5 5 4" xfId="37008"/>
    <cellStyle name="Note 4 5 5 5" xfId="37009"/>
    <cellStyle name="Note 4 5 5 6" xfId="37010"/>
    <cellStyle name="Note 4 5 5 7" xfId="37011"/>
    <cellStyle name="Note 4 5 6" xfId="37012"/>
    <cellStyle name="Note 4 5 6 2" xfId="37013"/>
    <cellStyle name="Note 4 5 6 2 2" xfId="37014"/>
    <cellStyle name="Note 4 5 6 2 3" xfId="37015"/>
    <cellStyle name="Note 4 5 6 2 4" xfId="37016"/>
    <cellStyle name="Note 4 5 6 2 5" xfId="37017"/>
    <cellStyle name="Note 4 5 6 2 6" xfId="37018"/>
    <cellStyle name="Note 4 5 6 3" xfId="37019"/>
    <cellStyle name="Note 4 5 6 4" xfId="37020"/>
    <cellStyle name="Note 4 5 6 5" xfId="37021"/>
    <cellStyle name="Note 4 5 6 6" xfId="37022"/>
    <cellStyle name="Note 4 5 6 7" xfId="37023"/>
    <cellStyle name="Note 4 5 7" xfId="37024"/>
    <cellStyle name="Note 4 5 7 2" xfId="37025"/>
    <cellStyle name="Note 4 5 7 2 2" xfId="37026"/>
    <cellStyle name="Note 4 5 7 2 3" xfId="37027"/>
    <cellStyle name="Note 4 5 7 2 4" xfId="37028"/>
    <cellStyle name="Note 4 5 7 2 5" xfId="37029"/>
    <cellStyle name="Note 4 5 7 2 6" xfId="37030"/>
    <cellStyle name="Note 4 5 7 3" xfId="37031"/>
    <cellStyle name="Note 4 5 7 4" xfId="37032"/>
    <cellStyle name="Note 4 5 7 5" xfId="37033"/>
    <cellStyle name="Note 4 5 7 6" xfId="37034"/>
    <cellStyle name="Note 4 5 7 7" xfId="37035"/>
    <cellStyle name="Note 4 5 8" xfId="37036"/>
    <cellStyle name="Note 4 5 8 2" xfId="37037"/>
    <cellStyle name="Note 4 5 8 2 2" xfId="37038"/>
    <cellStyle name="Note 4 5 8 2 3" xfId="37039"/>
    <cellStyle name="Note 4 5 8 2 4" xfId="37040"/>
    <cellStyle name="Note 4 5 8 2 5" xfId="37041"/>
    <cellStyle name="Note 4 5 8 2 6" xfId="37042"/>
    <cellStyle name="Note 4 5 8 3" xfId="37043"/>
    <cellStyle name="Note 4 5 8 4" xfId="37044"/>
    <cellStyle name="Note 4 5 8 5" xfId="37045"/>
    <cellStyle name="Note 4 5 8 6" xfId="37046"/>
    <cellStyle name="Note 4 5 8 7" xfId="37047"/>
    <cellStyle name="Note 4 5 9" xfId="37048"/>
    <cellStyle name="Note 4 5 9 2" xfId="37049"/>
    <cellStyle name="Note 4 5 9 2 2" xfId="37050"/>
    <cellStyle name="Note 4 5 9 2 3" xfId="37051"/>
    <cellStyle name="Note 4 5 9 2 4" xfId="37052"/>
    <cellStyle name="Note 4 5 9 2 5" xfId="37053"/>
    <cellStyle name="Note 4 5 9 2 6" xfId="37054"/>
    <cellStyle name="Note 4 5 9 3" xfId="37055"/>
    <cellStyle name="Note 4 5 9 4" xfId="37056"/>
    <cellStyle name="Note 4 5 9 5" xfId="37057"/>
    <cellStyle name="Note 4 5 9 6" xfId="37058"/>
    <cellStyle name="Note 4 5 9 7" xfId="37059"/>
    <cellStyle name="Note 4 6" xfId="37060"/>
    <cellStyle name="Note 4 6 2" xfId="37061"/>
    <cellStyle name="Note 4 6 2 2" xfId="37062"/>
    <cellStyle name="Note 4 6 2 3" xfId="37063"/>
    <cellStyle name="Note 4 6 2 4" xfId="37064"/>
    <cellStyle name="Note 4 6 2 5" xfId="37065"/>
    <cellStyle name="Note 4 6 2 6" xfId="37066"/>
    <cellStyle name="Note 4 6 3" xfId="37067"/>
    <cellStyle name="Note 4 6 4" xfId="37068"/>
    <cellStyle name="Note 4 6 5" xfId="37069"/>
    <cellStyle name="Note 4 6 6" xfId="37070"/>
    <cellStyle name="Note 4 6 7" xfId="37071"/>
    <cellStyle name="Note 4 7" xfId="37072"/>
    <cellStyle name="Note 4 7 2" xfId="37073"/>
    <cellStyle name="Note 4 7 2 2" xfId="37074"/>
    <cellStyle name="Note 4 7 2 3" xfId="37075"/>
    <cellStyle name="Note 4 7 2 4" xfId="37076"/>
    <cellStyle name="Note 4 7 2 5" xfId="37077"/>
    <cellStyle name="Note 4 7 2 6" xfId="37078"/>
    <cellStyle name="Note 4 7 3" xfId="37079"/>
    <cellStyle name="Note 4 7 4" xfId="37080"/>
    <cellStyle name="Note 4 7 5" xfId="37081"/>
    <cellStyle name="Note 4 7 6" xfId="37082"/>
    <cellStyle name="Note 4 7 7" xfId="37083"/>
    <cellStyle name="Note 4 8" xfId="37084"/>
    <cellStyle name="Note 4 8 2" xfId="37085"/>
    <cellStyle name="Note 4 8 2 2" xfId="37086"/>
    <cellStyle name="Note 4 8 2 3" xfId="37087"/>
    <cellStyle name="Note 4 8 2 4" xfId="37088"/>
    <cellStyle name="Note 4 8 2 5" xfId="37089"/>
    <cellStyle name="Note 4 8 2 6" xfId="37090"/>
    <cellStyle name="Note 4 8 3" xfId="37091"/>
    <cellStyle name="Note 4 8 4" xfId="37092"/>
    <cellStyle name="Note 4 8 5" xfId="37093"/>
    <cellStyle name="Note 4 8 6" xfId="37094"/>
    <cellStyle name="Note 4 8 7" xfId="37095"/>
    <cellStyle name="Note 4 9" xfId="37096"/>
    <cellStyle name="Note 4 9 2" xfId="37097"/>
    <cellStyle name="Note 4 9 2 2" xfId="37098"/>
    <cellStyle name="Note 4 9 2 3" xfId="37099"/>
    <cellStyle name="Note 4 9 2 4" xfId="37100"/>
    <cellStyle name="Note 4 9 2 5" xfId="37101"/>
    <cellStyle name="Note 4 9 2 6" xfId="37102"/>
    <cellStyle name="Note 4 9 3" xfId="37103"/>
    <cellStyle name="Note 4 9 4" xfId="37104"/>
    <cellStyle name="Note 4 9 5" xfId="37105"/>
    <cellStyle name="Note 4 9 6" xfId="37106"/>
    <cellStyle name="Note 4 9 7" xfId="37107"/>
    <cellStyle name="Note 5" xfId="37108"/>
    <cellStyle name="Note 5 2" xfId="37109"/>
    <cellStyle name="Note 6" xfId="37110"/>
    <cellStyle name="Note 7" xfId="37111"/>
    <cellStyle name="Note 8" xfId="37112"/>
    <cellStyle name="Output 2" xfId="37113"/>
    <cellStyle name="Output 2 10" xfId="37114"/>
    <cellStyle name="Output 2 10 2" xfId="37115"/>
    <cellStyle name="Output 2 10 2 2" xfId="37116"/>
    <cellStyle name="Output 2 10 2 3" xfId="37117"/>
    <cellStyle name="Output 2 10 2 4" xfId="37118"/>
    <cellStyle name="Output 2 10 2 5" xfId="37119"/>
    <cellStyle name="Output 2 10 2 6" xfId="37120"/>
    <cellStyle name="Output 2 10 3" xfId="37121"/>
    <cellStyle name="Output 2 10 4" xfId="37122"/>
    <cellStyle name="Output 2 10 5" xfId="37123"/>
    <cellStyle name="Output 2 10 6" xfId="37124"/>
    <cellStyle name="Output 2 10 7" xfId="37125"/>
    <cellStyle name="Output 2 11" xfId="37126"/>
    <cellStyle name="Output 2 11 2" xfId="37127"/>
    <cellStyle name="Output 2 11 2 2" xfId="37128"/>
    <cellStyle name="Output 2 11 2 3" xfId="37129"/>
    <cellStyle name="Output 2 11 2 4" xfId="37130"/>
    <cellStyle name="Output 2 11 2 5" xfId="37131"/>
    <cellStyle name="Output 2 11 2 6" xfId="37132"/>
    <cellStyle name="Output 2 11 3" xfId="37133"/>
    <cellStyle name="Output 2 11 4" xfId="37134"/>
    <cellStyle name="Output 2 11 5" xfId="37135"/>
    <cellStyle name="Output 2 11 6" xfId="37136"/>
    <cellStyle name="Output 2 11 7" xfId="37137"/>
    <cellStyle name="Output 2 12" xfId="37138"/>
    <cellStyle name="Output 2 12 2" xfId="37139"/>
    <cellStyle name="Output 2 12 2 2" xfId="37140"/>
    <cellStyle name="Output 2 12 2 3" xfId="37141"/>
    <cellStyle name="Output 2 12 2 4" xfId="37142"/>
    <cellStyle name="Output 2 12 2 5" xfId="37143"/>
    <cellStyle name="Output 2 12 2 6" xfId="37144"/>
    <cellStyle name="Output 2 12 3" xfId="37145"/>
    <cellStyle name="Output 2 12 4" xfId="37146"/>
    <cellStyle name="Output 2 12 5" xfId="37147"/>
    <cellStyle name="Output 2 12 6" xfId="37148"/>
    <cellStyle name="Output 2 12 7" xfId="37149"/>
    <cellStyle name="Output 2 13" xfId="37150"/>
    <cellStyle name="Output 2 13 2" xfId="37151"/>
    <cellStyle name="Output 2 13 2 2" xfId="37152"/>
    <cellStyle name="Output 2 13 2 3" xfId="37153"/>
    <cellStyle name="Output 2 13 2 4" xfId="37154"/>
    <cellStyle name="Output 2 13 2 5" xfId="37155"/>
    <cellStyle name="Output 2 13 2 6" xfId="37156"/>
    <cellStyle name="Output 2 13 3" xfId="37157"/>
    <cellStyle name="Output 2 13 4" xfId="37158"/>
    <cellStyle name="Output 2 13 5" xfId="37159"/>
    <cellStyle name="Output 2 13 6" xfId="37160"/>
    <cellStyle name="Output 2 13 7" xfId="37161"/>
    <cellStyle name="Output 2 14" xfId="37162"/>
    <cellStyle name="Output 2 14 2" xfId="37163"/>
    <cellStyle name="Output 2 14 2 2" xfId="37164"/>
    <cellStyle name="Output 2 14 2 3" xfId="37165"/>
    <cellStyle name="Output 2 14 2 4" xfId="37166"/>
    <cellStyle name="Output 2 14 2 5" xfId="37167"/>
    <cellStyle name="Output 2 14 2 6" xfId="37168"/>
    <cellStyle name="Output 2 14 3" xfId="37169"/>
    <cellStyle name="Output 2 14 4" xfId="37170"/>
    <cellStyle name="Output 2 14 5" xfId="37171"/>
    <cellStyle name="Output 2 14 6" xfId="37172"/>
    <cellStyle name="Output 2 14 7" xfId="37173"/>
    <cellStyle name="Output 2 15" xfId="37174"/>
    <cellStyle name="Output 2 15 2" xfId="37175"/>
    <cellStyle name="Output 2 15 2 2" xfId="37176"/>
    <cellStyle name="Output 2 15 2 3" xfId="37177"/>
    <cellStyle name="Output 2 15 2 4" xfId="37178"/>
    <cellStyle name="Output 2 15 2 5" xfId="37179"/>
    <cellStyle name="Output 2 15 2 6" xfId="37180"/>
    <cellStyle name="Output 2 15 3" xfId="37181"/>
    <cellStyle name="Output 2 15 4" xfId="37182"/>
    <cellStyle name="Output 2 15 5" xfId="37183"/>
    <cellStyle name="Output 2 15 6" xfId="37184"/>
    <cellStyle name="Output 2 15 7" xfId="37185"/>
    <cellStyle name="Output 2 16" xfId="37186"/>
    <cellStyle name="Output 2 16 2" xfId="37187"/>
    <cellStyle name="Output 2 16 2 2" xfId="37188"/>
    <cellStyle name="Output 2 16 2 3" xfId="37189"/>
    <cellStyle name="Output 2 16 2 4" xfId="37190"/>
    <cellStyle name="Output 2 16 2 5" xfId="37191"/>
    <cellStyle name="Output 2 16 2 6" xfId="37192"/>
    <cellStyle name="Output 2 16 3" xfId="37193"/>
    <cellStyle name="Output 2 16 4" xfId="37194"/>
    <cellStyle name="Output 2 16 5" xfId="37195"/>
    <cellStyle name="Output 2 16 6" xfId="37196"/>
    <cellStyle name="Output 2 16 7" xfId="37197"/>
    <cellStyle name="Output 2 17" xfId="37198"/>
    <cellStyle name="Output 2 17 2" xfId="37199"/>
    <cellStyle name="Output 2 17 2 2" xfId="37200"/>
    <cellStyle name="Output 2 17 2 3" xfId="37201"/>
    <cellStyle name="Output 2 17 2 4" xfId="37202"/>
    <cellStyle name="Output 2 17 2 5" xfId="37203"/>
    <cellStyle name="Output 2 17 2 6" xfId="37204"/>
    <cellStyle name="Output 2 17 3" xfId="37205"/>
    <cellStyle name="Output 2 17 4" xfId="37206"/>
    <cellStyle name="Output 2 17 5" xfId="37207"/>
    <cellStyle name="Output 2 17 6" xfId="37208"/>
    <cellStyle name="Output 2 17 7" xfId="37209"/>
    <cellStyle name="Output 2 18" xfId="37210"/>
    <cellStyle name="Output 2 18 2" xfId="37211"/>
    <cellStyle name="Output 2 18 2 2" xfId="37212"/>
    <cellStyle name="Output 2 18 2 3" xfId="37213"/>
    <cellStyle name="Output 2 18 2 4" xfId="37214"/>
    <cellStyle name="Output 2 18 2 5" xfId="37215"/>
    <cellStyle name="Output 2 18 2 6" xfId="37216"/>
    <cellStyle name="Output 2 18 3" xfId="37217"/>
    <cellStyle name="Output 2 18 4" xfId="37218"/>
    <cellStyle name="Output 2 18 5" xfId="37219"/>
    <cellStyle name="Output 2 18 6" xfId="37220"/>
    <cellStyle name="Output 2 18 7" xfId="37221"/>
    <cellStyle name="Output 2 19" xfId="37222"/>
    <cellStyle name="Output 2 19 2" xfId="37223"/>
    <cellStyle name="Output 2 19 2 2" xfId="37224"/>
    <cellStyle name="Output 2 19 2 3" xfId="37225"/>
    <cellStyle name="Output 2 19 2 4" xfId="37226"/>
    <cellStyle name="Output 2 19 2 5" xfId="37227"/>
    <cellStyle name="Output 2 19 2 6" xfId="37228"/>
    <cellStyle name="Output 2 19 3" xfId="37229"/>
    <cellStyle name="Output 2 19 4" xfId="37230"/>
    <cellStyle name="Output 2 19 5" xfId="37231"/>
    <cellStyle name="Output 2 19 6" xfId="37232"/>
    <cellStyle name="Output 2 19 7" xfId="37233"/>
    <cellStyle name="Output 2 2" xfId="37234"/>
    <cellStyle name="Output 2 2 10" xfId="37235"/>
    <cellStyle name="Output 2 2 10 2" xfId="37236"/>
    <cellStyle name="Output 2 2 10 2 2" xfId="37237"/>
    <cellStyle name="Output 2 2 10 2 3" xfId="37238"/>
    <cellStyle name="Output 2 2 10 2 4" xfId="37239"/>
    <cellStyle name="Output 2 2 10 2 5" xfId="37240"/>
    <cellStyle name="Output 2 2 10 2 6" xfId="37241"/>
    <cellStyle name="Output 2 2 10 3" xfId="37242"/>
    <cellStyle name="Output 2 2 10 4" xfId="37243"/>
    <cellStyle name="Output 2 2 10 5" xfId="37244"/>
    <cellStyle name="Output 2 2 10 6" xfId="37245"/>
    <cellStyle name="Output 2 2 10 7" xfId="37246"/>
    <cellStyle name="Output 2 2 11" xfId="37247"/>
    <cellStyle name="Output 2 2 11 2" xfId="37248"/>
    <cellStyle name="Output 2 2 11 2 2" xfId="37249"/>
    <cellStyle name="Output 2 2 11 2 3" xfId="37250"/>
    <cellStyle name="Output 2 2 11 2 4" xfId="37251"/>
    <cellStyle name="Output 2 2 11 2 5" xfId="37252"/>
    <cellStyle name="Output 2 2 11 2 6" xfId="37253"/>
    <cellStyle name="Output 2 2 11 3" xfId="37254"/>
    <cellStyle name="Output 2 2 11 4" xfId="37255"/>
    <cellStyle name="Output 2 2 11 5" xfId="37256"/>
    <cellStyle name="Output 2 2 11 6" xfId="37257"/>
    <cellStyle name="Output 2 2 11 7" xfId="37258"/>
    <cellStyle name="Output 2 2 12" xfId="37259"/>
    <cellStyle name="Output 2 2 12 2" xfId="37260"/>
    <cellStyle name="Output 2 2 12 2 2" xfId="37261"/>
    <cellStyle name="Output 2 2 12 2 3" xfId="37262"/>
    <cellStyle name="Output 2 2 12 2 4" xfId="37263"/>
    <cellStyle name="Output 2 2 12 2 5" xfId="37264"/>
    <cellStyle name="Output 2 2 12 2 6" xfId="37265"/>
    <cellStyle name="Output 2 2 12 3" xfId="37266"/>
    <cellStyle name="Output 2 2 12 4" xfId="37267"/>
    <cellStyle name="Output 2 2 12 5" xfId="37268"/>
    <cellStyle name="Output 2 2 12 6" xfId="37269"/>
    <cellStyle name="Output 2 2 12 7" xfId="37270"/>
    <cellStyle name="Output 2 2 13" xfId="37271"/>
    <cellStyle name="Output 2 2 13 2" xfId="37272"/>
    <cellStyle name="Output 2 2 13 2 2" xfId="37273"/>
    <cellStyle name="Output 2 2 13 2 3" xfId="37274"/>
    <cellStyle name="Output 2 2 13 2 4" xfId="37275"/>
    <cellStyle name="Output 2 2 13 2 5" xfId="37276"/>
    <cellStyle name="Output 2 2 13 2 6" xfId="37277"/>
    <cellStyle name="Output 2 2 13 3" xfId="37278"/>
    <cellStyle name="Output 2 2 13 4" xfId="37279"/>
    <cellStyle name="Output 2 2 13 5" xfId="37280"/>
    <cellStyle name="Output 2 2 13 6" xfId="37281"/>
    <cellStyle name="Output 2 2 13 7" xfId="37282"/>
    <cellStyle name="Output 2 2 14" xfId="37283"/>
    <cellStyle name="Output 2 2 14 2" xfId="37284"/>
    <cellStyle name="Output 2 2 14 2 2" xfId="37285"/>
    <cellStyle name="Output 2 2 14 2 3" xfId="37286"/>
    <cellStyle name="Output 2 2 14 2 4" xfId="37287"/>
    <cellStyle name="Output 2 2 14 2 5" xfId="37288"/>
    <cellStyle name="Output 2 2 14 2 6" xfId="37289"/>
    <cellStyle name="Output 2 2 14 3" xfId="37290"/>
    <cellStyle name="Output 2 2 14 4" xfId="37291"/>
    <cellStyle name="Output 2 2 14 5" xfId="37292"/>
    <cellStyle name="Output 2 2 14 6" xfId="37293"/>
    <cellStyle name="Output 2 2 14 7" xfId="37294"/>
    <cellStyle name="Output 2 2 15" xfId="37295"/>
    <cellStyle name="Output 2 2 15 2" xfId="37296"/>
    <cellStyle name="Output 2 2 15 2 2" xfId="37297"/>
    <cellStyle name="Output 2 2 15 2 3" xfId="37298"/>
    <cellStyle name="Output 2 2 15 2 4" xfId="37299"/>
    <cellStyle name="Output 2 2 15 2 5" xfId="37300"/>
    <cellStyle name="Output 2 2 15 2 6" xfId="37301"/>
    <cellStyle name="Output 2 2 15 3" xfId="37302"/>
    <cellStyle name="Output 2 2 15 4" xfId="37303"/>
    <cellStyle name="Output 2 2 15 5" xfId="37304"/>
    <cellStyle name="Output 2 2 15 6" xfId="37305"/>
    <cellStyle name="Output 2 2 15 7" xfId="37306"/>
    <cellStyle name="Output 2 2 16" xfId="37307"/>
    <cellStyle name="Output 2 2 16 2" xfId="37308"/>
    <cellStyle name="Output 2 2 16 2 2" xfId="37309"/>
    <cellStyle name="Output 2 2 16 2 3" xfId="37310"/>
    <cellStyle name="Output 2 2 16 2 4" xfId="37311"/>
    <cellStyle name="Output 2 2 16 2 5" xfId="37312"/>
    <cellStyle name="Output 2 2 16 2 6" xfId="37313"/>
    <cellStyle name="Output 2 2 16 3" xfId="37314"/>
    <cellStyle name="Output 2 2 16 4" xfId="37315"/>
    <cellStyle name="Output 2 2 16 5" xfId="37316"/>
    <cellStyle name="Output 2 2 16 6" xfId="37317"/>
    <cellStyle name="Output 2 2 16 7" xfId="37318"/>
    <cellStyle name="Output 2 2 17" xfId="37319"/>
    <cellStyle name="Output 2 2 17 2" xfId="37320"/>
    <cellStyle name="Output 2 2 17 2 2" xfId="37321"/>
    <cellStyle name="Output 2 2 17 2 3" xfId="37322"/>
    <cellStyle name="Output 2 2 17 2 4" xfId="37323"/>
    <cellStyle name="Output 2 2 17 2 5" xfId="37324"/>
    <cellStyle name="Output 2 2 17 2 6" xfId="37325"/>
    <cellStyle name="Output 2 2 17 3" xfId="37326"/>
    <cellStyle name="Output 2 2 17 4" xfId="37327"/>
    <cellStyle name="Output 2 2 17 5" xfId="37328"/>
    <cellStyle name="Output 2 2 17 6" xfId="37329"/>
    <cellStyle name="Output 2 2 17 7" xfId="37330"/>
    <cellStyle name="Output 2 2 18" xfId="37331"/>
    <cellStyle name="Output 2 2 18 2" xfId="37332"/>
    <cellStyle name="Output 2 2 18 2 2" xfId="37333"/>
    <cellStyle name="Output 2 2 18 2 3" xfId="37334"/>
    <cellStyle name="Output 2 2 18 2 4" xfId="37335"/>
    <cellStyle name="Output 2 2 18 2 5" xfId="37336"/>
    <cellStyle name="Output 2 2 18 2 6" xfId="37337"/>
    <cellStyle name="Output 2 2 18 3" xfId="37338"/>
    <cellStyle name="Output 2 2 18 4" xfId="37339"/>
    <cellStyle name="Output 2 2 18 5" xfId="37340"/>
    <cellStyle name="Output 2 2 18 6" xfId="37341"/>
    <cellStyle name="Output 2 2 18 7" xfId="37342"/>
    <cellStyle name="Output 2 2 19" xfId="37343"/>
    <cellStyle name="Output 2 2 19 2" xfId="37344"/>
    <cellStyle name="Output 2 2 19 2 2" xfId="37345"/>
    <cellStyle name="Output 2 2 19 2 3" xfId="37346"/>
    <cellStyle name="Output 2 2 19 2 4" xfId="37347"/>
    <cellStyle name="Output 2 2 19 2 5" xfId="37348"/>
    <cellStyle name="Output 2 2 19 2 6" xfId="37349"/>
    <cellStyle name="Output 2 2 19 3" xfId="37350"/>
    <cellStyle name="Output 2 2 19 4" xfId="37351"/>
    <cellStyle name="Output 2 2 19 5" xfId="37352"/>
    <cellStyle name="Output 2 2 19 6" xfId="37353"/>
    <cellStyle name="Output 2 2 19 7" xfId="37354"/>
    <cellStyle name="Output 2 2 2" xfId="37355"/>
    <cellStyle name="Output 2 2 2 10" xfId="37356"/>
    <cellStyle name="Output 2 2 2 10 2" xfId="37357"/>
    <cellStyle name="Output 2 2 2 10 2 2" xfId="37358"/>
    <cellStyle name="Output 2 2 2 10 2 3" xfId="37359"/>
    <cellStyle name="Output 2 2 2 10 2 4" xfId="37360"/>
    <cellStyle name="Output 2 2 2 10 2 5" xfId="37361"/>
    <cellStyle name="Output 2 2 2 10 2 6" xfId="37362"/>
    <cellStyle name="Output 2 2 2 10 3" xfId="37363"/>
    <cellStyle name="Output 2 2 2 10 4" xfId="37364"/>
    <cellStyle name="Output 2 2 2 10 5" xfId="37365"/>
    <cellStyle name="Output 2 2 2 10 6" xfId="37366"/>
    <cellStyle name="Output 2 2 2 10 7" xfId="37367"/>
    <cellStyle name="Output 2 2 2 11" xfId="37368"/>
    <cellStyle name="Output 2 2 2 11 2" xfId="37369"/>
    <cellStyle name="Output 2 2 2 11 2 2" xfId="37370"/>
    <cellStyle name="Output 2 2 2 11 2 3" xfId="37371"/>
    <cellStyle name="Output 2 2 2 11 2 4" xfId="37372"/>
    <cellStyle name="Output 2 2 2 11 2 5" xfId="37373"/>
    <cellStyle name="Output 2 2 2 11 2 6" xfId="37374"/>
    <cellStyle name="Output 2 2 2 11 3" xfId="37375"/>
    <cellStyle name="Output 2 2 2 11 4" xfId="37376"/>
    <cellStyle name="Output 2 2 2 11 5" xfId="37377"/>
    <cellStyle name="Output 2 2 2 11 6" xfId="37378"/>
    <cellStyle name="Output 2 2 2 11 7" xfId="37379"/>
    <cellStyle name="Output 2 2 2 12" xfId="37380"/>
    <cellStyle name="Output 2 2 2 12 2" xfId="37381"/>
    <cellStyle name="Output 2 2 2 12 2 2" xfId="37382"/>
    <cellStyle name="Output 2 2 2 12 2 3" xfId="37383"/>
    <cellStyle name="Output 2 2 2 12 2 4" xfId="37384"/>
    <cellStyle name="Output 2 2 2 12 2 5" xfId="37385"/>
    <cellStyle name="Output 2 2 2 12 2 6" xfId="37386"/>
    <cellStyle name="Output 2 2 2 12 3" xfId="37387"/>
    <cellStyle name="Output 2 2 2 12 4" xfId="37388"/>
    <cellStyle name="Output 2 2 2 12 5" xfId="37389"/>
    <cellStyle name="Output 2 2 2 12 6" xfId="37390"/>
    <cellStyle name="Output 2 2 2 12 7" xfId="37391"/>
    <cellStyle name="Output 2 2 2 13" xfId="37392"/>
    <cellStyle name="Output 2 2 2 13 2" xfId="37393"/>
    <cellStyle name="Output 2 2 2 13 2 2" xfId="37394"/>
    <cellStyle name="Output 2 2 2 13 2 3" xfId="37395"/>
    <cellStyle name="Output 2 2 2 13 2 4" xfId="37396"/>
    <cellStyle name="Output 2 2 2 13 2 5" xfId="37397"/>
    <cellStyle name="Output 2 2 2 13 2 6" xfId="37398"/>
    <cellStyle name="Output 2 2 2 13 3" xfId="37399"/>
    <cellStyle name="Output 2 2 2 13 4" xfId="37400"/>
    <cellStyle name="Output 2 2 2 13 5" xfId="37401"/>
    <cellStyle name="Output 2 2 2 13 6" xfId="37402"/>
    <cellStyle name="Output 2 2 2 13 7" xfId="37403"/>
    <cellStyle name="Output 2 2 2 14" xfId="37404"/>
    <cellStyle name="Output 2 2 2 14 2" xfId="37405"/>
    <cellStyle name="Output 2 2 2 14 2 2" xfId="37406"/>
    <cellStyle name="Output 2 2 2 14 2 3" xfId="37407"/>
    <cellStyle name="Output 2 2 2 14 2 4" xfId="37408"/>
    <cellStyle name="Output 2 2 2 14 2 5" xfId="37409"/>
    <cellStyle name="Output 2 2 2 14 2 6" xfId="37410"/>
    <cellStyle name="Output 2 2 2 14 3" xfId="37411"/>
    <cellStyle name="Output 2 2 2 14 4" xfId="37412"/>
    <cellStyle name="Output 2 2 2 14 5" xfId="37413"/>
    <cellStyle name="Output 2 2 2 14 6" xfId="37414"/>
    <cellStyle name="Output 2 2 2 14 7" xfId="37415"/>
    <cellStyle name="Output 2 2 2 15" xfId="37416"/>
    <cellStyle name="Output 2 2 2 15 2" xfId="37417"/>
    <cellStyle name="Output 2 2 2 15 2 2" xfId="37418"/>
    <cellStyle name="Output 2 2 2 15 2 3" xfId="37419"/>
    <cellStyle name="Output 2 2 2 15 2 4" xfId="37420"/>
    <cellStyle name="Output 2 2 2 15 2 5" xfId="37421"/>
    <cellStyle name="Output 2 2 2 15 2 6" xfId="37422"/>
    <cellStyle name="Output 2 2 2 15 3" xfId="37423"/>
    <cellStyle name="Output 2 2 2 15 4" xfId="37424"/>
    <cellStyle name="Output 2 2 2 15 5" xfId="37425"/>
    <cellStyle name="Output 2 2 2 15 6" xfId="37426"/>
    <cellStyle name="Output 2 2 2 15 7" xfId="37427"/>
    <cellStyle name="Output 2 2 2 16" xfId="37428"/>
    <cellStyle name="Output 2 2 2 16 2" xfId="37429"/>
    <cellStyle name="Output 2 2 2 16 2 2" xfId="37430"/>
    <cellStyle name="Output 2 2 2 16 2 3" xfId="37431"/>
    <cellStyle name="Output 2 2 2 16 2 4" xfId="37432"/>
    <cellStyle name="Output 2 2 2 16 2 5" xfId="37433"/>
    <cellStyle name="Output 2 2 2 16 2 6" xfId="37434"/>
    <cellStyle name="Output 2 2 2 16 3" xfId="37435"/>
    <cellStyle name="Output 2 2 2 16 4" xfId="37436"/>
    <cellStyle name="Output 2 2 2 16 5" xfId="37437"/>
    <cellStyle name="Output 2 2 2 16 6" xfId="37438"/>
    <cellStyle name="Output 2 2 2 16 7" xfId="37439"/>
    <cellStyle name="Output 2 2 2 17" xfId="37440"/>
    <cellStyle name="Output 2 2 2 17 2" xfId="37441"/>
    <cellStyle name="Output 2 2 2 17 2 2" xfId="37442"/>
    <cellStyle name="Output 2 2 2 17 2 3" xfId="37443"/>
    <cellStyle name="Output 2 2 2 17 2 4" xfId="37444"/>
    <cellStyle name="Output 2 2 2 17 2 5" xfId="37445"/>
    <cellStyle name="Output 2 2 2 17 2 6" xfId="37446"/>
    <cellStyle name="Output 2 2 2 17 3" xfId="37447"/>
    <cellStyle name="Output 2 2 2 17 4" xfId="37448"/>
    <cellStyle name="Output 2 2 2 17 5" xfId="37449"/>
    <cellStyle name="Output 2 2 2 17 6" xfId="37450"/>
    <cellStyle name="Output 2 2 2 17 7" xfId="37451"/>
    <cellStyle name="Output 2 2 2 18" xfId="37452"/>
    <cellStyle name="Output 2 2 2 18 2" xfId="37453"/>
    <cellStyle name="Output 2 2 2 18 2 2" xfId="37454"/>
    <cellStyle name="Output 2 2 2 18 2 3" xfId="37455"/>
    <cellStyle name="Output 2 2 2 18 2 4" xfId="37456"/>
    <cellStyle name="Output 2 2 2 18 2 5" xfId="37457"/>
    <cellStyle name="Output 2 2 2 18 2 6" xfId="37458"/>
    <cellStyle name="Output 2 2 2 18 3" xfId="37459"/>
    <cellStyle name="Output 2 2 2 18 4" xfId="37460"/>
    <cellStyle name="Output 2 2 2 18 5" xfId="37461"/>
    <cellStyle name="Output 2 2 2 18 6" xfId="37462"/>
    <cellStyle name="Output 2 2 2 18 7" xfId="37463"/>
    <cellStyle name="Output 2 2 2 19" xfId="37464"/>
    <cellStyle name="Output 2 2 2 19 2" xfId="37465"/>
    <cellStyle name="Output 2 2 2 19 2 2" xfId="37466"/>
    <cellStyle name="Output 2 2 2 19 2 3" xfId="37467"/>
    <cellStyle name="Output 2 2 2 19 2 4" xfId="37468"/>
    <cellStyle name="Output 2 2 2 19 2 5" xfId="37469"/>
    <cellStyle name="Output 2 2 2 19 2 6" xfId="37470"/>
    <cellStyle name="Output 2 2 2 19 3" xfId="37471"/>
    <cellStyle name="Output 2 2 2 19 4" xfId="37472"/>
    <cellStyle name="Output 2 2 2 19 5" xfId="37473"/>
    <cellStyle name="Output 2 2 2 19 6" xfId="37474"/>
    <cellStyle name="Output 2 2 2 19 7" xfId="37475"/>
    <cellStyle name="Output 2 2 2 2" xfId="37476"/>
    <cellStyle name="Output 2 2 2 2 2" xfId="37477"/>
    <cellStyle name="Output 2 2 2 2 2 2" xfId="37478"/>
    <cellStyle name="Output 2 2 2 2 2 3" xfId="37479"/>
    <cellStyle name="Output 2 2 2 2 2 4" xfId="37480"/>
    <cellStyle name="Output 2 2 2 2 2 5" xfId="37481"/>
    <cellStyle name="Output 2 2 2 2 2 6" xfId="37482"/>
    <cellStyle name="Output 2 2 2 2 3" xfId="37483"/>
    <cellStyle name="Output 2 2 2 2 4" xfId="37484"/>
    <cellStyle name="Output 2 2 2 2 5" xfId="37485"/>
    <cellStyle name="Output 2 2 2 2 6" xfId="37486"/>
    <cellStyle name="Output 2 2 2 2 7" xfId="37487"/>
    <cellStyle name="Output 2 2 2 20" xfId="37488"/>
    <cellStyle name="Output 2 2 2 20 2" xfId="37489"/>
    <cellStyle name="Output 2 2 2 20 2 2" xfId="37490"/>
    <cellStyle name="Output 2 2 2 20 2 3" xfId="37491"/>
    <cellStyle name="Output 2 2 2 20 2 4" xfId="37492"/>
    <cellStyle name="Output 2 2 2 20 2 5" xfId="37493"/>
    <cellStyle name="Output 2 2 2 20 2 6" xfId="37494"/>
    <cellStyle name="Output 2 2 2 20 3" xfId="37495"/>
    <cellStyle name="Output 2 2 2 20 4" xfId="37496"/>
    <cellStyle name="Output 2 2 2 20 5" xfId="37497"/>
    <cellStyle name="Output 2 2 2 20 6" xfId="37498"/>
    <cellStyle name="Output 2 2 2 20 7" xfId="37499"/>
    <cellStyle name="Output 2 2 2 21" xfId="37500"/>
    <cellStyle name="Output 2 2 2 21 2" xfId="37501"/>
    <cellStyle name="Output 2 2 2 21 2 2" xfId="37502"/>
    <cellStyle name="Output 2 2 2 21 2 3" xfId="37503"/>
    <cellStyle name="Output 2 2 2 21 2 4" xfId="37504"/>
    <cellStyle name="Output 2 2 2 21 2 5" xfId="37505"/>
    <cellStyle name="Output 2 2 2 21 2 6" xfId="37506"/>
    <cellStyle name="Output 2 2 2 21 3" xfId="37507"/>
    <cellStyle name="Output 2 2 2 21 4" xfId="37508"/>
    <cellStyle name="Output 2 2 2 21 5" xfId="37509"/>
    <cellStyle name="Output 2 2 2 21 6" xfId="37510"/>
    <cellStyle name="Output 2 2 2 21 7" xfId="37511"/>
    <cellStyle name="Output 2 2 2 22" xfId="37512"/>
    <cellStyle name="Output 2 2 2 22 2" xfId="37513"/>
    <cellStyle name="Output 2 2 2 22 2 2" xfId="37514"/>
    <cellStyle name="Output 2 2 2 22 2 3" xfId="37515"/>
    <cellStyle name="Output 2 2 2 22 2 4" xfId="37516"/>
    <cellStyle name="Output 2 2 2 22 2 5" xfId="37517"/>
    <cellStyle name="Output 2 2 2 22 2 6" xfId="37518"/>
    <cellStyle name="Output 2 2 2 22 3" xfId="37519"/>
    <cellStyle name="Output 2 2 2 22 4" xfId="37520"/>
    <cellStyle name="Output 2 2 2 22 5" xfId="37521"/>
    <cellStyle name="Output 2 2 2 22 6" xfId="37522"/>
    <cellStyle name="Output 2 2 2 22 7" xfId="37523"/>
    <cellStyle name="Output 2 2 2 23" xfId="37524"/>
    <cellStyle name="Output 2 2 2 23 2" xfId="37525"/>
    <cellStyle name="Output 2 2 2 23 2 2" xfId="37526"/>
    <cellStyle name="Output 2 2 2 23 2 3" xfId="37527"/>
    <cellStyle name="Output 2 2 2 23 2 4" xfId="37528"/>
    <cellStyle name="Output 2 2 2 23 2 5" xfId="37529"/>
    <cellStyle name="Output 2 2 2 23 2 6" xfId="37530"/>
    <cellStyle name="Output 2 2 2 23 3" xfId="37531"/>
    <cellStyle name="Output 2 2 2 23 4" xfId="37532"/>
    <cellStyle name="Output 2 2 2 23 5" xfId="37533"/>
    <cellStyle name="Output 2 2 2 23 6" xfId="37534"/>
    <cellStyle name="Output 2 2 2 23 7" xfId="37535"/>
    <cellStyle name="Output 2 2 2 24" xfId="37536"/>
    <cellStyle name="Output 2 2 2 24 2" xfId="37537"/>
    <cellStyle name="Output 2 2 2 24 2 2" xfId="37538"/>
    <cellStyle name="Output 2 2 2 24 2 3" xfId="37539"/>
    <cellStyle name="Output 2 2 2 24 2 4" xfId="37540"/>
    <cellStyle name="Output 2 2 2 24 2 5" xfId="37541"/>
    <cellStyle name="Output 2 2 2 24 2 6" xfId="37542"/>
    <cellStyle name="Output 2 2 2 24 3" xfId="37543"/>
    <cellStyle name="Output 2 2 2 24 4" xfId="37544"/>
    <cellStyle name="Output 2 2 2 24 5" xfId="37545"/>
    <cellStyle name="Output 2 2 2 24 6" xfId="37546"/>
    <cellStyle name="Output 2 2 2 24 7" xfId="37547"/>
    <cellStyle name="Output 2 2 2 25" xfId="37548"/>
    <cellStyle name="Output 2 2 2 25 2" xfId="37549"/>
    <cellStyle name="Output 2 2 2 25 2 2" xfId="37550"/>
    <cellStyle name="Output 2 2 2 25 2 3" xfId="37551"/>
    <cellStyle name="Output 2 2 2 25 2 4" xfId="37552"/>
    <cellStyle name="Output 2 2 2 25 2 5" xfId="37553"/>
    <cellStyle name="Output 2 2 2 25 2 6" xfId="37554"/>
    <cellStyle name="Output 2 2 2 25 3" xfId="37555"/>
    <cellStyle name="Output 2 2 2 25 4" xfId="37556"/>
    <cellStyle name="Output 2 2 2 25 5" xfId="37557"/>
    <cellStyle name="Output 2 2 2 25 6" xfId="37558"/>
    <cellStyle name="Output 2 2 2 25 7" xfId="37559"/>
    <cellStyle name="Output 2 2 2 26" xfId="37560"/>
    <cellStyle name="Output 2 2 2 26 2" xfId="37561"/>
    <cellStyle name="Output 2 2 2 26 2 2" xfId="37562"/>
    <cellStyle name="Output 2 2 2 26 2 3" xfId="37563"/>
    <cellStyle name="Output 2 2 2 26 2 4" xfId="37564"/>
    <cellStyle name="Output 2 2 2 26 2 5" xfId="37565"/>
    <cellStyle name="Output 2 2 2 26 2 6" xfId="37566"/>
    <cellStyle name="Output 2 2 2 26 3" xfId="37567"/>
    <cellStyle name="Output 2 2 2 26 4" xfId="37568"/>
    <cellStyle name="Output 2 2 2 26 5" xfId="37569"/>
    <cellStyle name="Output 2 2 2 26 6" xfId="37570"/>
    <cellStyle name="Output 2 2 2 26 7" xfId="37571"/>
    <cellStyle name="Output 2 2 2 27" xfId="37572"/>
    <cellStyle name="Output 2 2 2 27 2" xfId="37573"/>
    <cellStyle name="Output 2 2 2 27 2 2" xfId="37574"/>
    <cellStyle name="Output 2 2 2 27 2 3" xfId="37575"/>
    <cellStyle name="Output 2 2 2 27 2 4" xfId="37576"/>
    <cellStyle name="Output 2 2 2 27 2 5" xfId="37577"/>
    <cellStyle name="Output 2 2 2 27 2 6" xfId="37578"/>
    <cellStyle name="Output 2 2 2 27 3" xfId="37579"/>
    <cellStyle name="Output 2 2 2 27 4" xfId="37580"/>
    <cellStyle name="Output 2 2 2 27 5" xfId="37581"/>
    <cellStyle name="Output 2 2 2 27 6" xfId="37582"/>
    <cellStyle name="Output 2 2 2 27 7" xfId="37583"/>
    <cellStyle name="Output 2 2 2 28" xfId="37584"/>
    <cellStyle name="Output 2 2 2 28 2" xfId="37585"/>
    <cellStyle name="Output 2 2 2 28 2 2" xfId="37586"/>
    <cellStyle name="Output 2 2 2 28 2 3" xfId="37587"/>
    <cellStyle name="Output 2 2 2 28 2 4" xfId="37588"/>
    <cellStyle name="Output 2 2 2 28 2 5" xfId="37589"/>
    <cellStyle name="Output 2 2 2 28 2 6" xfId="37590"/>
    <cellStyle name="Output 2 2 2 28 3" xfId="37591"/>
    <cellStyle name="Output 2 2 2 28 4" xfId="37592"/>
    <cellStyle name="Output 2 2 2 28 5" xfId="37593"/>
    <cellStyle name="Output 2 2 2 28 6" xfId="37594"/>
    <cellStyle name="Output 2 2 2 28 7" xfId="37595"/>
    <cellStyle name="Output 2 2 2 29" xfId="37596"/>
    <cellStyle name="Output 2 2 2 29 2" xfId="37597"/>
    <cellStyle name="Output 2 2 2 29 2 2" xfId="37598"/>
    <cellStyle name="Output 2 2 2 29 2 3" xfId="37599"/>
    <cellStyle name="Output 2 2 2 29 2 4" xfId="37600"/>
    <cellStyle name="Output 2 2 2 29 2 5" xfId="37601"/>
    <cellStyle name="Output 2 2 2 29 2 6" xfId="37602"/>
    <cellStyle name="Output 2 2 2 29 3" xfId="37603"/>
    <cellStyle name="Output 2 2 2 29 4" xfId="37604"/>
    <cellStyle name="Output 2 2 2 29 5" xfId="37605"/>
    <cellStyle name="Output 2 2 2 29 6" xfId="37606"/>
    <cellStyle name="Output 2 2 2 29 7" xfId="37607"/>
    <cellStyle name="Output 2 2 2 3" xfId="37608"/>
    <cellStyle name="Output 2 2 2 3 2" xfId="37609"/>
    <cellStyle name="Output 2 2 2 3 2 2" xfId="37610"/>
    <cellStyle name="Output 2 2 2 3 2 3" xfId="37611"/>
    <cellStyle name="Output 2 2 2 3 2 4" xfId="37612"/>
    <cellStyle name="Output 2 2 2 3 2 5" xfId="37613"/>
    <cellStyle name="Output 2 2 2 3 2 6" xfId="37614"/>
    <cellStyle name="Output 2 2 2 3 3" xfId="37615"/>
    <cellStyle name="Output 2 2 2 3 4" xfId="37616"/>
    <cellStyle name="Output 2 2 2 3 5" xfId="37617"/>
    <cellStyle name="Output 2 2 2 3 6" xfId="37618"/>
    <cellStyle name="Output 2 2 2 3 7" xfId="37619"/>
    <cellStyle name="Output 2 2 2 30" xfId="37620"/>
    <cellStyle name="Output 2 2 2 30 2" xfId="37621"/>
    <cellStyle name="Output 2 2 2 30 2 2" xfId="37622"/>
    <cellStyle name="Output 2 2 2 30 2 3" xfId="37623"/>
    <cellStyle name="Output 2 2 2 30 2 4" xfId="37624"/>
    <cellStyle name="Output 2 2 2 30 2 5" xfId="37625"/>
    <cellStyle name="Output 2 2 2 30 2 6" xfId="37626"/>
    <cellStyle name="Output 2 2 2 30 3" xfId="37627"/>
    <cellStyle name="Output 2 2 2 30 4" xfId="37628"/>
    <cellStyle name="Output 2 2 2 30 5" xfId="37629"/>
    <cellStyle name="Output 2 2 2 30 6" xfId="37630"/>
    <cellStyle name="Output 2 2 2 30 7" xfId="37631"/>
    <cellStyle name="Output 2 2 2 31" xfId="37632"/>
    <cellStyle name="Output 2 2 2 31 2" xfId="37633"/>
    <cellStyle name="Output 2 2 2 31 2 2" xfId="37634"/>
    <cellStyle name="Output 2 2 2 31 2 3" xfId="37635"/>
    <cellStyle name="Output 2 2 2 31 2 4" xfId="37636"/>
    <cellStyle name="Output 2 2 2 31 2 5" xfId="37637"/>
    <cellStyle name="Output 2 2 2 31 2 6" xfId="37638"/>
    <cellStyle name="Output 2 2 2 31 3" xfId="37639"/>
    <cellStyle name="Output 2 2 2 31 4" xfId="37640"/>
    <cellStyle name="Output 2 2 2 31 5" xfId="37641"/>
    <cellStyle name="Output 2 2 2 31 6" xfId="37642"/>
    <cellStyle name="Output 2 2 2 31 7" xfId="37643"/>
    <cellStyle name="Output 2 2 2 32" xfId="37644"/>
    <cellStyle name="Output 2 2 2 32 2" xfId="37645"/>
    <cellStyle name="Output 2 2 2 32 2 2" xfId="37646"/>
    <cellStyle name="Output 2 2 2 32 2 3" xfId="37647"/>
    <cellStyle name="Output 2 2 2 32 2 4" xfId="37648"/>
    <cellStyle name="Output 2 2 2 32 2 5" xfId="37649"/>
    <cellStyle name="Output 2 2 2 32 2 6" xfId="37650"/>
    <cellStyle name="Output 2 2 2 32 3" xfId="37651"/>
    <cellStyle name="Output 2 2 2 32 4" xfId="37652"/>
    <cellStyle name="Output 2 2 2 32 5" xfId="37653"/>
    <cellStyle name="Output 2 2 2 32 6" xfId="37654"/>
    <cellStyle name="Output 2 2 2 32 7" xfId="37655"/>
    <cellStyle name="Output 2 2 2 33" xfId="37656"/>
    <cellStyle name="Output 2 2 2 33 2" xfId="37657"/>
    <cellStyle name="Output 2 2 2 33 2 2" xfId="37658"/>
    <cellStyle name="Output 2 2 2 33 2 3" xfId="37659"/>
    <cellStyle name="Output 2 2 2 33 2 4" xfId="37660"/>
    <cellStyle name="Output 2 2 2 33 2 5" xfId="37661"/>
    <cellStyle name="Output 2 2 2 33 2 6" xfId="37662"/>
    <cellStyle name="Output 2 2 2 33 3" xfId="37663"/>
    <cellStyle name="Output 2 2 2 33 4" xfId="37664"/>
    <cellStyle name="Output 2 2 2 33 5" xfId="37665"/>
    <cellStyle name="Output 2 2 2 33 6" xfId="37666"/>
    <cellStyle name="Output 2 2 2 33 7" xfId="37667"/>
    <cellStyle name="Output 2 2 2 34" xfId="37668"/>
    <cellStyle name="Output 2 2 2 34 2" xfId="37669"/>
    <cellStyle name="Output 2 2 2 34 2 2" xfId="37670"/>
    <cellStyle name="Output 2 2 2 34 2 3" xfId="37671"/>
    <cellStyle name="Output 2 2 2 34 2 4" xfId="37672"/>
    <cellStyle name="Output 2 2 2 34 2 5" xfId="37673"/>
    <cellStyle name="Output 2 2 2 34 2 6" xfId="37674"/>
    <cellStyle name="Output 2 2 2 34 3" xfId="37675"/>
    <cellStyle name="Output 2 2 2 34 4" xfId="37676"/>
    <cellStyle name="Output 2 2 2 34 5" xfId="37677"/>
    <cellStyle name="Output 2 2 2 34 6" xfId="37678"/>
    <cellStyle name="Output 2 2 2 35" xfId="37679"/>
    <cellStyle name="Output 2 2 2 35 2" xfId="37680"/>
    <cellStyle name="Output 2 2 2 35 3" xfId="37681"/>
    <cellStyle name="Output 2 2 2 35 4" xfId="37682"/>
    <cellStyle name="Output 2 2 2 35 5" xfId="37683"/>
    <cellStyle name="Output 2 2 2 35 6" xfId="37684"/>
    <cellStyle name="Output 2 2 2 36" xfId="37685"/>
    <cellStyle name="Output 2 2 2 37" xfId="37686"/>
    <cellStyle name="Output 2 2 2 38" xfId="37687"/>
    <cellStyle name="Output 2 2 2 39" xfId="37688"/>
    <cellStyle name="Output 2 2 2 4" xfId="37689"/>
    <cellStyle name="Output 2 2 2 4 2" xfId="37690"/>
    <cellStyle name="Output 2 2 2 4 2 2" xfId="37691"/>
    <cellStyle name="Output 2 2 2 4 2 3" xfId="37692"/>
    <cellStyle name="Output 2 2 2 4 2 4" xfId="37693"/>
    <cellStyle name="Output 2 2 2 4 2 5" xfId="37694"/>
    <cellStyle name="Output 2 2 2 4 2 6" xfId="37695"/>
    <cellStyle name="Output 2 2 2 4 3" xfId="37696"/>
    <cellStyle name="Output 2 2 2 4 4" xfId="37697"/>
    <cellStyle name="Output 2 2 2 4 5" xfId="37698"/>
    <cellStyle name="Output 2 2 2 4 6" xfId="37699"/>
    <cellStyle name="Output 2 2 2 4 7" xfId="37700"/>
    <cellStyle name="Output 2 2 2 5" xfId="37701"/>
    <cellStyle name="Output 2 2 2 5 2" xfId="37702"/>
    <cellStyle name="Output 2 2 2 5 2 2" xfId="37703"/>
    <cellStyle name="Output 2 2 2 5 2 3" xfId="37704"/>
    <cellStyle name="Output 2 2 2 5 2 4" xfId="37705"/>
    <cellStyle name="Output 2 2 2 5 2 5" xfId="37706"/>
    <cellStyle name="Output 2 2 2 5 2 6" xfId="37707"/>
    <cellStyle name="Output 2 2 2 5 3" xfId="37708"/>
    <cellStyle name="Output 2 2 2 5 4" xfId="37709"/>
    <cellStyle name="Output 2 2 2 5 5" xfId="37710"/>
    <cellStyle name="Output 2 2 2 5 6" xfId="37711"/>
    <cellStyle name="Output 2 2 2 5 7" xfId="37712"/>
    <cellStyle name="Output 2 2 2 6" xfId="37713"/>
    <cellStyle name="Output 2 2 2 6 2" xfId="37714"/>
    <cellStyle name="Output 2 2 2 6 2 2" xfId="37715"/>
    <cellStyle name="Output 2 2 2 6 2 3" xfId="37716"/>
    <cellStyle name="Output 2 2 2 6 2 4" xfId="37717"/>
    <cellStyle name="Output 2 2 2 6 2 5" xfId="37718"/>
    <cellStyle name="Output 2 2 2 6 2 6" xfId="37719"/>
    <cellStyle name="Output 2 2 2 6 3" xfId="37720"/>
    <cellStyle name="Output 2 2 2 6 4" xfId="37721"/>
    <cellStyle name="Output 2 2 2 6 5" xfId="37722"/>
    <cellStyle name="Output 2 2 2 6 6" xfId="37723"/>
    <cellStyle name="Output 2 2 2 6 7" xfId="37724"/>
    <cellStyle name="Output 2 2 2 7" xfId="37725"/>
    <cellStyle name="Output 2 2 2 7 2" xfId="37726"/>
    <cellStyle name="Output 2 2 2 7 2 2" xfId="37727"/>
    <cellStyle name="Output 2 2 2 7 2 3" xfId="37728"/>
    <cellStyle name="Output 2 2 2 7 2 4" xfId="37729"/>
    <cellStyle name="Output 2 2 2 7 2 5" xfId="37730"/>
    <cellStyle name="Output 2 2 2 7 2 6" xfId="37731"/>
    <cellStyle name="Output 2 2 2 7 3" xfId="37732"/>
    <cellStyle name="Output 2 2 2 7 4" xfId="37733"/>
    <cellStyle name="Output 2 2 2 7 5" xfId="37734"/>
    <cellStyle name="Output 2 2 2 7 6" xfId="37735"/>
    <cellStyle name="Output 2 2 2 7 7" xfId="37736"/>
    <cellStyle name="Output 2 2 2 8" xfId="37737"/>
    <cellStyle name="Output 2 2 2 8 2" xfId="37738"/>
    <cellStyle name="Output 2 2 2 8 2 2" xfId="37739"/>
    <cellStyle name="Output 2 2 2 8 2 3" xfId="37740"/>
    <cellStyle name="Output 2 2 2 8 2 4" xfId="37741"/>
    <cellStyle name="Output 2 2 2 8 2 5" xfId="37742"/>
    <cellStyle name="Output 2 2 2 8 2 6" xfId="37743"/>
    <cellStyle name="Output 2 2 2 8 3" xfId="37744"/>
    <cellStyle name="Output 2 2 2 8 4" xfId="37745"/>
    <cellStyle name="Output 2 2 2 8 5" xfId="37746"/>
    <cellStyle name="Output 2 2 2 8 6" xfId="37747"/>
    <cellStyle name="Output 2 2 2 8 7" xfId="37748"/>
    <cellStyle name="Output 2 2 2 9" xfId="37749"/>
    <cellStyle name="Output 2 2 2 9 2" xfId="37750"/>
    <cellStyle name="Output 2 2 2 9 2 2" xfId="37751"/>
    <cellStyle name="Output 2 2 2 9 2 3" xfId="37752"/>
    <cellStyle name="Output 2 2 2 9 2 4" xfId="37753"/>
    <cellStyle name="Output 2 2 2 9 2 5" xfId="37754"/>
    <cellStyle name="Output 2 2 2 9 2 6" xfId="37755"/>
    <cellStyle name="Output 2 2 2 9 3" xfId="37756"/>
    <cellStyle name="Output 2 2 2 9 4" xfId="37757"/>
    <cellStyle name="Output 2 2 2 9 5" xfId="37758"/>
    <cellStyle name="Output 2 2 2 9 6" xfId="37759"/>
    <cellStyle name="Output 2 2 2 9 7" xfId="37760"/>
    <cellStyle name="Output 2 2 20" xfId="37761"/>
    <cellStyle name="Output 2 2 20 2" xfId="37762"/>
    <cellStyle name="Output 2 2 20 2 2" xfId="37763"/>
    <cellStyle name="Output 2 2 20 2 3" xfId="37764"/>
    <cellStyle name="Output 2 2 20 2 4" xfId="37765"/>
    <cellStyle name="Output 2 2 20 2 5" xfId="37766"/>
    <cellStyle name="Output 2 2 20 2 6" xfId="37767"/>
    <cellStyle name="Output 2 2 20 3" xfId="37768"/>
    <cellStyle name="Output 2 2 20 4" xfId="37769"/>
    <cellStyle name="Output 2 2 20 5" xfId="37770"/>
    <cellStyle name="Output 2 2 20 6" xfId="37771"/>
    <cellStyle name="Output 2 2 20 7" xfId="37772"/>
    <cellStyle name="Output 2 2 21" xfId="37773"/>
    <cellStyle name="Output 2 2 21 2" xfId="37774"/>
    <cellStyle name="Output 2 2 21 2 2" xfId="37775"/>
    <cellStyle name="Output 2 2 21 2 3" xfId="37776"/>
    <cellStyle name="Output 2 2 21 2 4" xfId="37777"/>
    <cellStyle name="Output 2 2 21 2 5" xfId="37778"/>
    <cellStyle name="Output 2 2 21 2 6" xfId="37779"/>
    <cellStyle name="Output 2 2 21 3" xfId="37780"/>
    <cellStyle name="Output 2 2 21 4" xfId="37781"/>
    <cellStyle name="Output 2 2 21 5" xfId="37782"/>
    <cellStyle name="Output 2 2 21 6" xfId="37783"/>
    <cellStyle name="Output 2 2 21 7" xfId="37784"/>
    <cellStyle name="Output 2 2 22" xfId="37785"/>
    <cellStyle name="Output 2 2 22 2" xfId="37786"/>
    <cellStyle name="Output 2 2 22 2 2" xfId="37787"/>
    <cellStyle name="Output 2 2 22 2 3" xfId="37788"/>
    <cellStyle name="Output 2 2 22 2 4" xfId="37789"/>
    <cellStyle name="Output 2 2 22 2 5" xfId="37790"/>
    <cellStyle name="Output 2 2 22 2 6" xfId="37791"/>
    <cellStyle name="Output 2 2 22 3" xfId="37792"/>
    <cellStyle name="Output 2 2 22 4" xfId="37793"/>
    <cellStyle name="Output 2 2 22 5" xfId="37794"/>
    <cellStyle name="Output 2 2 22 6" xfId="37795"/>
    <cellStyle name="Output 2 2 22 7" xfId="37796"/>
    <cellStyle name="Output 2 2 23" xfId="37797"/>
    <cellStyle name="Output 2 2 23 2" xfId="37798"/>
    <cellStyle name="Output 2 2 23 2 2" xfId="37799"/>
    <cellStyle name="Output 2 2 23 2 3" xfId="37800"/>
    <cellStyle name="Output 2 2 23 2 4" xfId="37801"/>
    <cellStyle name="Output 2 2 23 2 5" xfId="37802"/>
    <cellStyle name="Output 2 2 23 2 6" xfId="37803"/>
    <cellStyle name="Output 2 2 23 3" xfId="37804"/>
    <cellStyle name="Output 2 2 23 4" xfId="37805"/>
    <cellStyle name="Output 2 2 23 5" xfId="37806"/>
    <cellStyle name="Output 2 2 23 6" xfId="37807"/>
    <cellStyle name="Output 2 2 23 7" xfId="37808"/>
    <cellStyle name="Output 2 2 24" xfId="37809"/>
    <cellStyle name="Output 2 2 24 2" xfId="37810"/>
    <cellStyle name="Output 2 2 24 2 2" xfId="37811"/>
    <cellStyle name="Output 2 2 24 2 3" xfId="37812"/>
    <cellStyle name="Output 2 2 24 2 4" xfId="37813"/>
    <cellStyle name="Output 2 2 24 2 5" xfId="37814"/>
    <cellStyle name="Output 2 2 24 2 6" xfId="37815"/>
    <cellStyle name="Output 2 2 24 3" xfId="37816"/>
    <cellStyle name="Output 2 2 24 4" xfId="37817"/>
    <cellStyle name="Output 2 2 24 5" xfId="37818"/>
    <cellStyle name="Output 2 2 24 6" xfId="37819"/>
    <cellStyle name="Output 2 2 24 7" xfId="37820"/>
    <cellStyle name="Output 2 2 25" xfId="37821"/>
    <cellStyle name="Output 2 2 25 2" xfId="37822"/>
    <cellStyle name="Output 2 2 25 2 2" xfId="37823"/>
    <cellStyle name="Output 2 2 25 2 3" xfId="37824"/>
    <cellStyle name="Output 2 2 25 2 4" xfId="37825"/>
    <cellStyle name="Output 2 2 25 2 5" xfId="37826"/>
    <cellStyle name="Output 2 2 25 2 6" xfId="37827"/>
    <cellStyle name="Output 2 2 25 3" xfId="37828"/>
    <cellStyle name="Output 2 2 25 4" xfId="37829"/>
    <cellStyle name="Output 2 2 25 5" xfId="37830"/>
    <cellStyle name="Output 2 2 25 6" xfId="37831"/>
    <cellStyle name="Output 2 2 25 7" xfId="37832"/>
    <cellStyle name="Output 2 2 26" xfId="37833"/>
    <cellStyle name="Output 2 2 26 2" xfId="37834"/>
    <cellStyle name="Output 2 2 26 2 2" xfId="37835"/>
    <cellStyle name="Output 2 2 26 2 3" xfId="37836"/>
    <cellStyle name="Output 2 2 26 2 4" xfId="37837"/>
    <cellStyle name="Output 2 2 26 2 5" xfId="37838"/>
    <cellStyle name="Output 2 2 26 2 6" xfId="37839"/>
    <cellStyle name="Output 2 2 26 3" xfId="37840"/>
    <cellStyle name="Output 2 2 26 4" xfId="37841"/>
    <cellStyle name="Output 2 2 26 5" xfId="37842"/>
    <cellStyle name="Output 2 2 26 6" xfId="37843"/>
    <cellStyle name="Output 2 2 26 7" xfId="37844"/>
    <cellStyle name="Output 2 2 27" xfId="37845"/>
    <cellStyle name="Output 2 2 27 2" xfId="37846"/>
    <cellStyle name="Output 2 2 27 2 2" xfId="37847"/>
    <cellStyle name="Output 2 2 27 2 3" xfId="37848"/>
    <cellStyle name="Output 2 2 27 2 4" xfId="37849"/>
    <cellStyle name="Output 2 2 27 2 5" xfId="37850"/>
    <cellStyle name="Output 2 2 27 2 6" xfId="37851"/>
    <cellStyle name="Output 2 2 27 3" xfId="37852"/>
    <cellStyle name="Output 2 2 27 4" xfId="37853"/>
    <cellStyle name="Output 2 2 27 5" xfId="37854"/>
    <cellStyle name="Output 2 2 27 6" xfId="37855"/>
    <cellStyle name="Output 2 2 27 7" xfId="37856"/>
    <cellStyle name="Output 2 2 28" xfId="37857"/>
    <cellStyle name="Output 2 2 28 2" xfId="37858"/>
    <cellStyle name="Output 2 2 28 2 2" xfId="37859"/>
    <cellStyle name="Output 2 2 28 2 3" xfId="37860"/>
    <cellStyle name="Output 2 2 28 2 4" xfId="37861"/>
    <cellStyle name="Output 2 2 28 2 5" xfId="37862"/>
    <cellStyle name="Output 2 2 28 2 6" xfId="37863"/>
    <cellStyle name="Output 2 2 28 3" xfId="37864"/>
    <cellStyle name="Output 2 2 28 4" xfId="37865"/>
    <cellStyle name="Output 2 2 28 5" xfId="37866"/>
    <cellStyle name="Output 2 2 28 6" xfId="37867"/>
    <cellStyle name="Output 2 2 28 7" xfId="37868"/>
    <cellStyle name="Output 2 2 29" xfId="37869"/>
    <cellStyle name="Output 2 2 29 2" xfId="37870"/>
    <cellStyle name="Output 2 2 29 2 2" xfId="37871"/>
    <cellStyle name="Output 2 2 29 2 3" xfId="37872"/>
    <cellStyle name="Output 2 2 29 2 4" xfId="37873"/>
    <cellStyle name="Output 2 2 29 2 5" xfId="37874"/>
    <cellStyle name="Output 2 2 29 2 6" xfId="37875"/>
    <cellStyle name="Output 2 2 29 3" xfId="37876"/>
    <cellStyle name="Output 2 2 29 4" xfId="37877"/>
    <cellStyle name="Output 2 2 29 5" xfId="37878"/>
    <cellStyle name="Output 2 2 29 6" xfId="37879"/>
    <cellStyle name="Output 2 2 29 7" xfId="37880"/>
    <cellStyle name="Output 2 2 3" xfId="37881"/>
    <cellStyle name="Output 2 2 3 2" xfId="37882"/>
    <cellStyle name="Output 2 2 3 2 2" xfId="37883"/>
    <cellStyle name="Output 2 2 3 2 3" xfId="37884"/>
    <cellStyle name="Output 2 2 3 2 4" xfId="37885"/>
    <cellStyle name="Output 2 2 3 2 5" xfId="37886"/>
    <cellStyle name="Output 2 2 3 2 6" xfId="37887"/>
    <cellStyle name="Output 2 2 3 3" xfId="37888"/>
    <cellStyle name="Output 2 2 3 4" xfId="37889"/>
    <cellStyle name="Output 2 2 3 5" xfId="37890"/>
    <cellStyle name="Output 2 2 3 6" xfId="37891"/>
    <cellStyle name="Output 2 2 3 7" xfId="37892"/>
    <cellStyle name="Output 2 2 30" xfId="37893"/>
    <cellStyle name="Output 2 2 30 2" xfId="37894"/>
    <cellStyle name="Output 2 2 30 2 2" xfId="37895"/>
    <cellStyle name="Output 2 2 30 2 3" xfId="37896"/>
    <cellStyle name="Output 2 2 30 2 4" xfId="37897"/>
    <cellStyle name="Output 2 2 30 2 5" xfId="37898"/>
    <cellStyle name="Output 2 2 30 2 6" xfId="37899"/>
    <cellStyle name="Output 2 2 30 3" xfId="37900"/>
    <cellStyle name="Output 2 2 30 4" xfId="37901"/>
    <cellStyle name="Output 2 2 30 5" xfId="37902"/>
    <cellStyle name="Output 2 2 30 6" xfId="37903"/>
    <cellStyle name="Output 2 2 30 7" xfId="37904"/>
    <cellStyle name="Output 2 2 31" xfId="37905"/>
    <cellStyle name="Output 2 2 31 2" xfId="37906"/>
    <cellStyle name="Output 2 2 31 2 2" xfId="37907"/>
    <cellStyle name="Output 2 2 31 2 3" xfId="37908"/>
    <cellStyle name="Output 2 2 31 2 4" xfId="37909"/>
    <cellStyle name="Output 2 2 31 2 5" xfId="37910"/>
    <cellStyle name="Output 2 2 31 2 6" xfId="37911"/>
    <cellStyle name="Output 2 2 31 3" xfId="37912"/>
    <cellStyle name="Output 2 2 31 4" xfId="37913"/>
    <cellStyle name="Output 2 2 31 5" xfId="37914"/>
    <cellStyle name="Output 2 2 31 6" xfId="37915"/>
    <cellStyle name="Output 2 2 31 7" xfId="37916"/>
    <cellStyle name="Output 2 2 32" xfId="37917"/>
    <cellStyle name="Output 2 2 32 2" xfId="37918"/>
    <cellStyle name="Output 2 2 32 2 2" xfId="37919"/>
    <cellStyle name="Output 2 2 32 2 3" xfId="37920"/>
    <cellStyle name="Output 2 2 32 2 4" xfId="37921"/>
    <cellStyle name="Output 2 2 32 2 5" xfId="37922"/>
    <cellStyle name="Output 2 2 32 2 6" xfId="37923"/>
    <cellStyle name="Output 2 2 32 3" xfId="37924"/>
    <cellStyle name="Output 2 2 32 4" xfId="37925"/>
    <cellStyle name="Output 2 2 32 5" xfId="37926"/>
    <cellStyle name="Output 2 2 32 6" xfId="37927"/>
    <cellStyle name="Output 2 2 32 7" xfId="37928"/>
    <cellStyle name="Output 2 2 33" xfId="37929"/>
    <cellStyle name="Output 2 2 33 2" xfId="37930"/>
    <cellStyle name="Output 2 2 33 2 2" xfId="37931"/>
    <cellStyle name="Output 2 2 33 2 3" xfId="37932"/>
    <cellStyle name="Output 2 2 33 2 4" xfId="37933"/>
    <cellStyle name="Output 2 2 33 2 5" xfId="37934"/>
    <cellStyle name="Output 2 2 33 2 6" xfId="37935"/>
    <cellStyle name="Output 2 2 33 3" xfId="37936"/>
    <cellStyle name="Output 2 2 33 4" xfId="37937"/>
    <cellStyle name="Output 2 2 33 5" xfId="37938"/>
    <cellStyle name="Output 2 2 33 6" xfId="37939"/>
    <cellStyle name="Output 2 2 33 7" xfId="37940"/>
    <cellStyle name="Output 2 2 34" xfId="37941"/>
    <cellStyle name="Output 2 2 34 2" xfId="37942"/>
    <cellStyle name="Output 2 2 34 2 2" xfId="37943"/>
    <cellStyle name="Output 2 2 34 2 3" xfId="37944"/>
    <cellStyle name="Output 2 2 34 2 4" xfId="37945"/>
    <cellStyle name="Output 2 2 34 2 5" xfId="37946"/>
    <cellStyle name="Output 2 2 34 2 6" xfId="37947"/>
    <cellStyle name="Output 2 2 34 3" xfId="37948"/>
    <cellStyle name="Output 2 2 34 4" xfId="37949"/>
    <cellStyle name="Output 2 2 34 5" xfId="37950"/>
    <cellStyle name="Output 2 2 34 6" xfId="37951"/>
    <cellStyle name="Output 2 2 34 7" xfId="37952"/>
    <cellStyle name="Output 2 2 35" xfId="37953"/>
    <cellStyle name="Output 2 2 35 2" xfId="37954"/>
    <cellStyle name="Output 2 2 35 2 2" xfId="37955"/>
    <cellStyle name="Output 2 2 35 2 3" xfId="37956"/>
    <cellStyle name="Output 2 2 35 2 4" xfId="37957"/>
    <cellStyle name="Output 2 2 35 2 5" xfId="37958"/>
    <cellStyle name="Output 2 2 35 2 6" xfId="37959"/>
    <cellStyle name="Output 2 2 35 3" xfId="37960"/>
    <cellStyle name="Output 2 2 35 4" xfId="37961"/>
    <cellStyle name="Output 2 2 35 5" xfId="37962"/>
    <cellStyle name="Output 2 2 35 6" xfId="37963"/>
    <cellStyle name="Output 2 2 35 7" xfId="37964"/>
    <cellStyle name="Output 2 2 36" xfId="37965"/>
    <cellStyle name="Output 2 2 36 2" xfId="37966"/>
    <cellStyle name="Output 2 2 36 3" xfId="37967"/>
    <cellStyle name="Output 2 2 36 4" xfId="37968"/>
    <cellStyle name="Output 2 2 36 5" xfId="37969"/>
    <cellStyle name="Output 2 2 36 6" xfId="37970"/>
    <cellStyle name="Output 2 2 37" xfId="37971"/>
    <cellStyle name="Output 2 2 38" xfId="37972"/>
    <cellStyle name="Output 2 2 39" xfId="37973"/>
    <cellStyle name="Output 2 2 4" xfId="37974"/>
    <cellStyle name="Output 2 2 4 2" xfId="37975"/>
    <cellStyle name="Output 2 2 4 2 2" xfId="37976"/>
    <cellStyle name="Output 2 2 4 2 3" xfId="37977"/>
    <cellStyle name="Output 2 2 4 2 4" xfId="37978"/>
    <cellStyle name="Output 2 2 4 2 5" xfId="37979"/>
    <cellStyle name="Output 2 2 4 2 6" xfId="37980"/>
    <cellStyle name="Output 2 2 4 3" xfId="37981"/>
    <cellStyle name="Output 2 2 4 4" xfId="37982"/>
    <cellStyle name="Output 2 2 4 5" xfId="37983"/>
    <cellStyle name="Output 2 2 4 6" xfId="37984"/>
    <cellStyle name="Output 2 2 4 7" xfId="37985"/>
    <cellStyle name="Output 2 2 40" xfId="37986"/>
    <cellStyle name="Output 2 2 5" xfId="37987"/>
    <cellStyle name="Output 2 2 5 2" xfId="37988"/>
    <cellStyle name="Output 2 2 5 2 2" xfId="37989"/>
    <cellStyle name="Output 2 2 5 2 3" xfId="37990"/>
    <cellStyle name="Output 2 2 5 2 4" xfId="37991"/>
    <cellStyle name="Output 2 2 5 2 5" xfId="37992"/>
    <cellStyle name="Output 2 2 5 2 6" xfId="37993"/>
    <cellStyle name="Output 2 2 5 3" xfId="37994"/>
    <cellStyle name="Output 2 2 5 4" xfId="37995"/>
    <cellStyle name="Output 2 2 5 5" xfId="37996"/>
    <cellStyle name="Output 2 2 5 6" xfId="37997"/>
    <cellStyle name="Output 2 2 5 7" xfId="37998"/>
    <cellStyle name="Output 2 2 6" xfId="37999"/>
    <cellStyle name="Output 2 2 6 2" xfId="38000"/>
    <cellStyle name="Output 2 2 6 2 2" xfId="38001"/>
    <cellStyle name="Output 2 2 6 2 3" xfId="38002"/>
    <cellStyle name="Output 2 2 6 2 4" xfId="38003"/>
    <cellStyle name="Output 2 2 6 2 5" xfId="38004"/>
    <cellStyle name="Output 2 2 6 2 6" xfId="38005"/>
    <cellStyle name="Output 2 2 6 3" xfId="38006"/>
    <cellStyle name="Output 2 2 6 4" xfId="38007"/>
    <cellStyle name="Output 2 2 6 5" xfId="38008"/>
    <cellStyle name="Output 2 2 6 6" xfId="38009"/>
    <cellStyle name="Output 2 2 6 7" xfId="38010"/>
    <cellStyle name="Output 2 2 7" xfId="38011"/>
    <cellStyle name="Output 2 2 7 2" xfId="38012"/>
    <cellStyle name="Output 2 2 7 2 2" xfId="38013"/>
    <cellStyle name="Output 2 2 7 2 3" xfId="38014"/>
    <cellStyle name="Output 2 2 7 2 4" xfId="38015"/>
    <cellStyle name="Output 2 2 7 2 5" xfId="38016"/>
    <cellStyle name="Output 2 2 7 2 6" xfId="38017"/>
    <cellStyle name="Output 2 2 7 3" xfId="38018"/>
    <cellStyle name="Output 2 2 7 4" xfId="38019"/>
    <cellStyle name="Output 2 2 7 5" xfId="38020"/>
    <cellStyle name="Output 2 2 7 6" xfId="38021"/>
    <cellStyle name="Output 2 2 7 7" xfId="38022"/>
    <cellStyle name="Output 2 2 8" xfId="38023"/>
    <cellStyle name="Output 2 2 8 2" xfId="38024"/>
    <cellStyle name="Output 2 2 8 2 2" xfId="38025"/>
    <cellStyle name="Output 2 2 8 2 3" xfId="38026"/>
    <cellStyle name="Output 2 2 8 2 4" xfId="38027"/>
    <cellStyle name="Output 2 2 8 2 5" xfId="38028"/>
    <cellStyle name="Output 2 2 8 2 6" xfId="38029"/>
    <cellStyle name="Output 2 2 8 3" xfId="38030"/>
    <cellStyle name="Output 2 2 8 4" xfId="38031"/>
    <cellStyle name="Output 2 2 8 5" xfId="38032"/>
    <cellStyle name="Output 2 2 8 6" xfId="38033"/>
    <cellStyle name="Output 2 2 8 7" xfId="38034"/>
    <cellStyle name="Output 2 2 9" xfId="38035"/>
    <cellStyle name="Output 2 2 9 2" xfId="38036"/>
    <cellStyle name="Output 2 2 9 2 2" xfId="38037"/>
    <cellStyle name="Output 2 2 9 2 3" xfId="38038"/>
    <cellStyle name="Output 2 2 9 2 4" xfId="38039"/>
    <cellStyle name="Output 2 2 9 2 5" xfId="38040"/>
    <cellStyle name="Output 2 2 9 2 6" xfId="38041"/>
    <cellStyle name="Output 2 2 9 3" xfId="38042"/>
    <cellStyle name="Output 2 2 9 4" xfId="38043"/>
    <cellStyle name="Output 2 2 9 5" xfId="38044"/>
    <cellStyle name="Output 2 2 9 6" xfId="38045"/>
    <cellStyle name="Output 2 2 9 7" xfId="38046"/>
    <cellStyle name="Output 2 20" xfId="38047"/>
    <cellStyle name="Output 2 20 2" xfId="38048"/>
    <cellStyle name="Output 2 20 2 2" xfId="38049"/>
    <cellStyle name="Output 2 20 2 3" xfId="38050"/>
    <cellStyle name="Output 2 20 2 4" xfId="38051"/>
    <cellStyle name="Output 2 20 2 5" xfId="38052"/>
    <cellStyle name="Output 2 20 2 6" xfId="38053"/>
    <cellStyle name="Output 2 20 3" xfId="38054"/>
    <cellStyle name="Output 2 20 4" xfId="38055"/>
    <cellStyle name="Output 2 20 5" xfId="38056"/>
    <cellStyle name="Output 2 20 6" xfId="38057"/>
    <cellStyle name="Output 2 20 7" xfId="38058"/>
    <cellStyle name="Output 2 21" xfId="38059"/>
    <cellStyle name="Output 2 21 2" xfId="38060"/>
    <cellStyle name="Output 2 21 2 2" xfId="38061"/>
    <cellStyle name="Output 2 21 2 3" xfId="38062"/>
    <cellStyle name="Output 2 21 2 4" xfId="38063"/>
    <cellStyle name="Output 2 21 2 5" xfId="38064"/>
    <cellStyle name="Output 2 21 2 6" xfId="38065"/>
    <cellStyle name="Output 2 21 3" xfId="38066"/>
    <cellStyle name="Output 2 21 4" xfId="38067"/>
    <cellStyle name="Output 2 21 5" xfId="38068"/>
    <cellStyle name="Output 2 21 6" xfId="38069"/>
    <cellStyle name="Output 2 21 7" xfId="38070"/>
    <cellStyle name="Output 2 22" xfId="38071"/>
    <cellStyle name="Output 2 22 2" xfId="38072"/>
    <cellStyle name="Output 2 22 2 2" xfId="38073"/>
    <cellStyle name="Output 2 22 2 3" xfId="38074"/>
    <cellStyle name="Output 2 22 2 4" xfId="38075"/>
    <cellStyle name="Output 2 22 2 5" xfId="38076"/>
    <cellStyle name="Output 2 22 2 6" xfId="38077"/>
    <cellStyle name="Output 2 22 3" xfId="38078"/>
    <cellStyle name="Output 2 22 4" xfId="38079"/>
    <cellStyle name="Output 2 22 5" xfId="38080"/>
    <cellStyle name="Output 2 22 6" xfId="38081"/>
    <cellStyle name="Output 2 22 7" xfId="38082"/>
    <cellStyle name="Output 2 23" xfId="38083"/>
    <cellStyle name="Output 2 23 2" xfId="38084"/>
    <cellStyle name="Output 2 23 2 2" xfId="38085"/>
    <cellStyle name="Output 2 23 2 3" xfId="38086"/>
    <cellStyle name="Output 2 23 2 4" xfId="38087"/>
    <cellStyle name="Output 2 23 2 5" xfId="38088"/>
    <cellStyle name="Output 2 23 2 6" xfId="38089"/>
    <cellStyle name="Output 2 23 3" xfId="38090"/>
    <cellStyle name="Output 2 23 4" xfId="38091"/>
    <cellStyle name="Output 2 23 5" xfId="38092"/>
    <cellStyle name="Output 2 23 6" xfId="38093"/>
    <cellStyle name="Output 2 23 7" xfId="38094"/>
    <cellStyle name="Output 2 24" xfId="38095"/>
    <cellStyle name="Output 2 24 2" xfId="38096"/>
    <cellStyle name="Output 2 24 2 2" xfId="38097"/>
    <cellStyle name="Output 2 24 2 3" xfId="38098"/>
    <cellStyle name="Output 2 24 2 4" xfId="38099"/>
    <cellStyle name="Output 2 24 2 5" xfId="38100"/>
    <cellStyle name="Output 2 24 2 6" xfId="38101"/>
    <cellStyle name="Output 2 24 3" xfId="38102"/>
    <cellStyle name="Output 2 24 4" xfId="38103"/>
    <cellStyle name="Output 2 24 5" xfId="38104"/>
    <cellStyle name="Output 2 24 6" xfId="38105"/>
    <cellStyle name="Output 2 24 7" xfId="38106"/>
    <cellStyle name="Output 2 25" xfId="38107"/>
    <cellStyle name="Output 2 25 2" xfId="38108"/>
    <cellStyle name="Output 2 25 2 2" xfId="38109"/>
    <cellStyle name="Output 2 25 2 3" xfId="38110"/>
    <cellStyle name="Output 2 25 2 4" xfId="38111"/>
    <cellStyle name="Output 2 25 2 5" xfId="38112"/>
    <cellStyle name="Output 2 25 2 6" xfId="38113"/>
    <cellStyle name="Output 2 25 3" xfId="38114"/>
    <cellStyle name="Output 2 25 4" xfId="38115"/>
    <cellStyle name="Output 2 25 5" xfId="38116"/>
    <cellStyle name="Output 2 25 6" xfId="38117"/>
    <cellStyle name="Output 2 25 7" xfId="38118"/>
    <cellStyle name="Output 2 26" xfId="38119"/>
    <cellStyle name="Output 2 26 2" xfId="38120"/>
    <cellStyle name="Output 2 26 2 2" xfId="38121"/>
    <cellStyle name="Output 2 26 2 3" xfId="38122"/>
    <cellStyle name="Output 2 26 2 4" xfId="38123"/>
    <cellStyle name="Output 2 26 2 5" xfId="38124"/>
    <cellStyle name="Output 2 26 2 6" xfId="38125"/>
    <cellStyle name="Output 2 26 3" xfId="38126"/>
    <cellStyle name="Output 2 26 4" xfId="38127"/>
    <cellStyle name="Output 2 26 5" xfId="38128"/>
    <cellStyle name="Output 2 26 6" xfId="38129"/>
    <cellStyle name="Output 2 26 7" xfId="38130"/>
    <cellStyle name="Output 2 27" xfId="38131"/>
    <cellStyle name="Output 2 27 2" xfId="38132"/>
    <cellStyle name="Output 2 27 2 2" xfId="38133"/>
    <cellStyle name="Output 2 27 2 3" xfId="38134"/>
    <cellStyle name="Output 2 27 2 4" xfId="38135"/>
    <cellStyle name="Output 2 27 2 5" xfId="38136"/>
    <cellStyle name="Output 2 27 2 6" xfId="38137"/>
    <cellStyle name="Output 2 27 3" xfId="38138"/>
    <cellStyle name="Output 2 27 4" xfId="38139"/>
    <cellStyle name="Output 2 27 5" xfId="38140"/>
    <cellStyle name="Output 2 27 6" xfId="38141"/>
    <cellStyle name="Output 2 27 7" xfId="38142"/>
    <cellStyle name="Output 2 28" xfId="38143"/>
    <cellStyle name="Output 2 28 2" xfId="38144"/>
    <cellStyle name="Output 2 28 2 2" xfId="38145"/>
    <cellStyle name="Output 2 28 2 3" xfId="38146"/>
    <cellStyle name="Output 2 28 2 4" xfId="38147"/>
    <cellStyle name="Output 2 28 2 5" xfId="38148"/>
    <cellStyle name="Output 2 28 2 6" xfId="38149"/>
    <cellStyle name="Output 2 28 3" xfId="38150"/>
    <cellStyle name="Output 2 28 4" xfId="38151"/>
    <cellStyle name="Output 2 28 5" xfId="38152"/>
    <cellStyle name="Output 2 29" xfId="38153"/>
    <cellStyle name="Output 2 29 2" xfId="38154"/>
    <cellStyle name="Output 2 29 3" xfId="38155"/>
    <cellStyle name="Output 2 29 4" xfId="38156"/>
    <cellStyle name="Output 2 29 5" xfId="38157"/>
    <cellStyle name="Output 2 29 6" xfId="38158"/>
    <cellStyle name="Output 2 3" xfId="38159"/>
    <cellStyle name="Output 2 3 10" xfId="38160"/>
    <cellStyle name="Output 2 3 10 2" xfId="38161"/>
    <cellStyle name="Output 2 3 10 2 2" xfId="38162"/>
    <cellStyle name="Output 2 3 10 2 3" xfId="38163"/>
    <cellStyle name="Output 2 3 10 2 4" xfId="38164"/>
    <cellStyle name="Output 2 3 10 2 5" xfId="38165"/>
    <cellStyle name="Output 2 3 10 2 6" xfId="38166"/>
    <cellStyle name="Output 2 3 10 3" xfId="38167"/>
    <cellStyle name="Output 2 3 10 4" xfId="38168"/>
    <cellStyle name="Output 2 3 10 5" xfId="38169"/>
    <cellStyle name="Output 2 3 10 6" xfId="38170"/>
    <cellStyle name="Output 2 3 10 7" xfId="38171"/>
    <cellStyle name="Output 2 3 11" xfId="38172"/>
    <cellStyle name="Output 2 3 11 2" xfId="38173"/>
    <cellStyle name="Output 2 3 11 2 2" xfId="38174"/>
    <cellStyle name="Output 2 3 11 2 3" xfId="38175"/>
    <cellStyle name="Output 2 3 11 2 4" xfId="38176"/>
    <cellStyle name="Output 2 3 11 2 5" xfId="38177"/>
    <cellStyle name="Output 2 3 11 2 6" xfId="38178"/>
    <cellStyle name="Output 2 3 11 3" xfId="38179"/>
    <cellStyle name="Output 2 3 11 4" xfId="38180"/>
    <cellStyle name="Output 2 3 11 5" xfId="38181"/>
    <cellStyle name="Output 2 3 11 6" xfId="38182"/>
    <cellStyle name="Output 2 3 11 7" xfId="38183"/>
    <cellStyle name="Output 2 3 12" xfId="38184"/>
    <cellStyle name="Output 2 3 12 2" xfId="38185"/>
    <cellStyle name="Output 2 3 12 2 2" xfId="38186"/>
    <cellStyle name="Output 2 3 12 2 3" xfId="38187"/>
    <cellStyle name="Output 2 3 12 2 4" xfId="38188"/>
    <cellStyle name="Output 2 3 12 2 5" xfId="38189"/>
    <cellStyle name="Output 2 3 12 2 6" xfId="38190"/>
    <cellStyle name="Output 2 3 12 3" xfId="38191"/>
    <cellStyle name="Output 2 3 12 4" xfId="38192"/>
    <cellStyle name="Output 2 3 12 5" xfId="38193"/>
    <cellStyle name="Output 2 3 12 6" xfId="38194"/>
    <cellStyle name="Output 2 3 12 7" xfId="38195"/>
    <cellStyle name="Output 2 3 13" xfId="38196"/>
    <cellStyle name="Output 2 3 13 2" xfId="38197"/>
    <cellStyle name="Output 2 3 13 2 2" xfId="38198"/>
    <cellStyle name="Output 2 3 13 2 3" xfId="38199"/>
    <cellStyle name="Output 2 3 13 2 4" xfId="38200"/>
    <cellStyle name="Output 2 3 13 2 5" xfId="38201"/>
    <cellStyle name="Output 2 3 13 2 6" xfId="38202"/>
    <cellStyle name="Output 2 3 13 3" xfId="38203"/>
    <cellStyle name="Output 2 3 13 4" xfId="38204"/>
    <cellStyle name="Output 2 3 13 5" xfId="38205"/>
    <cellStyle name="Output 2 3 13 6" xfId="38206"/>
    <cellStyle name="Output 2 3 13 7" xfId="38207"/>
    <cellStyle name="Output 2 3 14" xfId="38208"/>
    <cellStyle name="Output 2 3 14 2" xfId="38209"/>
    <cellStyle name="Output 2 3 14 2 2" xfId="38210"/>
    <cellStyle name="Output 2 3 14 2 3" xfId="38211"/>
    <cellStyle name="Output 2 3 14 2 4" xfId="38212"/>
    <cellStyle name="Output 2 3 14 2 5" xfId="38213"/>
    <cellStyle name="Output 2 3 14 2 6" xfId="38214"/>
    <cellStyle name="Output 2 3 14 3" xfId="38215"/>
    <cellStyle name="Output 2 3 14 4" xfId="38216"/>
    <cellStyle name="Output 2 3 14 5" xfId="38217"/>
    <cellStyle name="Output 2 3 14 6" xfId="38218"/>
    <cellStyle name="Output 2 3 14 7" xfId="38219"/>
    <cellStyle name="Output 2 3 15" xfId="38220"/>
    <cellStyle name="Output 2 3 15 2" xfId="38221"/>
    <cellStyle name="Output 2 3 15 2 2" xfId="38222"/>
    <cellStyle name="Output 2 3 15 2 3" xfId="38223"/>
    <cellStyle name="Output 2 3 15 2 4" xfId="38224"/>
    <cellStyle name="Output 2 3 15 2 5" xfId="38225"/>
    <cellStyle name="Output 2 3 15 2 6" xfId="38226"/>
    <cellStyle name="Output 2 3 15 3" xfId="38227"/>
    <cellStyle name="Output 2 3 15 4" xfId="38228"/>
    <cellStyle name="Output 2 3 15 5" xfId="38229"/>
    <cellStyle name="Output 2 3 15 6" xfId="38230"/>
    <cellStyle name="Output 2 3 15 7" xfId="38231"/>
    <cellStyle name="Output 2 3 16" xfId="38232"/>
    <cellStyle name="Output 2 3 16 2" xfId="38233"/>
    <cellStyle name="Output 2 3 16 2 2" xfId="38234"/>
    <cellStyle name="Output 2 3 16 2 3" xfId="38235"/>
    <cellStyle name="Output 2 3 16 2 4" xfId="38236"/>
    <cellStyle name="Output 2 3 16 2 5" xfId="38237"/>
    <cellStyle name="Output 2 3 16 2 6" xfId="38238"/>
    <cellStyle name="Output 2 3 16 3" xfId="38239"/>
    <cellStyle name="Output 2 3 16 4" xfId="38240"/>
    <cellStyle name="Output 2 3 16 5" xfId="38241"/>
    <cellStyle name="Output 2 3 16 6" xfId="38242"/>
    <cellStyle name="Output 2 3 16 7" xfId="38243"/>
    <cellStyle name="Output 2 3 17" xfId="38244"/>
    <cellStyle name="Output 2 3 17 2" xfId="38245"/>
    <cellStyle name="Output 2 3 17 2 2" xfId="38246"/>
    <cellStyle name="Output 2 3 17 2 3" xfId="38247"/>
    <cellStyle name="Output 2 3 17 2 4" xfId="38248"/>
    <cellStyle name="Output 2 3 17 2 5" xfId="38249"/>
    <cellStyle name="Output 2 3 17 2 6" xfId="38250"/>
    <cellStyle name="Output 2 3 17 3" xfId="38251"/>
    <cellStyle name="Output 2 3 17 4" xfId="38252"/>
    <cellStyle name="Output 2 3 17 5" xfId="38253"/>
    <cellStyle name="Output 2 3 17 6" xfId="38254"/>
    <cellStyle name="Output 2 3 17 7" xfId="38255"/>
    <cellStyle name="Output 2 3 18" xfId="38256"/>
    <cellStyle name="Output 2 3 18 2" xfId="38257"/>
    <cellStyle name="Output 2 3 18 2 2" xfId="38258"/>
    <cellStyle name="Output 2 3 18 2 3" xfId="38259"/>
    <cellStyle name="Output 2 3 18 2 4" xfId="38260"/>
    <cellStyle name="Output 2 3 18 2 5" xfId="38261"/>
    <cellStyle name="Output 2 3 18 2 6" xfId="38262"/>
    <cellStyle name="Output 2 3 18 3" xfId="38263"/>
    <cellStyle name="Output 2 3 18 4" xfId="38264"/>
    <cellStyle name="Output 2 3 18 5" xfId="38265"/>
    <cellStyle name="Output 2 3 18 6" xfId="38266"/>
    <cellStyle name="Output 2 3 18 7" xfId="38267"/>
    <cellStyle name="Output 2 3 19" xfId="38268"/>
    <cellStyle name="Output 2 3 19 2" xfId="38269"/>
    <cellStyle name="Output 2 3 19 2 2" xfId="38270"/>
    <cellStyle name="Output 2 3 19 2 3" xfId="38271"/>
    <cellStyle name="Output 2 3 19 2 4" xfId="38272"/>
    <cellStyle name="Output 2 3 19 2 5" xfId="38273"/>
    <cellStyle name="Output 2 3 19 2 6" xfId="38274"/>
    <cellStyle name="Output 2 3 19 3" xfId="38275"/>
    <cellStyle name="Output 2 3 19 4" xfId="38276"/>
    <cellStyle name="Output 2 3 19 5" xfId="38277"/>
    <cellStyle name="Output 2 3 19 6" xfId="38278"/>
    <cellStyle name="Output 2 3 19 7" xfId="38279"/>
    <cellStyle name="Output 2 3 2" xfId="38280"/>
    <cellStyle name="Output 2 3 2 2" xfId="38281"/>
    <cellStyle name="Output 2 3 2 2 2" xfId="38282"/>
    <cellStyle name="Output 2 3 2 2 3" xfId="38283"/>
    <cellStyle name="Output 2 3 2 2 4" xfId="38284"/>
    <cellStyle name="Output 2 3 2 2 5" xfId="38285"/>
    <cellStyle name="Output 2 3 2 2 6" xfId="38286"/>
    <cellStyle name="Output 2 3 2 3" xfId="38287"/>
    <cellStyle name="Output 2 3 2 4" xfId="38288"/>
    <cellStyle name="Output 2 3 2 5" xfId="38289"/>
    <cellStyle name="Output 2 3 2 6" xfId="38290"/>
    <cellStyle name="Output 2 3 2 7" xfId="38291"/>
    <cellStyle name="Output 2 3 20" xfId="38292"/>
    <cellStyle name="Output 2 3 20 2" xfId="38293"/>
    <cellStyle name="Output 2 3 20 2 2" xfId="38294"/>
    <cellStyle name="Output 2 3 20 2 3" xfId="38295"/>
    <cellStyle name="Output 2 3 20 2 4" xfId="38296"/>
    <cellStyle name="Output 2 3 20 2 5" xfId="38297"/>
    <cellStyle name="Output 2 3 20 2 6" xfId="38298"/>
    <cellStyle name="Output 2 3 20 3" xfId="38299"/>
    <cellStyle name="Output 2 3 20 4" xfId="38300"/>
    <cellStyle name="Output 2 3 20 5" xfId="38301"/>
    <cellStyle name="Output 2 3 20 6" xfId="38302"/>
    <cellStyle name="Output 2 3 20 7" xfId="38303"/>
    <cellStyle name="Output 2 3 21" xfId="38304"/>
    <cellStyle name="Output 2 3 21 2" xfId="38305"/>
    <cellStyle name="Output 2 3 21 2 2" xfId="38306"/>
    <cellStyle name="Output 2 3 21 2 3" xfId="38307"/>
    <cellStyle name="Output 2 3 21 2 4" xfId="38308"/>
    <cellStyle name="Output 2 3 21 2 5" xfId="38309"/>
    <cellStyle name="Output 2 3 21 2 6" xfId="38310"/>
    <cellStyle name="Output 2 3 21 3" xfId="38311"/>
    <cellStyle name="Output 2 3 21 4" xfId="38312"/>
    <cellStyle name="Output 2 3 21 5" xfId="38313"/>
    <cellStyle name="Output 2 3 21 6" xfId="38314"/>
    <cellStyle name="Output 2 3 21 7" xfId="38315"/>
    <cellStyle name="Output 2 3 22" xfId="38316"/>
    <cellStyle name="Output 2 3 22 2" xfId="38317"/>
    <cellStyle name="Output 2 3 22 2 2" xfId="38318"/>
    <cellStyle name="Output 2 3 22 2 3" xfId="38319"/>
    <cellStyle name="Output 2 3 22 2 4" xfId="38320"/>
    <cellStyle name="Output 2 3 22 2 5" xfId="38321"/>
    <cellStyle name="Output 2 3 22 2 6" xfId="38322"/>
    <cellStyle name="Output 2 3 22 3" xfId="38323"/>
    <cellStyle name="Output 2 3 22 4" xfId="38324"/>
    <cellStyle name="Output 2 3 22 5" xfId="38325"/>
    <cellStyle name="Output 2 3 22 6" xfId="38326"/>
    <cellStyle name="Output 2 3 22 7" xfId="38327"/>
    <cellStyle name="Output 2 3 23" xfId="38328"/>
    <cellStyle name="Output 2 3 23 2" xfId="38329"/>
    <cellStyle name="Output 2 3 23 2 2" xfId="38330"/>
    <cellStyle name="Output 2 3 23 2 3" xfId="38331"/>
    <cellStyle name="Output 2 3 23 2 4" xfId="38332"/>
    <cellStyle name="Output 2 3 23 2 5" xfId="38333"/>
    <cellStyle name="Output 2 3 23 2 6" xfId="38334"/>
    <cellStyle name="Output 2 3 23 3" xfId="38335"/>
    <cellStyle name="Output 2 3 23 4" xfId="38336"/>
    <cellStyle name="Output 2 3 23 5" xfId="38337"/>
    <cellStyle name="Output 2 3 23 6" xfId="38338"/>
    <cellStyle name="Output 2 3 23 7" xfId="38339"/>
    <cellStyle name="Output 2 3 24" xfId="38340"/>
    <cellStyle name="Output 2 3 24 2" xfId="38341"/>
    <cellStyle name="Output 2 3 24 2 2" xfId="38342"/>
    <cellStyle name="Output 2 3 24 2 3" xfId="38343"/>
    <cellStyle name="Output 2 3 24 2 4" xfId="38344"/>
    <cellStyle name="Output 2 3 24 2 5" xfId="38345"/>
    <cellStyle name="Output 2 3 24 2 6" xfId="38346"/>
    <cellStyle name="Output 2 3 24 3" xfId="38347"/>
    <cellStyle name="Output 2 3 24 4" xfId="38348"/>
    <cellStyle name="Output 2 3 24 5" xfId="38349"/>
    <cellStyle name="Output 2 3 24 6" xfId="38350"/>
    <cellStyle name="Output 2 3 24 7" xfId="38351"/>
    <cellStyle name="Output 2 3 25" xfId="38352"/>
    <cellStyle name="Output 2 3 25 2" xfId="38353"/>
    <cellStyle name="Output 2 3 25 2 2" xfId="38354"/>
    <cellStyle name="Output 2 3 25 2 3" xfId="38355"/>
    <cellStyle name="Output 2 3 25 2 4" xfId="38356"/>
    <cellStyle name="Output 2 3 25 2 5" xfId="38357"/>
    <cellStyle name="Output 2 3 25 2 6" xfId="38358"/>
    <cellStyle name="Output 2 3 25 3" xfId="38359"/>
    <cellStyle name="Output 2 3 25 4" xfId="38360"/>
    <cellStyle name="Output 2 3 25 5" xfId="38361"/>
    <cellStyle name="Output 2 3 25 6" xfId="38362"/>
    <cellStyle name="Output 2 3 25 7" xfId="38363"/>
    <cellStyle name="Output 2 3 26" xfId="38364"/>
    <cellStyle name="Output 2 3 26 2" xfId="38365"/>
    <cellStyle name="Output 2 3 26 2 2" xfId="38366"/>
    <cellStyle name="Output 2 3 26 2 3" xfId="38367"/>
    <cellStyle name="Output 2 3 26 2 4" xfId="38368"/>
    <cellStyle name="Output 2 3 26 2 5" xfId="38369"/>
    <cellStyle name="Output 2 3 26 2 6" xfId="38370"/>
    <cellStyle name="Output 2 3 26 3" xfId="38371"/>
    <cellStyle name="Output 2 3 26 4" xfId="38372"/>
    <cellStyle name="Output 2 3 26 5" xfId="38373"/>
    <cellStyle name="Output 2 3 26 6" xfId="38374"/>
    <cellStyle name="Output 2 3 26 7" xfId="38375"/>
    <cellStyle name="Output 2 3 27" xfId="38376"/>
    <cellStyle name="Output 2 3 27 2" xfId="38377"/>
    <cellStyle name="Output 2 3 27 2 2" xfId="38378"/>
    <cellStyle name="Output 2 3 27 2 3" xfId="38379"/>
    <cellStyle name="Output 2 3 27 2 4" xfId="38380"/>
    <cellStyle name="Output 2 3 27 2 5" xfId="38381"/>
    <cellStyle name="Output 2 3 27 2 6" xfId="38382"/>
    <cellStyle name="Output 2 3 27 3" xfId="38383"/>
    <cellStyle name="Output 2 3 27 4" xfId="38384"/>
    <cellStyle name="Output 2 3 27 5" xfId="38385"/>
    <cellStyle name="Output 2 3 27 6" xfId="38386"/>
    <cellStyle name="Output 2 3 27 7" xfId="38387"/>
    <cellStyle name="Output 2 3 28" xfId="38388"/>
    <cellStyle name="Output 2 3 28 2" xfId="38389"/>
    <cellStyle name="Output 2 3 28 2 2" xfId="38390"/>
    <cellStyle name="Output 2 3 28 2 3" xfId="38391"/>
    <cellStyle name="Output 2 3 28 2 4" xfId="38392"/>
    <cellStyle name="Output 2 3 28 2 5" xfId="38393"/>
    <cellStyle name="Output 2 3 28 2 6" xfId="38394"/>
    <cellStyle name="Output 2 3 28 3" xfId="38395"/>
    <cellStyle name="Output 2 3 28 4" xfId="38396"/>
    <cellStyle name="Output 2 3 28 5" xfId="38397"/>
    <cellStyle name="Output 2 3 28 6" xfId="38398"/>
    <cellStyle name="Output 2 3 28 7" xfId="38399"/>
    <cellStyle name="Output 2 3 29" xfId="38400"/>
    <cellStyle name="Output 2 3 29 2" xfId="38401"/>
    <cellStyle name="Output 2 3 29 2 2" xfId="38402"/>
    <cellStyle name="Output 2 3 29 2 3" xfId="38403"/>
    <cellStyle name="Output 2 3 29 2 4" xfId="38404"/>
    <cellStyle name="Output 2 3 29 2 5" xfId="38405"/>
    <cellStyle name="Output 2 3 29 2 6" xfId="38406"/>
    <cellStyle name="Output 2 3 29 3" xfId="38407"/>
    <cellStyle name="Output 2 3 29 4" xfId="38408"/>
    <cellStyle name="Output 2 3 29 5" xfId="38409"/>
    <cellStyle name="Output 2 3 29 6" xfId="38410"/>
    <cellStyle name="Output 2 3 29 7" xfId="38411"/>
    <cellStyle name="Output 2 3 3" xfId="38412"/>
    <cellStyle name="Output 2 3 3 2" xfId="38413"/>
    <cellStyle name="Output 2 3 3 2 2" xfId="38414"/>
    <cellStyle name="Output 2 3 3 2 3" xfId="38415"/>
    <cellStyle name="Output 2 3 3 2 4" xfId="38416"/>
    <cellStyle name="Output 2 3 3 2 5" xfId="38417"/>
    <cellStyle name="Output 2 3 3 2 6" xfId="38418"/>
    <cellStyle name="Output 2 3 3 3" xfId="38419"/>
    <cellStyle name="Output 2 3 3 4" xfId="38420"/>
    <cellStyle name="Output 2 3 3 5" xfId="38421"/>
    <cellStyle name="Output 2 3 3 6" xfId="38422"/>
    <cellStyle name="Output 2 3 3 7" xfId="38423"/>
    <cellStyle name="Output 2 3 30" xfId="38424"/>
    <cellStyle name="Output 2 3 30 2" xfId="38425"/>
    <cellStyle name="Output 2 3 30 2 2" xfId="38426"/>
    <cellStyle name="Output 2 3 30 2 3" xfId="38427"/>
    <cellStyle name="Output 2 3 30 2 4" xfId="38428"/>
    <cellStyle name="Output 2 3 30 2 5" xfId="38429"/>
    <cellStyle name="Output 2 3 30 2 6" xfId="38430"/>
    <cellStyle name="Output 2 3 30 3" xfId="38431"/>
    <cellStyle name="Output 2 3 30 4" xfId="38432"/>
    <cellStyle name="Output 2 3 30 5" xfId="38433"/>
    <cellStyle name="Output 2 3 30 6" xfId="38434"/>
    <cellStyle name="Output 2 3 30 7" xfId="38435"/>
    <cellStyle name="Output 2 3 31" xfId="38436"/>
    <cellStyle name="Output 2 3 31 2" xfId="38437"/>
    <cellStyle name="Output 2 3 31 2 2" xfId="38438"/>
    <cellStyle name="Output 2 3 31 2 3" xfId="38439"/>
    <cellStyle name="Output 2 3 31 2 4" xfId="38440"/>
    <cellStyle name="Output 2 3 31 2 5" xfId="38441"/>
    <cellStyle name="Output 2 3 31 2 6" xfId="38442"/>
    <cellStyle name="Output 2 3 31 3" xfId="38443"/>
    <cellStyle name="Output 2 3 31 4" xfId="38444"/>
    <cellStyle name="Output 2 3 31 5" xfId="38445"/>
    <cellStyle name="Output 2 3 31 6" xfId="38446"/>
    <cellStyle name="Output 2 3 31 7" xfId="38447"/>
    <cellStyle name="Output 2 3 32" xfId="38448"/>
    <cellStyle name="Output 2 3 32 2" xfId="38449"/>
    <cellStyle name="Output 2 3 32 2 2" xfId="38450"/>
    <cellStyle name="Output 2 3 32 2 3" xfId="38451"/>
    <cellStyle name="Output 2 3 32 2 4" xfId="38452"/>
    <cellStyle name="Output 2 3 32 2 5" xfId="38453"/>
    <cellStyle name="Output 2 3 32 2 6" xfId="38454"/>
    <cellStyle name="Output 2 3 32 3" xfId="38455"/>
    <cellStyle name="Output 2 3 32 4" xfId="38456"/>
    <cellStyle name="Output 2 3 32 5" xfId="38457"/>
    <cellStyle name="Output 2 3 32 6" xfId="38458"/>
    <cellStyle name="Output 2 3 32 7" xfId="38459"/>
    <cellStyle name="Output 2 3 33" xfId="38460"/>
    <cellStyle name="Output 2 3 33 2" xfId="38461"/>
    <cellStyle name="Output 2 3 33 2 2" xfId="38462"/>
    <cellStyle name="Output 2 3 33 2 3" xfId="38463"/>
    <cellStyle name="Output 2 3 33 2 4" xfId="38464"/>
    <cellStyle name="Output 2 3 33 2 5" xfId="38465"/>
    <cellStyle name="Output 2 3 33 2 6" xfId="38466"/>
    <cellStyle name="Output 2 3 33 3" xfId="38467"/>
    <cellStyle name="Output 2 3 33 4" xfId="38468"/>
    <cellStyle name="Output 2 3 33 5" xfId="38469"/>
    <cellStyle name="Output 2 3 33 6" xfId="38470"/>
    <cellStyle name="Output 2 3 33 7" xfId="38471"/>
    <cellStyle name="Output 2 3 34" xfId="38472"/>
    <cellStyle name="Output 2 3 34 2" xfId="38473"/>
    <cellStyle name="Output 2 3 34 2 2" xfId="38474"/>
    <cellStyle name="Output 2 3 34 2 3" xfId="38475"/>
    <cellStyle name="Output 2 3 34 2 4" xfId="38476"/>
    <cellStyle name="Output 2 3 34 2 5" xfId="38477"/>
    <cellStyle name="Output 2 3 34 2 6" xfId="38478"/>
    <cellStyle name="Output 2 3 34 3" xfId="38479"/>
    <cellStyle name="Output 2 3 34 4" xfId="38480"/>
    <cellStyle name="Output 2 3 34 5" xfId="38481"/>
    <cellStyle name="Output 2 3 35" xfId="38482"/>
    <cellStyle name="Output 2 3 35 2" xfId="38483"/>
    <cellStyle name="Output 2 3 35 3" xfId="38484"/>
    <cellStyle name="Output 2 3 35 4" xfId="38485"/>
    <cellStyle name="Output 2 3 35 5" xfId="38486"/>
    <cellStyle name="Output 2 3 35 6" xfId="38487"/>
    <cellStyle name="Output 2 3 36" xfId="38488"/>
    <cellStyle name="Output 2 3 37" xfId="38489"/>
    <cellStyle name="Output 2 3 38" xfId="38490"/>
    <cellStyle name="Output 2 3 4" xfId="38491"/>
    <cellStyle name="Output 2 3 4 2" xfId="38492"/>
    <cellStyle name="Output 2 3 4 2 2" xfId="38493"/>
    <cellStyle name="Output 2 3 4 2 3" xfId="38494"/>
    <cellStyle name="Output 2 3 4 2 4" xfId="38495"/>
    <cellStyle name="Output 2 3 4 2 5" xfId="38496"/>
    <cellStyle name="Output 2 3 4 2 6" xfId="38497"/>
    <cellStyle name="Output 2 3 4 3" xfId="38498"/>
    <cellStyle name="Output 2 3 4 4" xfId="38499"/>
    <cellStyle name="Output 2 3 4 5" xfId="38500"/>
    <cellStyle name="Output 2 3 4 6" xfId="38501"/>
    <cellStyle name="Output 2 3 4 7" xfId="38502"/>
    <cellStyle name="Output 2 3 5" xfId="38503"/>
    <cellStyle name="Output 2 3 5 2" xfId="38504"/>
    <cellStyle name="Output 2 3 5 2 2" xfId="38505"/>
    <cellStyle name="Output 2 3 5 2 3" xfId="38506"/>
    <cellStyle name="Output 2 3 5 2 4" xfId="38507"/>
    <cellStyle name="Output 2 3 5 2 5" xfId="38508"/>
    <cellStyle name="Output 2 3 5 2 6" xfId="38509"/>
    <cellStyle name="Output 2 3 5 3" xfId="38510"/>
    <cellStyle name="Output 2 3 5 4" xfId="38511"/>
    <cellStyle name="Output 2 3 5 5" xfId="38512"/>
    <cellStyle name="Output 2 3 5 6" xfId="38513"/>
    <cellStyle name="Output 2 3 5 7" xfId="38514"/>
    <cellStyle name="Output 2 3 6" xfId="38515"/>
    <cellStyle name="Output 2 3 6 2" xfId="38516"/>
    <cellStyle name="Output 2 3 6 2 2" xfId="38517"/>
    <cellStyle name="Output 2 3 6 2 3" xfId="38518"/>
    <cellStyle name="Output 2 3 6 2 4" xfId="38519"/>
    <cellStyle name="Output 2 3 6 2 5" xfId="38520"/>
    <cellStyle name="Output 2 3 6 2 6" xfId="38521"/>
    <cellStyle name="Output 2 3 6 3" xfId="38522"/>
    <cellStyle name="Output 2 3 6 4" xfId="38523"/>
    <cellStyle name="Output 2 3 6 5" xfId="38524"/>
    <cellStyle name="Output 2 3 6 6" xfId="38525"/>
    <cellStyle name="Output 2 3 6 7" xfId="38526"/>
    <cellStyle name="Output 2 3 7" xfId="38527"/>
    <cellStyle name="Output 2 3 7 2" xfId="38528"/>
    <cellStyle name="Output 2 3 7 2 2" xfId="38529"/>
    <cellStyle name="Output 2 3 7 2 3" xfId="38530"/>
    <cellStyle name="Output 2 3 7 2 4" xfId="38531"/>
    <cellStyle name="Output 2 3 7 2 5" xfId="38532"/>
    <cellStyle name="Output 2 3 7 2 6" xfId="38533"/>
    <cellStyle name="Output 2 3 7 3" xfId="38534"/>
    <cellStyle name="Output 2 3 7 4" xfId="38535"/>
    <cellStyle name="Output 2 3 7 5" xfId="38536"/>
    <cellStyle name="Output 2 3 7 6" xfId="38537"/>
    <cellStyle name="Output 2 3 7 7" xfId="38538"/>
    <cellStyle name="Output 2 3 8" xfId="38539"/>
    <cellStyle name="Output 2 3 8 2" xfId="38540"/>
    <cellStyle name="Output 2 3 8 2 2" xfId="38541"/>
    <cellStyle name="Output 2 3 8 2 3" xfId="38542"/>
    <cellStyle name="Output 2 3 8 2 4" xfId="38543"/>
    <cellStyle name="Output 2 3 8 2 5" xfId="38544"/>
    <cellStyle name="Output 2 3 8 2 6" xfId="38545"/>
    <cellStyle name="Output 2 3 8 3" xfId="38546"/>
    <cellStyle name="Output 2 3 8 4" xfId="38547"/>
    <cellStyle name="Output 2 3 8 5" xfId="38548"/>
    <cellStyle name="Output 2 3 8 6" xfId="38549"/>
    <cellStyle name="Output 2 3 8 7" xfId="38550"/>
    <cellStyle name="Output 2 3 9" xfId="38551"/>
    <cellStyle name="Output 2 3 9 2" xfId="38552"/>
    <cellStyle name="Output 2 3 9 2 2" xfId="38553"/>
    <cellStyle name="Output 2 3 9 2 3" xfId="38554"/>
    <cellStyle name="Output 2 3 9 2 4" xfId="38555"/>
    <cellStyle name="Output 2 3 9 2 5" xfId="38556"/>
    <cellStyle name="Output 2 3 9 2 6" xfId="38557"/>
    <cellStyle name="Output 2 3 9 3" xfId="38558"/>
    <cellStyle name="Output 2 3 9 4" xfId="38559"/>
    <cellStyle name="Output 2 3 9 5" xfId="38560"/>
    <cellStyle name="Output 2 3 9 6" xfId="38561"/>
    <cellStyle name="Output 2 3 9 7" xfId="38562"/>
    <cellStyle name="Output 2 30" xfId="38563"/>
    <cellStyle name="Output 2 30 2" xfId="38564"/>
    <cellStyle name="Output 2 30 3" xfId="38565"/>
    <cellStyle name="Output 2 30 4" xfId="38566"/>
    <cellStyle name="Output 2 30 5" xfId="38567"/>
    <cellStyle name="Output 2 30 6" xfId="38568"/>
    <cellStyle name="Output 2 4" xfId="38569"/>
    <cellStyle name="Output 2 4 2" xfId="38570"/>
    <cellStyle name="Output 2 4 2 2" xfId="38571"/>
    <cellStyle name="Output 2 4 2 3" xfId="38572"/>
    <cellStyle name="Output 2 4 2 4" xfId="38573"/>
    <cellStyle name="Output 2 4 2 5" xfId="38574"/>
    <cellStyle name="Output 2 4 2 6" xfId="38575"/>
    <cellStyle name="Output 2 4 3" xfId="38576"/>
    <cellStyle name="Output 2 4 4" xfId="38577"/>
    <cellStyle name="Output 2 4 5" xfId="38578"/>
    <cellStyle name="Output 2 4 6" xfId="38579"/>
    <cellStyle name="Output 2 4 7" xfId="38580"/>
    <cellStyle name="Output 2 5" xfId="38581"/>
    <cellStyle name="Output 2 5 2" xfId="38582"/>
    <cellStyle name="Output 2 5 2 2" xfId="38583"/>
    <cellStyle name="Output 2 5 2 3" xfId="38584"/>
    <cellStyle name="Output 2 5 2 4" xfId="38585"/>
    <cellStyle name="Output 2 5 2 5" xfId="38586"/>
    <cellStyle name="Output 2 5 2 6" xfId="38587"/>
    <cellStyle name="Output 2 5 3" xfId="38588"/>
    <cellStyle name="Output 2 5 4" xfId="38589"/>
    <cellStyle name="Output 2 5 5" xfId="38590"/>
    <cellStyle name="Output 2 5 6" xfId="38591"/>
    <cellStyle name="Output 2 5 7" xfId="38592"/>
    <cellStyle name="Output 2 6" xfId="38593"/>
    <cellStyle name="Output 2 6 2" xfId="38594"/>
    <cellStyle name="Output 2 6 2 2" xfId="38595"/>
    <cellStyle name="Output 2 6 2 3" xfId="38596"/>
    <cellStyle name="Output 2 6 2 4" xfId="38597"/>
    <cellStyle name="Output 2 6 2 5" xfId="38598"/>
    <cellStyle name="Output 2 6 2 6" xfId="38599"/>
    <cellStyle name="Output 2 6 3" xfId="38600"/>
    <cellStyle name="Output 2 6 4" xfId="38601"/>
    <cellStyle name="Output 2 6 5" xfId="38602"/>
    <cellStyle name="Output 2 6 6" xfId="38603"/>
    <cellStyle name="Output 2 6 7" xfId="38604"/>
    <cellStyle name="Output 2 7" xfId="38605"/>
    <cellStyle name="Output 2 7 2" xfId="38606"/>
    <cellStyle name="Output 2 7 2 2" xfId="38607"/>
    <cellStyle name="Output 2 7 2 3" xfId="38608"/>
    <cellStyle name="Output 2 7 2 4" xfId="38609"/>
    <cellStyle name="Output 2 7 2 5" xfId="38610"/>
    <cellStyle name="Output 2 7 2 6" xfId="38611"/>
    <cellStyle name="Output 2 7 3" xfId="38612"/>
    <cellStyle name="Output 2 7 4" xfId="38613"/>
    <cellStyle name="Output 2 7 5" xfId="38614"/>
    <cellStyle name="Output 2 7 6" xfId="38615"/>
    <cellStyle name="Output 2 7 7" xfId="38616"/>
    <cellStyle name="Output 2 8" xfId="38617"/>
    <cellStyle name="Output 2 8 2" xfId="38618"/>
    <cellStyle name="Output 2 8 2 2" xfId="38619"/>
    <cellStyle name="Output 2 8 2 3" xfId="38620"/>
    <cellStyle name="Output 2 8 2 4" xfId="38621"/>
    <cellStyle name="Output 2 8 2 5" xfId="38622"/>
    <cellStyle name="Output 2 8 2 6" xfId="38623"/>
    <cellStyle name="Output 2 8 3" xfId="38624"/>
    <cellStyle name="Output 2 8 4" xfId="38625"/>
    <cellStyle name="Output 2 8 5" xfId="38626"/>
    <cellStyle name="Output 2 8 6" xfId="38627"/>
    <cellStyle name="Output 2 8 7" xfId="38628"/>
    <cellStyle name="Output 2 9" xfId="38629"/>
    <cellStyle name="Output 2 9 2" xfId="38630"/>
    <cellStyle name="Output 2 9 2 2" xfId="38631"/>
    <cellStyle name="Output 2 9 2 3" xfId="38632"/>
    <cellStyle name="Output 2 9 2 4" xfId="38633"/>
    <cellStyle name="Output 2 9 2 5" xfId="38634"/>
    <cellStyle name="Output 2 9 2 6" xfId="38635"/>
    <cellStyle name="Output 2 9 3" xfId="38636"/>
    <cellStyle name="Output 2 9 4" xfId="38637"/>
    <cellStyle name="Output 2 9 5" xfId="38638"/>
    <cellStyle name="Output 2 9 6" xfId="38639"/>
    <cellStyle name="Output 2 9 7" xfId="38640"/>
    <cellStyle name="Output 3" xfId="38641"/>
    <cellStyle name="Output 3 10" xfId="38642"/>
    <cellStyle name="Output 3 10 2" xfId="38643"/>
    <cellStyle name="Output 3 10 2 2" xfId="38644"/>
    <cellStyle name="Output 3 10 2 3" xfId="38645"/>
    <cellStyle name="Output 3 10 2 4" xfId="38646"/>
    <cellStyle name="Output 3 10 2 5" xfId="38647"/>
    <cellStyle name="Output 3 10 2 6" xfId="38648"/>
    <cellStyle name="Output 3 10 3" xfId="38649"/>
    <cellStyle name="Output 3 10 4" xfId="38650"/>
    <cellStyle name="Output 3 10 5" xfId="38651"/>
    <cellStyle name="Output 3 10 6" xfId="38652"/>
    <cellStyle name="Output 3 10 7" xfId="38653"/>
    <cellStyle name="Output 3 11" xfId="38654"/>
    <cellStyle name="Output 3 11 2" xfId="38655"/>
    <cellStyle name="Output 3 11 2 2" xfId="38656"/>
    <cellStyle name="Output 3 11 2 3" xfId="38657"/>
    <cellStyle name="Output 3 11 2 4" xfId="38658"/>
    <cellStyle name="Output 3 11 2 5" xfId="38659"/>
    <cellStyle name="Output 3 11 2 6" xfId="38660"/>
    <cellStyle name="Output 3 11 3" xfId="38661"/>
    <cellStyle name="Output 3 11 4" xfId="38662"/>
    <cellStyle name="Output 3 11 5" xfId="38663"/>
    <cellStyle name="Output 3 11 6" xfId="38664"/>
    <cellStyle name="Output 3 11 7" xfId="38665"/>
    <cellStyle name="Output 3 12" xfId="38666"/>
    <cellStyle name="Output 3 12 2" xfId="38667"/>
    <cellStyle name="Output 3 12 2 2" xfId="38668"/>
    <cellStyle name="Output 3 12 2 3" xfId="38669"/>
    <cellStyle name="Output 3 12 2 4" xfId="38670"/>
    <cellStyle name="Output 3 12 2 5" xfId="38671"/>
    <cellStyle name="Output 3 12 2 6" xfId="38672"/>
    <cellStyle name="Output 3 12 3" xfId="38673"/>
    <cellStyle name="Output 3 12 4" xfId="38674"/>
    <cellStyle name="Output 3 12 5" xfId="38675"/>
    <cellStyle name="Output 3 12 6" xfId="38676"/>
    <cellStyle name="Output 3 12 7" xfId="38677"/>
    <cellStyle name="Output 3 13" xfId="38678"/>
    <cellStyle name="Output 3 13 2" xfId="38679"/>
    <cellStyle name="Output 3 13 2 2" xfId="38680"/>
    <cellStyle name="Output 3 13 2 3" xfId="38681"/>
    <cellStyle name="Output 3 13 2 4" xfId="38682"/>
    <cellStyle name="Output 3 13 2 5" xfId="38683"/>
    <cellStyle name="Output 3 13 2 6" xfId="38684"/>
    <cellStyle name="Output 3 13 3" xfId="38685"/>
    <cellStyle name="Output 3 13 4" xfId="38686"/>
    <cellStyle name="Output 3 13 5" xfId="38687"/>
    <cellStyle name="Output 3 13 6" xfId="38688"/>
    <cellStyle name="Output 3 13 7" xfId="38689"/>
    <cellStyle name="Output 3 14" xfId="38690"/>
    <cellStyle name="Output 3 14 2" xfId="38691"/>
    <cellStyle name="Output 3 14 2 2" xfId="38692"/>
    <cellStyle name="Output 3 14 2 3" xfId="38693"/>
    <cellStyle name="Output 3 14 2 4" xfId="38694"/>
    <cellStyle name="Output 3 14 2 5" xfId="38695"/>
    <cellStyle name="Output 3 14 2 6" xfId="38696"/>
    <cellStyle name="Output 3 14 3" xfId="38697"/>
    <cellStyle name="Output 3 14 4" xfId="38698"/>
    <cellStyle name="Output 3 14 5" xfId="38699"/>
    <cellStyle name="Output 3 14 6" xfId="38700"/>
    <cellStyle name="Output 3 14 7" xfId="38701"/>
    <cellStyle name="Output 3 15" xfId="38702"/>
    <cellStyle name="Output 3 15 2" xfId="38703"/>
    <cellStyle name="Output 3 15 2 2" xfId="38704"/>
    <cellStyle name="Output 3 15 2 3" xfId="38705"/>
    <cellStyle name="Output 3 15 2 4" xfId="38706"/>
    <cellStyle name="Output 3 15 2 5" xfId="38707"/>
    <cellStyle name="Output 3 15 2 6" xfId="38708"/>
    <cellStyle name="Output 3 15 3" xfId="38709"/>
    <cellStyle name="Output 3 15 4" xfId="38710"/>
    <cellStyle name="Output 3 15 5" xfId="38711"/>
    <cellStyle name="Output 3 15 6" xfId="38712"/>
    <cellStyle name="Output 3 15 7" xfId="38713"/>
    <cellStyle name="Output 3 16" xfId="38714"/>
    <cellStyle name="Output 3 16 2" xfId="38715"/>
    <cellStyle name="Output 3 16 2 2" xfId="38716"/>
    <cellStyle name="Output 3 16 2 3" xfId="38717"/>
    <cellStyle name="Output 3 16 2 4" xfId="38718"/>
    <cellStyle name="Output 3 16 2 5" xfId="38719"/>
    <cellStyle name="Output 3 16 2 6" xfId="38720"/>
    <cellStyle name="Output 3 16 3" xfId="38721"/>
    <cellStyle name="Output 3 16 4" xfId="38722"/>
    <cellStyle name="Output 3 16 5" xfId="38723"/>
    <cellStyle name="Output 3 16 6" xfId="38724"/>
    <cellStyle name="Output 3 16 7" xfId="38725"/>
    <cellStyle name="Output 3 17" xfId="38726"/>
    <cellStyle name="Output 3 17 2" xfId="38727"/>
    <cellStyle name="Output 3 17 2 2" xfId="38728"/>
    <cellStyle name="Output 3 17 2 3" xfId="38729"/>
    <cellStyle name="Output 3 17 2 4" xfId="38730"/>
    <cellStyle name="Output 3 17 2 5" xfId="38731"/>
    <cellStyle name="Output 3 17 2 6" xfId="38732"/>
    <cellStyle name="Output 3 17 3" xfId="38733"/>
    <cellStyle name="Output 3 17 4" xfId="38734"/>
    <cellStyle name="Output 3 17 5" xfId="38735"/>
    <cellStyle name="Output 3 17 6" xfId="38736"/>
    <cellStyle name="Output 3 17 7" xfId="38737"/>
    <cellStyle name="Output 3 18" xfId="38738"/>
    <cellStyle name="Output 3 18 2" xfId="38739"/>
    <cellStyle name="Output 3 18 2 2" xfId="38740"/>
    <cellStyle name="Output 3 18 2 3" xfId="38741"/>
    <cellStyle name="Output 3 18 2 4" xfId="38742"/>
    <cellStyle name="Output 3 18 2 5" xfId="38743"/>
    <cellStyle name="Output 3 18 2 6" xfId="38744"/>
    <cellStyle name="Output 3 18 3" xfId="38745"/>
    <cellStyle name="Output 3 18 4" xfId="38746"/>
    <cellStyle name="Output 3 18 5" xfId="38747"/>
    <cellStyle name="Output 3 18 6" xfId="38748"/>
    <cellStyle name="Output 3 18 7" xfId="38749"/>
    <cellStyle name="Output 3 19" xfId="38750"/>
    <cellStyle name="Output 3 19 2" xfId="38751"/>
    <cellStyle name="Output 3 19 2 2" xfId="38752"/>
    <cellStyle name="Output 3 19 2 3" xfId="38753"/>
    <cellStyle name="Output 3 19 2 4" xfId="38754"/>
    <cellStyle name="Output 3 19 2 5" xfId="38755"/>
    <cellStyle name="Output 3 19 2 6" xfId="38756"/>
    <cellStyle name="Output 3 19 3" xfId="38757"/>
    <cellStyle name="Output 3 19 4" xfId="38758"/>
    <cellStyle name="Output 3 19 5" xfId="38759"/>
    <cellStyle name="Output 3 19 6" xfId="38760"/>
    <cellStyle name="Output 3 19 7" xfId="38761"/>
    <cellStyle name="Output 3 2" xfId="38762"/>
    <cellStyle name="Output 3 2 10" xfId="38763"/>
    <cellStyle name="Output 3 2 10 2" xfId="38764"/>
    <cellStyle name="Output 3 2 10 2 2" xfId="38765"/>
    <cellStyle name="Output 3 2 10 2 3" xfId="38766"/>
    <cellStyle name="Output 3 2 10 2 4" xfId="38767"/>
    <cellStyle name="Output 3 2 10 2 5" xfId="38768"/>
    <cellStyle name="Output 3 2 10 2 6" xfId="38769"/>
    <cellStyle name="Output 3 2 10 3" xfId="38770"/>
    <cellStyle name="Output 3 2 10 4" xfId="38771"/>
    <cellStyle name="Output 3 2 10 5" xfId="38772"/>
    <cellStyle name="Output 3 2 10 6" xfId="38773"/>
    <cellStyle name="Output 3 2 10 7" xfId="38774"/>
    <cellStyle name="Output 3 2 11" xfId="38775"/>
    <cellStyle name="Output 3 2 11 2" xfId="38776"/>
    <cellStyle name="Output 3 2 11 2 2" xfId="38777"/>
    <cellStyle name="Output 3 2 11 2 3" xfId="38778"/>
    <cellStyle name="Output 3 2 11 2 4" xfId="38779"/>
    <cellStyle name="Output 3 2 11 2 5" xfId="38780"/>
    <cellStyle name="Output 3 2 11 2 6" xfId="38781"/>
    <cellStyle name="Output 3 2 11 3" xfId="38782"/>
    <cellStyle name="Output 3 2 11 4" xfId="38783"/>
    <cellStyle name="Output 3 2 11 5" xfId="38784"/>
    <cellStyle name="Output 3 2 11 6" xfId="38785"/>
    <cellStyle name="Output 3 2 11 7" xfId="38786"/>
    <cellStyle name="Output 3 2 12" xfId="38787"/>
    <cellStyle name="Output 3 2 12 2" xfId="38788"/>
    <cellStyle name="Output 3 2 12 2 2" xfId="38789"/>
    <cellStyle name="Output 3 2 12 2 3" xfId="38790"/>
    <cellStyle name="Output 3 2 12 2 4" xfId="38791"/>
    <cellStyle name="Output 3 2 12 2 5" xfId="38792"/>
    <cellStyle name="Output 3 2 12 2 6" xfId="38793"/>
    <cellStyle name="Output 3 2 12 3" xfId="38794"/>
    <cellStyle name="Output 3 2 12 4" xfId="38795"/>
    <cellStyle name="Output 3 2 12 5" xfId="38796"/>
    <cellStyle name="Output 3 2 12 6" xfId="38797"/>
    <cellStyle name="Output 3 2 12 7" xfId="38798"/>
    <cellStyle name="Output 3 2 13" xfId="38799"/>
    <cellStyle name="Output 3 2 13 2" xfId="38800"/>
    <cellStyle name="Output 3 2 13 2 2" xfId="38801"/>
    <cellStyle name="Output 3 2 13 2 3" xfId="38802"/>
    <cellStyle name="Output 3 2 13 2 4" xfId="38803"/>
    <cellStyle name="Output 3 2 13 2 5" xfId="38804"/>
    <cellStyle name="Output 3 2 13 2 6" xfId="38805"/>
    <cellStyle name="Output 3 2 13 3" xfId="38806"/>
    <cellStyle name="Output 3 2 13 4" xfId="38807"/>
    <cellStyle name="Output 3 2 13 5" xfId="38808"/>
    <cellStyle name="Output 3 2 13 6" xfId="38809"/>
    <cellStyle name="Output 3 2 13 7" xfId="38810"/>
    <cellStyle name="Output 3 2 14" xfId="38811"/>
    <cellStyle name="Output 3 2 14 2" xfId="38812"/>
    <cellStyle name="Output 3 2 14 2 2" xfId="38813"/>
    <cellStyle name="Output 3 2 14 2 3" xfId="38814"/>
    <cellStyle name="Output 3 2 14 2 4" xfId="38815"/>
    <cellStyle name="Output 3 2 14 2 5" xfId="38816"/>
    <cellStyle name="Output 3 2 14 2 6" xfId="38817"/>
    <cellStyle name="Output 3 2 14 3" xfId="38818"/>
    <cellStyle name="Output 3 2 14 4" xfId="38819"/>
    <cellStyle name="Output 3 2 14 5" xfId="38820"/>
    <cellStyle name="Output 3 2 14 6" xfId="38821"/>
    <cellStyle name="Output 3 2 14 7" xfId="38822"/>
    <cellStyle name="Output 3 2 15" xfId="38823"/>
    <cellStyle name="Output 3 2 15 2" xfId="38824"/>
    <cellStyle name="Output 3 2 15 2 2" xfId="38825"/>
    <cellStyle name="Output 3 2 15 2 3" xfId="38826"/>
    <cellStyle name="Output 3 2 15 2 4" xfId="38827"/>
    <cellStyle name="Output 3 2 15 2 5" xfId="38828"/>
    <cellStyle name="Output 3 2 15 2 6" xfId="38829"/>
    <cellStyle name="Output 3 2 15 3" xfId="38830"/>
    <cellStyle name="Output 3 2 15 4" xfId="38831"/>
    <cellStyle name="Output 3 2 15 5" xfId="38832"/>
    <cellStyle name="Output 3 2 15 6" xfId="38833"/>
    <cellStyle name="Output 3 2 15 7" xfId="38834"/>
    <cellStyle name="Output 3 2 16" xfId="38835"/>
    <cellStyle name="Output 3 2 16 2" xfId="38836"/>
    <cellStyle name="Output 3 2 16 2 2" xfId="38837"/>
    <cellStyle name="Output 3 2 16 2 3" xfId="38838"/>
    <cellStyle name="Output 3 2 16 2 4" xfId="38839"/>
    <cellStyle name="Output 3 2 16 2 5" xfId="38840"/>
    <cellStyle name="Output 3 2 16 2 6" xfId="38841"/>
    <cellStyle name="Output 3 2 16 3" xfId="38842"/>
    <cellStyle name="Output 3 2 16 4" xfId="38843"/>
    <cellStyle name="Output 3 2 16 5" xfId="38844"/>
    <cellStyle name="Output 3 2 16 6" xfId="38845"/>
    <cellStyle name="Output 3 2 16 7" xfId="38846"/>
    <cellStyle name="Output 3 2 17" xfId="38847"/>
    <cellStyle name="Output 3 2 17 2" xfId="38848"/>
    <cellStyle name="Output 3 2 17 2 2" xfId="38849"/>
    <cellStyle name="Output 3 2 17 2 3" xfId="38850"/>
    <cellStyle name="Output 3 2 17 2 4" xfId="38851"/>
    <cellStyle name="Output 3 2 17 2 5" xfId="38852"/>
    <cellStyle name="Output 3 2 17 2 6" xfId="38853"/>
    <cellStyle name="Output 3 2 17 3" xfId="38854"/>
    <cellStyle name="Output 3 2 17 4" xfId="38855"/>
    <cellStyle name="Output 3 2 17 5" xfId="38856"/>
    <cellStyle name="Output 3 2 17 6" xfId="38857"/>
    <cellStyle name="Output 3 2 17 7" xfId="38858"/>
    <cellStyle name="Output 3 2 18" xfId="38859"/>
    <cellStyle name="Output 3 2 18 2" xfId="38860"/>
    <cellStyle name="Output 3 2 18 2 2" xfId="38861"/>
    <cellStyle name="Output 3 2 18 2 3" xfId="38862"/>
    <cellStyle name="Output 3 2 18 2 4" xfId="38863"/>
    <cellStyle name="Output 3 2 18 2 5" xfId="38864"/>
    <cellStyle name="Output 3 2 18 2 6" xfId="38865"/>
    <cellStyle name="Output 3 2 18 3" xfId="38866"/>
    <cellStyle name="Output 3 2 18 4" xfId="38867"/>
    <cellStyle name="Output 3 2 18 5" xfId="38868"/>
    <cellStyle name="Output 3 2 18 6" xfId="38869"/>
    <cellStyle name="Output 3 2 18 7" xfId="38870"/>
    <cellStyle name="Output 3 2 19" xfId="38871"/>
    <cellStyle name="Output 3 2 19 2" xfId="38872"/>
    <cellStyle name="Output 3 2 19 2 2" xfId="38873"/>
    <cellStyle name="Output 3 2 19 2 3" xfId="38874"/>
    <cellStyle name="Output 3 2 19 2 4" xfId="38875"/>
    <cellStyle name="Output 3 2 19 2 5" xfId="38876"/>
    <cellStyle name="Output 3 2 19 2 6" xfId="38877"/>
    <cellStyle name="Output 3 2 19 3" xfId="38878"/>
    <cellStyle name="Output 3 2 19 4" xfId="38879"/>
    <cellStyle name="Output 3 2 19 5" xfId="38880"/>
    <cellStyle name="Output 3 2 19 6" xfId="38881"/>
    <cellStyle name="Output 3 2 19 7" xfId="38882"/>
    <cellStyle name="Output 3 2 2" xfId="38883"/>
    <cellStyle name="Output 3 2 2 10" xfId="38884"/>
    <cellStyle name="Output 3 2 2 10 2" xfId="38885"/>
    <cellStyle name="Output 3 2 2 10 2 2" xfId="38886"/>
    <cellStyle name="Output 3 2 2 10 2 3" xfId="38887"/>
    <cellStyle name="Output 3 2 2 10 2 4" xfId="38888"/>
    <cellStyle name="Output 3 2 2 10 2 5" xfId="38889"/>
    <cellStyle name="Output 3 2 2 10 2 6" xfId="38890"/>
    <cellStyle name="Output 3 2 2 10 3" xfId="38891"/>
    <cellStyle name="Output 3 2 2 10 4" xfId="38892"/>
    <cellStyle name="Output 3 2 2 10 5" xfId="38893"/>
    <cellStyle name="Output 3 2 2 10 6" xfId="38894"/>
    <cellStyle name="Output 3 2 2 10 7" xfId="38895"/>
    <cellStyle name="Output 3 2 2 11" xfId="38896"/>
    <cellStyle name="Output 3 2 2 11 2" xfId="38897"/>
    <cellStyle name="Output 3 2 2 11 2 2" xfId="38898"/>
    <cellStyle name="Output 3 2 2 11 2 3" xfId="38899"/>
    <cellStyle name="Output 3 2 2 11 2 4" xfId="38900"/>
    <cellStyle name="Output 3 2 2 11 2 5" xfId="38901"/>
    <cellStyle name="Output 3 2 2 11 2 6" xfId="38902"/>
    <cellStyle name="Output 3 2 2 11 3" xfId="38903"/>
    <cellStyle name="Output 3 2 2 11 4" xfId="38904"/>
    <cellStyle name="Output 3 2 2 11 5" xfId="38905"/>
    <cellStyle name="Output 3 2 2 11 6" xfId="38906"/>
    <cellStyle name="Output 3 2 2 11 7" xfId="38907"/>
    <cellStyle name="Output 3 2 2 12" xfId="38908"/>
    <cellStyle name="Output 3 2 2 12 2" xfId="38909"/>
    <cellStyle name="Output 3 2 2 12 2 2" xfId="38910"/>
    <cellStyle name="Output 3 2 2 12 2 3" xfId="38911"/>
    <cellStyle name="Output 3 2 2 12 2 4" xfId="38912"/>
    <cellStyle name="Output 3 2 2 12 2 5" xfId="38913"/>
    <cellStyle name="Output 3 2 2 12 2 6" xfId="38914"/>
    <cellStyle name="Output 3 2 2 12 3" xfId="38915"/>
    <cellStyle name="Output 3 2 2 12 4" xfId="38916"/>
    <cellStyle name="Output 3 2 2 12 5" xfId="38917"/>
    <cellStyle name="Output 3 2 2 12 6" xfId="38918"/>
    <cellStyle name="Output 3 2 2 12 7" xfId="38919"/>
    <cellStyle name="Output 3 2 2 13" xfId="38920"/>
    <cellStyle name="Output 3 2 2 13 2" xfId="38921"/>
    <cellStyle name="Output 3 2 2 13 2 2" xfId="38922"/>
    <cellStyle name="Output 3 2 2 13 2 3" xfId="38923"/>
    <cellStyle name="Output 3 2 2 13 2 4" xfId="38924"/>
    <cellStyle name="Output 3 2 2 13 2 5" xfId="38925"/>
    <cellStyle name="Output 3 2 2 13 2 6" xfId="38926"/>
    <cellStyle name="Output 3 2 2 13 3" xfId="38927"/>
    <cellStyle name="Output 3 2 2 13 4" xfId="38928"/>
    <cellStyle name="Output 3 2 2 13 5" xfId="38929"/>
    <cellStyle name="Output 3 2 2 13 6" xfId="38930"/>
    <cellStyle name="Output 3 2 2 13 7" xfId="38931"/>
    <cellStyle name="Output 3 2 2 14" xfId="38932"/>
    <cellStyle name="Output 3 2 2 14 2" xfId="38933"/>
    <cellStyle name="Output 3 2 2 14 2 2" xfId="38934"/>
    <cellStyle name="Output 3 2 2 14 2 3" xfId="38935"/>
    <cellStyle name="Output 3 2 2 14 2 4" xfId="38936"/>
    <cellStyle name="Output 3 2 2 14 2 5" xfId="38937"/>
    <cellStyle name="Output 3 2 2 14 2 6" xfId="38938"/>
    <cellStyle name="Output 3 2 2 14 3" xfId="38939"/>
    <cellStyle name="Output 3 2 2 14 4" xfId="38940"/>
    <cellStyle name="Output 3 2 2 14 5" xfId="38941"/>
    <cellStyle name="Output 3 2 2 14 6" xfId="38942"/>
    <cellStyle name="Output 3 2 2 14 7" xfId="38943"/>
    <cellStyle name="Output 3 2 2 15" xfId="38944"/>
    <cellStyle name="Output 3 2 2 15 2" xfId="38945"/>
    <cellStyle name="Output 3 2 2 15 2 2" xfId="38946"/>
    <cellStyle name="Output 3 2 2 15 2 3" xfId="38947"/>
    <cellStyle name="Output 3 2 2 15 2 4" xfId="38948"/>
    <cellStyle name="Output 3 2 2 15 2 5" xfId="38949"/>
    <cellStyle name="Output 3 2 2 15 2 6" xfId="38950"/>
    <cellStyle name="Output 3 2 2 15 3" xfId="38951"/>
    <cellStyle name="Output 3 2 2 15 4" xfId="38952"/>
    <cellStyle name="Output 3 2 2 15 5" xfId="38953"/>
    <cellStyle name="Output 3 2 2 15 6" xfId="38954"/>
    <cellStyle name="Output 3 2 2 15 7" xfId="38955"/>
    <cellStyle name="Output 3 2 2 16" xfId="38956"/>
    <cellStyle name="Output 3 2 2 16 2" xfId="38957"/>
    <cellStyle name="Output 3 2 2 16 2 2" xfId="38958"/>
    <cellStyle name="Output 3 2 2 16 2 3" xfId="38959"/>
    <cellStyle name="Output 3 2 2 16 2 4" xfId="38960"/>
    <cellStyle name="Output 3 2 2 16 2 5" xfId="38961"/>
    <cellStyle name="Output 3 2 2 16 2 6" xfId="38962"/>
    <cellStyle name="Output 3 2 2 16 3" xfId="38963"/>
    <cellStyle name="Output 3 2 2 16 4" xfId="38964"/>
    <cellStyle name="Output 3 2 2 16 5" xfId="38965"/>
    <cellStyle name="Output 3 2 2 16 6" xfId="38966"/>
    <cellStyle name="Output 3 2 2 16 7" xfId="38967"/>
    <cellStyle name="Output 3 2 2 17" xfId="38968"/>
    <cellStyle name="Output 3 2 2 17 2" xfId="38969"/>
    <cellStyle name="Output 3 2 2 17 2 2" xfId="38970"/>
    <cellStyle name="Output 3 2 2 17 2 3" xfId="38971"/>
    <cellStyle name="Output 3 2 2 17 2 4" xfId="38972"/>
    <cellStyle name="Output 3 2 2 17 2 5" xfId="38973"/>
    <cellStyle name="Output 3 2 2 17 2 6" xfId="38974"/>
    <cellStyle name="Output 3 2 2 17 3" xfId="38975"/>
    <cellStyle name="Output 3 2 2 17 4" xfId="38976"/>
    <cellStyle name="Output 3 2 2 17 5" xfId="38977"/>
    <cellStyle name="Output 3 2 2 17 6" xfId="38978"/>
    <cellStyle name="Output 3 2 2 17 7" xfId="38979"/>
    <cellStyle name="Output 3 2 2 18" xfId="38980"/>
    <cellStyle name="Output 3 2 2 18 2" xfId="38981"/>
    <cellStyle name="Output 3 2 2 18 2 2" xfId="38982"/>
    <cellStyle name="Output 3 2 2 18 2 3" xfId="38983"/>
    <cellStyle name="Output 3 2 2 18 2 4" xfId="38984"/>
    <cellStyle name="Output 3 2 2 18 2 5" xfId="38985"/>
    <cellStyle name="Output 3 2 2 18 2 6" xfId="38986"/>
    <cellStyle name="Output 3 2 2 18 3" xfId="38987"/>
    <cellStyle name="Output 3 2 2 18 4" xfId="38988"/>
    <cellStyle name="Output 3 2 2 18 5" xfId="38989"/>
    <cellStyle name="Output 3 2 2 18 6" xfId="38990"/>
    <cellStyle name="Output 3 2 2 18 7" xfId="38991"/>
    <cellStyle name="Output 3 2 2 19" xfId="38992"/>
    <cellStyle name="Output 3 2 2 19 2" xfId="38993"/>
    <cellStyle name="Output 3 2 2 19 2 2" xfId="38994"/>
    <cellStyle name="Output 3 2 2 19 2 3" xfId="38995"/>
    <cellStyle name="Output 3 2 2 19 2 4" xfId="38996"/>
    <cellStyle name="Output 3 2 2 19 2 5" xfId="38997"/>
    <cellStyle name="Output 3 2 2 19 2 6" xfId="38998"/>
    <cellStyle name="Output 3 2 2 19 3" xfId="38999"/>
    <cellStyle name="Output 3 2 2 19 4" xfId="39000"/>
    <cellStyle name="Output 3 2 2 19 5" xfId="39001"/>
    <cellStyle name="Output 3 2 2 19 6" xfId="39002"/>
    <cellStyle name="Output 3 2 2 19 7" xfId="39003"/>
    <cellStyle name="Output 3 2 2 2" xfId="39004"/>
    <cellStyle name="Output 3 2 2 2 2" xfId="39005"/>
    <cellStyle name="Output 3 2 2 2 2 2" xfId="39006"/>
    <cellStyle name="Output 3 2 2 2 2 3" xfId="39007"/>
    <cellStyle name="Output 3 2 2 2 2 4" xfId="39008"/>
    <cellStyle name="Output 3 2 2 2 2 5" xfId="39009"/>
    <cellStyle name="Output 3 2 2 2 2 6" xfId="39010"/>
    <cellStyle name="Output 3 2 2 2 3" xfId="39011"/>
    <cellStyle name="Output 3 2 2 2 4" xfId="39012"/>
    <cellStyle name="Output 3 2 2 2 5" xfId="39013"/>
    <cellStyle name="Output 3 2 2 2 6" xfId="39014"/>
    <cellStyle name="Output 3 2 2 2 7" xfId="39015"/>
    <cellStyle name="Output 3 2 2 20" xfId="39016"/>
    <cellStyle name="Output 3 2 2 20 2" xfId="39017"/>
    <cellStyle name="Output 3 2 2 20 2 2" xfId="39018"/>
    <cellStyle name="Output 3 2 2 20 2 3" xfId="39019"/>
    <cellStyle name="Output 3 2 2 20 2 4" xfId="39020"/>
    <cellStyle name="Output 3 2 2 20 2 5" xfId="39021"/>
    <cellStyle name="Output 3 2 2 20 2 6" xfId="39022"/>
    <cellStyle name="Output 3 2 2 20 3" xfId="39023"/>
    <cellStyle name="Output 3 2 2 20 4" xfId="39024"/>
    <cellStyle name="Output 3 2 2 20 5" xfId="39025"/>
    <cellStyle name="Output 3 2 2 20 6" xfId="39026"/>
    <cellStyle name="Output 3 2 2 20 7" xfId="39027"/>
    <cellStyle name="Output 3 2 2 21" xfId="39028"/>
    <cellStyle name="Output 3 2 2 21 2" xfId="39029"/>
    <cellStyle name="Output 3 2 2 21 2 2" xfId="39030"/>
    <cellStyle name="Output 3 2 2 21 2 3" xfId="39031"/>
    <cellStyle name="Output 3 2 2 21 2 4" xfId="39032"/>
    <cellStyle name="Output 3 2 2 21 2 5" xfId="39033"/>
    <cellStyle name="Output 3 2 2 21 2 6" xfId="39034"/>
    <cellStyle name="Output 3 2 2 21 3" xfId="39035"/>
    <cellStyle name="Output 3 2 2 21 4" xfId="39036"/>
    <cellStyle name="Output 3 2 2 21 5" xfId="39037"/>
    <cellStyle name="Output 3 2 2 21 6" xfId="39038"/>
    <cellStyle name="Output 3 2 2 21 7" xfId="39039"/>
    <cellStyle name="Output 3 2 2 22" xfId="39040"/>
    <cellStyle name="Output 3 2 2 22 2" xfId="39041"/>
    <cellStyle name="Output 3 2 2 22 2 2" xfId="39042"/>
    <cellStyle name="Output 3 2 2 22 2 3" xfId="39043"/>
    <cellStyle name="Output 3 2 2 22 2 4" xfId="39044"/>
    <cellStyle name="Output 3 2 2 22 2 5" xfId="39045"/>
    <cellStyle name="Output 3 2 2 22 2 6" xfId="39046"/>
    <cellStyle name="Output 3 2 2 22 3" xfId="39047"/>
    <cellStyle name="Output 3 2 2 22 4" xfId="39048"/>
    <cellStyle name="Output 3 2 2 22 5" xfId="39049"/>
    <cellStyle name="Output 3 2 2 22 6" xfId="39050"/>
    <cellStyle name="Output 3 2 2 22 7" xfId="39051"/>
    <cellStyle name="Output 3 2 2 23" xfId="39052"/>
    <cellStyle name="Output 3 2 2 23 2" xfId="39053"/>
    <cellStyle name="Output 3 2 2 23 2 2" xfId="39054"/>
    <cellStyle name="Output 3 2 2 23 2 3" xfId="39055"/>
    <cellStyle name="Output 3 2 2 23 2 4" xfId="39056"/>
    <cellStyle name="Output 3 2 2 23 2 5" xfId="39057"/>
    <cellStyle name="Output 3 2 2 23 2 6" xfId="39058"/>
    <cellStyle name="Output 3 2 2 23 3" xfId="39059"/>
    <cellStyle name="Output 3 2 2 23 4" xfId="39060"/>
    <cellStyle name="Output 3 2 2 23 5" xfId="39061"/>
    <cellStyle name="Output 3 2 2 23 6" xfId="39062"/>
    <cellStyle name="Output 3 2 2 23 7" xfId="39063"/>
    <cellStyle name="Output 3 2 2 24" xfId="39064"/>
    <cellStyle name="Output 3 2 2 24 2" xfId="39065"/>
    <cellStyle name="Output 3 2 2 24 2 2" xfId="39066"/>
    <cellStyle name="Output 3 2 2 24 2 3" xfId="39067"/>
    <cellStyle name="Output 3 2 2 24 2 4" xfId="39068"/>
    <cellStyle name="Output 3 2 2 24 2 5" xfId="39069"/>
    <cellStyle name="Output 3 2 2 24 2 6" xfId="39070"/>
    <cellStyle name="Output 3 2 2 24 3" xfId="39071"/>
    <cellStyle name="Output 3 2 2 24 4" xfId="39072"/>
    <cellStyle name="Output 3 2 2 24 5" xfId="39073"/>
    <cellStyle name="Output 3 2 2 24 6" xfId="39074"/>
    <cellStyle name="Output 3 2 2 24 7" xfId="39075"/>
    <cellStyle name="Output 3 2 2 25" xfId="39076"/>
    <cellStyle name="Output 3 2 2 25 2" xfId="39077"/>
    <cellStyle name="Output 3 2 2 25 2 2" xfId="39078"/>
    <cellStyle name="Output 3 2 2 25 2 3" xfId="39079"/>
    <cellStyle name="Output 3 2 2 25 2 4" xfId="39080"/>
    <cellStyle name="Output 3 2 2 25 2 5" xfId="39081"/>
    <cellStyle name="Output 3 2 2 25 2 6" xfId="39082"/>
    <cellStyle name="Output 3 2 2 25 3" xfId="39083"/>
    <cellStyle name="Output 3 2 2 25 4" xfId="39084"/>
    <cellStyle name="Output 3 2 2 25 5" xfId="39085"/>
    <cellStyle name="Output 3 2 2 25 6" xfId="39086"/>
    <cellStyle name="Output 3 2 2 25 7" xfId="39087"/>
    <cellStyle name="Output 3 2 2 26" xfId="39088"/>
    <cellStyle name="Output 3 2 2 26 2" xfId="39089"/>
    <cellStyle name="Output 3 2 2 26 2 2" xfId="39090"/>
    <cellStyle name="Output 3 2 2 26 2 3" xfId="39091"/>
    <cellStyle name="Output 3 2 2 26 2 4" xfId="39092"/>
    <cellStyle name="Output 3 2 2 26 2 5" xfId="39093"/>
    <cellStyle name="Output 3 2 2 26 2 6" xfId="39094"/>
    <cellStyle name="Output 3 2 2 26 3" xfId="39095"/>
    <cellStyle name="Output 3 2 2 26 4" xfId="39096"/>
    <cellStyle name="Output 3 2 2 26 5" xfId="39097"/>
    <cellStyle name="Output 3 2 2 26 6" xfId="39098"/>
    <cellStyle name="Output 3 2 2 26 7" xfId="39099"/>
    <cellStyle name="Output 3 2 2 27" xfId="39100"/>
    <cellStyle name="Output 3 2 2 27 2" xfId="39101"/>
    <cellStyle name="Output 3 2 2 27 2 2" xfId="39102"/>
    <cellStyle name="Output 3 2 2 27 2 3" xfId="39103"/>
    <cellStyle name="Output 3 2 2 27 2 4" xfId="39104"/>
    <cellStyle name="Output 3 2 2 27 2 5" xfId="39105"/>
    <cellStyle name="Output 3 2 2 27 2 6" xfId="39106"/>
    <cellStyle name="Output 3 2 2 27 3" xfId="39107"/>
    <cellStyle name="Output 3 2 2 27 4" xfId="39108"/>
    <cellStyle name="Output 3 2 2 27 5" xfId="39109"/>
    <cellStyle name="Output 3 2 2 27 6" xfId="39110"/>
    <cellStyle name="Output 3 2 2 27 7" xfId="39111"/>
    <cellStyle name="Output 3 2 2 28" xfId="39112"/>
    <cellStyle name="Output 3 2 2 28 2" xfId="39113"/>
    <cellStyle name="Output 3 2 2 28 2 2" xfId="39114"/>
    <cellStyle name="Output 3 2 2 28 2 3" xfId="39115"/>
    <cellStyle name="Output 3 2 2 28 2 4" xfId="39116"/>
    <cellStyle name="Output 3 2 2 28 2 5" xfId="39117"/>
    <cellStyle name="Output 3 2 2 28 2 6" xfId="39118"/>
    <cellStyle name="Output 3 2 2 28 3" xfId="39119"/>
    <cellStyle name="Output 3 2 2 28 4" xfId="39120"/>
    <cellStyle name="Output 3 2 2 28 5" xfId="39121"/>
    <cellStyle name="Output 3 2 2 28 6" xfId="39122"/>
    <cellStyle name="Output 3 2 2 28 7" xfId="39123"/>
    <cellStyle name="Output 3 2 2 29" xfId="39124"/>
    <cellStyle name="Output 3 2 2 29 2" xfId="39125"/>
    <cellStyle name="Output 3 2 2 29 2 2" xfId="39126"/>
    <cellStyle name="Output 3 2 2 29 2 3" xfId="39127"/>
    <cellStyle name="Output 3 2 2 29 2 4" xfId="39128"/>
    <cellStyle name="Output 3 2 2 29 2 5" xfId="39129"/>
    <cellStyle name="Output 3 2 2 29 2 6" xfId="39130"/>
    <cellStyle name="Output 3 2 2 29 3" xfId="39131"/>
    <cellStyle name="Output 3 2 2 29 4" xfId="39132"/>
    <cellStyle name="Output 3 2 2 29 5" xfId="39133"/>
    <cellStyle name="Output 3 2 2 29 6" xfId="39134"/>
    <cellStyle name="Output 3 2 2 29 7" xfId="39135"/>
    <cellStyle name="Output 3 2 2 3" xfId="39136"/>
    <cellStyle name="Output 3 2 2 3 2" xfId="39137"/>
    <cellStyle name="Output 3 2 2 3 2 2" xfId="39138"/>
    <cellStyle name="Output 3 2 2 3 2 3" xfId="39139"/>
    <cellStyle name="Output 3 2 2 3 2 4" xfId="39140"/>
    <cellStyle name="Output 3 2 2 3 2 5" xfId="39141"/>
    <cellStyle name="Output 3 2 2 3 2 6" xfId="39142"/>
    <cellStyle name="Output 3 2 2 3 3" xfId="39143"/>
    <cellStyle name="Output 3 2 2 3 4" xfId="39144"/>
    <cellStyle name="Output 3 2 2 3 5" xfId="39145"/>
    <cellStyle name="Output 3 2 2 3 6" xfId="39146"/>
    <cellStyle name="Output 3 2 2 3 7" xfId="39147"/>
    <cellStyle name="Output 3 2 2 30" xfId="39148"/>
    <cellStyle name="Output 3 2 2 30 2" xfId="39149"/>
    <cellStyle name="Output 3 2 2 30 2 2" xfId="39150"/>
    <cellStyle name="Output 3 2 2 30 2 3" xfId="39151"/>
    <cellStyle name="Output 3 2 2 30 2 4" xfId="39152"/>
    <cellStyle name="Output 3 2 2 30 2 5" xfId="39153"/>
    <cellStyle name="Output 3 2 2 30 2 6" xfId="39154"/>
    <cellStyle name="Output 3 2 2 30 3" xfId="39155"/>
    <cellStyle name="Output 3 2 2 30 4" xfId="39156"/>
    <cellStyle name="Output 3 2 2 30 5" xfId="39157"/>
    <cellStyle name="Output 3 2 2 30 6" xfId="39158"/>
    <cellStyle name="Output 3 2 2 30 7" xfId="39159"/>
    <cellStyle name="Output 3 2 2 31" xfId="39160"/>
    <cellStyle name="Output 3 2 2 31 2" xfId="39161"/>
    <cellStyle name="Output 3 2 2 31 2 2" xfId="39162"/>
    <cellStyle name="Output 3 2 2 31 2 3" xfId="39163"/>
    <cellStyle name="Output 3 2 2 31 2 4" xfId="39164"/>
    <cellStyle name="Output 3 2 2 31 2 5" xfId="39165"/>
    <cellStyle name="Output 3 2 2 31 2 6" xfId="39166"/>
    <cellStyle name="Output 3 2 2 31 3" xfId="39167"/>
    <cellStyle name="Output 3 2 2 31 4" xfId="39168"/>
    <cellStyle name="Output 3 2 2 31 5" xfId="39169"/>
    <cellStyle name="Output 3 2 2 31 6" xfId="39170"/>
    <cellStyle name="Output 3 2 2 31 7" xfId="39171"/>
    <cellStyle name="Output 3 2 2 32" xfId="39172"/>
    <cellStyle name="Output 3 2 2 32 2" xfId="39173"/>
    <cellStyle name="Output 3 2 2 32 2 2" xfId="39174"/>
    <cellStyle name="Output 3 2 2 32 2 3" xfId="39175"/>
    <cellStyle name="Output 3 2 2 32 2 4" xfId="39176"/>
    <cellStyle name="Output 3 2 2 32 2 5" xfId="39177"/>
    <cellStyle name="Output 3 2 2 32 2 6" xfId="39178"/>
    <cellStyle name="Output 3 2 2 32 3" xfId="39179"/>
    <cellStyle name="Output 3 2 2 32 4" xfId="39180"/>
    <cellStyle name="Output 3 2 2 32 5" xfId="39181"/>
    <cellStyle name="Output 3 2 2 32 6" xfId="39182"/>
    <cellStyle name="Output 3 2 2 32 7" xfId="39183"/>
    <cellStyle name="Output 3 2 2 33" xfId="39184"/>
    <cellStyle name="Output 3 2 2 33 2" xfId="39185"/>
    <cellStyle name="Output 3 2 2 33 2 2" xfId="39186"/>
    <cellStyle name="Output 3 2 2 33 2 3" xfId="39187"/>
    <cellStyle name="Output 3 2 2 33 2 4" xfId="39188"/>
    <cellStyle name="Output 3 2 2 33 2 5" xfId="39189"/>
    <cellStyle name="Output 3 2 2 33 2 6" xfId="39190"/>
    <cellStyle name="Output 3 2 2 33 3" xfId="39191"/>
    <cellStyle name="Output 3 2 2 33 4" xfId="39192"/>
    <cellStyle name="Output 3 2 2 33 5" xfId="39193"/>
    <cellStyle name="Output 3 2 2 33 6" xfId="39194"/>
    <cellStyle name="Output 3 2 2 33 7" xfId="39195"/>
    <cellStyle name="Output 3 2 2 34" xfId="39196"/>
    <cellStyle name="Output 3 2 2 34 2" xfId="39197"/>
    <cellStyle name="Output 3 2 2 34 2 2" xfId="39198"/>
    <cellStyle name="Output 3 2 2 34 2 3" xfId="39199"/>
    <cellStyle name="Output 3 2 2 34 2 4" xfId="39200"/>
    <cellStyle name="Output 3 2 2 34 2 5" xfId="39201"/>
    <cellStyle name="Output 3 2 2 34 2 6" xfId="39202"/>
    <cellStyle name="Output 3 2 2 34 3" xfId="39203"/>
    <cellStyle name="Output 3 2 2 34 4" xfId="39204"/>
    <cellStyle name="Output 3 2 2 34 5" xfId="39205"/>
    <cellStyle name="Output 3 2 2 34 6" xfId="39206"/>
    <cellStyle name="Output 3 2 2 35" xfId="39207"/>
    <cellStyle name="Output 3 2 2 35 2" xfId="39208"/>
    <cellStyle name="Output 3 2 2 35 3" xfId="39209"/>
    <cellStyle name="Output 3 2 2 35 4" xfId="39210"/>
    <cellStyle name="Output 3 2 2 35 5" xfId="39211"/>
    <cellStyle name="Output 3 2 2 35 6" xfId="39212"/>
    <cellStyle name="Output 3 2 2 36" xfId="39213"/>
    <cellStyle name="Output 3 2 2 36 2" xfId="39214"/>
    <cellStyle name="Output 3 2 2 36 3" xfId="39215"/>
    <cellStyle name="Output 3 2 2 36 4" xfId="39216"/>
    <cellStyle name="Output 3 2 2 36 5" xfId="39217"/>
    <cellStyle name="Output 3 2 2 36 6" xfId="39218"/>
    <cellStyle name="Output 3 2 2 37" xfId="39219"/>
    <cellStyle name="Output 3 2 2 38" xfId="39220"/>
    <cellStyle name="Output 3 2 2 39" xfId="39221"/>
    <cellStyle name="Output 3 2 2 4" xfId="39222"/>
    <cellStyle name="Output 3 2 2 4 2" xfId="39223"/>
    <cellStyle name="Output 3 2 2 4 2 2" xfId="39224"/>
    <cellStyle name="Output 3 2 2 4 2 3" xfId="39225"/>
    <cellStyle name="Output 3 2 2 4 2 4" xfId="39226"/>
    <cellStyle name="Output 3 2 2 4 2 5" xfId="39227"/>
    <cellStyle name="Output 3 2 2 4 2 6" xfId="39228"/>
    <cellStyle name="Output 3 2 2 4 3" xfId="39229"/>
    <cellStyle name="Output 3 2 2 4 4" xfId="39230"/>
    <cellStyle name="Output 3 2 2 4 5" xfId="39231"/>
    <cellStyle name="Output 3 2 2 4 6" xfId="39232"/>
    <cellStyle name="Output 3 2 2 4 7" xfId="39233"/>
    <cellStyle name="Output 3 2 2 40" xfId="39234"/>
    <cellStyle name="Output 3 2 2 41" xfId="39235"/>
    <cellStyle name="Output 3 2 2 5" xfId="39236"/>
    <cellStyle name="Output 3 2 2 5 2" xfId="39237"/>
    <cellStyle name="Output 3 2 2 5 2 2" xfId="39238"/>
    <cellStyle name="Output 3 2 2 5 2 3" xfId="39239"/>
    <cellStyle name="Output 3 2 2 5 2 4" xfId="39240"/>
    <cellStyle name="Output 3 2 2 5 2 5" xfId="39241"/>
    <cellStyle name="Output 3 2 2 5 2 6" xfId="39242"/>
    <cellStyle name="Output 3 2 2 5 3" xfId="39243"/>
    <cellStyle name="Output 3 2 2 5 4" xfId="39244"/>
    <cellStyle name="Output 3 2 2 5 5" xfId="39245"/>
    <cellStyle name="Output 3 2 2 5 6" xfId="39246"/>
    <cellStyle name="Output 3 2 2 5 7" xfId="39247"/>
    <cellStyle name="Output 3 2 2 6" xfId="39248"/>
    <cellStyle name="Output 3 2 2 6 2" xfId="39249"/>
    <cellStyle name="Output 3 2 2 6 2 2" xfId="39250"/>
    <cellStyle name="Output 3 2 2 6 2 3" xfId="39251"/>
    <cellStyle name="Output 3 2 2 6 2 4" xfId="39252"/>
    <cellStyle name="Output 3 2 2 6 2 5" xfId="39253"/>
    <cellStyle name="Output 3 2 2 6 2 6" xfId="39254"/>
    <cellStyle name="Output 3 2 2 6 3" xfId="39255"/>
    <cellStyle name="Output 3 2 2 6 4" xfId="39256"/>
    <cellStyle name="Output 3 2 2 6 5" xfId="39257"/>
    <cellStyle name="Output 3 2 2 6 6" xfId="39258"/>
    <cellStyle name="Output 3 2 2 6 7" xfId="39259"/>
    <cellStyle name="Output 3 2 2 7" xfId="39260"/>
    <cellStyle name="Output 3 2 2 7 2" xfId="39261"/>
    <cellStyle name="Output 3 2 2 7 2 2" xfId="39262"/>
    <cellStyle name="Output 3 2 2 7 2 3" xfId="39263"/>
    <cellStyle name="Output 3 2 2 7 2 4" xfId="39264"/>
    <cellStyle name="Output 3 2 2 7 2 5" xfId="39265"/>
    <cellStyle name="Output 3 2 2 7 2 6" xfId="39266"/>
    <cellStyle name="Output 3 2 2 7 3" xfId="39267"/>
    <cellStyle name="Output 3 2 2 7 4" xfId="39268"/>
    <cellStyle name="Output 3 2 2 7 5" xfId="39269"/>
    <cellStyle name="Output 3 2 2 7 6" xfId="39270"/>
    <cellStyle name="Output 3 2 2 7 7" xfId="39271"/>
    <cellStyle name="Output 3 2 2 8" xfId="39272"/>
    <cellStyle name="Output 3 2 2 8 2" xfId="39273"/>
    <cellStyle name="Output 3 2 2 8 2 2" xfId="39274"/>
    <cellStyle name="Output 3 2 2 8 2 3" xfId="39275"/>
    <cellStyle name="Output 3 2 2 8 2 4" xfId="39276"/>
    <cellStyle name="Output 3 2 2 8 2 5" xfId="39277"/>
    <cellStyle name="Output 3 2 2 8 2 6" xfId="39278"/>
    <cellStyle name="Output 3 2 2 8 3" xfId="39279"/>
    <cellStyle name="Output 3 2 2 8 4" xfId="39280"/>
    <cellStyle name="Output 3 2 2 8 5" xfId="39281"/>
    <cellStyle name="Output 3 2 2 8 6" xfId="39282"/>
    <cellStyle name="Output 3 2 2 8 7" xfId="39283"/>
    <cellStyle name="Output 3 2 2 9" xfId="39284"/>
    <cellStyle name="Output 3 2 2 9 2" xfId="39285"/>
    <cellStyle name="Output 3 2 2 9 2 2" xfId="39286"/>
    <cellStyle name="Output 3 2 2 9 2 3" xfId="39287"/>
    <cellStyle name="Output 3 2 2 9 2 4" xfId="39288"/>
    <cellStyle name="Output 3 2 2 9 2 5" xfId="39289"/>
    <cellStyle name="Output 3 2 2 9 2 6" xfId="39290"/>
    <cellStyle name="Output 3 2 2 9 3" xfId="39291"/>
    <cellStyle name="Output 3 2 2 9 4" xfId="39292"/>
    <cellStyle name="Output 3 2 2 9 5" xfId="39293"/>
    <cellStyle name="Output 3 2 2 9 6" xfId="39294"/>
    <cellStyle name="Output 3 2 2 9 7" xfId="39295"/>
    <cellStyle name="Output 3 2 20" xfId="39296"/>
    <cellStyle name="Output 3 2 20 2" xfId="39297"/>
    <cellStyle name="Output 3 2 20 2 2" xfId="39298"/>
    <cellStyle name="Output 3 2 20 2 3" xfId="39299"/>
    <cellStyle name="Output 3 2 20 2 4" xfId="39300"/>
    <cellStyle name="Output 3 2 20 2 5" xfId="39301"/>
    <cellStyle name="Output 3 2 20 2 6" xfId="39302"/>
    <cellStyle name="Output 3 2 20 3" xfId="39303"/>
    <cellStyle name="Output 3 2 20 4" xfId="39304"/>
    <cellStyle name="Output 3 2 20 5" xfId="39305"/>
    <cellStyle name="Output 3 2 20 6" xfId="39306"/>
    <cellStyle name="Output 3 2 20 7" xfId="39307"/>
    <cellStyle name="Output 3 2 21" xfId="39308"/>
    <cellStyle name="Output 3 2 21 2" xfId="39309"/>
    <cellStyle name="Output 3 2 21 2 2" xfId="39310"/>
    <cellStyle name="Output 3 2 21 2 3" xfId="39311"/>
    <cellStyle name="Output 3 2 21 2 4" xfId="39312"/>
    <cellStyle name="Output 3 2 21 2 5" xfId="39313"/>
    <cellStyle name="Output 3 2 21 2 6" xfId="39314"/>
    <cellStyle name="Output 3 2 21 3" xfId="39315"/>
    <cellStyle name="Output 3 2 21 4" xfId="39316"/>
    <cellStyle name="Output 3 2 21 5" xfId="39317"/>
    <cellStyle name="Output 3 2 21 6" xfId="39318"/>
    <cellStyle name="Output 3 2 21 7" xfId="39319"/>
    <cellStyle name="Output 3 2 22" xfId="39320"/>
    <cellStyle name="Output 3 2 22 2" xfId="39321"/>
    <cellStyle name="Output 3 2 22 2 2" xfId="39322"/>
    <cellStyle name="Output 3 2 22 2 3" xfId="39323"/>
    <cellStyle name="Output 3 2 22 2 4" xfId="39324"/>
    <cellStyle name="Output 3 2 22 2 5" xfId="39325"/>
    <cellStyle name="Output 3 2 22 2 6" xfId="39326"/>
    <cellStyle name="Output 3 2 22 3" xfId="39327"/>
    <cellStyle name="Output 3 2 22 4" xfId="39328"/>
    <cellStyle name="Output 3 2 22 5" xfId="39329"/>
    <cellStyle name="Output 3 2 22 6" xfId="39330"/>
    <cellStyle name="Output 3 2 22 7" xfId="39331"/>
    <cellStyle name="Output 3 2 23" xfId="39332"/>
    <cellStyle name="Output 3 2 23 2" xfId="39333"/>
    <cellStyle name="Output 3 2 23 2 2" xfId="39334"/>
    <cellStyle name="Output 3 2 23 2 3" xfId="39335"/>
    <cellStyle name="Output 3 2 23 2 4" xfId="39336"/>
    <cellStyle name="Output 3 2 23 2 5" xfId="39337"/>
    <cellStyle name="Output 3 2 23 2 6" xfId="39338"/>
    <cellStyle name="Output 3 2 23 3" xfId="39339"/>
    <cellStyle name="Output 3 2 23 4" xfId="39340"/>
    <cellStyle name="Output 3 2 23 5" xfId="39341"/>
    <cellStyle name="Output 3 2 23 6" xfId="39342"/>
    <cellStyle name="Output 3 2 23 7" xfId="39343"/>
    <cellStyle name="Output 3 2 24" xfId="39344"/>
    <cellStyle name="Output 3 2 24 2" xfId="39345"/>
    <cellStyle name="Output 3 2 24 2 2" xfId="39346"/>
    <cellStyle name="Output 3 2 24 2 3" xfId="39347"/>
    <cellStyle name="Output 3 2 24 2 4" xfId="39348"/>
    <cellStyle name="Output 3 2 24 2 5" xfId="39349"/>
    <cellStyle name="Output 3 2 24 2 6" xfId="39350"/>
    <cellStyle name="Output 3 2 24 3" xfId="39351"/>
    <cellStyle name="Output 3 2 24 4" xfId="39352"/>
    <cellStyle name="Output 3 2 24 5" xfId="39353"/>
    <cellStyle name="Output 3 2 24 6" xfId="39354"/>
    <cellStyle name="Output 3 2 24 7" xfId="39355"/>
    <cellStyle name="Output 3 2 25" xfId="39356"/>
    <cellStyle name="Output 3 2 25 2" xfId="39357"/>
    <cellStyle name="Output 3 2 25 2 2" xfId="39358"/>
    <cellStyle name="Output 3 2 25 2 3" xfId="39359"/>
    <cellStyle name="Output 3 2 25 2 4" xfId="39360"/>
    <cellStyle name="Output 3 2 25 2 5" xfId="39361"/>
    <cellStyle name="Output 3 2 25 2 6" xfId="39362"/>
    <cellStyle name="Output 3 2 25 3" xfId="39363"/>
    <cellStyle name="Output 3 2 25 4" xfId="39364"/>
    <cellStyle name="Output 3 2 25 5" xfId="39365"/>
    <cellStyle name="Output 3 2 25 6" xfId="39366"/>
    <cellStyle name="Output 3 2 25 7" xfId="39367"/>
    <cellStyle name="Output 3 2 26" xfId="39368"/>
    <cellStyle name="Output 3 2 26 2" xfId="39369"/>
    <cellStyle name="Output 3 2 26 2 2" xfId="39370"/>
    <cellStyle name="Output 3 2 26 2 3" xfId="39371"/>
    <cellStyle name="Output 3 2 26 2 4" xfId="39372"/>
    <cellStyle name="Output 3 2 26 2 5" xfId="39373"/>
    <cellStyle name="Output 3 2 26 2 6" xfId="39374"/>
    <cellStyle name="Output 3 2 26 3" xfId="39375"/>
    <cellStyle name="Output 3 2 26 4" xfId="39376"/>
    <cellStyle name="Output 3 2 26 5" xfId="39377"/>
    <cellStyle name="Output 3 2 26 6" xfId="39378"/>
    <cellStyle name="Output 3 2 26 7" xfId="39379"/>
    <cellStyle name="Output 3 2 27" xfId="39380"/>
    <cellStyle name="Output 3 2 27 2" xfId="39381"/>
    <cellStyle name="Output 3 2 27 2 2" xfId="39382"/>
    <cellStyle name="Output 3 2 27 2 3" xfId="39383"/>
    <cellStyle name="Output 3 2 27 2 4" xfId="39384"/>
    <cellStyle name="Output 3 2 27 2 5" xfId="39385"/>
    <cellStyle name="Output 3 2 27 2 6" xfId="39386"/>
    <cellStyle name="Output 3 2 27 3" xfId="39387"/>
    <cellStyle name="Output 3 2 27 4" xfId="39388"/>
    <cellStyle name="Output 3 2 27 5" xfId="39389"/>
    <cellStyle name="Output 3 2 27 6" xfId="39390"/>
    <cellStyle name="Output 3 2 27 7" xfId="39391"/>
    <cellStyle name="Output 3 2 28" xfId="39392"/>
    <cellStyle name="Output 3 2 28 2" xfId="39393"/>
    <cellStyle name="Output 3 2 28 2 2" xfId="39394"/>
    <cellStyle name="Output 3 2 28 2 3" xfId="39395"/>
    <cellStyle name="Output 3 2 28 2 4" xfId="39396"/>
    <cellStyle name="Output 3 2 28 2 5" xfId="39397"/>
    <cellStyle name="Output 3 2 28 2 6" xfId="39398"/>
    <cellStyle name="Output 3 2 28 3" xfId="39399"/>
    <cellStyle name="Output 3 2 28 4" xfId="39400"/>
    <cellStyle name="Output 3 2 28 5" xfId="39401"/>
    <cellStyle name="Output 3 2 28 6" xfId="39402"/>
    <cellStyle name="Output 3 2 28 7" xfId="39403"/>
    <cellStyle name="Output 3 2 29" xfId="39404"/>
    <cellStyle name="Output 3 2 29 2" xfId="39405"/>
    <cellStyle name="Output 3 2 29 2 2" xfId="39406"/>
    <cellStyle name="Output 3 2 29 2 3" xfId="39407"/>
    <cellStyle name="Output 3 2 29 2 4" xfId="39408"/>
    <cellStyle name="Output 3 2 29 2 5" xfId="39409"/>
    <cellStyle name="Output 3 2 29 2 6" xfId="39410"/>
    <cellStyle name="Output 3 2 29 3" xfId="39411"/>
    <cellStyle name="Output 3 2 29 4" xfId="39412"/>
    <cellStyle name="Output 3 2 29 5" xfId="39413"/>
    <cellStyle name="Output 3 2 29 6" xfId="39414"/>
    <cellStyle name="Output 3 2 29 7" xfId="39415"/>
    <cellStyle name="Output 3 2 3" xfId="39416"/>
    <cellStyle name="Output 3 2 3 2" xfId="39417"/>
    <cellStyle name="Output 3 2 3 2 2" xfId="39418"/>
    <cellStyle name="Output 3 2 3 2 3" xfId="39419"/>
    <cellStyle name="Output 3 2 3 2 4" xfId="39420"/>
    <cellStyle name="Output 3 2 3 2 5" xfId="39421"/>
    <cellStyle name="Output 3 2 3 2 6" xfId="39422"/>
    <cellStyle name="Output 3 2 3 3" xfId="39423"/>
    <cellStyle name="Output 3 2 3 4" xfId="39424"/>
    <cellStyle name="Output 3 2 3 5" xfId="39425"/>
    <cellStyle name="Output 3 2 3 6" xfId="39426"/>
    <cellStyle name="Output 3 2 3 7" xfId="39427"/>
    <cellStyle name="Output 3 2 30" xfId="39428"/>
    <cellStyle name="Output 3 2 30 2" xfId="39429"/>
    <cellStyle name="Output 3 2 30 2 2" xfId="39430"/>
    <cellStyle name="Output 3 2 30 2 3" xfId="39431"/>
    <cellStyle name="Output 3 2 30 2 4" xfId="39432"/>
    <cellStyle name="Output 3 2 30 2 5" xfId="39433"/>
    <cellStyle name="Output 3 2 30 2 6" xfId="39434"/>
    <cellStyle name="Output 3 2 30 3" xfId="39435"/>
    <cellStyle name="Output 3 2 30 4" xfId="39436"/>
    <cellStyle name="Output 3 2 30 5" xfId="39437"/>
    <cellStyle name="Output 3 2 30 6" xfId="39438"/>
    <cellStyle name="Output 3 2 30 7" xfId="39439"/>
    <cellStyle name="Output 3 2 31" xfId="39440"/>
    <cellStyle name="Output 3 2 31 2" xfId="39441"/>
    <cellStyle name="Output 3 2 31 2 2" xfId="39442"/>
    <cellStyle name="Output 3 2 31 2 3" xfId="39443"/>
    <cellStyle name="Output 3 2 31 2 4" xfId="39444"/>
    <cellStyle name="Output 3 2 31 2 5" xfId="39445"/>
    <cellStyle name="Output 3 2 31 2 6" xfId="39446"/>
    <cellStyle name="Output 3 2 31 3" xfId="39447"/>
    <cellStyle name="Output 3 2 31 4" xfId="39448"/>
    <cellStyle name="Output 3 2 31 5" xfId="39449"/>
    <cellStyle name="Output 3 2 31 6" xfId="39450"/>
    <cellStyle name="Output 3 2 31 7" xfId="39451"/>
    <cellStyle name="Output 3 2 32" xfId="39452"/>
    <cellStyle name="Output 3 2 32 2" xfId="39453"/>
    <cellStyle name="Output 3 2 32 2 2" xfId="39454"/>
    <cellStyle name="Output 3 2 32 2 3" xfId="39455"/>
    <cellStyle name="Output 3 2 32 2 4" xfId="39456"/>
    <cellStyle name="Output 3 2 32 2 5" xfId="39457"/>
    <cellStyle name="Output 3 2 32 2 6" xfId="39458"/>
    <cellStyle name="Output 3 2 32 3" xfId="39459"/>
    <cellStyle name="Output 3 2 32 4" xfId="39460"/>
    <cellStyle name="Output 3 2 32 5" xfId="39461"/>
    <cellStyle name="Output 3 2 32 6" xfId="39462"/>
    <cellStyle name="Output 3 2 32 7" xfId="39463"/>
    <cellStyle name="Output 3 2 33" xfId="39464"/>
    <cellStyle name="Output 3 2 33 2" xfId="39465"/>
    <cellStyle name="Output 3 2 33 2 2" xfId="39466"/>
    <cellStyle name="Output 3 2 33 2 3" xfId="39467"/>
    <cellStyle name="Output 3 2 33 2 4" xfId="39468"/>
    <cellStyle name="Output 3 2 33 2 5" xfId="39469"/>
    <cellStyle name="Output 3 2 33 2 6" xfId="39470"/>
    <cellStyle name="Output 3 2 33 3" xfId="39471"/>
    <cellStyle name="Output 3 2 33 4" xfId="39472"/>
    <cellStyle name="Output 3 2 33 5" xfId="39473"/>
    <cellStyle name="Output 3 2 33 6" xfId="39474"/>
    <cellStyle name="Output 3 2 33 7" xfId="39475"/>
    <cellStyle name="Output 3 2 34" xfId="39476"/>
    <cellStyle name="Output 3 2 34 2" xfId="39477"/>
    <cellStyle name="Output 3 2 34 2 2" xfId="39478"/>
    <cellStyle name="Output 3 2 34 2 3" xfId="39479"/>
    <cellStyle name="Output 3 2 34 2 4" xfId="39480"/>
    <cellStyle name="Output 3 2 34 2 5" xfId="39481"/>
    <cellStyle name="Output 3 2 34 2 6" xfId="39482"/>
    <cellStyle name="Output 3 2 34 3" xfId="39483"/>
    <cellStyle name="Output 3 2 34 4" xfId="39484"/>
    <cellStyle name="Output 3 2 34 5" xfId="39485"/>
    <cellStyle name="Output 3 2 34 6" xfId="39486"/>
    <cellStyle name="Output 3 2 34 7" xfId="39487"/>
    <cellStyle name="Output 3 2 35" xfId="39488"/>
    <cellStyle name="Output 3 2 35 2" xfId="39489"/>
    <cellStyle name="Output 3 2 35 2 2" xfId="39490"/>
    <cellStyle name="Output 3 2 35 2 3" xfId="39491"/>
    <cellStyle name="Output 3 2 35 2 4" xfId="39492"/>
    <cellStyle name="Output 3 2 35 2 5" xfId="39493"/>
    <cellStyle name="Output 3 2 35 2 6" xfId="39494"/>
    <cellStyle name="Output 3 2 35 3" xfId="39495"/>
    <cellStyle name="Output 3 2 35 4" xfId="39496"/>
    <cellStyle name="Output 3 2 35 5" xfId="39497"/>
    <cellStyle name="Output 3 2 35 6" xfId="39498"/>
    <cellStyle name="Output 3 2 35 7" xfId="39499"/>
    <cellStyle name="Output 3 2 36" xfId="39500"/>
    <cellStyle name="Output 3 2 36 2" xfId="39501"/>
    <cellStyle name="Output 3 2 36 3" xfId="39502"/>
    <cellStyle name="Output 3 2 36 4" xfId="39503"/>
    <cellStyle name="Output 3 2 36 5" xfId="39504"/>
    <cellStyle name="Output 3 2 36 6" xfId="39505"/>
    <cellStyle name="Output 3 2 37" xfId="39506"/>
    <cellStyle name="Output 3 2 37 2" xfId="39507"/>
    <cellStyle name="Output 3 2 37 3" xfId="39508"/>
    <cellStyle name="Output 3 2 37 4" xfId="39509"/>
    <cellStyle name="Output 3 2 37 5" xfId="39510"/>
    <cellStyle name="Output 3 2 37 6" xfId="39511"/>
    <cellStyle name="Output 3 2 38" xfId="39512"/>
    <cellStyle name="Output 3 2 39" xfId="39513"/>
    <cellStyle name="Output 3 2 4" xfId="39514"/>
    <cellStyle name="Output 3 2 4 2" xfId="39515"/>
    <cellStyle name="Output 3 2 4 2 2" xfId="39516"/>
    <cellStyle name="Output 3 2 4 2 3" xfId="39517"/>
    <cellStyle name="Output 3 2 4 2 4" xfId="39518"/>
    <cellStyle name="Output 3 2 4 2 5" xfId="39519"/>
    <cellStyle name="Output 3 2 4 2 6" xfId="39520"/>
    <cellStyle name="Output 3 2 4 3" xfId="39521"/>
    <cellStyle name="Output 3 2 4 4" xfId="39522"/>
    <cellStyle name="Output 3 2 4 5" xfId="39523"/>
    <cellStyle name="Output 3 2 4 6" xfId="39524"/>
    <cellStyle name="Output 3 2 4 7" xfId="39525"/>
    <cellStyle name="Output 3 2 40" xfId="39526"/>
    <cellStyle name="Output 3 2 41" xfId="39527"/>
    <cellStyle name="Output 3 2 42" xfId="39528"/>
    <cellStyle name="Output 3 2 5" xfId="39529"/>
    <cellStyle name="Output 3 2 5 2" xfId="39530"/>
    <cellStyle name="Output 3 2 5 2 2" xfId="39531"/>
    <cellStyle name="Output 3 2 5 2 3" xfId="39532"/>
    <cellStyle name="Output 3 2 5 2 4" xfId="39533"/>
    <cellStyle name="Output 3 2 5 2 5" xfId="39534"/>
    <cellStyle name="Output 3 2 5 2 6" xfId="39535"/>
    <cellStyle name="Output 3 2 5 3" xfId="39536"/>
    <cellStyle name="Output 3 2 5 4" xfId="39537"/>
    <cellStyle name="Output 3 2 5 5" xfId="39538"/>
    <cellStyle name="Output 3 2 5 6" xfId="39539"/>
    <cellStyle name="Output 3 2 5 7" xfId="39540"/>
    <cellStyle name="Output 3 2 6" xfId="39541"/>
    <cellStyle name="Output 3 2 6 2" xfId="39542"/>
    <cellStyle name="Output 3 2 6 2 2" xfId="39543"/>
    <cellStyle name="Output 3 2 6 2 3" xfId="39544"/>
    <cellStyle name="Output 3 2 6 2 4" xfId="39545"/>
    <cellStyle name="Output 3 2 6 2 5" xfId="39546"/>
    <cellStyle name="Output 3 2 6 2 6" xfId="39547"/>
    <cellStyle name="Output 3 2 6 3" xfId="39548"/>
    <cellStyle name="Output 3 2 6 4" xfId="39549"/>
    <cellStyle name="Output 3 2 6 5" xfId="39550"/>
    <cellStyle name="Output 3 2 6 6" xfId="39551"/>
    <cellStyle name="Output 3 2 6 7" xfId="39552"/>
    <cellStyle name="Output 3 2 7" xfId="39553"/>
    <cellStyle name="Output 3 2 7 2" xfId="39554"/>
    <cellStyle name="Output 3 2 7 2 2" xfId="39555"/>
    <cellStyle name="Output 3 2 7 2 3" xfId="39556"/>
    <cellStyle name="Output 3 2 7 2 4" xfId="39557"/>
    <cellStyle name="Output 3 2 7 2 5" xfId="39558"/>
    <cellStyle name="Output 3 2 7 2 6" xfId="39559"/>
    <cellStyle name="Output 3 2 7 3" xfId="39560"/>
    <cellStyle name="Output 3 2 7 4" xfId="39561"/>
    <cellStyle name="Output 3 2 7 5" xfId="39562"/>
    <cellStyle name="Output 3 2 7 6" xfId="39563"/>
    <cellStyle name="Output 3 2 7 7" xfId="39564"/>
    <cellStyle name="Output 3 2 8" xfId="39565"/>
    <cellStyle name="Output 3 2 8 2" xfId="39566"/>
    <cellStyle name="Output 3 2 8 2 2" xfId="39567"/>
    <cellStyle name="Output 3 2 8 2 3" xfId="39568"/>
    <cellStyle name="Output 3 2 8 2 4" xfId="39569"/>
    <cellStyle name="Output 3 2 8 2 5" xfId="39570"/>
    <cellStyle name="Output 3 2 8 2 6" xfId="39571"/>
    <cellStyle name="Output 3 2 8 3" xfId="39572"/>
    <cellStyle name="Output 3 2 8 4" xfId="39573"/>
    <cellStyle name="Output 3 2 8 5" xfId="39574"/>
    <cellStyle name="Output 3 2 8 6" xfId="39575"/>
    <cellStyle name="Output 3 2 8 7" xfId="39576"/>
    <cellStyle name="Output 3 2 9" xfId="39577"/>
    <cellStyle name="Output 3 2 9 2" xfId="39578"/>
    <cellStyle name="Output 3 2 9 2 2" xfId="39579"/>
    <cellStyle name="Output 3 2 9 2 3" xfId="39580"/>
    <cellStyle name="Output 3 2 9 2 4" xfId="39581"/>
    <cellStyle name="Output 3 2 9 2 5" xfId="39582"/>
    <cellStyle name="Output 3 2 9 2 6" xfId="39583"/>
    <cellStyle name="Output 3 2 9 3" xfId="39584"/>
    <cellStyle name="Output 3 2 9 4" xfId="39585"/>
    <cellStyle name="Output 3 2 9 5" xfId="39586"/>
    <cellStyle name="Output 3 2 9 6" xfId="39587"/>
    <cellStyle name="Output 3 2 9 7" xfId="39588"/>
    <cellStyle name="Output 3 20" xfId="39589"/>
    <cellStyle name="Output 3 20 2" xfId="39590"/>
    <cellStyle name="Output 3 20 2 2" xfId="39591"/>
    <cellStyle name="Output 3 20 2 3" xfId="39592"/>
    <cellStyle name="Output 3 20 2 4" xfId="39593"/>
    <cellStyle name="Output 3 20 2 5" xfId="39594"/>
    <cellStyle name="Output 3 20 2 6" xfId="39595"/>
    <cellStyle name="Output 3 20 3" xfId="39596"/>
    <cellStyle name="Output 3 20 4" xfId="39597"/>
    <cellStyle name="Output 3 20 5" xfId="39598"/>
    <cellStyle name="Output 3 20 6" xfId="39599"/>
    <cellStyle name="Output 3 20 7" xfId="39600"/>
    <cellStyle name="Output 3 21" xfId="39601"/>
    <cellStyle name="Output 3 21 2" xfId="39602"/>
    <cellStyle name="Output 3 21 2 2" xfId="39603"/>
    <cellStyle name="Output 3 21 2 3" xfId="39604"/>
    <cellStyle name="Output 3 21 2 4" xfId="39605"/>
    <cellStyle name="Output 3 21 2 5" xfId="39606"/>
    <cellStyle name="Output 3 21 2 6" xfId="39607"/>
    <cellStyle name="Output 3 21 3" xfId="39608"/>
    <cellStyle name="Output 3 21 4" xfId="39609"/>
    <cellStyle name="Output 3 21 5" xfId="39610"/>
    <cellStyle name="Output 3 21 6" xfId="39611"/>
    <cellStyle name="Output 3 21 7" xfId="39612"/>
    <cellStyle name="Output 3 22" xfId="39613"/>
    <cellStyle name="Output 3 22 2" xfId="39614"/>
    <cellStyle name="Output 3 22 2 2" xfId="39615"/>
    <cellStyle name="Output 3 22 2 3" xfId="39616"/>
    <cellStyle name="Output 3 22 2 4" xfId="39617"/>
    <cellStyle name="Output 3 22 2 5" xfId="39618"/>
    <cellStyle name="Output 3 22 2 6" xfId="39619"/>
    <cellStyle name="Output 3 22 3" xfId="39620"/>
    <cellStyle name="Output 3 22 4" xfId="39621"/>
    <cellStyle name="Output 3 22 5" xfId="39622"/>
    <cellStyle name="Output 3 22 6" xfId="39623"/>
    <cellStyle name="Output 3 22 7" xfId="39624"/>
    <cellStyle name="Output 3 23" xfId="39625"/>
    <cellStyle name="Output 3 23 2" xfId="39626"/>
    <cellStyle name="Output 3 23 2 2" xfId="39627"/>
    <cellStyle name="Output 3 23 2 3" xfId="39628"/>
    <cellStyle name="Output 3 23 2 4" xfId="39629"/>
    <cellStyle name="Output 3 23 2 5" xfId="39630"/>
    <cellStyle name="Output 3 23 2 6" xfId="39631"/>
    <cellStyle name="Output 3 23 3" xfId="39632"/>
    <cellStyle name="Output 3 23 4" xfId="39633"/>
    <cellStyle name="Output 3 23 5" xfId="39634"/>
    <cellStyle name="Output 3 23 6" xfId="39635"/>
    <cellStyle name="Output 3 23 7" xfId="39636"/>
    <cellStyle name="Output 3 24" xfId="39637"/>
    <cellStyle name="Output 3 24 2" xfId="39638"/>
    <cellStyle name="Output 3 24 2 2" xfId="39639"/>
    <cellStyle name="Output 3 24 2 3" xfId="39640"/>
    <cellStyle name="Output 3 24 2 4" xfId="39641"/>
    <cellStyle name="Output 3 24 2 5" xfId="39642"/>
    <cellStyle name="Output 3 24 2 6" xfId="39643"/>
    <cellStyle name="Output 3 24 3" xfId="39644"/>
    <cellStyle name="Output 3 24 4" xfId="39645"/>
    <cellStyle name="Output 3 24 5" xfId="39646"/>
    <cellStyle name="Output 3 24 6" xfId="39647"/>
    <cellStyle name="Output 3 24 7" xfId="39648"/>
    <cellStyle name="Output 3 25" xfId="39649"/>
    <cellStyle name="Output 3 25 2" xfId="39650"/>
    <cellStyle name="Output 3 25 2 2" xfId="39651"/>
    <cellStyle name="Output 3 25 2 3" xfId="39652"/>
    <cellStyle name="Output 3 25 2 4" xfId="39653"/>
    <cellStyle name="Output 3 25 2 5" xfId="39654"/>
    <cellStyle name="Output 3 25 2 6" xfId="39655"/>
    <cellStyle name="Output 3 25 3" xfId="39656"/>
    <cellStyle name="Output 3 25 4" xfId="39657"/>
    <cellStyle name="Output 3 25 5" xfId="39658"/>
    <cellStyle name="Output 3 25 6" xfId="39659"/>
    <cellStyle name="Output 3 25 7" xfId="39660"/>
    <cellStyle name="Output 3 26" xfId="39661"/>
    <cellStyle name="Output 3 26 2" xfId="39662"/>
    <cellStyle name="Output 3 26 2 2" xfId="39663"/>
    <cellStyle name="Output 3 26 2 3" xfId="39664"/>
    <cellStyle name="Output 3 26 2 4" xfId="39665"/>
    <cellStyle name="Output 3 26 2 5" xfId="39666"/>
    <cellStyle name="Output 3 26 2 6" xfId="39667"/>
    <cellStyle name="Output 3 26 3" xfId="39668"/>
    <cellStyle name="Output 3 26 4" xfId="39669"/>
    <cellStyle name="Output 3 26 5" xfId="39670"/>
    <cellStyle name="Output 3 26 6" xfId="39671"/>
    <cellStyle name="Output 3 26 7" xfId="39672"/>
    <cellStyle name="Output 3 27" xfId="39673"/>
    <cellStyle name="Output 3 27 2" xfId="39674"/>
    <cellStyle name="Output 3 27 2 2" xfId="39675"/>
    <cellStyle name="Output 3 27 2 3" xfId="39676"/>
    <cellStyle name="Output 3 27 2 4" xfId="39677"/>
    <cellStyle name="Output 3 27 2 5" xfId="39678"/>
    <cellStyle name="Output 3 27 2 6" xfId="39679"/>
    <cellStyle name="Output 3 27 3" xfId="39680"/>
    <cellStyle name="Output 3 27 4" xfId="39681"/>
    <cellStyle name="Output 3 27 5" xfId="39682"/>
    <cellStyle name="Output 3 27 6" xfId="39683"/>
    <cellStyle name="Output 3 27 7" xfId="39684"/>
    <cellStyle name="Output 3 28" xfId="39685"/>
    <cellStyle name="Output 3 28 2" xfId="39686"/>
    <cellStyle name="Output 3 28 2 2" xfId="39687"/>
    <cellStyle name="Output 3 28 2 3" xfId="39688"/>
    <cellStyle name="Output 3 28 2 4" xfId="39689"/>
    <cellStyle name="Output 3 28 2 5" xfId="39690"/>
    <cellStyle name="Output 3 28 2 6" xfId="39691"/>
    <cellStyle name="Output 3 28 3" xfId="39692"/>
    <cellStyle name="Output 3 28 4" xfId="39693"/>
    <cellStyle name="Output 3 28 5" xfId="39694"/>
    <cellStyle name="Output 3 29" xfId="39695"/>
    <cellStyle name="Output 3 29 2" xfId="39696"/>
    <cellStyle name="Output 3 29 3" xfId="39697"/>
    <cellStyle name="Output 3 29 4" xfId="39698"/>
    <cellStyle name="Output 3 29 5" xfId="39699"/>
    <cellStyle name="Output 3 29 6" xfId="39700"/>
    <cellStyle name="Output 3 3" xfId="39701"/>
    <cellStyle name="Output 3 3 10" xfId="39702"/>
    <cellStyle name="Output 3 3 10 2" xfId="39703"/>
    <cellStyle name="Output 3 3 10 2 2" xfId="39704"/>
    <cellStyle name="Output 3 3 10 2 3" xfId="39705"/>
    <cellStyle name="Output 3 3 10 2 4" xfId="39706"/>
    <cellStyle name="Output 3 3 10 2 5" xfId="39707"/>
    <cellStyle name="Output 3 3 10 2 6" xfId="39708"/>
    <cellStyle name="Output 3 3 10 3" xfId="39709"/>
    <cellStyle name="Output 3 3 10 4" xfId="39710"/>
    <cellStyle name="Output 3 3 10 5" xfId="39711"/>
    <cellStyle name="Output 3 3 10 6" xfId="39712"/>
    <cellStyle name="Output 3 3 10 7" xfId="39713"/>
    <cellStyle name="Output 3 3 11" xfId="39714"/>
    <cellStyle name="Output 3 3 11 2" xfId="39715"/>
    <cellStyle name="Output 3 3 11 2 2" xfId="39716"/>
    <cellStyle name="Output 3 3 11 2 3" xfId="39717"/>
    <cellStyle name="Output 3 3 11 2 4" xfId="39718"/>
    <cellStyle name="Output 3 3 11 2 5" xfId="39719"/>
    <cellStyle name="Output 3 3 11 2 6" xfId="39720"/>
    <cellStyle name="Output 3 3 11 3" xfId="39721"/>
    <cellStyle name="Output 3 3 11 4" xfId="39722"/>
    <cellStyle name="Output 3 3 11 5" xfId="39723"/>
    <cellStyle name="Output 3 3 11 6" xfId="39724"/>
    <cellStyle name="Output 3 3 11 7" xfId="39725"/>
    <cellStyle name="Output 3 3 12" xfId="39726"/>
    <cellStyle name="Output 3 3 12 2" xfId="39727"/>
    <cellStyle name="Output 3 3 12 2 2" xfId="39728"/>
    <cellStyle name="Output 3 3 12 2 3" xfId="39729"/>
    <cellStyle name="Output 3 3 12 2 4" xfId="39730"/>
    <cellStyle name="Output 3 3 12 2 5" xfId="39731"/>
    <cellStyle name="Output 3 3 12 2 6" xfId="39732"/>
    <cellStyle name="Output 3 3 12 3" xfId="39733"/>
    <cellStyle name="Output 3 3 12 4" xfId="39734"/>
    <cellStyle name="Output 3 3 12 5" xfId="39735"/>
    <cellStyle name="Output 3 3 12 6" xfId="39736"/>
    <cellStyle name="Output 3 3 12 7" xfId="39737"/>
    <cellStyle name="Output 3 3 13" xfId="39738"/>
    <cellStyle name="Output 3 3 13 2" xfId="39739"/>
    <cellStyle name="Output 3 3 13 2 2" xfId="39740"/>
    <cellStyle name="Output 3 3 13 2 3" xfId="39741"/>
    <cellStyle name="Output 3 3 13 2 4" xfId="39742"/>
    <cellStyle name="Output 3 3 13 2 5" xfId="39743"/>
    <cellStyle name="Output 3 3 13 2 6" xfId="39744"/>
    <cellStyle name="Output 3 3 13 3" xfId="39745"/>
    <cellStyle name="Output 3 3 13 4" xfId="39746"/>
    <cellStyle name="Output 3 3 13 5" xfId="39747"/>
    <cellStyle name="Output 3 3 13 6" xfId="39748"/>
    <cellStyle name="Output 3 3 13 7" xfId="39749"/>
    <cellStyle name="Output 3 3 14" xfId="39750"/>
    <cellStyle name="Output 3 3 14 2" xfId="39751"/>
    <cellStyle name="Output 3 3 14 2 2" xfId="39752"/>
    <cellStyle name="Output 3 3 14 2 3" xfId="39753"/>
    <cellStyle name="Output 3 3 14 2 4" xfId="39754"/>
    <cellStyle name="Output 3 3 14 2 5" xfId="39755"/>
    <cellStyle name="Output 3 3 14 2 6" xfId="39756"/>
    <cellStyle name="Output 3 3 14 3" xfId="39757"/>
    <cellStyle name="Output 3 3 14 4" xfId="39758"/>
    <cellStyle name="Output 3 3 14 5" xfId="39759"/>
    <cellStyle name="Output 3 3 14 6" xfId="39760"/>
    <cellStyle name="Output 3 3 14 7" xfId="39761"/>
    <cellStyle name="Output 3 3 15" xfId="39762"/>
    <cellStyle name="Output 3 3 15 2" xfId="39763"/>
    <cellStyle name="Output 3 3 15 2 2" xfId="39764"/>
    <cellStyle name="Output 3 3 15 2 3" xfId="39765"/>
    <cellStyle name="Output 3 3 15 2 4" xfId="39766"/>
    <cellStyle name="Output 3 3 15 2 5" xfId="39767"/>
    <cellStyle name="Output 3 3 15 2 6" xfId="39768"/>
    <cellStyle name="Output 3 3 15 3" xfId="39769"/>
    <cellStyle name="Output 3 3 15 4" xfId="39770"/>
    <cellStyle name="Output 3 3 15 5" xfId="39771"/>
    <cellStyle name="Output 3 3 15 6" xfId="39772"/>
    <cellStyle name="Output 3 3 15 7" xfId="39773"/>
    <cellStyle name="Output 3 3 16" xfId="39774"/>
    <cellStyle name="Output 3 3 16 2" xfId="39775"/>
    <cellStyle name="Output 3 3 16 2 2" xfId="39776"/>
    <cellStyle name="Output 3 3 16 2 3" xfId="39777"/>
    <cellStyle name="Output 3 3 16 2 4" xfId="39778"/>
    <cellStyle name="Output 3 3 16 2 5" xfId="39779"/>
    <cellStyle name="Output 3 3 16 2 6" xfId="39780"/>
    <cellStyle name="Output 3 3 16 3" xfId="39781"/>
    <cellStyle name="Output 3 3 16 4" xfId="39782"/>
    <cellStyle name="Output 3 3 16 5" xfId="39783"/>
    <cellStyle name="Output 3 3 16 6" xfId="39784"/>
    <cellStyle name="Output 3 3 16 7" xfId="39785"/>
    <cellStyle name="Output 3 3 17" xfId="39786"/>
    <cellStyle name="Output 3 3 17 2" xfId="39787"/>
    <cellStyle name="Output 3 3 17 2 2" xfId="39788"/>
    <cellStyle name="Output 3 3 17 2 3" xfId="39789"/>
    <cellStyle name="Output 3 3 17 2 4" xfId="39790"/>
    <cellStyle name="Output 3 3 17 2 5" xfId="39791"/>
    <cellStyle name="Output 3 3 17 2 6" xfId="39792"/>
    <cellStyle name="Output 3 3 17 3" xfId="39793"/>
    <cellStyle name="Output 3 3 17 4" xfId="39794"/>
    <cellStyle name="Output 3 3 17 5" xfId="39795"/>
    <cellStyle name="Output 3 3 17 6" xfId="39796"/>
    <cellStyle name="Output 3 3 17 7" xfId="39797"/>
    <cellStyle name="Output 3 3 18" xfId="39798"/>
    <cellStyle name="Output 3 3 18 2" xfId="39799"/>
    <cellStyle name="Output 3 3 18 2 2" xfId="39800"/>
    <cellStyle name="Output 3 3 18 2 3" xfId="39801"/>
    <cellStyle name="Output 3 3 18 2 4" xfId="39802"/>
    <cellStyle name="Output 3 3 18 2 5" xfId="39803"/>
    <cellStyle name="Output 3 3 18 2 6" xfId="39804"/>
    <cellStyle name="Output 3 3 18 3" xfId="39805"/>
    <cellStyle name="Output 3 3 18 4" xfId="39806"/>
    <cellStyle name="Output 3 3 18 5" xfId="39807"/>
    <cellStyle name="Output 3 3 18 6" xfId="39808"/>
    <cellStyle name="Output 3 3 18 7" xfId="39809"/>
    <cellStyle name="Output 3 3 19" xfId="39810"/>
    <cellStyle name="Output 3 3 19 2" xfId="39811"/>
    <cellStyle name="Output 3 3 19 2 2" xfId="39812"/>
    <cellStyle name="Output 3 3 19 2 3" xfId="39813"/>
    <cellStyle name="Output 3 3 19 2 4" xfId="39814"/>
    <cellStyle name="Output 3 3 19 2 5" xfId="39815"/>
    <cellStyle name="Output 3 3 19 2 6" xfId="39816"/>
    <cellStyle name="Output 3 3 19 3" xfId="39817"/>
    <cellStyle name="Output 3 3 19 4" xfId="39818"/>
    <cellStyle name="Output 3 3 19 5" xfId="39819"/>
    <cellStyle name="Output 3 3 19 6" xfId="39820"/>
    <cellStyle name="Output 3 3 19 7" xfId="39821"/>
    <cellStyle name="Output 3 3 2" xfId="39822"/>
    <cellStyle name="Output 3 3 2 2" xfId="39823"/>
    <cellStyle name="Output 3 3 2 2 2" xfId="39824"/>
    <cellStyle name="Output 3 3 2 2 3" xfId="39825"/>
    <cellStyle name="Output 3 3 2 2 4" xfId="39826"/>
    <cellStyle name="Output 3 3 2 2 5" xfId="39827"/>
    <cellStyle name="Output 3 3 2 2 6" xfId="39828"/>
    <cellStyle name="Output 3 3 2 3" xfId="39829"/>
    <cellStyle name="Output 3 3 2 4" xfId="39830"/>
    <cellStyle name="Output 3 3 2 5" xfId="39831"/>
    <cellStyle name="Output 3 3 2 6" xfId="39832"/>
    <cellStyle name="Output 3 3 2 7" xfId="39833"/>
    <cellStyle name="Output 3 3 20" xfId="39834"/>
    <cellStyle name="Output 3 3 20 2" xfId="39835"/>
    <cellStyle name="Output 3 3 20 2 2" xfId="39836"/>
    <cellStyle name="Output 3 3 20 2 3" xfId="39837"/>
    <cellStyle name="Output 3 3 20 2 4" xfId="39838"/>
    <cellStyle name="Output 3 3 20 2 5" xfId="39839"/>
    <cellStyle name="Output 3 3 20 2 6" xfId="39840"/>
    <cellStyle name="Output 3 3 20 3" xfId="39841"/>
    <cellStyle name="Output 3 3 20 4" xfId="39842"/>
    <cellStyle name="Output 3 3 20 5" xfId="39843"/>
    <cellStyle name="Output 3 3 20 6" xfId="39844"/>
    <cellStyle name="Output 3 3 20 7" xfId="39845"/>
    <cellStyle name="Output 3 3 21" xfId="39846"/>
    <cellStyle name="Output 3 3 21 2" xfId="39847"/>
    <cellStyle name="Output 3 3 21 2 2" xfId="39848"/>
    <cellStyle name="Output 3 3 21 2 3" xfId="39849"/>
    <cellStyle name="Output 3 3 21 2 4" xfId="39850"/>
    <cellStyle name="Output 3 3 21 2 5" xfId="39851"/>
    <cellStyle name="Output 3 3 21 2 6" xfId="39852"/>
    <cellStyle name="Output 3 3 21 3" xfId="39853"/>
    <cellStyle name="Output 3 3 21 4" xfId="39854"/>
    <cellStyle name="Output 3 3 21 5" xfId="39855"/>
    <cellStyle name="Output 3 3 21 6" xfId="39856"/>
    <cellStyle name="Output 3 3 21 7" xfId="39857"/>
    <cellStyle name="Output 3 3 22" xfId="39858"/>
    <cellStyle name="Output 3 3 22 2" xfId="39859"/>
    <cellStyle name="Output 3 3 22 2 2" xfId="39860"/>
    <cellStyle name="Output 3 3 22 2 3" xfId="39861"/>
    <cellStyle name="Output 3 3 22 2 4" xfId="39862"/>
    <cellStyle name="Output 3 3 22 2 5" xfId="39863"/>
    <cellStyle name="Output 3 3 22 2 6" xfId="39864"/>
    <cellStyle name="Output 3 3 22 3" xfId="39865"/>
    <cellStyle name="Output 3 3 22 4" xfId="39866"/>
    <cellStyle name="Output 3 3 22 5" xfId="39867"/>
    <cellStyle name="Output 3 3 22 6" xfId="39868"/>
    <cellStyle name="Output 3 3 22 7" xfId="39869"/>
    <cellStyle name="Output 3 3 23" xfId="39870"/>
    <cellStyle name="Output 3 3 23 2" xfId="39871"/>
    <cellStyle name="Output 3 3 23 2 2" xfId="39872"/>
    <cellStyle name="Output 3 3 23 2 3" xfId="39873"/>
    <cellStyle name="Output 3 3 23 2 4" xfId="39874"/>
    <cellStyle name="Output 3 3 23 2 5" xfId="39875"/>
    <cellStyle name="Output 3 3 23 2 6" xfId="39876"/>
    <cellStyle name="Output 3 3 23 3" xfId="39877"/>
    <cellStyle name="Output 3 3 23 4" xfId="39878"/>
    <cellStyle name="Output 3 3 23 5" xfId="39879"/>
    <cellStyle name="Output 3 3 23 6" xfId="39880"/>
    <cellStyle name="Output 3 3 23 7" xfId="39881"/>
    <cellStyle name="Output 3 3 24" xfId="39882"/>
    <cellStyle name="Output 3 3 24 2" xfId="39883"/>
    <cellStyle name="Output 3 3 24 2 2" xfId="39884"/>
    <cellStyle name="Output 3 3 24 2 3" xfId="39885"/>
    <cellStyle name="Output 3 3 24 2 4" xfId="39886"/>
    <cellStyle name="Output 3 3 24 2 5" xfId="39887"/>
    <cellStyle name="Output 3 3 24 2 6" xfId="39888"/>
    <cellStyle name="Output 3 3 24 3" xfId="39889"/>
    <cellStyle name="Output 3 3 24 4" xfId="39890"/>
    <cellStyle name="Output 3 3 24 5" xfId="39891"/>
    <cellStyle name="Output 3 3 24 6" xfId="39892"/>
    <cellStyle name="Output 3 3 24 7" xfId="39893"/>
    <cellStyle name="Output 3 3 25" xfId="39894"/>
    <cellStyle name="Output 3 3 25 2" xfId="39895"/>
    <cellStyle name="Output 3 3 25 2 2" xfId="39896"/>
    <cellStyle name="Output 3 3 25 2 3" xfId="39897"/>
    <cellStyle name="Output 3 3 25 2 4" xfId="39898"/>
    <cellStyle name="Output 3 3 25 2 5" xfId="39899"/>
    <cellStyle name="Output 3 3 25 2 6" xfId="39900"/>
    <cellStyle name="Output 3 3 25 3" xfId="39901"/>
    <cellStyle name="Output 3 3 25 4" xfId="39902"/>
    <cellStyle name="Output 3 3 25 5" xfId="39903"/>
    <cellStyle name="Output 3 3 25 6" xfId="39904"/>
    <cellStyle name="Output 3 3 25 7" xfId="39905"/>
    <cellStyle name="Output 3 3 26" xfId="39906"/>
    <cellStyle name="Output 3 3 26 2" xfId="39907"/>
    <cellStyle name="Output 3 3 26 2 2" xfId="39908"/>
    <cellStyle name="Output 3 3 26 2 3" xfId="39909"/>
    <cellStyle name="Output 3 3 26 2 4" xfId="39910"/>
    <cellStyle name="Output 3 3 26 2 5" xfId="39911"/>
    <cellStyle name="Output 3 3 26 2 6" xfId="39912"/>
    <cellStyle name="Output 3 3 26 3" xfId="39913"/>
    <cellStyle name="Output 3 3 26 4" xfId="39914"/>
    <cellStyle name="Output 3 3 26 5" xfId="39915"/>
    <cellStyle name="Output 3 3 26 6" xfId="39916"/>
    <cellStyle name="Output 3 3 26 7" xfId="39917"/>
    <cellStyle name="Output 3 3 27" xfId="39918"/>
    <cellStyle name="Output 3 3 27 2" xfId="39919"/>
    <cellStyle name="Output 3 3 27 2 2" xfId="39920"/>
    <cellStyle name="Output 3 3 27 2 3" xfId="39921"/>
    <cellStyle name="Output 3 3 27 2 4" xfId="39922"/>
    <cellStyle name="Output 3 3 27 2 5" xfId="39923"/>
    <cellStyle name="Output 3 3 27 2 6" xfId="39924"/>
    <cellStyle name="Output 3 3 27 3" xfId="39925"/>
    <cellStyle name="Output 3 3 27 4" xfId="39926"/>
    <cellStyle name="Output 3 3 27 5" xfId="39927"/>
    <cellStyle name="Output 3 3 27 6" xfId="39928"/>
    <cellStyle name="Output 3 3 27 7" xfId="39929"/>
    <cellStyle name="Output 3 3 28" xfId="39930"/>
    <cellStyle name="Output 3 3 28 2" xfId="39931"/>
    <cellStyle name="Output 3 3 28 2 2" xfId="39932"/>
    <cellStyle name="Output 3 3 28 2 3" xfId="39933"/>
    <cellStyle name="Output 3 3 28 2 4" xfId="39934"/>
    <cellStyle name="Output 3 3 28 2 5" xfId="39935"/>
    <cellStyle name="Output 3 3 28 2 6" xfId="39936"/>
    <cellStyle name="Output 3 3 28 3" xfId="39937"/>
    <cellStyle name="Output 3 3 28 4" xfId="39938"/>
    <cellStyle name="Output 3 3 28 5" xfId="39939"/>
    <cellStyle name="Output 3 3 28 6" xfId="39940"/>
    <cellStyle name="Output 3 3 28 7" xfId="39941"/>
    <cellStyle name="Output 3 3 29" xfId="39942"/>
    <cellStyle name="Output 3 3 29 2" xfId="39943"/>
    <cellStyle name="Output 3 3 29 2 2" xfId="39944"/>
    <cellStyle name="Output 3 3 29 2 3" xfId="39945"/>
    <cellStyle name="Output 3 3 29 2 4" xfId="39946"/>
    <cellStyle name="Output 3 3 29 2 5" xfId="39947"/>
    <cellStyle name="Output 3 3 29 2 6" xfId="39948"/>
    <cellStyle name="Output 3 3 29 3" xfId="39949"/>
    <cellStyle name="Output 3 3 29 4" xfId="39950"/>
    <cellStyle name="Output 3 3 29 5" xfId="39951"/>
    <cellStyle name="Output 3 3 29 6" xfId="39952"/>
    <cellStyle name="Output 3 3 29 7" xfId="39953"/>
    <cellStyle name="Output 3 3 3" xfId="39954"/>
    <cellStyle name="Output 3 3 3 2" xfId="39955"/>
    <cellStyle name="Output 3 3 3 2 2" xfId="39956"/>
    <cellStyle name="Output 3 3 3 2 3" xfId="39957"/>
    <cellStyle name="Output 3 3 3 2 4" xfId="39958"/>
    <cellStyle name="Output 3 3 3 2 5" xfId="39959"/>
    <cellStyle name="Output 3 3 3 2 6" xfId="39960"/>
    <cellStyle name="Output 3 3 3 3" xfId="39961"/>
    <cellStyle name="Output 3 3 3 4" xfId="39962"/>
    <cellStyle name="Output 3 3 3 5" xfId="39963"/>
    <cellStyle name="Output 3 3 3 6" xfId="39964"/>
    <cellStyle name="Output 3 3 3 7" xfId="39965"/>
    <cellStyle name="Output 3 3 30" xfId="39966"/>
    <cellStyle name="Output 3 3 30 2" xfId="39967"/>
    <cellStyle name="Output 3 3 30 2 2" xfId="39968"/>
    <cellStyle name="Output 3 3 30 2 3" xfId="39969"/>
    <cellStyle name="Output 3 3 30 2 4" xfId="39970"/>
    <cellStyle name="Output 3 3 30 2 5" xfId="39971"/>
    <cellStyle name="Output 3 3 30 2 6" xfId="39972"/>
    <cellStyle name="Output 3 3 30 3" xfId="39973"/>
    <cellStyle name="Output 3 3 30 4" xfId="39974"/>
    <cellStyle name="Output 3 3 30 5" xfId="39975"/>
    <cellStyle name="Output 3 3 30 6" xfId="39976"/>
    <cellStyle name="Output 3 3 30 7" xfId="39977"/>
    <cellStyle name="Output 3 3 31" xfId="39978"/>
    <cellStyle name="Output 3 3 31 2" xfId="39979"/>
    <cellStyle name="Output 3 3 31 2 2" xfId="39980"/>
    <cellStyle name="Output 3 3 31 2 3" xfId="39981"/>
    <cellStyle name="Output 3 3 31 2 4" xfId="39982"/>
    <cellStyle name="Output 3 3 31 2 5" xfId="39983"/>
    <cellStyle name="Output 3 3 31 2 6" xfId="39984"/>
    <cellStyle name="Output 3 3 31 3" xfId="39985"/>
    <cellStyle name="Output 3 3 31 4" xfId="39986"/>
    <cellStyle name="Output 3 3 31 5" xfId="39987"/>
    <cellStyle name="Output 3 3 31 6" xfId="39988"/>
    <cellStyle name="Output 3 3 31 7" xfId="39989"/>
    <cellStyle name="Output 3 3 32" xfId="39990"/>
    <cellStyle name="Output 3 3 32 2" xfId="39991"/>
    <cellStyle name="Output 3 3 32 2 2" xfId="39992"/>
    <cellStyle name="Output 3 3 32 2 3" xfId="39993"/>
    <cellStyle name="Output 3 3 32 2 4" xfId="39994"/>
    <cellStyle name="Output 3 3 32 2 5" xfId="39995"/>
    <cellStyle name="Output 3 3 32 2 6" xfId="39996"/>
    <cellStyle name="Output 3 3 32 3" xfId="39997"/>
    <cellStyle name="Output 3 3 32 4" xfId="39998"/>
    <cellStyle name="Output 3 3 32 5" xfId="39999"/>
    <cellStyle name="Output 3 3 32 6" xfId="40000"/>
    <cellStyle name="Output 3 3 32 7" xfId="40001"/>
    <cellStyle name="Output 3 3 33" xfId="40002"/>
    <cellStyle name="Output 3 3 33 2" xfId="40003"/>
    <cellStyle name="Output 3 3 33 2 2" xfId="40004"/>
    <cellStyle name="Output 3 3 33 2 3" xfId="40005"/>
    <cellStyle name="Output 3 3 33 2 4" xfId="40006"/>
    <cellStyle name="Output 3 3 33 2 5" xfId="40007"/>
    <cellStyle name="Output 3 3 33 2 6" xfId="40008"/>
    <cellStyle name="Output 3 3 33 3" xfId="40009"/>
    <cellStyle name="Output 3 3 33 4" xfId="40010"/>
    <cellStyle name="Output 3 3 33 5" xfId="40011"/>
    <cellStyle name="Output 3 3 33 6" xfId="40012"/>
    <cellStyle name="Output 3 3 33 7" xfId="40013"/>
    <cellStyle name="Output 3 3 34" xfId="40014"/>
    <cellStyle name="Output 3 3 34 2" xfId="40015"/>
    <cellStyle name="Output 3 3 34 2 2" xfId="40016"/>
    <cellStyle name="Output 3 3 34 2 3" xfId="40017"/>
    <cellStyle name="Output 3 3 34 2 4" xfId="40018"/>
    <cellStyle name="Output 3 3 34 2 5" xfId="40019"/>
    <cellStyle name="Output 3 3 34 2 6" xfId="40020"/>
    <cellStyle name="Output 3 3 34 3" xfId="40021"/>
    <cellStyle name="Output 3 3 34 4" xfId="40022"/>
    <cellStyle name="Output 3 3 34 5" xfId="40023"/>
    <cellStyle name="Output 3 3 35" xfId="40024"/>
    <cellStyle name="Output 3 3 35 2" xfId="40025"/>
    <cellStyle name="Output 3 3 35 3" xfId="40026"/>
    <cellStyle name="Output 3 3 35 4" xfId="40027"/>
    <cellStyle name="Output 3 3 35 5" xfId="40028"/>
    <cellStyle name="Output 3 3 35 6" xfId="40029"/>
    <cellStyle name="Output 3 3 36" xfId="40030"/>
    <cellStyle name="Output 3 3 36 2" xfId="40031"/>
    <cellStyle name="Output 3 3 36 3" xfId="40032"/>
    <cellStyle name="Output 3 3 36 4" xfId="40033"/>
    <cellStyle name="Output 3 3 36 5" xfId="40034"/>
    <cellStyle name="Output 3 3 36 6" xfId="40035"/>
    <cellStyle name="Output 3 3 37" xfId="40036"/>
    <cellStyle name="Output 3 3 38" xfId="40037"/>
    <cellStyle name="Output 3 3 39" xfId="40038"/>
    <cellStyle name="Output 3 3 4" xfId="40039"/>
    <cellStyle name="Output 3 3 4 2" xfId="40040"/>
    <cellStyle name="Output 3 3 4 2 2" xfId="40041"/>
    <cellStyle name="Output 3 3 4 2 3" xfId="40042"/>
    <cellStyle name="Output 3 3 4 2 4" xfId="40043"/>
    <cellStyle name="Output 3 3 4 2 5" xfId="40044"/>
    <cellStyle name="Output 3 3 4 2 6" xfId="40045"/>
    <cellStyle name="Output 3 3 4 3" xfId="40046"/>
    <cellStyle name="Output 3 3 4 4" xfId="40047"/>
    <cellStyle name="Output 3 3 4 5" xfId="40048"/>
    <cellStyle name="Output 3 3 4 6" xfId="40049"/>
    <cellStyle name="Output 3 3 4 7" xfId="40050"/>
    <cellStyle name="Output 3 3 40" xfId="40051"/>
    <cellStyle name="Output 3 3 5" xfId="40052"/>
    <cellStyle name="Output 3 3 5 2" xfId="40053"/>
    <cellStyle name="Output 3 3 5 2 2" xfId="40054"/>
    <cellStyle name="Output 3 3 5 2 3" xfId="40055"/>
    <cellStyle name="Output 3 3 5 2 4" xfId="40056"/>
    <cellStyle name="Output 3 3 5 2 5" xfId="40057"/>
    <cellStyle name="Output 3 3 5 2 6" xfId="40058"/>
    <cellStyle name="Output 3 3 5 3" xfId="40059"/>
    <cellStyle name="Output 3 3 5 4" xfId="40060"/>
    <cellStyle name="Output 3 3 5 5" xfId="40061"/>
    <cellStyle name="Output 3 3 5 6" xfId="40062"/>
    <cellStyle name="Output 3 3 5 7" xfId="40063"/>
    <cellStyle name="Output 3 3 6" xfId="40064"/>
    <cellStyle name="Output 3 3 6 2" xfId="40065"/>
    <cellStyle name="Output 3 3 6 2 2" xfId="40066"/>
    <cellStyle name="Output 3 3 6 2 3" xfId="40067"/>
    <cellStyle name="Output 3 3 6 2 4" xfId="40068"/>
    <cellStyle name="Output 3 3 6 2 5" xfId="40069"/>
    <cellStyle name="Output 3 3 6 2 6" xfId="40070"/>
    <cellStyle name="Output 3 3 6 3" xfId="40071"/>
    <cellStyle name="Output 3 3 6 4" xfId="40072"/>
    <cellStyle name="Output 3 3 6 5" xfId="40073"/>
    <cellStyle name="Output 3 3 6 6" xfId="40074"/>
    <cellStyle name="Output 3 3 6 7" xfId="40075"/>
    <cellStyle name="Output 3 3 7" xfId="40076"/>
    <cellStyle name="Output 3 3 7 2" xfId="40077"/>
    <cellStyle name="Output 3 3 7 2 2" xfId="40078"/>
    <cellStyle name="Output 3 3 7 2 3" xfId="40079"/>
    <cellStyle name="Output 3 3 7 2 4" xfId="40080"/>
    <cellStyle name="Output 3 3 7 2 5" xfId="40081"/>
    <cellStyle name="Output 3 3 7 2 6" xfId="40082"/>
    <cellStyle name="Output 3 3 7 3" xfId="40083"/>
    <cellStyle name="Output 3 3 7 4" xfId="40084"/>
    <cellStyle name="Output 3 3 7 5" xfId="40085"/>
    <cellStyle name="Output 3 3 7 6" xfId="40086"/>
    <cellStyle name="Output 3 3 7 7" xfId="40087"/>
    <cellStyle name="Output 3 3 8" xfId="40088"/>
    <cellStyle name="Output 3 3 8 2" xfId="40089"/>
    <cellStyle name="Output 3 3 8 2 2" xfId="40090"/>
    <cellStyle name="Output 3 3 8 2 3" xfId="40091"/>
    <cellStyle name="Output 3 3 8 2 4" xfId="40092"/>
    <cellStyle name="Output 3 3 8 2 5" xfId="40093"/>
    <cellStyle name="Output 3 3 8 2 6" xfId="40094"/>
    <cellStyle name="Output 3 3 8 3" xfId="40095"/>
    <cellStyle name="Output 3 3 8 4" xfId="40096"/>
    <cellStyle name="Output 3 3 8 5" xfId="40097"/>
    <cellStyle name="Output 3 3 8 6" xfId="40098"/>
    <cellStyle name="Output 3 3 8 7" xfId="40099"/>
    <cellStyle name="Output 3 3 9" xfId="40100"/>
    <cellStyle name="Output 3 3 9 2" xfId="40101"/>
    <cellStyle name="Output 3 3 9 2 2" xfId="40102"/>
    <cellStyle name="Output 3 3 9 2 3" xfId="40103"/>
    <cellStyle name="Output 3 3 9 2 4" xfId="40104"/>
    <cellStyle name="Output 3 3 9 2 5" xfId="40105"/>
    <cellStyle name="Output 3 3 9 2 6" xfId="40106"/>
    <cellStyle name="Output 3 3 9 3" xfId="40107"/>
    <cellStyle name="Output 3 3 9 4" xfId="40108"/>
    <cellStyle name="Output 3 3 9 5" xfId="40109"/>
    <cellStyle name="Output 3 3 9 6" xfId="40110"/>
    <cellStyle name="Output 3 3 9 7" xfId="40111"/>
    <cellStyle name="Output 3 30" xfId="40112"/>
    <cellStyle name="Output 3 30 2" xfId="40113"/>
    <cellStyle name="Output 3 30 3" xfId="40114"/>
    <cellStyle name="Output 3 30 4" xfId="40115"/>
    <cellStyle name="Output 3 30 5" xfId="40116"/>
    <cellStyle name="Output 3 30 6" xfId="40117"/>
    <cellStyle name="Output 3 31" xfId="40118"/>
    <cellStyle name="Output 3 4" xfId="40119"/>
    <cellStyle name="Output 3 4 2" xfId="40120"/>
    <cellStyle name="Output 3 4 2 2" xfId="40121"/>
    <cellStyle name="Output 3 4 2 3" xfId="40122"/>
    <cellStyle name="Output 3 4 2 4" xfId="40123"/>
    <cellStyle name="Output 3 4 2 5" xfId="40124"/>
    <cellStyle name="Output 3 4 2 6" xfId="40125"/>
    <cellStyle name="Output 3 4 3" xfId="40126"/>
    <cellStyle name="Output 3 4 4" xfId="40127"/>
    <cellStyle name="Output 3 4 5" xfId="40128"/>
    <cellStyle name="Output 3 4 6" xfId="40129"/>
    <cellStyle name="Output 3 4 7" xfId="40130"/>
    <cellStyle name="Output 3 5" xfId="40131"/>
    <cellStyle name="Output 3 5 2" xfId="40132"/>
    <cellStyle name="Output 3 5 2 2" xfId="40133"/>
    <cellStyle name="Output 3 5 2 3" xfId="40134"/>
    <cellStyle name="Output 3 5 2 4" xfId="40135"/>
    <cellStyle name="Output 3 5 2 5" xfId="40136"/>
    <cellStyle name="Output 3 5 2 6" xfId="40137"/>
    <cellStyle name="Output 3 5 3" xfId="40138"/>
    <cellStyle name="Output 3 5 4" xfId="40139"/>
    <cellStyle name="Output 3 5 5" xfId="40140"/>
    <cellStyle name="Output 3 5 6" xfId="40141"/>
    <cellStyle name="Output 3 5 7" xfId="40142"/>
    <cellStyle name="Output 3 6" xfId="40143"/>
    <cellStyle name="Output 3 6 2" xfId="40144"/>
    <cellStyle name="Output 3 6 2 2" xfId="40145"/>
    <cellStyle name="Output 3 6 2 3" xfId="40146"/>
    <cellStyle name="Output 3 6 2 4" xfId="40147"/>
    <cellStyle name="Output 3 6 2 5" xfId="40148"/>
    <cellStyle name="Output 3 6 2 6" xfId="40149"/>
    <cellStyle name="Output 3 6 3" xfId="40150"/>
    <cellStyle name="Output 3 6 4" xfId="40151"/>
    <cellStyle name="Output 3 6 5" xfId="40152"/>
    <cellStyle name="Output 3 6 6" xfId="40153"/>
    <cellStyle name="Output 3 6 7" xfId="40154"/>
    <cellStyle name="Output 3 7" xfId="40155"/>
    <cellStyle name="Output 3 7 2" xfId="40156"/>
    <cellStyle name="Output 3 7 2 2" xfId="40157"/>
    <cellStyle name="Output 3 7 2 3" xfId="40158"/>
    <cellStyle name="Output 3 7 2 4" xfId="40159"/>
    <cellStyle name="Output 3 7 2 5" xfId="40160"/>
    <cellStyle name="Output 3 7 2 6" xfId="40161"/>
    <cellStyle name="Output 3 7 3" xfId="40162"/>
    <cellStyle name="Output 3 7 4" xfId="40163"/>
    <cellStyle name="Output 3 7 5" xfId="40164"/>
    <cellStyle name="Output 3 7 6" xfId="40165"/>
    <cellStyle name="Output 3 7 7" xfId="40166"/>
    <cellStyle name="Output 3 8" xfId="40167"/>
    <cellStyle name="Output 3 8 2" xfId="40168"/>
    <cellStyle name="Output 3 8 2 2" xfId="40169"/>
    <cellStyle name="Output 3 8 2 3" xfId="40170"/>
    <cellStyle name="Output 3 8 2 4" xfId="40171"/>
    <cellStyle name="Output 3 8 2 5" xfId="40172"/>
    <cellStyle name="Output 3 8 2 6" xfId="40173"/>
    <cellStyle name="Output 3 8 3" xfId="40174"/>
    <cellStyle name="Output 3 8 4" xfId="40175"/>
    <cellStyle name="Output 3 8 5" xfId="40176"/>
    <cellStyle name="Output 3 8 6" xfId="40177"/>
    <cellStyle name="Output 3 8 7" xfId="40178"/>
    <cellStyle name="Output 3 9" xfId="40179"/>
    <cellStyle name="Output 3 9 2" xfId="40180"/>
    <cellStyle name="Output 3 9 2 2" xfId="40181"/>
    <cellStyle name="Output 3 9 2 3" xfId="40182"/>
    <cellStyle name="Output 3 9 2 4" xfId="40183"/>
    <cellStyle name="Output 3 9 2 5" xfId="40184"/>
    <cellStyle name="Output 3 9 2 6" xfId="40185"/>
    <cellStyle name="Output 3 9 3" xfId="40186"/>
    <cellStyle name="Output 3 9 4" xfId="40187"/>
    <cellStyle name="Output 3 9 5" xfId="40188"/>
    <cellStyle name="Output 3 9 6" xfId="40189"/>
    <cellStyle name="Output 3 9 7" xfId="40190"/>
    <cellStyle name="Output 4" xfId="40191"/>
    <cellStyle name="Percent" xfId="44392" builtinId="5"/>
    <cellStyle name="Percent [2]" xfId="40192"/>
    <cellStyle name="Percent 10" xfId="40193"/>
    <cellStyle name="Percent 11" xfId="40194"/>
    <cellStyle name="Percent 12" xfId="40195"/>
    <cellStyle name="Percent 13" xfId="40196"/>
    <cellStyle name="Percent 14" xfId="40197"/>
    <cellStyle name="Percent 15" xfId="40198"/>
    <cellStyle name="Percent 16" xfId="40199"/>
    <cellStyle name="Percent 17" xfId="6"/>
    <cellStyle name="Percent 2" xfId="40200"/>
    <cellStyle name="Percent 2 10" xfId="40201"/>
    <cellStyle name="Percent 2 10 10" xfId="40202"/>
    <cellStyle name="Percent 2 10 2" xfId="40203"/>
    <cellStyle name="Percent 2 10 2 2" xfId="40204"/>
    <cellStyle name="Percent 2 10 2 2 2" xfId="40205"/>
    <cellStyle name="Percent 2 10 2 2 2 2" xfId="40206"/>
    <cellStyle name="Percent 2 10 2 2 3" xfId="40207"/>
    <cellStyle name="Percent 2 10 2 2 4" xfId="40208"/>
    <cellStyle name="Percent 2 10 2 3" xfId="40209"/>
    <cellStyle name="Percent 2 10 2 3 2" xfId="40210"/>
    <cellStyle name="Percent 2 10 2 4" xfId="40211"/>
    <cellStyle name="Percent 2 10 2 5" xfId="40212"/>
    <cellStyle name="Percent 2 10 3" xfId="9"/>
    <cellStyle name="Percent 2 10 4" xfId="40213"/>
    <cellStyle name="Percent 2 10 5" xfId="40214"/>
    <cellStyle name="Percent 2 10 6" xfId="40215"/>
    <cellStyle name="Percent 2 10 6 2" xfId="40216"/>
    <cellStyle name="Percent 2 10 6 2 2" xfId="40217"/>
    <cellStyle name="Percent 2 10 6 3" xfId="40218"/>
    <cellStyle name="Percent 2 10 7" xfId="40219"/>
    <cellStyle name="Percent 2 10 7 2" xfId="40220"/>
    <cellStyle name="Percent 2 10 7 2 2" xfId="40221"/>
    <cellStyle name="Percent 2 10 7 3" xfId="40222"/>
    <cellStyle name="Percent 2 10 8" xfId="40223"/>
    <cellStyle name="Percent 2 10 8 2" xfId="40224"/>
    <cellStyle name="Percent 2 10 9" xfId="40225"/>
    <cellStyle name="Percent 2 11" xfId="40226"/>
    <cellStyle name="Percent 2 11 10" xfId="40227"/>
    <cellStyle name="Percent 2 11 2" xfId="40228"/>
    <cellStyle name="Percent 2 11 2 2" xfId="40229"/>
    <cellStyle name="Percent 2 11 2 2 2" xfId="40230"/>
    <cellStyle name="Percent 2 11 2 2 2 2" xfId="40231"/>
    <cellStyle name="Percent 2 11 2 2 3" xfId="40232"/>
    <cellStyle name="Percent 2 11 2 2 4" xfId="40233"/>
    <cellStyle name="Percent 2 11 2 3" xfId="40234"/>
    <cellStyle name="Percent 2 11 2 3 2" xfId="40235"/>
    <cellStyle name="Percent 2 11 2 4" xfId="40236"/>
    <cellStyle name="Percent 2 11 2 5" xfId="40237"/>
    <cellStyle name="Percent 2 11 3" xfId="40238"/>
    <cellStyle name="Percent 2 11 4" xfId="40239"/>
    <cellStyle name="Percent 2 11 5" xfId="40240"/>
    <cellStyle name="Percent 2 11 6" xfId="40241"/>
    <cellStyle name="Percent 2 11 6 2" xfId="40242"/>
    <cellStyle name="Percent 2 11 6 2 2" xfId="40243"/>
    <cellStyle name="Percent 2 11 6 3" xfId="40244"/>
    <cellStyle name="Percent 2 11 7" xfId="40245"/>
    <cellStyle name="Percent 2 11 7 2" xfId="40246"/>
    <cellStyle name="Percent 2 11 7 2 2" xfId="40247"/>
    <cellStyle name="Percent 2 11 7 3" xfId="40248"/>
    <cellStyle name="Percent 2 11 8" xfId="40249"/>
    <cellStyle name="Percent 2 11 8 2" xfId="40250"/>
    <cellStyle name="Percent 2 11 9" xfId="40251"/>
    <cellStyle name="Percent 2 12" xfId="40252"/>
    <cellStyle name="Percent 2 12 10" xfId="40253"/>
    <cellStyle name="Percent 2 12 2" xfId="40254"/>
    <cellStyle name="Percent 2 12 2 2" xfId="40255"/>
    <cellStyle name="Percent 2 12 2 2 2" xfId="40256"/>
    <cellStyle name="Percent 2 12 2 2 2 2" xfId="40257"/>
    <cellStyle name="Percent 2 12 2 2 3" xfId="40258"/>
    <cellStyle name="Percent 2 12 2 2 4" xfId="40259"/>
    <cellStyle name="Percent 2 12 2 3" xfId="40260"/>
    <cellStyle name="Percent 2 12 2 3 2" xfId="40261"/>
    <cellStyle name="Percent 2 12 2 4" xfId="40262"/>
    <cellStyle name="Percent 2 12 2 5" xfId="40263"/>
    <cellStyle name="Percent 2 12 3" xfId="40264"/>
    <cellStyle name="Percent 2 12 4" xfId="40265"/>
    <cellStyle name="Percent 2 12 5" xfId="40266"/>
    <cellStyle name="Percent 2 12 6" xfId="40267"/>
    <cellStyle name="Percent 2 12 6 2" xfId="40268"/>
    <cellStyle name="Percent 2 12 6 2 2" xfId="40269"/>
    <cellStyle name="Percent 2 12 6 3" xfId="40270"/>
    <cellStyle name="Percent 2 12 7" xfId="40271"/>
    <cellStyle name="Percent 2 12 7 2" xfId="40272"/>
    <cellStyle name="Percent 2 12 7 2 2" xfId="40273"/>
    <cellStyle name="Percent 2 12 7 3" xfId="40274"/>
    <cellStyle name="Percent 2 12 8" xfId="40275"/>
    <cellStyle name="Percent 2 12 8 2" xfId="40276"/>
    <cellStyle name="Percent 2 12 9" xfId="40277"/>
    <cellStyle name="Percent 2 13" xfId="40278"/>
    <cellStyle name="Percent 2 13 10" xfId="40279"/>
    <cellStyle name="Percent 2 13 2" xfId="40280"/>
    <cellStyle name="Percent 2 13 2 2" xfId="40281"/>
    <cellStyle name="Percent 2 13 2 2 2" xfId="40282"/>
    <cellStyle name="Percent 2 13 2 2 2 2" xfId="40283"/>
    <cellStyle name="Percent 2 13 2 2 3" xfId="40284"/>
    <cellStyle name="Percent 2 13 2 2 4" xfId="40285"/>
    <cellStyle name="Percent 2 13 2 3" xfId="40286"/>
    <cellStyle name="Percent 2 13 2 3 2" xfId="40287"/>
    <cellStyle name="Percent 2 13 2 4" xfId="40288"/>
    <cellStyle name="Percent 2 13 2 5" xfId="40289"/>
    <cellStyle name="Percent 2 13 3" xfId="40290"/>
    <cellStyle name="Percent 2 13 4" xfId="40291"/>
    <cellStyle name="Percent 2 13 5" xfId="40292"/>
    <cellStyle name="Percent 2 13 6" xfId="40293"/>
    <cellStyle name="Percent 2 13 6 2" xfId="40294"/>
    <cellStyle name="Percent 2 13 6 2 2" xfId="40295"/>
    <cellStyle name="Percent 2 13 6 3" xfId="40296"/>
    <cellStyle name="Percent 2 13 7" xfId="40297"/>
    <cellStyle name="Percent 2 13 7 2" xfId="40298"/>
    <cellStyle name="Percent 2 13 7 2 2" xfId="40299"/>
    <cellStyle name="Percent 2 13 7 3" xfId="40300"/>
    <cellStyle name="Percent 2 13 8" xfId="40301"/>
    <cellStyle name="Percent 2 13 8 2" xfId="40302"/>
    <cellStyle name="Percent 2 13 9" xfId="40303"/>
    <cellStyle name="Percent 2 14" xfId="40304"/>
    <cellStyle name="Percent 2 14 10" xfId="40305"/>
    <cellStyle name="Percent 2 14 2" xfId="40306"/>
    <cellStyle name="Percent 2 14 2 2" xfId="40307"/>
    <cellStyle name="Percent 2 14 2 2 2" xfId="40308"/>
    <cellStyle name="Percent 2 14 2 2 2 2" xfId="40309"/>
    <cellStyle name="Percent 2 14 2 2 3" xfId="40310"/>
    <cellStyle name="Percent 2 14 2 2 4" xfId="40311"/>
    <cellStyle name="Percent 2 14 2 3" xfId="40312"/>
    <cellStyle name="Percent 2 14 2 3 2" xfId="40313"/>
    <cellStyle name="Percent 2 14 2 4" xfId="40314"/>
    <cellStyle name="Percent 2 14 2 5" xfId="40315"/>
    <cellStyle name="Percent 2 14 3" xfId="40316"/>
    <cellStyle name="Percent 2 14 4" xfId="40317"/>
    <cellStyle name="Percent 2 14 5" xfId="40318"/>
    <cellStyle name="Percent 2 14 6" xfId="40319"/>
    <cellStyle name="Percent 2 14 6 2" xfId="40320"/>
    <cellStyle name="Percent 2 14 6 2 2" xfId="40321"/>
    <cellStyle name="Percent 2 14 6 3" xfId="40322"/>
    <cellStyle name="Percent 2 14 7" xfId="40323"/>
    <cellStyle name="Percent 2 14 7 2" xfId="40324"/>
    <cellStyle name="Percent 2 14 7 2 2" xfId="40325"/>
    <cellStyle name="Percent 2 14 7 3" xfId="40326"/>
    <cellStyle name="Percent 2 14 8" xfId="40327"/>
    <cellStyle name="Percent 2 14 8 2" xfId="40328"/>
    <cellStyle name="Percent 2 14 9" xfId="40329"/>
    <cellStyle name="Percent 2 15" xfId="40330"/>
    <cellStyle name="Percent 2 15 2" xfId="40331"/>
    <cellStyle name="Percent 2 15 2 2" xfId="40332"/>
    <cellStyle name="Percent 2 15 2 2 2" xfId="40333"/>
    <cellStyle name="Percent 2 15 2 2 2 2" xfId="40334"/>
    <cellStyle name="Percent 2 15 2 2 3" xfId="40335"/>
    <cellStyle name="Percent 2 15 2 2 4" xfId="40336"/>
    <cellStyle name="Percent 2 15 2 3" xfId="40337"/>
    <cellStyle name="Percent 2 15 2 3 2" xfId="40338"/>
    <cellStyle name="Percent 2 15 2 4" xfId="40339"/>
    <cellStyle name="Percent 2 15 2 5" xfId="40340"/>
    <cellStyle name="Percent 2 15 3" xfId="40341"/>
    <cellStyle name="Percent 2 15 4" xfId="40342"/>
    <cellStyle name="Percent 2 15 5" xfId="40343"/>
    <cellStyle name="Percent 2 15 5 2" xfId="40344"/>
    <cellStyle name="Percent 2 15 6" xfId="40345"/>
    <cellStyle name="Percent 2 15 7" xfId="40346"/>
    <cellStyle name="Percent 2 16" xfId="40347"/>
    <cellStyle name="Percent 2 16 2" xfId="40348"/>
    <cellStyle name="Percent 2 16 3" xfId="40349"/>
    <cellStyle name="Percent 2 16 3 2" xfId="40350"/>
    <cellStyle name="Percent 2 16 4" xfId="40351"/>
    <cellStyle name="Percent 2 16 5" xfId="40352"/>
    <cellStyle name="Percent 2 17" xfId="40353"/>
    <cellStyle name="Percent 2 18" xfId="40354"/>
    <cellStyle name="Percent 2 18 2" xfId="40355"/>
    <cellStyle name="Percent 2 18 2 2" xfId="40356"/>
    <cellStyle name="Percent 2 18 2 2 2" xfId="40357"/>
    <cellStyle name="Percent 2 18 2 3" xfId="40358"/>
    <cellStyle name="Percent 2 18 2 4" xfId="40359"/>
    <cellStyle name="Percent 2 18 3" xfId="40360"/>
    <cellStyle name="Percent 2 18 3 2" xfId="40361"/>
    <cellStyle name="Percent 2 18 4" xfId="40362"/>
    <cellStyle name="Percent 2 18 5" xfId="40363"/>
    <cellStyle name="Percent 2 19" xfId="40364"/>
    <cellStyle name="Percent 2 2" xfId="40365"/>
    <cellStyle name="Percent 2 2 2" xfId="40366"/>
    <cellStyle name="Percent 2 20" xfId="40367"/>
    <cellStyle name="Percent 2 21" xfId="40368"/>
    <cellStyle name="Percent 2 21 2" xfId="40369"/>
    <cellStyle name="Percent 2 21 2 2" xfId="40370"/>
    <cellStyle name="Percent 2 21 3" xfId="40371"/>
    <cellStyle name="Percent 2 22" xfId="40372"/>
    <cellStyle name="Percent 2 22 2" xfId="40373"/>
    <cellStyle name="Percent 2 22 2 2" xfId="40374"/>
    <cellStyle name="Percent 2 22 3" xfId="40375"/>
    <cellStyle name="Percent 2 23" xfId="40376"/>
    <cellStyle name="Percent 2 23 2" xfId="40377"/>
    <cellStyle name="Percent 2 24" xfId="40378"/>
    <cellStyle name="Percent 2 25" xfId="40379"/>
    <cellStyle name="Percent 2 26" xfId="40380"/>
    <cellStyle name="Percent 2 27" xfId="40381"/>
    <cellStyle name="Percent 2 3" xfId="40382"/>
    <cellStyle name="Percent 2 3 10" xfId="40383"/>
    <cellStyle name="Percent 2 3 10 2" xfId="40384"/>
    <cellStyle name="Percent 2 3 11" xfId="40385"/>
    <cellStyle name="Percent 2 3 12" xfId="40386"/>
    <cellStyle name="Percent 2 3 13" xfId="40387"/>
    <cellStyle name="Percent 2 3 14" xfId="40388"/>
    <cellStyle name="Percent 2 3 15" xfId="40389"/>
    <cellStyle name="Percent 2 3 2" xfId="40390"/>
    <cellStyle name="Percent 2 3 2 2" xfId="40391"/>
    <cellStyle name="Percent 2 3 2 2 2" xfId="40392"/>
    <cellStyle name="Percent 2 3 2 2 2 2" xfId="40393"/>
    <cellStyle name="Percent 2 3 2 2 2 2 2" xfId="40394"/>
    <cellStyle name="Percent 2 3 2 2 2 3" xfId="40395"/>
    <cellStyle name="Percent 2 3 2 2 2 4" xfId="40396"/>
    <cellStyle name="Percent 2 3 2 2 3" xfId="40397"/>
    <cellStyle name="Percent 2 3 2 2 3 2" xfId="40398"/>
    <cellStyle name="Percent 2 3 2 2 4" xfId="40399"/>
    <cellStyle name="Percent 2 3 2 2 5" xfId="40400"/>
    <cellStyle name="Percent 2 3 2 3" xfId="40401"/>
    <cellStyle name="Percent 2 3 3" xfId="40402"/>
    <cellStyle name="Percent 2 3 4" xfId="40403"/>
    <cellStyle name="Percent 2 3 5" xfId="40404"/>
    <cellStyle name="Percent 2 3 5 2" xfId="40405"/>
    <cellStyle name="Percent 2 3 5 2 2" xfId="40406"/>
    <cellStyle name="Percent 2 3 5 2 2 2" xfId="40407"/>
    <cellStyle name="Percent 2 3 5 2 3" xfId="40408"/>
    <cellStyle name="Percent 2 3 5 2 4" xfId="40409"/>
    <cellStyle name="Percent 2 3 5 3" xfId="40410"/>
    <cellStyle name="Percent 2 3 5 3 2" xfId="40411"/>
    <cellStyle name="Percent 2 3 5 4" xfId="40412"/>
    <cellStyle name="Percent 2 3 5 5" xfId="40413"/>
    <cellStyle name="Percent 2 3 6" xfId="40414"/>
    <cellStyle name="Percent 2 3 7" xfId="40415"/>
    <cellStyle name="Percent 2 3 8" xfId="40416"/>
    <cellStyle name="Percent 2 3 8 2" xfId="40417"/>
    <cellStyle name="Percent 2 3 8 2 2" xfId="40418"/>
    <cellStyle name="Percent 2 3 8 3" xfId="40419"/>
    <cellStyle name="Percent 2 3 9" xfId="40420"/>
    <cellStyle name="Percent 2 3 9 2" xfId="40421"/>
    <cellStyle name="Percent 2 3 9 2 2" xfId="40422"/>
    <cellStyle name="Percent 2 3 9 3" xfId="40423"/>
    <cellStyle name="Percent 2 4" xfId="40424"/>
    <cellStyle name="Percent 2 4 2" xfId="40425"/>
    <cellStyle name="Percent 2 4 3" xfId="40426"/>
    <cellStyle name="Percent 2 4 3 2" xfId="40427"/>
    <cellStyle name="Percent 2 4 4" xfId="40428"/>
    <cellStyle name="Percent 2 4 4 2" xfId="40429"/>
    <cellStyle name="Percent 2 5" xfId="40430"/>
    <cellStyle name="Percent 2 5 10" xfId="40431"/>
    <cellStyle name="Percent 2 5 11" xfId="40432"/>
    <cellStyle name="Percent 2 5 12" xfId="40433"/>
    <cellStyle name="Percent 2 5 13" xfId="40434"/>
    <cellStyle name="Percent 2 5 2" xfId="40435"/>
    <cellStyle name="Percent 2 5 2 2" xfId="40436"/>
    <cellStyle name="Percent 2 5 2 2 2" xfId="40437"/>
    <cellStyle name="Percent 2 5 2 2 2 2" xfId="40438"/>
    <cellStyle name="Percent 2 5 2 2 3" xfId="40439"/>
    <cellStyle name="Percent 2 5 2 2 4" xfId="40440"/>
    <cellStyle name="Percent 2 5 2 3" xfId="40441"/>
    <cellStyle name="Percent 2 5 2 3 2" xfId="40442"/>
    <cellStyle name="Percent 2 5 2 4" xfId="40443"/>
    <cellStyle name="Percent 2 5 2 5" xfId="40444"/>
    <cellStyle name="Percent 2 5 3" xfId="40445"/>
    <cellStyle name="Percent 2 5 4" xfId="40446"/>
    <cellStyle name="Percent 2 5 5" xfId="40447"/>
    <cellStyle name="Percent 2 5 6" xfId="40448"/>
    <cellStyle name="Percent 2 5 6 2" xfId="40449"/>
    <cellStyle name="Percent 2 5 6 2 2" xfId="40450"/>
    <cellStyle name="Percent 2 5 6 3" xfId="40451"/>
    <cellStyle name="Percent 2 5 7" xfId="40452"/>
    <cellStyle name="Percent 2 5 7 2" xfId="40453"/>
    <cellStyle name="Percent 2 5 7 2 2" xfId="40454"/>
    <cellStyle name="Percent 2 5 7 3" xfId="40455"/>
    <cellStyle name="Percent 2 5 8" xfId="40456"/>
    <cellStyle name="Percent 2 5 8 2" xfId="40457"/>
    <cellStyle name="Percent 2 5 9" xfId="40458"/>
    <cellStyle name="Percent 2 6" xfId="40459"/>
    <cellStyle name="Percent 2 6 10" xfId="40460"/>
    <cellStyle name="Percent 2 6 11" xfId="40461"/>
    <cellStyle name="Percent 2 6 12" xfId="40462"/>
    <cellStyle name="Percent 2 6 13" xfId="40463"/>
    <cellStyle name="Percent 2 6 2" xfId="40464"/>
    <cellStyle name="Percent 2 6 2 2" xfId="40465"/>
    <cellStyle name="Percent 2 6 2 2 2" xfId="40466"/>
    <cellStyle name="Percent 2 6 2 2 2 2" xfId="40467"/>
    <cellStyle name="Percent 2 6 2 2 3" xfId="40468"/>
    <cellStyle name="Percent 2 6 2 2 4" xfId="40469"/>
    <cellStyle name="Percent 2 6 2 3" xfId="40470"/>
    <cellStyle name="Percent 2 6 2 3 2" xfId="40471"/>
    <cellStyle name="Percent 2 6 2 4" xfId="40472"/>
    <cellStyle name="Percent 2 6 2 5" xfId="40473"/>
    <cellStyle name="Percent 2 6 3" xfId="40474"/>
    <cellStyle name="Percent 2 6 4" xfId="40475"/>
    <cellStyle name="Percent 2 6 5" xfId="40476"/>
    <cellStyle name="Percent 2 6 6" xfId="40477"/>
    <cellStyle name="Percent 2 6 6 2" xfId="40478"/>
    <cellStyle name="Percent 2 6 6 2 2" xfId="40479"/>
    <cellStyle name="Percent 2 6 6 3" xfId="40480"/>
    <cellStyle name="Percent 2 6 7" xfId="40481"/>
    <cellStyle name="Percent 2 6 7 2" xfId="40482"/>
    <cellStyle name="Percent 2 6 7 2 2" xfId="40483"/>
    <cellStyle name="Percent 2 6 7 3" xfId="40484"/>
    <cellStyle name="Percent 2 6 8" xfId="40485"/>
    <cellStyle name="Percent 2 6 8 2" xfId="40486"/>
    <cellStyle name="Percent 2 6 9" xfId="40487"/>
    <cellStyle name="Percent 2 7" xfId="40488"/>
    <cellStyle name="Percent 2 7 10" xfId="40489"/>
    <cellStyle name="Percent 2 7 2" xfId="40490"/>
    <cellStyle name="Percent 2 7 2 2" xfId="40491"/>
    <cellStyle name="Percent 2 7 2 2 2" xfId="40492"/>
    <cellStyle name="Percent 2 7 2 2 2 2" xfId="40493"/>
    <cellStyle name="Percent 2 7 2 2 3" xfId="40494"/>
    <cellStyle name="Percent 2 7 2 2 4" xfId="40495"/>
    <cellStyle name="Percent 2 7 2 3" xfId="40496"/>
    <cellStyle name="Percent 2 7 2 3 2" xfId="40497"/>
    <cellStyle name="Percent 2 7 2 4" xfId="40498"/>
    <cellStyle name="Percent 2 7 2 5" xfId="40499"/>
    <cellStyle name="Percent 2 7 3" xfId="40500"/>
    <cellStyle name="Percent 2 7 4" xfId="40501"/>
    <cellStyle name="Percent 2 7 5" xfId="40502"/>
    <cellStyle name="Percent 2 7 6" xfId="40503"/>
    <cellStyle name="Percent 2 7 6 2" xfId="40504"/>
    <cellStyle name="Percent 2 7 6 2 2" xfId="40505"/>
    <cellStyle name="Percent 2 7 6 3" xfId="40506"/>
    <cellStyle name="Percent 2 7 7" xfId="40507"/>
    <cellStyle name="Percent 2 7 7 2" xfId="40508"/>
    <cellStyle name="Percent 2 7 7 2 2" xfId="40509"/>
    <cellStyle name="Percent 2 7 7 3" xfId="40510"/>
    <cellStyle name="Percent 2 7 8" xfId="40511"/>
    <cellStyle name="Percent 2 7 8 2" xfId="40512"/>
    <cellStyle name="Percent 2 7 9" xfId="40513"/>
    <cellStyle name="Percent 2 8" xfId="40514"/>
    <cellStyle name="Percent 2 8 10" xfId="40515"/>
    <cellStyle name="Percent 2 8 2" xfId="40516"/>
    <cellStyle name="Percent 2 8 2 2" xfId="40517"/>
    <cellStyle name="Percent 2 8 2 2 2" xfId="40518"/>
    <cellStyle name="Percent 2 8 2 2 2 2" xfId="40519"/>
    <cellStyle name="Percent 2 8 2 2 3" xfId="40520"/>
    <cellStyle name="Percent 2 8 2 2 4" xfId="40521"/>
    <cellStyle name="Percent 2 8 2 3" xfId="40522"/>
    <cellStyle name="Percent 2 8 2 3 2" xfId="40523"/>
    <cellStyle name="Percent 2 8 2 4" xfId="40524"/>
    <cellStyle name="Percent 2 8 2 5" xfId="40525"/>
    <cellStyle name="Percent 2 8 3" xfId="40526"/>
    <cellStyle name="Percent 2 8 4" xfId="40527"/>
    <cellStyle name="Percent 2 8 5" xfId="40528"/>
    <cellStyle name="Percent 2 8 6" xfId="40529"/>
    <cellStyle name="Percent 2 8 6 2" xfId="40530"/>
    <cellStyle name="Percent 2 8 6 2 2" xfId="40531"/>
    <cellStyle name="Percent 2 8 6 3" xfId="40532"/>
    <cellStyle name="Percent 2 8 7" xfId="40533"/>
    <cellStyle name="Percent 2 8 7 2" xfId="40534"/>
    <cellStyle name="Percent 2 8 7 2 2" xfId="40535"/>
    <cellStyle name="Percent 2 8 7 3" xfId="40536"/>
    <cellStyle name="Percent 2 8 8" xfId="40537"/>
    <cellStyle name="Percent 2 8 8 2" xfId="40538"/>
    <cellStyle name="Percent 2 8 9" xfId="40539"/>
    <cellStyle name="Percent 2 9" xfId="40540"/>
    <cellStyle name="Percent 2 9 10" xfId="40541"/>
    <cellStyle name="Percent 2 9 2" xfId="40542"/>
    <cellStyle name="Percent 2 9 2 2" xfId="40543"/>
    <cellStyle name="Percent 2 9 2 2 2" xfId="40544"/>
    <cellStyle name="Percent 2 9 2 2 2 2" xfId="40545"/>
    <cellStyle name="Percent 2 9 2 2 3" xfId="40546"/>
    <cellStyle name="Percent 2 9 2 2 4" xfId="40547"/>
    <cellStyle name="Percent 2 9 2 3" xfId="40548"/>
    <cellStyle name="Percent 2 9 2 3 2" xfId="40549"/>
    <cellStyle name="Percent 2 9 2 4" xfId="40550"/>
    <cellStyle name="Percent 2 9 2 5" xfId="40551"/>
    <cellStyle name="Percent 2 9 3" xfId="40552"/>
    <cellStyle name="Percent 2 9 4" xfId="40553"/>
    <cellStyle name="Percent 2 9 5" xfId="40554"/>
    <cellStyle name="Percent 2 9 6" xfId="40555"/>
    <cellStyle name="Percent 2 9 6 2" xfId="40556"/>
    <cellStyle name="Percent 2 9 6 2 2" xfId="40557"/>
    <cellStyle name="Percent 2 9 6 3" xfId="40558"/>
    <cellStyle name="Percent 2 9 7" xfId="40559"/>
    <cellStyle name="Percent 2 9 7 2" xfId="40560"/>
    <cellStyle name="Percent 2 9 7 2 2" xfId="40561"/>
    <cellStyle name="Percent 2 9 7 3" xfId="40562"/>
    <cellStyle name="Percent 2 9 8" xfId="40563"/>
    <cellStyle name="Percent 2 9 8 2" xfId="40564"/>
    <cellStyle name="Percent 2 9 9" xfId="40565"/>
    <cellStyle name="Percent 3" xfId="40566"/>
    <cellStyle name="Percent 3 10" xfId="40567"/>
    <cellStyle name="Percent 3 11" xfId="40568"/>
    <cellStyle name="Percent 3 12" xfId="40569"/>
    <cellStyle name="Percent 3 13" xfId="40570"/>
    <cellStyle name="Percent 3 13 2" xfId="40571"/>
    <cellStyle name="Percent 3 13 2 2" xfId="40572"/>
    <cellStyle name="Percent 3 13 2 2 2" xfId="40573"/>
    <cellStyle name="Percent 3 13 2 2 2 2" xfId="40574"/>
    <cellStyle name="Percent 3 13 2 2 3" xfId="40575"/>
    <cellStyle name="Percent 3 13 2 2 4" xfId="40576"/>
    <cellStyle name="Percent 3 13 2 3" xfId="40577"/>
    <cellStyle name="Percent 3 13 2 3 2" xfId="40578"/>
    <cellStyle name="Percent 3 13 2 4" xfId="40579"/>
    <cellStyle name="Percent 3 13 2 5" xfId="40580"/>
    <cellStyle name="Percent 3 13 3" xfId="40581"/>
    <cellStyle name="Percent 3 14" xfId="40582"/>
    <cellStyle name="Percent 3 14 2" xfId="40583"/>
    <cellStyle name="Percent 3 14 2 2" xfId="40584"/>
    <cellStyle name="Percent 3 14 2 2 2" xfId="40585"/>
    <cellStyle name="Percent 3 14 2 3" xfId="40586"/>
    <cellStyle name="Percent 3 14 2 4" xfId="40587"/>
    <cellStyle name="Percent 3 14 3" xfId="40588"/>
    <cellStyle name="Percent 3 14 3 2" xfId="40589"/>
    <cellStyle name="Percent 3 14 4" xfId="40590"/>
    <cellStyle name="Percent 3 14 5" xfId="40591"/>
    <cellStyle name="Percent 3 15" xfId="40592"/>
    <cellStyle name="Percent 3 15 2" xfId="40593"/>
    <cellStyle name="Percent 3 15 2 2" xfId="40594"/>
    <cellStyle name="Percent 3 15 3" xfId="40595"/>
    <cellStyle name="Percent 3 16" xfId="40596"/>
    <cellStyle name="Percent 3 16 2" xfId="40597"/>
    <cellStyle name="Percent 3 16 2 2" xfId="40598"/>
    <cellStyle name="Percent 3 16 3" xfId="40599"/>
    <cellStyle name="Percent 3 17" xfId="40600"/>
    <cellStyle name="Percent 3 17 2" xfId="40601"/>
    <cellStyle name="Percent 3 17 2 2" xfId="40602"/>
    <cellStyle name="Percent 3 17 3" xfId="40603"/>
    <cellStyle name="Percent 3 18" xfId="40604"/>
    <cellStyle name="Percent 3 18 2" xfId="40605"/>
    <cellStyle name="Percent 3 18 2 2" xfId="40606"/>
    <cellStyle name="Percent 3 18 3" xfId="40607"/>
    <cellStyle name="Percent 3 19" xfId="40608"/>
    <cellStyle name="Percent 3 19 2" xfId="40609"/>
    <cellStyle name="Percent 3 19 2 2" xfId="40610"/>
    <cellStyle name="Percent 3 19 3" xfId="40611"/>
    <cellStyle name="Percent 3 2" xfId="40612"/>
    <cellStyle name="Percent 3 2 10" xfId="40613"/>
    <cellStyle name="Percent 3 2 11" xfId="40614"/>
    <cellStyle name="Percent 3 2 11 2" xfId="40615"/>
    <cellStyle name="Percent 3 2 11 2 2" xfId="40616"/>
    <cellStyle name="Percent 3 2 11 2 2 2" xfId="40617"/>
    <cellStyle name="Percent 3 2 11 2 2 2 2" xfId="40618"/>
    <cellStyle name="Percent 3 2 11 2 2 3" xfId="40619"/>
    <cellStyle name="Percent 3 2 11 2 2 4" xfId="40620"/>
    <cellStyle name="Percent 3 2 11 2 3" xfId="40621"/>
    <cellStyle name="Percent 3 2 11 2 3 2" xfId="40622"/>
    <cellStyle name="Percent 3 2 11 2 4" xfId="40623"/>
    <cellStyle name="Percent 3 2 11 2 5" xfId="40624"/>
    <cellStyle name="Percent 3 2 11 3" xfId="40625"/>
    <cellStyle name="Percent 3 2 12" xfId="40626"/>
    <cellStyle name="Percent 3 2 12 2" xfId="40627"/>
    <cellStyle name="Percent 3 2 12 2 2" xfId="40628"/>
    <cellStyle name="Percent 3 2 12 2 2 2" xfId="40629"/>
    <cellStyle name="Percent 3 2 12 2 3" xfId="40630"/>
    <cellStyle name="Percent 3 2 12 2 4" xfId="40631"/>
    <cellStyle name="Percent 3 2 12 3" xfId="40632"/>
    <cellStyle name="Percent 3 2 12 3 2" xfId="40633"/>
    <cellStyle name="Percent 3 2 12 4" xfId="40634"/>
    <cellStyle name="Percent 3 2 12 5" xfId="40635"/>
    <cellStyle name="Percent 3 2 13" xfId="40636"/>
    <cellStyle name="Percent 3 2 13 2" xfId="40637"/>
    <cellStyle name="Percent 3 2 13 2 2" xfId="40638"/>
    <cellStyle name="Percent 3 2 13 3" xfId="40639"/>
    <cellStyle name="Percent 3 2 14" xfId="40640"/>
    <cellStyle name="Percent 3 2 14 2" xfId="40641"/>
    <cellStyle name="Percent 3 2 14 2 2" xfId="40642"/>
    <cellStyle name="Percent 3 2 14 3" xfId="40643"/>
    <cellStyle name="Percent 3 2 15" xfId="40644"/>
    <cellStyle name="Percent 3 2 15 2" xfId="40645"/>
    <cellStyle name="Percent 3 2 15 2 2" xfId="40646"/>
    <cellStyle name="Percent 3 2 15 3" xfId="40647"/>
    <cellStyle name="Percent 3 2 16" xfId="40648"/>
    <cellStyle name="Percent 3 2 16 2" xfId="40649"/>
    <cellStyle name="Percent 3 2 16 2 2" xfId="40650"/>
    <cellStyle name="Percent 3 2 16 3" xfId="40651"/>
    <cellStyle name="Percent 3 2 17" xfId="40652"/>
    <cellStyle name="Percent 3 2 17 2" xfId="40653"/>
    <cellStyle name="Percent 3 2 17 2 2" xfId="40654"/>
    <cellStyle name="Percent 3 2 17 3" xfId="40655"/>
    <cellStyle name="Percent 3 2 18" xfId="40656"/>
    <cellStyle name="Percent 3 2 18 2" xfId="40657"/>
    <cellStyle name="Percent 3 2 19" xfId="40658"/>
    <cellStyle name="Percent 3 2 19 2" xfId="40659"/>
    <cellStyle name="Percent 3 2 2" xfId="40660"/>
    <cellStyle name="Percent 3 2 2 10" xfId="40661"/>
    <cellStyle name="Percent 3 2 2 10 2" xfId="40662"/>
    <cellStyle name="Percent 3 2 2 10 2 2" xfId="40663"/>
    <cellStyle name="Percent 3 2 2 10 2 2 2" xfId="40664"/>
    <cellStyle name="Percent 3 2 2 10 2 2 2 2" xfId="40665"/>
    <cellStyle name="Percent 3 2 2 10 2 2 3" xfId="40666"/>
    <cellStyle name="Percent 3 2 2 10 2 2 4" xfId="40667"/>
    <cellStyle name="Percent 3 2 2 10 2 3" xfId="40668"/>
    <cellStyle name="Percent 3 2 2 10 2 3 2" xfId="40669"/>
    <cellStyle name="Percent 3 2 2 10 2 4" xfId="40670"/>
    <cellStyle name="Percent 3 2 2 10 2 5" xfId="40671"/>
    <cellStyle name="Percent 3 2 2 10 3" xfId="40672"/>
    <cellStyle name="Percent 3 2 2 11" xfId="40673"/>
    <cellStyle name="Percent 3 2 2 11 2" xfId="40674"/>
    <cellStyle name="Percent 3 2 2 11 2 2" xfId="40675"/>
    <cellStyle name="Percent 3 2 2 11 2 2 2" xfId="40676"/>
    <cellStyle name="Percent 3 2 2 11 2 3" xfId="40677"/>
    <cellStyle name="Percent 3 2 2 11 2 4" xfId="40678"/>
    <cellStyle name="Percent 3 2 2 11 3" xfId="40679"/>
    <cellStyle name="Percent 3 2 2 11 3 2" xfId="40680"/>
    <cellStyle name="Percent 3 2 2 11 4" xfId="40681"/>
    <cellStyle name="Percent 3 2 2 11 5" xfId="40682"/>
    <cellStyle name="Percent 3 2 2 12" xfId="40683"/>
    <cellStyle name="Percent 3 2 2 12 2" xfId="40684"/>
    <cellStyle name="Percent 3 2 2 12 2 2" xfId="40685"/>
    <cellStyle name="Percent 3 2 2 12 3" xfId="40686"/>
    <cellStyle name="Percent 3 2 2 13" xfId="40687"/>
    <cellStyle name="Percent 3 2 2 13 2" xfId="40688"/>
    <cellStyle name="Percent 3 2 2 13 2 2" xfId="40689"/>
    <cellStyle name="Percent 3 2 2 13 3" xfId="40690"/>
    <cellStyle name="Percent 3 2 2 14" xfId="40691"/>
    <cellStyle name="Percent 3 2 2 14 2" xfId="40692"/>
    <cellStyle name="Percent 3 2 2 14 2 2" xfId="40693"/>
    <cellStyle name="Percent 3 2 2 14 3" xfId="40694"/>
    <cellStyle name="Percent 3 2 2 15" xfId="40695"/>
    <cellStyle name="Percent 3 2 2 15 2" xfId="40696"/>
    <cellStyle name="Percent 3 2 2 15 2 2" xfId="40697"/>
    <cellStyle name="Percent 3 2 2 15 3" xfId="40698"/>
    <cellStyle name="Percent 3 2 2 16" xfId="40699"/>
    <cellStyle name="Percent 3 2 2 16 2" xfId="40700"/>
    <cellStyle name="Percent 3 2 2 16 2 2" xfId="40701"/>
    <cellStyle name="Percent 3 2 2 16 3" xfId="40702"/>
    <cellStyle name="Percent 3 2 2 17" xfId="40703"/>
    <cellStyle name="Percent 3 2 2 17 2" xfId="40704"/>
    <cellStyle name="Percent 3 2 2 18" xfId="40705"/>
    <cellStyle name="Percent 3 2 2 18 2" xfId="40706"/>
    <cellStyle name="Percent 3 2 2 19" xfId="40707"/>
    <cellStyle name="Percent 3 2 2 2" xfId="40708"/>
    <cellStyle name="Percent 3 2 2 2 2" xfId="40709"/>
    <cellStyle name="Percent 3 2 2 2 3" xfId="40710"/>
    <cellStyle name="Percent 3 2 2 3" xfId="40711"/>
    <cellStyle name="Percent 3 2 2 4" xfId="40712"/>
    <cellStyle name="Percent 3 2 2 5" xfId="40713"/>
    <cellStyle name="Percent 3 2 2 6" xfId="40714"/>
    <cellStyle name="Percent 3 2 2 7" xfId="40715"/>
    <cellStyle name="Percent 3 2 2 8" xfId="40716"/>
    <cellStyle name="Percent 3 2 2 9" xfId="40717"/>
    <cellStyle name="Percent 3 2 20" xfId="40718"/>
    <cellStyle name="Percent 3 2 3" xfId="40719"/>
    <cellStyle name="Percent 3 2 3 2" xfId="40720"/>
    <cellStyle name="Percent 3 2 3 3" xfId="40721"/>
    <cellStyle name="Percent 3 2 4" xfId="40722"/>
    <cellStyle name="Percent 3 2 5" xfId="40723"/>
    <cellStyle name="Percent 3 2 6" xfId="40724"/>
    <cellStyle name="Percent 3 2 7" xfId="40725"/>
    <cellStyle name="Percent 3 2 8" xfId="40726"/>
    <cellStyle name="Percent 3 2 9" xfId="40727"/>
    <cellStyle name="Percent 3 20" xfId="40728"/>
    <cellStyle name="Percent 3 20 2" xfId="40729"/>
    <cellStyle name="Percent 3 21" xfId="40730"/>
    <cellStyle name="Percent 3 21 2" xfId="40731"/>
    <cellStyle name="Percent 3 22" xfId="40732"/>
    <cellStyle name="Percent 3 23" xfId="40733"/>
    <cellStyle name="Percent 3 24" xfId="40734"/>
    <cellStyle name="Percent 3 3" xfId="40735"/>
    <cellStyle name="Percent 3 3 10" xfId="40736"/>
    <cellStyle name="Percent 3 3 10 2" xfId="40737"/>
    <cellStyle name="Percent 3 3 10 2 2" xfId="40738"/>
    <cellStyle name="Percent 3 3 10 2 2 2" xfId="40739"/>
    <cellStyle name="Percent 3 3 10 2 2 2 2" xfId="40740"/>
    <cellStyle name="Percent 3 3 10 2 2 3" xfId="40741"/>
    <cellStyle name="Percent 3 3 10 2 2 4" xfId="40742"/>
    <cellStyle name="Percent 3 3 10 2 3" xfId="40743"/>
    <cellStyle name="Percent 3 3 10 2 3 2" xfId="40744"/>
    <cellStyle name="Percent 3 3 10 2 4" xfId="40745"/>
    <cellStyle name="Percent 3 3 10 2 5" xfId="40746"/>
    <cellStyle name="Percent 3 3 10 3" xfId="40747"/>
    <cellStyle name="Percent 3 3 11" xfId="40748"/>
    <cellStyle name="Percent 3 3 11 2" xfId="40749"/>
    <cellStyle name="Percent 3 3 11 2 2" xfId="40750"/>
    <cellStyle name="Percent 3 3 11 2 2 2" xfId="40751"/>
    <cellStyle name="Percent 3 3 11 2 3" xfId="40752"/>
    <cellStyle name="Percent 3 3 11 2 4" xfId="40753"/>
    <cellStyle name="Percent 3 3 11 3" xfId="40754"/>
    <cellStyle name="Percent 3 3 11 3 2" xfId="40755"/>
    <cellStyle name="Percent 3 3 11 4" xfId="40756"/>
    <cellStyle name="Percent 3 3 11 5" xfId="40757"/>
    <cellStyle name="Percent 3 3 12" xfId="40758"/>
    <cellStyle name="Percent 3 3 12 2" xfId="40759"/>
    <cellStyle name="Percent 3 3 12 2 2" xfId="40760"/>
    <cellStyle name="Percent 3 3 12 3" xfId="40761"/>
    <cellStyle name="Percent 3 3 13" xfId="40762"/>
    <cellStyle name="Percent 3 3 13 2" xfId="40763"/>
    <cellStyle name="Percent 3 3 13 2 2" xfId="40764"/>
    <cellStyle name="Percent 3 3 13 3" xfId="40765"/>
    <cellStyle name="Percent 3 3 14" xfId="40766"/>
    <cellStyle name="Percent 3 3 14 2" xfId="40767"/>
    <cellStyle name="Percent 3 3 14 2 2" xfId="40768"/>
    <cellStyle name="Percent 3 3 14 3" xfId="40769"/>
    <cellStyle name="Percent 3 3 15" xfId="40770"/>
    <cellStyle name="Percent 3 3 15 2" xfId="40771"/>
    <cellStyle name="Percent 3 3 15 2 2" xfId="40772"/>
    <cellStyle name="Percent 3 3 15 3" xfId="40773"/>
    <cellStyle name="Percent 3 3 16" xfId="40774"/>
    <cellStyle name="Percent 3 3 16 2" xfId="40775"/>
    <cellStyle name="Percent 3 3 16 2 2" xfId="40776"/>
    <cellStyle name="Percent 3 3 16 3" xfId="40777"/>
    <cellStyle name="Percent 3 3 17" xfId="40778"/>
    <cellStyle name="Percent 3 3 17 2" xfId="40779"/>
    <cellStyle name="Percent 3 3 18" xfId="40780"/>
    <cellStyle name="Percent 3 3 18 2" xfId="40781"/>
    <cellStyle name="Percent 3 3 19" xfId="40782"/>
    <cellStyle name="Percent 3 3 2" xfId="40783"/>
    <cellStyle name="Percent 3 3 2 2" xfId="40784"/>
    <cellStyle name="Percent 3 3 2 3" xfId="40785"/>
    <cellStyle name="Percent 3 3 20" xfId="40786"/>
    <cellStyle name="Percent 3 3 21" xfId="40787"/>
    <cellStyle name="Percent 3 3 22" xfId="40788"/>
    <cellStyle name="Percent 3 3 3" xfId="40789"/>
    <cellStyle name="Percent 3 3 4" xfId="40790"/>
    <cellStyle name="Percent 3 3 5" xfId="40791"/>
    <cellStyle name="Percent 3 3 6" xfId="40792"/>
    <cellStyle name="Percent 3 3 7" xfId="40793"/>
    <cellStyle name="Percent 3 3 8" xfId="40794"/>
    <cellStyle name="Percent 3 3 9" xfId="40795"/>
    <cellStyle name="Percent 3 4" xfId="40796"/>
    <cellStyle name="Percent 3 4 10" xfId="40797"/>
    <cellStyle name="Percent 3 4 10 2" xfId="40798"/>
    <cellStyle name="Percent 3 4 10 2 2" xfId="40799"/>
    <cellStyle name="Percent 3 4 10 2 2 2" xfId="40800"/>
    <cellStyle name="Percent 3 4 10 2 2 2 2" xfId="40801"/>
    <cellStyle name="Percent 3 4 10 2 2 3" xfId="40802"/>
    <cellStyle name="Percent 3 4 10 2 2 4" xfId="40803"/>
    <cellStyle name="Percent 3 4 10 2 3" xfId="40804"/>
    <cellStyle name="Percent 3 4 10 2 3 2" xfId="40805"/>
    <cellStyle name="Percent 3 4 10 2 4" xfId="40806"/>
    <cellStyle name="Percent 3 4 10 2 5" xfId="40807"/>
    <cellStyle name="Percent 3 4 10 3" xfId="40808"/>
    <cellStyle name="Percent 3 4 11" xfId="40809"/>
    <cellStyle name="Percent 3 4 11 2" xfId="40810"/>
    <cellStyle name="Percent 3 4 11 2 2" xfId="40811"/>
    <cellStyle name="Percent 3 4 11 2 2 2" xfId="40812"/>
    <cellStyle name="Percent 3 4 11 2 3" xfId="40813"/>
    <cellStyle name="Percent 3 4 11 2 4" xfId="40814"/>
    <cellStyle name="Percent 3 4 11 3" xfId="40815"/>
    <cellStyle name="Percent 3 4 11 3 2" xfId="40816"/>
    <cellStyle name="Percent 3 4 11 4" xfId="40817"/>
    <cellStyle name="Percent 3 4 11 5" xfId="40818"/>
    <cellStyle name="Percent 3 4 12" xfId="40819"/>
    <cellStyle name="Percent 3 4 12 2" xfId="40820"/>
    <cellStyle name="Percent 3 4 12 2 2" xfId="40821"/>
    <cellStyle name="Percent 3 4 12 3" xfId="40822"/>
    <cellStyle name="Percent 3 4 13" xfId="40823"/>
    <cellStyle name="Percent 3 4 13 2" xfId="40824"/>
    <cellStyle name="Percent 3 4 13 2 2" xfId="40825"/>
    <cellStyle name="Percent 3 4 13 3" xfId="40826"/>
    <cellStyle name="Percent 3 4 14" xfId="40827"/>
    <cellStyle name="Percent 3 4 14 2" xfId="40828"/>
    <cellStyle name="Percent 3 4 14 2 2" xfId="40829"/>
    <cellStyle name="Percent 3 4 14 3" xfId="40830"/>
    <cellStyle name="Percent 3 4 15" xfId="40831"/>
    <cellStyle name="Percent 3 4 15 2" xfId="40832"/>
    <cellStyle name="Percent 3 4 15 2 2" xfId="40833"/>
    <cellStyle name="Percent 3 4 15 3" xfId="40834"/>
    <cellStyle name="Percent 3 4 16" xfId="40835"/>
    <cellStyle name="Percent 3 4 16 2" xfId="40836"/>
    <cellStyle name="Percent 3 4 16 2 2" xfId="40837"/>
    <cellStyle name="Percent 3 4 16 3" xfId="40838"/>
    <cellStyle name="Percent 3 4 17" xfId="40839"/>
    <cellStyle name="Percent 3 4 17 2" xfId="40840"/>
    <cellStyle name="Percent 3 4 18" xfId="40841"/>
    <cellStyle name="Percent 3 4 18 2" xfId="40842"/>
    <cellStyle name="Percent 3 4 19" xfId="40843"/>
    <cellStyle name="Percent 3 4 2" xfId="40844"/>
    <cellStyle name="Percent 3 4 2 2" xfId="40845"/>
    <cellStyle name="Percent 3 4 2 3" xfId="40846"/>
    <cellStyle name="Percent 3 4 3" xfId="40847"/>
    <cellStyle name="Percent 3 4 4" xfId="40848"/>
    <cellStyle name="Percent 3 4 5" xfId="40849"/>
    <cellStyle name="Percent 3 4 6" xfId="40850"/>
    <cellStyle name="Percent 3 4 7" xfId="40851"/>
    <cellStyle name="Percent 3 4 8" xfId="40852"/>
    <cellStyle name="Percent 3 4 9" xfId="40853"/>
    <cellStyle name="Percent 3 5" xfId="40854"/>
    <cellStyle name="Percent 3 5 2" xfId="40855"/>
    <cellStyle name="Percent 3 5 3" xfId="40856"/>
    <cellStyle name="Percent 3 5 4" xfId="44644"/>
    <cellStyle name="Percent 3 6" xfId="40857"/>
    <cellStyle name="Percent 3 7" xfId="40858"/>
    <cellStyle name="Percent 3 8" xfId="40859"/>
    <cellStyle name="Percent 3 9" xfId="40860"/>
    <cellStyle name="Percent 4" xfId="40861"/>
    <cellStyle name="Percent 4 2" xfId="40862"/>
    <cellStyle name="Percent 4 2 2" xfId="40863"/>
    <cellStyle name="Percent 4 3" xfId="40864"/>
    <cellStyle name="Percent 4 4" xfId="40865"/>
    <cellStyle name="Percent 5" xfId="40866"/>
    <cellStyle name="Percent 5 10" xfId="40867"/>
    <cellStyle name="Percent 5 10 2" xfId="40868"/>
    <cellStyle name="Percent 5 10 2 2" xfId="40869"/>
    <cellStyle name="Percent 5 10 2 2 2" xfId="40870"/>
    <cellStyle name="Percent 5 10 2 2 2 2" xfId="40871"/>
    <cellStyle name="Percent 5 10 2 2 2 2 2" xfId="40872"/>
    <cellStyle name="Percent 5 10 2 2 2 3" xfId="40873"/>
    <cellStyle name="Percent 5 10 2 2 3" xfId="40874"/>
    <cellStyle name="Percent 5 10 2 2 3 2" xfId="40875"/>
    <cellStyle name="Percent 5 10 2 2 4" xfId="40876"/>
    <cellStyle name="Percent 5 10 2 2 4 2" xfId="40877"/>
    <cellStyle name="Percent 5 10 2 2 5" xfId="40878"/>
    <cellStyle name="Percent 5 10 2 2 6" xfId="40879"/>
    <cellStyle name="Percent 5 10 2 3" xfId="40880"/>
    <cellStyle name="Percent 5 10 2 3 2" xfId="40881"/>
    <cellStyle name="Percent 5 10 2 3 2 2" xfId="40882"/>
    <cellStyle name="Percent 5 10 2 3 2 2 2" xfId="40883"/>
    <cellStyle name="Percent 5 10 2 3 2 3" xfId="40884"/>
    <cellStyle name="Percent 5 10 2 3 3" xfId="40885"/>
    <cellStyle name="Percent 5 10 2 3 3 2" xfId="40886"/>
    <cellStyle name="Percent 5 10 2 3 4" xfId="40887"/>
    <cellStyle name="Percent 5 10 2 3 4 2" xfId="40888"/>
    <cellStyle name="Percent 5 10 2 3 5" xfId="40889"/>
    <cellStyle name="Percent 5 10 2 4" xfId="40890"/>
    <cellStyle name="Percent 5 10 2 4 2" xfId="40891"/>
    <cellStyle name="Percent 5 10 2 4 2 2" xfId="40892"/>
    <cellStyle name="Percent 5 10 2 4 3" xfId="40893"/>
    <cellStyle name="Percent 5 10 2 5" xfId="40894"/>
    <cellStyle name="Percent 5 10 2 5 2" xfId="40895"/>
    <cellStyle name="Percent 5 10 2 5 2 2" xfId="40896"/>
    <cellStyle name="Percent 5 10 2 5 3" xfId="40897"/>
    <cellStyle name="Percent 5 10 2 6" xfId="40898"/>
    <cellStyle name="Percent 5 10 2 6 2" xfId="40899"/>
    <cellStyle name="Percent 5 10 2 7" xfId="40900"/>
    <cellStyle name="Percent 5 10 2 7 2" xfId="40901"/>
    <cellStyle name="Percent 5 10 2 8" xfId="40902"/>
    <cellStyle name="Percent 5 10 2 9" xfId="40903"/>
    <cellStyle name="Percent 5 10 3" xfId="40904"/>
    <cellStyle name="Percent 5 11" xfId="40905"/>
    <cellStyle name="Percent 5 11 2" xfId="40906"/>
    <cellStyle name="Percent 5 11 2 2" xfId="40907"/>
    <cellStyle name="Percent 5 11 2 2 2" xfId="40908"/>
    <cellStyle name="Percent 5 11 2 2 2 2" xfId="40909"/>
    <cellStyle name="Percent 5 11 2 2 3" xfId="40910"/>
    <cellStyle name="Percent 5 11 2 3" xfId="40911"/>
    <cellStyle name="Percent 5 11 2 3 2" xfId="40912"/>
    <cellStyle name="Percent 5 11 2 4" xfId="40913"/>
    <cellStyle name="Percent 5 11 2 4 2" xfId="40914"/>
    <cellStyle name="Percent 5 11 2 5" xfId="40915"/>
    <cellStyle name="Percent 5 11 2 6" xfId="40916"/>
    <cellStyle name="Percent 5 11 3" xfId="40917"/>
    <cellStyle name="Percent 5 11 3 2" xfId="40918"/>
    <cellStyle name="Percent 5 11 3 2 2" xfId="40919"/>
    <cellStyle name="Percent 5 11 3 2 2 2" xfId="40920"/>
    <cellStyle name="Percent 5 11 3 2 3" xfId="40921"/>
    <cellStyle name="Percent 5 11 3 3" xfId="40922"/>
    <cellStyle name="Percent 5 11 3 3 2" xfId="40923"/>
    <cellStyle name="Percent 5 11 3 4" xfId="40924"/>
    <cellStyle name="Percent 5 11 3 4 2" xfId="40925"/>
    <cellStyle name="Percent 5 11 3 5" xfId="40926"/>
    <cellStyle name="Percent 5 11 4" xfId="40927"/>
    <cellStyle name="Percent 5 11 4 2" xfId="40928"/>
    <cellStyle name="Percent 5 11 4 2 2" xfId="40929"/>
    <cellStyle name="Percent 5 11 4 3" xfId="40930"/>
    <cellStyle name="Percent 5 11 5" xfId="40931"/>
    <cellStyle name="Percent 5 11 5 2" xfId="40932"/>
    <cellStyle name="Percent 5 11 5 2 2" xfId="40933"/>
    <cellStyle name="Percent 5 11 5 3" xfId="40934"/>
    <cellStyle name="Percent 5 11 6" xfId="40935"/>
    <cellStyle name="Percent 5 11 6 2" xfId="40936"/>
    <cellStyle name="Percent 5 11 7" xfId="40937"/>
    <cellStyle name="Percent 5 11 7 2" xfId="40938"/>
    <cellStyle name="Percent 5 11 8" xfId="40939"/>
    <cellStyle name="Percent 5 11 9" xfId="40940"/>
    <cellStyle name="Percent 5 12" xfId="40941"/>
    <cellStyle name="Percent 5 12 2" xfId="40942"/>
    <cellStyle name="Percent 5 12 2 2" xfId="40943"/>
    <cellStyle name="Percent 5 12 2 2 2" xfId="40944"/>
    <cellStyle name="Percent 5 12 2 3" xfId="40945"/>
    <cellStyle name="Percent 5 12 3" xfId="40946"/>
    <cellStyle name="Percent 5 12 3 2" xfId="40947"/>
    <cellStyle name="Percent 5 12 4" xfId="40948"/>
    <cellStyle name="Percent 5 12 4 2" xfId="40949"/>
    <cellStyle name="Percent 5 12 5" xfId="40950"/>
    <cellStyle name="Percent 5 12 6" xfId="40951"/>
    <cellStyle name="Percent 5 13" xfId="40952"/>
    <cellStyle name="Percent 5 13 2" xfId="40953"/>
    <cellStyle name="Percent 5 13 2 2" xfId="40954"/>
    <cellStyle name="Percent 5 13 2 2 2" xfId="40955"/>
    <cellStyle name="Percent 5 13 2 3" xfId="40956"/>
    <cellStyle name="Percent 5 13 3" xfId="40957"/>
    <cellStyle name="Percent 5 13 3 2" xfId="40958"/>
    <cellStyle name="Percent 5 13 4" xfId="40959"/>
    <cellStyle name="Percent 5 13 4 2" xfId="40960"/>
    <cellStyle name="Percent 5 13 5" xfId="40961"/>
    <cellStyle name="Percent 5 14" xfId="40962"/>
    <cellStyle name="Percent 5 14 2" xfId="40963"/>
    <cellStyle name="Percent 5 14 2 2" xfId="40964"/>
    <cellStyle name="Percent 5 14 3" xfId="40965"/>
    <cellStyle name="Percent 5 14 3 2" xfId="40966"/>
    <cellStyle name="Percent 5 14 4" xfId="40967"/>
    <cellStyle name="Percent 5 15" xfId="40968"/>
    <cellStyle name="Percent 5 15 2" xfId="40969"/>
    <cellStyle name="Percent 5 15 2 2" xfId="40970"/>
    <cellStyle name="Percent 5 15 3" xfId="40971"/>
    <cellStyle name="Percent 5 15 4" xfId="40972"/>
    <cellStyle name="Percent 5 16" xfId="40973"/>
    <cellStyle name="Percent 5 16 2" xfId="40974"/>
    <cellStyle name="Percent 5 17" xfId="40975"/>
    <cellStyle name="Percent 5 18" xfId="40976"/>
    <cellStyle name="Percent 5 2" xfId="40977"/>
    <cellStyle name="Percent 5 2 2" xfId="40978"/>
    <cellStyle name="Percent 5 2 3" xfId="40979"/>
    <cellStyle name="Percent 5 2 3 2" xfId="40980"/>
    <cellStyle name="Percent 5 2 4" xfId="40981"/>
    <cellStyle name="Percent 5 2 5" xfId="40982"/>
    <cellStyle name="Percent 5 2 6" xfId="40983"/>
    <cellStyle name="Percent 5 3" xfId="40984"/>
    <cellStyle name="Percent 5 3 2" xfId="40985"/>
    <cellStyle name="Percent 5 4" xfId="40986"/>
    <cellStyle name="Percent 5 5" xfId="40987"/>
    <cellStyle name="Percent 5 6" xfId="40988"/>
    <cellStyle name="Percent 5 7" xfId="40989"/>
    <cellStyle name="Percent 5 8" xfId="40990"/>
    <cellStyle name="Percent 5 9" xfId="40991"/>
    <cellStyle name="Percent 6" xfId="40992"/>
    <cellStyle name="Percent 6 2" xfId="40993"/>
    <cellStyle name="Percent 6 2 2" xfId="40994"/>
    <cellStyle name="Percent 6 2 3" xfId="40995"/>
    <cellStyle name="Percent 6 3" xfId="40996"/>
    <cellStyle name="Percent 6 4" xfId="40997"/>
    <cellStyle name="Percent 6 5" xfId="40998"/>
    <cellStyle name="Percent 6 6" xfId="40999"/>
    <cellStyle name="Percent 6 7" xfId="41000"/>
    <cellStyle name="Percent 7" xfId="41001"/>
    <cellStyle name="Percent 7 2" xfId="41002"/>
    <cellStyle name="Percent 8" xfId="41003"/>
    <cellStyle name="Percent 8 2" xfId="41004"/>
    <cellStyle name="Percent 8 3" xfId="41005"/>
    <cellStyle name="Percent 9" xfId="41006"/>
    <cellStyle name="Percent 9 2" xfId="41007"/>
    <cellStyle name="PSChar" xfId="41008"/>
    <cellStyle name="PSDate" xfId="41009"/>
    <cellStyle name="PSDec" xfId="41010"/>
    <cellStyle name="PSHeading" xfId="41011"/>
    <cellStyle name="PSHeading 2" xfId="41012"/>
    <cellStyle name="PSHeading 2 2" xfId="41013"/>
    <cellStyle name="PSHeading 3" xfId="41014"/>
    <cellStyle name="PSHeading 4" xfId="44645"/>
    <cellStyle name="PSHeading 5" xfId="44646"/>
    <cellStyle name="PSInt" xfId="41015"/>
    <cellStyle name="PSSpacer" xfId="41016"/>
    <cellStyle name="Row Stub" xfId="41017"/>
    <cellStyle name="SAPBEXaggData" xfId="41018"/>
    <cellStyle name="SAPBEXaggData 2" xfId="41019"/>
    <cellStyle name="SAPBEXaggData 3" xfId="41020"/>
    <cellStyle name="SAPBEXaggData 4" xfId="41021"/>
    <cellStyle name="SAPBEXaggData 5" xfId="41022"/>
    <cellStyle name="SAPBEXaggData 6" xfId="41023"/>
    <cellStyle name="SAPBEXaggDataEmph" xfId="41024"/>
    <cellStyle name="SAPBEXaggDataEmph 2" xfId="41025"/>
    <cellStyle name="SAPBEXaggDataEmph 3" xfId="41026"/>
    <cellStyle name="SAPBEXaggDataEmph 4" xfId="41027"/>
    <cellStyle name="SAPBEXaggDataEmph 5" xfId="41028"/>
    <cellStyle name="SAPBEXaggDataEmph 6" xfId="41029"/>
    <cellStyle name="SAPBEXaggItem" xfId="41030"/>
    <cellStyle name="SAPBEXaggItem 2" xfId="41031"/>
    <cellStyle name="SAPBEXaggItem 3" xfId="41032"/>
    <cellStyle name="SAPBEXaggItem 4" xfId="41033"/>
    <cellStyle name="SAPBEXaggItem 5" xfId="41034"/>
    <cellStyle name="SAPBEXaggItem 6" xfId="41035"/>
    <cellStyle name="SAPBEXaggItemX" xfId="41036"/>
    <cellStyle name="SAPBEXaggItemX 2" xfId="41037"/>
    <cellStyle name="SAPBEXaggItemX 3" xfId="41038"/>
    <cellStyle name="SAPBEXaggItemX 4" xfId="41039"/>
    <cellStyle name="SAPBEXaggItemX 5" xfId="41040"/>
    <cellStyle name="SAPBEXaggItemX 6" xfId="41041"/>
    <cellStyle name="SAPBEXchaText" xfId="41042"/>
    <cellStyle name="SAPBEXexcBad7" xfId="41043"/>
    <cellStyle name="SAPBEXexcBad7 2" xfId="41044"/>
    <cellStyle name="SAPBEXexcBad7 3" xfId="41045"/>
    <cellStyle name="SAPBEXexcBad7 4" xfId="41046"/>
    <cellStyle name="SAPBEXexcBad7 5" xfId="41047"/>
    <cellStyle name="SAPBEXexcBad7 6" xfId="41048"/>
    <cellStyle name="SAPBEXexcBad8" xfId="41049"/>
    <cellStyle name="SAPBEXexcBad8 2" xfId="41050"/>
    <cellStyle name="SAPBEXexcBad8 3" xfId="41051"/>
    <cellStyle name="SAPBEXexcBad8 4" xfId="41052"/>
    <cellStyle name="SAPBEXexcBad8 5" xfId="41053"/>
    <cellStyle name="SAPBEXexcBad8 6" xfId="41054"/>
    <cellStyle name="SAPBEXexcBad9" xfId="41055"/>
    <cellStyle name="SAPBEXexcBad9 2" xfId="41056"/>
    <cellStyle name="SAPBEXexcBad9 3" xfId="41057"/>
    <cellStyle name="SAPBEXexcBad9 4" xfId="41058"/>
    <cellStyle name="SAPBEXexcBad9 5" xfId="41059"/>
    <cellStyle name="SAPBEXexcBad9 6" xfId="41060"/>
    <cellStyle name="SAPBEXexcCritical4" xfId="41061"/>
    <cellStyle name="SAPBEXexcCritical4 2" xfId="41062"/>
    <cellStyle name="SAPBEXexcCritical4 3" xfId="41063"/>
    <cellStyle name="SAPBEXexcCritical4 4" xfId="41064"/>
    <cellStyle name="SAPBEXexcCritical4 5" xfId="41065"/>
    <cellStyle name="SAPBEXexcCritical4 6" xfId="41066"/>
    <cellStyle name="SAPBEXexcCritical5" xfId="41067"/>
    <cellStyle name="SAPBEXexcCritical5 2" xfId="41068"/>
    <cellStyle name="SAPBEXexcCritical5 3" xfId="41069"/>
    <cellStyle name="SAPBEXexcCritical5 4" xfId="41070"/>
    <cellStyle name="SAPBEXexcCritical5 5" xfId="41071"/>
    <cellStyle name="SAPBEXexcCritical5 6" xfId="41072"/>
    <cellStyle name="SAPBEXexcCritical6" xfId="41073"/>
    <cellStyle name="SAPBEXexcCritical6 2" xfId="41074"/>
    <cellStyle name="SAPBEXexcCritical6 3" xfId="41075"/>
    <cellStyle name="SAPBEXexcCritical6 4" xfId="41076"/>
    <cellStyle name="SAPBEXexcCritical6 5" xfId="41077"/>
    <cellStyle name="SAPBEXexcCritical6 6" xfId="41078"/>
    <cellStyle name="SAPBEXexcGood1" xfId="41079"/>
    <cellStyle name="SAPBEXexcGood1 2" xfId="41080"/>
    <cellStyle name="SAPBEXexcGood1 3" xfId="41081"/>
    <cellStyle name="SAPBEXexcGood1 4" xfId="41082"/>
    <cellStyle name="SAPBEXexcGood1 5" xfId="41083"/>
    <cellStyle name="SAPBEXexcGood1 6" xfId="41084"/>
    <cellStyle name="SAPBEXexcGood2" xfId="41085"/>
    <cellStyle name="SAPBEXexcGood2 2" xfId="41086"/>
    <cellStyle name="SAPBEXexcGood2 3" xfId="41087"/>
    <cellStyle name="SAPBEXexcGood2 4" xfId="41088"/>
    <cellStyle name="SAPBEXexcGood2 5" xfId="41089"/>
    <cellStyle name="SAPBEXexcGood2 6" xfId="41090"/>
    <cellStyle name="SAPBEXexcGood3" xfId="41091"/>
    <cellStyle name="SAPBEXexcGood3 2" xfId="41092"/>
    <cellStyle name="SAPBEXexcGood3 3" xfId="41093"/>
    <cellStyle name="SAPBEXexcGood3 4" xfId="41094"/>
    <cellStyle name="SAPBEXexcGood3 5" xfId="41095"/>
    <cellStyle name="SAPBEXexcGood3 6" xfId="41096"/>
    <cellStyle name="SAPBEXfilterDrill" xfId="41097"/>
    <cellStyle name="SAPBEXfilterDrill 2" xfId="41098"/>
    <cellStyle name="SAPBEXfilterItem" xfId="41099"/>
    <cellStyle name="SAPBEXfilterText" xfId="41100"/>
    <cellStyle name="SAPBEXformats" xfId="41101"/>
    <cellStyle name="SAPBEXformats 2" xfId="41102"/>
    <cellStyle name="SAPBEXformats 3" xfId="41103"/>
    <cellStyle name="SAPBEXformats 4" xfId="41104"/>
    <cellStyle name="SAPBEXformats 5" xfId="41105"/>
    <cellStyle name="SAPBEXformats 6" xfId="41106"/>
    <cellStyle name="SAPBEXheaderItem" xfId="41107"/>
    <cellStyle name="SAPBEXheaderText" xfId="41108"/>
    <cellStyle name="SAPBEXHLevel0" xfId="41109"/>
    <cellStyle name="SAPBEXHLevel0 2" xfId="41110"/>
    <cellStyle name="SAPBEXHLevel0 3" xfId="41111"/>
    <cellStyle name="SAPBEXHLevel0 4" xfId="41112"/>
    <cellStyle name="SAPBEXHLevel0 5" xfId="41113"/>
    <cellStyle name="SAPBEXHLevel0 6" xfId="41114"/>
    <cellStyle name="SAPBEXHLevel0X" xfId="41115"/>
    <cellStyle name="SAPBEXHLevel0X 2" xfId="41116"/>
    <cellStyle name="SAPBEXHLevel0X 3" xfId="41117"/>
    <cellStyle name="SAPBEXHLevel0X 4" xfId="41118"/>
    <cellStyle name="SAPBEXHLevel0X 5" xfId="41119"/>
    <cellStyle name="SAPBEXHLevel0X 6" xfId="41120"/>
    <cellStyle name="SAPBEXHLevel1" xfId="41121"/>
    <cellStyle name="SAPBEXHLevel1 2" xfId="41122"/>
    <cellStyle name="SAPBEXHLevel1 3" xfId="41123"/>
    <cellStyle name="SAPBEXHLevel1 4" xfId="41124"/>
    <cellStyle name="SAPBEXHLevel1 5" xfId="41125"/>
    <cellStyle name="SAPBEXHLevel1 6" xfId="41126"/>
    <cellStyle name="SAPBEXHLevel1X" xfId="41127"/>
    <cellStyle name="SAPBEXHLevel1X 2" xfId="41128"/>
    <cellStyle name="SAPBEXHLevel1X 3" xfId="41129"/>
    <cellStyle name="SAPBEXHLevel1X 4" xfId="41130"/>
    <cellStyle name="SAPBEXHLevel1X 5" xfId="41131"/>
    <cellStyle name="SAPBEXHLevel1X 6" xfId="41132"/>
    <cellStyle name="SAPBEXHLevel2" xfId="41133"/>
    <cellStyle name="SAPBEXHLevel2 2" xfId="41134"/>
    <cellStyle name="SAPBEXHLevel2 3" xfId="41135"/>
    <cellStyle name="SAPBEXHLevel2 4" xfId="41136"/>
    <cellStyle name="SAPBEXHLevel2 5" xfId="41137"/>
    <cellStyle name="SAPBEXHLevel2 6" xfId="41138"/>
    <cellStyle name="SAPBEXHLevel2X" xfId="41139"/>
    <cellStyle name="SAPBEXHLevel2X 2" xfId="41140"/>
    <cellStyle name="SAPBEXHLevel2X 3" xfId="41141"/>
    <cellStyle name="SAPBEXHLevel2X 4" xfId="41142"/>
    <cellStyle name="SAPBEXHLevel2X 5" xfId="41143"/>
    <cellStyle name="SAPBEXHLevel2X 6" xfId="41144"/>
    <cellStyle name="SAPBEXHLevel3" xfId="41145"/>
    <cellStyle name="SAPBEXHLevel3 2" xfId="41146"/>
    <cellStyle name="SAPBEXHLevel3 3" xfId="41147"/>
    <cellStyle name="SAPBEXHLevel3 4" xfId="41148"/>
    <cellStyle name="SAPBEXHLevel3 5" xfId="41149"/>
    <cellStyle name="SAPBEXHLevel3 6" xfId="41150"/>
    <cellStyle name="SAPBEXHLevel3X" xfId="41151"/>
    <cellStyle name="SAPBEXHLevel3X 2" xfId="41152"/>
    <cellStyle name="SAPBEXHLevel3X 3" xfId="41153"/>
    <cellStyle name="SAPBEXHLevel3X 4" xfId="41154"/>
    <cellStyle name="SAPBEXHLevel3X 5" xfId="41155"/>
    <cellStyle name="SAPBEXHLevel3X 6" xfId="41156"/>
    <cellStyle name="SAPBEXresData" xfId="41157"/>
    <cellStyle name="SAPBEXresData 2" xfId="41158"/>
    <cellStyle name="SAPBEXresData 3" xfId="41159"/>
    <cellStyle name="SAPBEXresData 4" xfId="41160"/>
    <cellStyle name="SAPBEXresData 5" xfId="41161"/>
    <cellStyle name="SAPBEXresData 6" xfId="41162"/>
    <cellStyle name="SAPBEXresDataEmph" xfId="41163"/>
    <cellStyle name="SAPBEXresDataEmph 2" xfId="41164"/>
    <cellStyle name="SAPBEXresDataEmph 3" xfId="41165"/>
    <cellStyle name="SAPBEXresDataEmph 4" xfId="41166"/>
    <cellStyle name="SAPBEXresDataEmph 5" xfId="41167"/>
    <cellStyle name="SAPBEXresDataEmph 6" xfId="41168"/>
    <cellStyle name="SAPBEXresItem" xfId="41169"/>
    <cellStyle name="SAPBEXresItem 2" xfId="41170"/>
    <cellStyle name="SAPBEXresItem 3" xfId="41171"/>
    <cellStyle name="SAPBEXresItem 4" xfId="41172"/>
    <cellStyle name="SAPBEXresItem 5" xfId="41173"/>
    <cellStyle name="SAPBEXresItem 6" xfId="41174"/>
    <cellStyle name="SAPBEXresItemX" xfId="41175"/>
    <cellStyle name="SAPBEXresItemX 2" xfId="41176"/>
    <cellStyle name="SAPBEXresItemX 3" xfId="41177"/>
    <cellStyle name="SAPBEXresItemX 4" xfId="41178"/>
    <cellStyle name="SAPBEXresItemX 5" xfId="41179"/>
    <cellStyle name="SAPBEXresItemX 6" xfId="41180"/>
    <cellStyle name="SAPBEXstdData" xfId="41181"/>
    <cellStyle name="SAPBEXstdData 2" xfId="41182"/>
    <cellStyle name="SAPBEXstdData 3" xfId="41183"/>
    <cellStyle name="SAPBEXstdData 4" xfId="41184"/>
    <cellStyle name="SAPBEXstdData 5" xfId="41185"/>
    <cellStyle name="SAPBEXstdData 6" xfId="41186"/>
    <cellStyle name="SAPBEXstdDataEmph" xfId="41187"/>
    <cellStyle name="SAPBEXstdDataEmph 2" xfId="41188"/>
    <cellStyle name="SAPBEXstdDataEmph 3" xfId="41189"/>
    <cellStyle name="SAPBEXstdDataEmph 4" xfId="41190"/>
    <cellStyle name="SAPBEXstdDataEmph 5" xfId="41191"/>
    <cellStyle name="SAPBEXstdDataEmph 6" xfId="41192"/>
    <cellStyle name="SAPBEXstdItem" xfId="41193"/>
    <cellStyle name="SAPBEXstdItem 2" xfId="41194"/>
    <cellStyle name="SAPBEXstdItem 3" xfId="41195"/>
    <cellStyle name="SAPBEXstdItem 4" xfId="41196"/>
    <cellStyle name="SAPBEXstdItem 5" xfId="41197"/>
    <cellStyle name="SAPBEXstdItem 6" xfId="41198"/>
    <cellStyle name="SAPBEXstdItemX" xfId="41199"/>
    <cellStyle name="SAPBEXstdItemX 2" xfId="41200"/>
    <cellStyle name="SAPBEXstdItemX 3" xfId="41201"/>
    <cellStyle name="SAPBEXstdItemX 4" xfId="41202"/>
    <cellStyle name="SAPBEXstdItemX 5" xfId="41203"/>
    <cellStyle name="SAPBEXstdItemX 6" xfId="41204"/>
    <cellStyle name="SAPBEXtitle" xfId="41205"/>
    <cellStyle name="SAPBEXundefined" xfId="41206"/>
    <cellStyle name="SAPBEXundefined 2" xfId="41207"/>
    <cellStyle name="SAPBEXundefined 3" xfId="41208"/>
    <cellStyle name="SAPBEXundefined 4" xfId="41209"/>
    <cellStyle name="SAPBEXundefined 5" xfId="41210"/>
    <cellStyle name="SAPBEXundefined 6" xfId="41211"/>
    <cellStyle name="Sheet Title" xfId="41212"/>
    <cellStyle name="Title 2" xfId="41213"/>
    <cellStyle name="Title 2 2" xfId="41214"/>
    <cellStyle name="Title 3" xfId="41215"/>
    <cellStyle name="Total 2" xfId="41216"/>
    <cellStyle name="Total 2 10" xfId="41217"/>
    <cellStyle name="Total 2 10 2" xfId="41218"/>
    <cellStyle name="Total 2 10 2 2" xfId="41219"/>
    <cellStyle name="Total 2 10 2 3" xfId="41220"/>
    <cellStyle name="Total 2 10 2 4" xfId="41221"/>
    <cellStyle name="Total 2 10 2 5" xfId="41222"/>
    <cellStyle name="Total 2 10 2 6" xfId="41223"/>
    <cellStyle name="Total 2 10 3" xfId="41224"/>
    <cellStyle name="Total 2 10 4" xfId="41225"/>
    <cellStyle name="Total 2 10 5" xfId="41226"/>
    <cellStyle name="Total 2 10 6" xfId="41227"/>
    <cellStyle name="Total 2 10 7" xfId="41228"/>
    <cellStyle name="Total 2 11" xfId="41229"/>
    <cellStyle name="Total 2 11 2" xfId="41230"/>
    <cellStyle name="Total 2 11 2 2" xfId="41231"/>
    <cellStyle name="Total 2 11 2 3" xfId="41232"/>
    <cellStyle name="Total 2 11 2 4" xfId="41233"/>
    <cellStyle name="Total 2 11 2 5" xfId="41234"/>
    <cellStyle name="Total 2 11 2 6" xfId="41235"/>
    <cellStyle name="Total 2 11 3" xfId="41236"/>
    <cellStyle name="Total 2 11 4" xfId="41237"/>
    <cellStyle name="Total 2 11 5" xfId="41238"/>
    <cellStyle name="Total 2 11 6" xfId="41239"/>
    <cellStyle name="Total 2 11 7" xfId="41240"/>
    <cellStyle name="Total 2 12" xfId="41241"/>
    <cellStyle name="Total 2 12 2" xfId="41242"/>
    <cellStyle name="Total 2 12 2 2" xfId="41243"/>
    <cellStyle name="Total 2 12 2 3" xfId="41244"/>
    <cellStyle name="Total 2 12 2 4" xfId="41245"/>
    <cellStyle name="Total 2 12 2 5" xfId="41246"/>
    <cellStyle name="Total 2 12 2 6" xfId="41247"/>
    <cellStyle name="Total 2 12 3" xfId="41248"/>
    <cellStyle name="Total 2 12 4" xfId="41249"/>
    <cellStyle name="Total 2 12 5" xfId="41250"/>
    <cellStyle name="Total 2 12 6" xfId="41251"/>
    <cellStyle name="Total 2 12 7" xfId="41252"/>
    <cellStyle name="Total 2 13" xfId="41253"/>
    <cellStyle name="Total 2 13 2" xfId="41254"/>
    <cellStyle name="Total 2 13 2 2" xfId="41255"/>
    <cellStyle name="Total 2 13 2 3" xfId="41256"/>
    <cellStyle name="Total 2 13 2 4" xfId="41257"/>
    <cellStyle name="Total 2 13 2 5" xfId="41258"/>
    <cellStyle name="Total 2 13 2 6" xfId="41259"/>
    <cellStyle name="Total 2 13 3" xfId="41260"/>
    <cellStyle name="Total 2 13 4" xfId="41261"/>
    <cellStyle name="Total 2 13 5" xfId="41262"/>
    <cellStyle name="Total 2 13 6" xfId="41263"/>
    <cellStyle name="Total 2 13 7" xfId="41264"/>
    <cellStyle name="Total 2 14" xfId="41265"/>
    <cellStyle name="Total 2 14 2" xfId="41266"/>
    <cellStyle name="Total 2 14 2 2" xfId="41267"/>
    <cellStyle name="Total 2 14 2 3" xfId="41268"/>
    <cellStyle name="Total 2 14 2 4" xfId="41269"/>
    <cellStyle name="Total 2 14 2 5" xfId="41270"/>
    <cellStyle name="Total 2 14 2 6" xfId="41271"/>
    <cellStyle name="Total 2 14 3" xfId="41272"/>
    <cellStyle name="Total 2 14 4" xfId="41273"/>
    <cellStyle name="Total 2 14 5" xfId="41274"/>
    <cellStyle name="Total 2 14 6" xfId="41275"/>
    <cellStyle name="Total 2 14 7" xfId="41276"/>
    <cellStyle name="Total 2 15" xfId="41277"/>
    <cellStyle name="Total 2 15 2" xfId="41278"/>
    <cellStyle name="Total 2 15 2 2" xfId="41279"/>
    <cellStyle name="Total 2 15 2 3" xfId="41280"/>
    <cellStyle name="Total 2 15 2 4" xfId="41281"/>
    <cellStyle name="Total 2 15 2 5" xfId="41282"/>
    <cellStyle name="Total 2 15 2 6" xfId="41283"/>
    <cellStyle name="Total 2 15 3" xfId="41284"/>
    <cellStyle name="Total 2 15 4" xfId="41285"/>
    <cellStyle name="Total 2 15 5" xfId="41286"/>
    <cellStyle name="Total 2 15 6" xfId="41287"/>
    <cellStyle name="Total 2 15 7" xfId="41288"/>
    <cellStyle name="Total 2 16" xfId="41289"/>
    <cellStyle name="Total 2 16 2" xfId="41290"/>
    <cellStyle name="Total 2 16 2 2" xfId="41291"/>
    <cellStyle name="Total 2 16 2 3" xfId="41292"/>
    <cellStyle name="Total 2 16 2 4" xfId="41293"/>
    <cellStyle name="Total 2 16 2 5" xfId="41294"/>
    <cellStyle name="Total 2 16 2 6" xfId="41295"/>
    <cellStyle name="Total 2 16 3" xfId="41296"/>
    <cellStyle name="Total 2 16 4" xfId="41297"/>
    <cellStyle name="Total 2 16 5" xfId="41298"/>
    <cellStyle name="Total 2 16 6" xfId="41299"/>
    <cellStyle name="Total 2 16 7" xfId="41300"/>
    <cellStyle name="Total 2 17" xfId="41301"/>
    <cellStyle name="Total 2 17 2" xfId="41302"/>
    <cellStyle name="Total 2 17 2 2" xfId="41303"/>
    <cellStyle name="Total 2 17 2 3" xfId="41304"/>
    <cellStyle name="Total 2 17 2 4" xfId="41305"/>
    <cellStyle name="Total 2 17 2 5" xfId="41306"/>
    <cellStyle name="Total 2 17 2 6" xfId="41307"/>
    <cellStyle name="Total 2 17 3" xfId="41308"/>
    <cellStyle name="Total 2 17 4" xfId="41309"/>
    <cellStyle name="Total 2 17 5" xfId="41310"/>
    <cellStyle name="Total 2 17 6" xfId="41311"/>
    <cellStyle name="Total 2 17 7" xfId="41312"/>
    <cellStyle name="Total 2 18" xfId="41313"/>
    <cellStyle name="Total 2 18 2" xfId="41314"/>
    <cellStyle name="Total 2 18 2 2" xfId="41315"/>
    <cellStyle name="Total 2 18 2 3" xfId="41316"/>
    <cellStyle name="Total 2 18 2 4" xfId="41317"/>
    <cellStyle name="Total 2 18 2 5" xfId="41318"/>
    <cellStyle name="Total 2 18 2 6" xfId="41319"/>
    <cellStyle name="Total 2 18 3" xfId="41320"/>
    <cellStyle name="Total 2 18 4" xfId="41321"/>
    <cellStyle name="Total 2 18 5" xfId="41322"/>
    <cellStyle name="Total 2 18 6" xfId="41323"/>
    <cellStyle name="Total 2 18 7" xfId="41324"/>
    <cellStyle name="Total 2 19" xfId="41325"/>
    <cellStyle name="Total 2 19 2" xfId="41326"/>
    <cellStyle name="Total 2 19 2 2" xfId="41327"/>
    <cellStyle name="Total 2 19 2 3" xfId="41328"/>
    <cellStyle name="Total 2 19 2 4" xfId="41329"/>
    <cellStyle name="Total 2 19 2 5" xfId="41330"/>
    <cellStyle name="Total 2 19 2 6" xfId="41331"/>
    <cellStyle name="Total 2 19 3" xfId="41332"/>
    <cellStyle name="Total 2 19 4" xfId="41333"/>
    <cellStyle name="Total 2 19 5" xfId="41334"/>
    <cellStyle name="Total 2 19 6" xfId="41335"/>
    <cellStyle name="Total 2 19 7" xfId="41336"/>
    <cellStyle name="Total 2 2" xfId="41337"/>
    <cellStyle name="Total 2 2 10" xfId="41338"/>
    <cellStyle name="Total 2 2 10 2" xfId="41339"/>
    <cellStyle name="Total 2 2 10 2 2" xfId="41340"/>
    <cellStyle name="Total 2 2 10 2 3" xfId="41341"/>
    <cellStyle name="Total 2 2 10 2 4" xfId="41342"/>
    <cellStyle name="Total 2 2 10 2 5" xfId="41343"/>
    <cellStyle name="Total 2 2 10 2 6" xfId="41344"/>
    <cellStyle name="Total 2 2 10 3" xfId="41345"/>
    <cellStyle name="Total 2 2 10 4" xfId="41346"/>
    <cellStyle name="Total 2 2 10 5" xfId="41347"/>
    <cellStyle name="Total 2 2 10 6" xfId="41348"/>
    <cellStyle name="Total 2 2 10 7" xfId="41349"/>
    <cellStyle name="Total 2 2 11" xfId="41350"/>
    <cellStyle name="Total 2 2 11 2" xfId="41351"/>
    <cellStyle name="Total 2 2 11 2 2" xfId="41352"/>
    <cellStyle name="Total 2 2 11 2 3" xfId="41353"/>
    <cellStyle name="Total 2 2 11 2 4" xfId="41354"/>
    <cellStyle name="Total 2 2 11 2 5" xfId="41355"/>
    <cellStyle name="Total 2 2 11 2 6" xfId="41356"/>
    <cellStyle name="Total 2 2 11 3" xfId="41357"/>
    <cellStyle name="Total 2 2 11 4" xfId="41358"/>
    <cellStyle name="Total 2 2 11 5" xfId="41359"/>
    <cellStyle name="Total 2 2 11 6" xfId="41360"/>
    <cellStyle name="Total 2 2 11 7" xfId="41361"/>
    <cellStyle name="Total 2 2 12" xfId="41362"/>
    <cellStyle name="Total 2 2 12 2" xfId="41363"/>
    <cellStyle name="Total 2 2 12 2 2" xfId="41364"/>
    <cellStyle name="Total 2 2 12 2 3" xfId="41365"/>
    <cellStyle name="Total 2 2 12 2 4" xfId="41366"/>
    <cellStyle name="Total 2 2 12 2 5" xfId="41367"/>
    <cellStyle name="Total 2 2 12 2 6" xfId="41368"/>
    <cellStyle name="Total 2 2 12 3" xfId="41369"/>
    <cellStyle name="Total 2 2 12 4" xfId="41370"/>
    <cellStyle name="Total 2 2 12 5" xfId="41371"/>
    <cellStyle name="Total 2 2 12 6" xfId="41372"/>
    <cellStyle name="Total 2 2 12 7" xfId="41373"/>
    <cellStyle name="Total 2 2 13" xfId="41374"/>
    <cellStyle name="Total 2 2 13 2" xfId="41375"/>
    <cellStyle name="Total 2 2 13 2 2" xfId="41376"/>
    <cellStyle name="Total 2 2 13 2 3" xfId="41377"/>
    <cellStyle name="Total 2 2 13 2 4" xfId="41378"/>
    <cellStyle name="Total 2 2 13 2 5" xfId="41379"/>
    <cellStyle name="Total 2 2 13 2 6" xfId="41380"/>
    <cellStyle name="Total 2 2 13 3" xfId="41381"/>
    <cellStyle name="Total 2 2 13 4" xfId="41382"/>
    <cellStyle name="Total 2 2 13 5" xfId="41383"/>
    <cellStyle name="Total 2 2 13 6" xfId="41384"/>
    <cellStyle name="Total 2 2 13 7" xfId="41385"/>
    <cellStyle name="Total 2 2 14" xfId="41386"/>
    <cellStyle name="Total 2 2 14 2" xfId="41387"/>
    <cellStyle name="Total 2 2 14 2 2" xfId="41388"/>
    <cellStyle name="Total 2 2 14 2 3" xfId="41389"/>
    <cellStyle name="Total 2 2 14 2 4" xfId="41390"/>
    <cellStyle name="Total 2 2 14 2 5" xfId="41391"/>
    <cellStyle name="Total 2 2 14 2 6" xfId="41392"/>
    <cellStyle name="Total 2 2 14 3" xfId="41393"/>
    <cellStyle name="Total 2 2 14 4" xfId="41394"/>
    <cellStyle name="Total 2 2 14 5" xfId="41395"/>
    <cellStyle name="Total 2 2 14 6" xfId="41396"/>
    <cellStyle name="Total 2 2 14 7" xfId="41397"/>
    <cellStyle name="Total 2 2 15" xfId="41398"/>
    <cellStyle name="Total 2 2 15 2" xfId="41399"/>
    <cellStyle name="Total 2 2 15 2 2" xfId="41400"/>
    <cellStyle name="Total 2 2 15 2 3" xfId="41401"/>
    <cellStyle name="Total 2 2 15 2 4" xfId="41402"/>
    <cellStyle name="Total 2 2 15 2 5" xfId="41403"/>
    <cellStyle name="Total 2 2 15 2 6" xfId="41404"/>
    <cellStyle name="Total 2 2 15 3" xfId="41405"/>
    <cellStyle name="Total 2 2 15 4" xfId="41406"/>
    <cellStyle name="Total 2 2 15 5" xfId="41407"/>
    <cellStyle name="Total 2 2 15 6" xfId="41408"/>
    <cellStyle name="Total 2 2 15 7" xfId="41409"/>
    <cellStyle name="Total 2 2 16" xfId="41410"/>
    <cellStyle name="Total 2 2 16 2" xfId="41411"/>
    <cellStyle name="Total 2 2 16 2 2" xfId="41412"/>
    <cellStyle name="Total 2 2 16 2 3" xfId="41413"/>
    <cellStyle name="Total 2 2 16 2 4" xfId="41414"/>
    <cellStyle name="Total 2 2 16 2 5" xfId="41415"/>
    <cellStyle name="Total 2 2 16 2 6" xfId="41416"/>
    <cellStyle name="Total 2 2 16 3" xfId="41417"/>
    <cellStyle name="Total 2 2 16 4" xfId="41418"/>
    <cellStyle name="Total 2 2 16 5" xfId="41419"/>
    <cellStyle name="Total 2 2 16 6" xfId="41420"/>
    <cellStyle name="Total 2 2 16 7" xfId="41421"/>
    <cellStyle name="Total 2 2 17" xfId="41422"/>
    <cellStyle name="Total 2 2 17 2" xfId="41423"/>
    <cellStyle name="Total 2 2 17 2 2" xfId="41424"/>
    <cellStyle name="Total 2 2 17 2 3" xfId="41425"/>
    <cellStyle name="Total 2 2 17 2 4" xfId="41426"/>
    <cellStyle name="Total 2 2 17 2 5" xfId="41427"/>
    <cellStyle name="Total 2 2 17 2 6" xfId="41428"/>
    <cellStyle name="Total 2 2 17 3" xfId="41429"/>
    <cellStyle name="Total 2 2 17 4" xfId="41430"/>
    <cellStyle name="Total 2 2 17 5" xfId="41431"/>
    <cellStyle name="Total 2 2 17 6" xfId="41432"/>
    <cellStyle name="Total 2 2 17 7" xfId="41433"/>
    <cellStyle name="Total 2 2 18" xfId="41434"/>
    <cellStyle name="Total 2 2 18 2" xfId="41435"/>
    <cellStyle name="Total 2 2 18 2 2" xfId="41436"/>
    <cellStyle name="Total 2 2 18 2 3" xfId="41437"/>
    <cellStyle name="Total 2 2 18 2 4" xfId="41438"/>
    <cellStyle name="Total 2 2 18 2 5" xfId="41439"/>
    <cellStyle name="Total 2 2 18 2 6" xfId="41440"/>
    <cellStyle name="Total 2 2 18 3" xfId="41441"/>
    <cellStyle name="Total 2 2 18 4" xfId="41442"/>
    <cellStyle name="Total 2 2 18 5" xfId="41443"/>
    <cellStyle name="Total 2 2 18 6" xfId="41444"/>
    <cellStyle name="Total 2 2 18 7" xfId="41445"/>
    <cellStyle name="Total 2 2 19" xfId="41446"/>
    <cellStyle name="Total 2 2 19 2" xfId="41447"/>
    <cellStyle name="Total 2 2 19 2 2" xfId="41448"/>
    <cellStyle name="Total 2 2 19 2 3" xfId="41449"/>
    <cellStyle name="Total 2 2 19 2 4" xfId="41450"/>
    <cellStyle name="Total 2 2 19 2 5" xfId="41451"/>
    <cellStyle name="Total 2 2 19 2 6" xfId="41452"/>
    <cellStyle name="Total 2 2 19 3" xfId="41453"/>
    <cellStyle name="Total 2 2 19 4" xfId="41454"/>
    <cellStyle name="Total 2 2 19 5" xfId="41455"/>
    <cellStyle name="Total 2 2 19 6" xfId="41456"/>
    <cellStyle name="Total 2 2 19 7" xfId="41457"/>
    <cellStyle name="Total 2 2 2" xfId="41458"/>
    <cellStyle name="Total 2 2 2 10" xfId="41459"/>
    <cellStyle name="Total 2 2 2 10 2" xfId="41460"/>
    <cellStyle name="Total 2 2 2 10 2 2" xfId="41461"/>
    <cellStyle name="Total 2 2 2 10 2 3" xfId="41462"/>
    <cellStyle name="Total 2 2 2 10 2 4" xfId="41463"/>
    <cellStyle name="Total 2 2 2 10 2 5" xfId="41464"/>
    <cellStyle name="Total 2 2 2 10 2 6" xfId="41465"/>
    <cellStyle name="Total 2 2 2 10 3" xfId="41466"/>
    <cellStyle name="Total 2 2 2 10 4" xfId="41467"/>
    <cellStyle name="Total 2 2 2 10 5" xfId="41468"/>
    <cellStyle name="Total 2 2 2 10 6" xfId="41469"/>
    <cellStyle name="Total 2 2 2 10 7" xfId="41470"/>
    <cellStyle name="Total 2 2 2 11" xfId="41471"/>
    <cellStyle name="Total 2 2 2 11 2" xfId="41472"/>
    <cellStyle name="Total 2 2 2 11 2 2" xfId="41473"/>
    <cellStyle name="Total 2 2 2 11 2 3" xfId="41474"/>
    <cellStyle name="Total 2 2 2 11 2 4" xfId="41475"/>
    <cellStyle name="Total 2 2 2 11 2 5" xfId="41476"/>
    <cellStyle name="Total 2 2 2 11 2 6" xfId="41477"/>
    <cellStyle name="Total 2 2 2 11 3" xfId="41478"/>
    <cellStyle name="Total 2 2 2 11 4" xfId="41479"/>
    <cellStyle name="Total 2 2 2 11 5" xfId="41480"/>
    <cellStyle name="Total 2 2 2 11 6" xfId="41481"/>
    <cellStyle name="Total 2 2 2 11 7" xfId="41482"/>
    <cellStyle name="Total 2 2 2 12" xfId="41483"/>
    <cellStyle name="Total 2 2 2 12 2" xfId="41484"/>
    <cellStyle name="Total 2 2 2 12 2 2" xfId="41485"/>
    <cellStyle name="Total 2 2 2 12 2 3" xfId="41486"/>
    <cellStyle name="Total 2 2 2 12 2 4" xfId="41487"/>
    <cellStyle name="Total 2 2 2 12 2 5" xfId="41488"/>
    <cellStyle name="Total 2 2 2 12 2 6" xfId="41489"/>
    <cellStyle name="Total 2 2 2 12 3" xfId="41490"/>
    <cellStyle name="Total 2 2 2 12 4" xfId="41491"/>
    <cellStyle name="Total 2 2 2 12 5" xfId="41492"/>
    <cellStyle name="Total 2 2 2 12 6" xfId="41493"/>
    <cellStyle name="Total 2 2 2 12 7" xfId="41494"/>
    <cellStyle name="Total 2 2 2 13" xfId="41495"/>
    <cellStyle name="Total 2 2 2 13 2" xfId="41496"/>
    <cellStyle name="Total 2 2 2 13 2 2" xfId="41497"/>
    <cellStyle name="Total 2 2 2 13 2 3" xfId="41498"/>
    <cellStyle name="Total 2 2 2 13 2 4" xfId="41499"/>
    <cellStyle name="Total 2 2 2 13 2 5" xfId="41500"/>
    <cellStyle name="Total 2 2 2 13 2 6" xfId="41501"/>
    <cellStyle name="Total 2 2 2 13 3" xfId="41502"/>
    <cellStyle name="Total 2 2 2 13 4" xfId="41503"/>
    <cellStyle name="Total 2 2 2 13 5" xfId="41504"/>
    <cellStyle name="Total 2 2 2 13 6" xfId="41505"/>
    <cellStyle name="Total 2 2 2 13 7" xfId="41506"/>
    <cellStyle name="Total 2 2 2 14" xfId="41507"/>
    <cellStyle name="Total 2 2 2 14 2" xfId="41508"/>
    <cellStyle name="Total 2 2 2 14 2 2" xfId="41509"/>
    <cellStyle name="Total 2 2 2 14 2 3" xfId="41510"/>
    <cellStyle name="Total 2 2 2 14 2 4" xfId="41511"/>
    <cellStyle name="Total 2 2 2 14 2 5" xfId="41512"/>
    <cellStyle name="Total 2 2 2 14 2 6" xfId="41513"/>
    <cellStyle name="Total 2 2 2 14 3" xfId="41514"/>
    <cellStyle name="Total 2 2 2 14 4" xfId="41515"/>
    <cellStyle name="Total 2 2 2 14 5" xfId="41516"/>
    <cellStyle name="Total 2 2 2 14 6" xfId="41517"/>
    <cellStyle name="Total 2 2 2 14 7" xfId="41518"/>
    <cellStyle name="Total 2 2 2 15" xfId="41519"/>
    <cellStyle name="Total 2 2 2 15 2" xfId="41520"/>
    <cellStyle name="Total 2 2 2 15 2 2" xfId="41521"/>
    <cellStyle name="Total 2 2 2 15 2 3" xfId="41522"/>
    <cellStyle name="Total 2 2 2 15 2 4" xfId="41523"/>
    <cellStyle name="Total 2 2 2 15 2 5" xfId="41524"/>
    <cellStyle name="Total 2 2 2 15 2 6" xfId="41525"/>
    <cellStyle name="Total 2 2 2 15 3" xfId="41526"/>
    <cellStyle name="Total 2 2 2 15 4" xfId="41527"/>
    <cellStyle name="Total 2 2 2 15 5" xfId="41528"/>
    <cellStyle name="Total 2 2 2 15 6" xfId="41529"/>
    <cellStyle name="Total 2 2 2 15 7" xfId="41530"/>
    <cellStyle name="Total 2 2 2 16" xfId="41531"/>
    <cellStyle name="Total 2 2 2 16 2" xfId="41532"/>
    <cellStyle name="Total 2 2 2 16 2 2" xfId="41533"/>
    <cellStyle name="Total 2 2 2 16 2 3" xfId="41534"/>
    <cellStyle name="Total 2 2 2 16 2 4" xfId="41535"/>
    <cellStyle name="Total 2 2 2 16 2 5" xfId="41536"/>
    <cellStyle name="Total 2 2 2 16 2 6" xfId="41537"/>
    <cellStyle name="Total 2 2 2 16 3" xfId="41538"/>
    <cellStyle name="Total 2 2 2 16 4" xfId="41539"/>
    <cellStyle name="Total 2 2 2 16 5" xfId="41540"/>
    <cellStyle name="Total 2 2 2 16 6" xfId="41541"/>
    <cellStyle name="Total 2 2 2 16 7" xfId="41542"/>
    <cellStyle name="Total 2 2 2 17" xfId="41543"/>
    <cellStyle name="Total 2 2 2 17 2" xfId="41544"/>
    <cellStyle name="Total 2 2 2 17 2 2" xfId="41545"/>
    <cellStyle name="Total 2 2 2 17 2 3" xfId="41546"/>
    <cellStyle name="Total 2 2 2 17 2 4" xfId="41547"/>
    <cellStyle name="Total 2 2 2 17 2 5" xfId="41548"/>
    <cellStyle name="Total 2 2 2 17 2 6" xfId="41549"/>
    <cellStyle name="Total 2 2 2 17 3" xfId="41550"/>
    <cellStyle name="Total 2 2 2 17 4" xfId="41551"/>
    <cellStyle name="Total 2 2 2 17 5" xfId="41552"/>
    <cellStyle name="Total 2 2 2 17 6" xfId="41553"/>
    <cellStyle name="Total 2 2 2 17 7" xfId="41554"/>
    <cellStyle name="Total 2 2 2 18" xfId="41555"/>
    <cellStyle name="Total 2 2 2 18 2" xfId="41556"/>
    <cellStyle name="Total 2 2 2 18 2 2" xfId="41557"/>
    <cellStyle name="Total 2 2 2 18 2 3" xfId="41558"/>
    <cellStyle name="Total 2 2 2 18 2 4" xfId="41559"/>
    <cellStyle name="Total 2 2 2 18 2 5" xfId="41560"/>
    <cellStyle name="Total 2 2 2 18 2 6" xfId="41561"/>
    <cellStyle name="Total 2 2 2 18 3" xfId="41562"/>
    <cellStyle name="Total 2 2 2 18 4" xfId="41563"/>
    <cellStyle name="Total 2 2 2 18 5" xfId="41564"/>
    <cellStyle name="Total 2 2 2 18 6" xfId="41565"/>
    <cellStyle name="Total 2 2 2 18 7" xfId="41566"/>
    <cellStyle name="Total 2 2 2 19" xfId="41567"/>
    <cellStyle name="Total 2 2 2 19 2" xfId="41568"/>
    <cellStyle name="Total 2 2 2 19 2 2" xfId="41569"/>
    <cellStyle name="Total 2 2 2 19 2 3" xfId="41570"/>
    <cellStyle name="Total 2 2 2 19 2 4" xfId="41571"/>
    <cellStyle name="Total 2 2 2 19 2 5" xfId="41572"/>
    <cellStyle name="Total 2 2 2 19 2 6" xfId="41573"/>
    <cellStyle name="Total 2 2 2 19 3" xfId="41574"/>
    <cellStyle name="Total 2 2 2 19 4" xfId="41575"/>
    <cellStyle name="Total 2 2 2 19 5" xfId="41576"/>
    <cellStyle name="Total 2 2 2 19 6" xfId="41577"/>
    <cellStyle name="Total 2 2 2 19 7" xfId="41578"/>
    <cellStyle name="Total 2 2 2 2" xfId="41579"/>
    <cellStyle name="Total 2 2 2 2 2" xfId="41580"/>
    <cellStyle name="Total 2 2 2 2 2 2" xfId="41581"/>
    <cellStyle name="Total 2 2 2 2 2 3" xfId="41582"/>
    <cellStyle name="Total 2 2 2 2 2 4" xfId="41583"/>
    <cellStyle name="Total 2 2 2 2 2 5" xfId="41584"/>
    <cellStyle name="Total 2 2 2 2 2 6" xfId="41585"/>
    <cellStyle name="Total 2 2 2 2 3" xfId="41586"/>
    <cellStyle name="Total 2 2 2 2 4" xfId="41587"/>
    <cellStyle name="Total 2 2 2 2 5" xfId="41588"/>
    <cellStyle name="Total 2 2 2 2 6" xfId="41589"/>
    <cellStyle name="Total 2 2 2 2 7" xfId="41590"/>
    <cellStyle name="Total 2 2 2 20" xfId="41591"/>
    <cellStyle name="Total 2 2 2 20 2" xfId="41592"/>
    <cellStyle name="Total 2 2 2 20 2 2" xfId="41593"/>
    <cellStyle name="Total 2 2 2 20 2 3" xfId="41594"/>
    <cellStyle name="Total 2 2 2 20 2 4" xfId="41595"/>
    <cellStyle name="Total 2 2 2 20 2 5" xfId="41596"/>
    <cellStyle name="Total 2 2 2 20 2 6" xfId="41597"/>
    <cellStyle name="Total 2 2 2 20 3" xfId="41598"/>
    <cellStyle name="Total 2 2 2 20 4" xfId="41599"/>
    <cellStyle name="Total 2 2 2 20 5" xfId="41600"/>
    <cellStyle name="Total 2 2 2 20 6" xfId="41601"/>
    <cellStyle name="Total 2 2 2 20 7" xfId="41602"/>
    <cellStyle name="Total 2 2 2 21" xfId="41603"/>
    <cellStyle name="Total 2 2 2 21 2" xfId="41604"/>
    <cellStyle name="Total 2 2 2 21 2 2" xfId="41605"/>
    <cellStyle name="Total 2 2 2 21 2 3" xfId="41606"/>
    <cellStyle name="Total 2 2 2 21 2 4" xfId="41607"/>
    <cellStyle name="Total 2 2 2 21 2 5" xfId="41608"/>
    <cellStyle name="Total 2 2 2 21 2 6" xfId="41609"/>
    <cellStyle name="Total 2 2 2 21 3" xfId="41610"/>
    <cellStyle name="Total 2 2 2 21 4" xfId="41611"/>
    <cellStyle name="Total 2 2 2 21 5" xfId="41612"/>
    <cellStyle name="Total 2 2 2 21 6" xfId="41613"/>
    <cellStyle name="Total 2 2 2 21 7" xfId="41614"/>
    <cellStyle name="Total 2 2 2 22" xfId="41615"/>
    <cellStyle name="Total 2 2 2 22 2" xfId="41616"/>
    <cellStyle name="Total 2 2 2 22 2 2" xfId="41617"/>
    <cellStyle name="Total 2 2 2 22 2 3" xfId="41618"/>
    <cellStyle name="Total 2 2 2 22 2 4" xfId="41619"/>
    <cellStyle name="Total 2 2 2 22 2 5" xfId="41620"/>
    <cellStyle name="Total 2 2 2 22 2 6" xfId="41621"/>
    <cellStyle name="Total 2 2 2 22 3" xfId="41622"/>
    <cellStyle name="Total 2 2 2 22 4" xfId="41623"/>
    <cellStyle name="Total 2 2 2 22 5" xfId="41624"/>
    <cellStyle name="Total 2 2 2 22 6" xfId="41625"/>
    <cellStyle name="Total 2 2 2 22 7" xfId="41626"/>
    <cellStyle name="Total 2 2 2 23" xfId="41627"/>
    <cellStyle name="Total 2 2 2 23 2" xfId="41628"/>
    <cellStyle name="Total 2 2 2 23 2 2" xfId="41629"/>
    <cellStyle name="Total 2 2 2 23 2 3" xfId="41630"/>
    <cellStyle name="Total 2 2 2 23 2 4" xfId="41631"/>
    <cellStyle name="Total 2 2 2 23 2 5" xfId="41632"/>
    <cellStyle name="Total 2 2 2 23 2 6" xfId="41633"/>
    <cellStyle name="Total 2 2 2 23 3" xfId="41634"/>
    <cellStyle name="Total 2 2 2 23 4" xfId="41635"/>
    <cellStyle name="Total 2 2 2 23 5" xfId="41636"/>
    <cellStyle name="Total 2 2 2 23 6" xfId="41637"/>
    <cellStyle name="Total 2 2 2 23 7" xfId="41638"/>
    <cellStyle name="Total 2 2 2 24" xfId="41639"/>
    <cellStyle name="Total 2 2 2 24 2" xfId="41640"/>
    <cellStyle name="Total 2 2 2 24 2 2" xfId="41641"/>
    <cellStyle name="Total 2 2 2 24 2 3" xfId="41642"/>
    <cellStyle name="Total 2 2 2 24 2 4" xfId="41643"/>
    <cellStyle name="Total 2 2 2 24 2 5" xfId="41644"/>
    <cellStyle name="Total 2 2 2 24 2 6" xfId="41645"/>
    <cellStyle name="Total 2 2 2 24 3" xfId="41646"/>
    <cellStyle name="Total 2 2 2 24 4" xfId="41647"/>
    <cellStyle name="Total 2 2 2 24 5" xfId="41648"/>
    <cellStyle name="Total 2 2 2 24 6" xfId="41649"/>
    <cellStyle name="Total 2 2 2 24 7" xfId="41650"/>
    <cellStyle name="Total 2 2 2 25" xfId="41651"/>
    <cellStyle name="Total 2 2 2 25 2" xfId="41652"/>
    <cellStyle name="Total 2 2 2 25 2 2" xfId="41653"/>
    <cellStyle name="Total 2 2 2 25 2 3" xfId="41654"/>
    <cellStyle name="Total 2 2 2 25 2 4" xfId="41655"/>
    <cellStyle name="Total 2 2 2 25 2 5" xfId="41656"/>
    <cellStyle name="Total 2 2 2 25 2 6" xfId="41657"/>
    <cellStyle name="Total 2 2 2 25 3" xfId="41658"/>
    <cellStyle name="Total 2 2 2 25 4" xfId="41659"/>
    <cellStyle name="Total 2 2 2 25 5" xfId="41660"/>
    <cellStyle name="Total 2 2 2 25 6" xfId="41661"/>
    <cellStyle name="Total 2 2 2 25 7" xfId="41662"/>
    <cellStyle name="Total 2 2 2 26" xfId="41663"/>
    <cellStyle name="Total 2 2 2 26 2" xfId="41664"/>
    <cellStyle name="Total 2 2 2 26 2 2" xfId="41665"/>
    <cellStyle name="Total 2 2 2 26 2 3" xfId="41666"/>
    <cellStyle name="Total 2 2 2 26 2 4" xfId="41667"/>
    <cellStyle name="Total 2 2 2 26 2 5" xfId="41668"/>
    <cellStyle name="Total 2 2 2 26 2 6" xfId="41669"/>
    <cellStyle name="Total 2 2 2 26 3" xfId="41670"/>
    <cellStyle name="Total 2 2 2 26 4" xfId="41671"/>
    <cellStyle name="Total 2 2 2 26 5" xfId="41672"/>
    <cellStyle name="Total 2 2 2 26 6" xfId="41673"/>
    <cellStyle name="Total 2 2 2 26 7" xfId="41674"/>
    <cellStyle name="Total 2 2 2 27" xfId="41675"/>
    <cellStyle name="Total 2 2 2 27 2" xfId="41676"/>
    <cellStyle name="Total 2 2 2 27 2 2" xfId="41677"/>
    <cellStyle name="Total 2 2 2 27 2 3" xfId="41678"/>
    <cellStyle name="Total 2 2 2 27 2 4" xfId="41679"/>
    <cellStyle name="Total 2 2 2 27 2 5" xfId="41680"/>
    <cellStyle name="Total 2 2 2 27 2 6" xfId="41681"/>
    <cellStyle name="Total 2 2 2 27 3" xfId="41682"/>
    <cellStyle name="Total 2 2 2 27 4" xfId="41683"/>
    <cellStyle name="Total 2 2 2 27 5" xfId="41684"/>
    <cellStyle name="Total 2 2 2 27 6" xfId="41685"/>
    <cellStyle name="Total 2 2 2 27 7" xfId="41686"/>
    <cellStyle name="Total 2 2 2 28" xfId="41687"/>
    <cellStyle name="Total 2 2 2 28 2" xfId="41688"/>
    <cellStyle name="Total 2 2 2 28 2 2" xfId="41689"/>
    <cellStyle name="Total 2 2 2 28 2 3" xfId="41690"/>
    <cellStyle name="Total 2 2 2 28 2 4" xfId="41691"/>
    <cellStyle name="Total 2 2 2 28 2 5" xfId="41692"/>
    <cellStyle name="Total 2 2 2 28 2 6" xfId="41693"/>
    <cellStyle name="Total 2 2 2 28 3" xfId="41694"/>
    <cellStyle name="Total 2 2 2 28 4" xfId="41695"/>
    <cellStyle name="Total 2 2 2 28 5" xfId="41696"/>
    <cellStyle name="Total 2 2 2 28 6" xfId="41697"/>
    <cellStyle name="Total 2 2 2 28 7" xfId="41698"/>
    <cellStyle name="Total 2 2 2 29" xfId="41699"/>
    <cellStyle name="Total 2 2 2 29 2" xfId="41700"/>
    <cellStyle name="Total 2 2 2 29 2 2" xfId="41701"/>
    <cellStyle name="Total 2 2 2 29 2 3" xfId="41702"/>
    <cellStyle name="Total 2 2 2 29 2 4" xfId="41703"/>
    <cellStyle name="Total 2 2 2 29 2 5" xfId="41704"/>
    <cellStyle name="Total 2 2 2 29 2 6" xfId="41705"/>
    <cellStyle name="Total 2 2 2 29 3" xfId="41706"/>
    <cellStyle name="Total 2 2 2 29 4" xfId="41707"/>
    <cellStyle name="Total 2 2 2 29 5" xfId="41708"/>
    <cellStyle name="Total 2 2 2 29 6" xfId="41709"/>
    <cellStyle name="Total 2 2 2 29 7" xfId="41710"/>
    <cellStyle name="Total 2 2 2 3" xfId="41711"/>
    <cellStyle name="Total 2 2 2 3 2" xfId="41712"/>
    <cellStyle name="Total 2 2 2 3 2 2" xfId="41713"/>
    <cellStyle name="Total 2 2 2 3 2 3" xfId="41714"/>
    <cellStyle name="Total 2 2 2 3 2 4" xfId="41715"/>
    <cellStyle name="Total 2 2 2 3 2 5" xfId="41716"/>
    <cellStyle name="Total 2 2 2 3 2 6" xfId="41717"/>
    <cellStyle name="Total 2 2 2 3 3" xfId="41718"/>
    <cellStyle name="Total 2 2 2 3 4" xfId="41719"/>
    <cellStyle name="Total 2 2 2 3 5" xfId="41720"/>
    <cellStyle name="Total 2 2 2 3 6" xfId="41721"/>
    <cellStyle name="Total 2 2 2 3 7" xfId="41722"/>
    <cellStyle name="Total 2 2 2 30" xfId="41723"/>
    <cellStyle name="Total 2 2 2 30 2" xfId="41724"/>
    <cellStyle name="Total 2 2 2 30 2 2" xfId="41725"/>
    <cellStyle name="Total 2 2 2 30 2 3" xfId="41726"/>
    <cellStyle name="Total 2 2 2 30 2 4" xfId="41727"/>
    <cellStyle name="Total 2 2 2 30 2 5" xfId="41728"/>
    <cellStyle name="Total 2 2 2 30 2 6" xfId="41729"/>
    <cellStyle name="Total 2 2 2 30 3" xfId="41730"/>
    <cellStyle name="Total 2 2 2 30 4" xfId="41731"/>
    <cellStyle name="Total 2 2 2 30 5" xfId="41732"/>
    <cellStyle name="Total 2 2 2 30 6" xfId="41733"/>
    <cellStyle name="Total 2 2 2 30 7" xfId="41734"/>
    <cellStyle name="Total 2 2 2 31" xfId="41735"/>
    <cellStyle name="Total 2 2 2 31 2" xfId="41736"/>
    <cellStyle name="Total 2 2 2 31 2 2" xfId="41737"/>
    <cellStyle name="Total 2 2 2 31 2 3" xfId="41738"/>
    <cellStyle name="Total 2 2 2 31 2 4" xfId="41739"/>
    <cellStyle name="Total 2 2 2 31 2 5" xfId="41740"/>
    <cellStyle name="Total 2 2 2 31 2 6" xfId="41741"/>
    <cellStyle name="Total 2 2 2 31 3" xfId="41742"/>
    <cellStyle name="Total 2 2 2 31 4" xfId="41743"/>
    <cellStyle name="Total 2 2 2 31 5" xfId="41744"/>
    <cellStyle name="Total 2 2 2 31 6" xfId="41745"/>
    <cellStyle name="Total 2 2 2 31 7" xfId="41746"/>
    <cellStyle name="Total 2 2 2 32" xfId="41747"/>
    <cellStyle name="Total 2 2 2 32 2" xfId="41748"/>
    <cellStyle name="Total 2 2 2 32 2 2" xfId="41749"/>
    <cellStyle name="Total 2 2 2 32 2 3" xfId="41750"/>
    <cellStyle name="Total 2 2 2 32 2 4" xfId="41751"/>
    <cellStyle name="Total 2 2 2 32 2 5" xfId="41752"/>
    <cellStyle name="Total 2 2 2 32 2 6" xfId="41753"/>
    <cellStyle name="Total 2 2 2 32 3" xfId="41754"/>
    <cellStyle name="Total 2 2 2 32 4" xfId="41755"/>
    <cellStyle name="Total 2 2 2 32 5" xfId="41756"/>
    <cellStyle name="Total 2 2 2 32 6" xfId="41757"/>
    <cellStyle name="Total 2 2 2 32 7" xfId="41758"/>
    <cellStyle name="Total 2 2 2 33" xfId="41759"/>
    <cellStyle name="Total 2 2 2 33 2" xfId="41760"/>
    <cellStyle name="Total 2 2 2 33 2 2" xfId="41761"/>
    <cellStyle name="Total 2 2 2 33 2 3" xfId="41762"/>
    <cellStyle name="Total 2 2 2 33 2 4" xfId="41763"/>
    <cellStyle name="Total 2 2 2 33 2 5" xfId="41764"/>
    <cellStyle name="Total 2 2 2 33 2 6" xfId="41765"/>
    <cellStyle name="Total 2 2 2 33 3" xfId="41766"/>
    <cellStyle name="Total 2 2 2 33 4" xfId="41767"/>
    <cellStyle name="Total 2 2 2 33 5" xfId="41768"/>
    <cellStyle name="Total 2 2 2 33 6" xfId="41769"/>
    <cellStyle name="Total 2 2 2 33 7" xfId="41770"/>
    <cellStyle name="Total 2 2 2 34" xfId="41771"/>
    <cellStyle name="Total 2 2 2 34 2" xfId="41772"/>
    <cellStyle name="Total 2 2 2 34 2 2" xfId="41773"/>
    <cellStyle name="Total 2 2 2 34 2 3" xfId="41774"/>
    <cellStyle name="Total 2 2 2 34 2 4" xfId="41775"/>
    <cellStyle name="Total 2 2 2 34 2 5" xfId="41776"/>
    <cellStyle name="Total 2 2 2 34 2 6" xfId="41777"/>
    <cellStyle name="Total 2 2 2 34 3" xfId="41778"/>
    <cellStyle name="Total 2 2 2 34 4" xfId="41779"/>
    <cellStyle name="Total 2 2 2 34 5" xfId="41780"/>
    <cellStyle name="Total 2 2 2 35" xfId="41781"/>
    <cellStyle name="Total 2 2 2 35 2" xfId="41782"/>
    <cellStyle name="Total 2 2 2 35 3" xfId="41783"/>
    <cellStyle name="Total 2 2 2 35 4" xfId="41784"/>
    <cellStyle name="Total 2 2 2 35 5" xfId="41785"/>
    <cellStyle name="Total 2 2 2 35 6" xfId="41786"/>
    <cellStyle name="Total 2 2 2 36" xfId="41787"/>
    <cellStyle name="Total 2 2 2 37" xfId="41788"/>
    <cellStyle name="Total 2 2 2 38" xfId="41789"/>
    <cellStyle name="Total 2 2 2 4" xfId="41790"/>
    <cellStyle name="Total 2 2 2 4 2" xfId="41791"/>
    <cellStyle name="Total 2 2 2 4 2 2" xfId="41792"/>
    <cellStyle name="Total 2 2 2 4 2 3" xfId="41793"/>
    <cellStyle name="Total 2 2 2 4 2 4" xfId="41794"/>
    <cellStyle name="Total 2 2 2 4 2 5" xfId="41795"/>
    <cellStyle name="Total 2 2 2 4 2 6" xfId="41796"/>
    <cellStyle name="Total 2 2 2 4 3" xfId="41797"/>
    <cellStyle name="Total 2 2 2 4 4" xfId="41798"/>
    <cellStyle name="Total 2 2 2 4 5" xfId="41799"/>
    <cellStyle name="Total 2 2 2 4 6" xfId="41800"/>
    <cellStyle name="Total 2 2 2 4 7" xfId="41801"/>
    <cellStyle name="Total 2 2 2 5" xfId="41802"/>
    <cellStyle name="Total 2 2 2 5 2" xfId="41803"/>
    <cellStyle name="Total 2 2 2 5 2 2" xfId="41804"/>
    <cellStyle name="Total 2 2 2 5 2 3" xfId="41805"/>
    <cellStyle name="Total 2 2 2 5 2 4" xfId="41806"/>
    <cellStyle name="Total 2 2 2 5 2 5" xfId="41807"/>
    <cellStyle name="Total 2 2 2 5 2 6" xfId="41808"/>
    <cellStyle name="Total 2 2 2 5 3" xfId="41809"/>
    <cellStyle name="Total 2 2 2 5 4" xfId="41810"/>
    <cellStyle name="Total 2 2 2 5 5" xfId="41811"/>
    <cellStyle name="Total 2 2 2 5 6" xfId="41812"/>
    <cellStyle name="Total 2 2 2 5 7" xfId="41813"/>
    <cellStyle name="Total 2 2 2 6" xfId="41814"/>
    <cellStyle name="Total 2 2 2 6 2" xfId="41815"/>
    <cellStyle name="Total 2 2 2 6 2 2" xfId="41816"/>
    <cellStyle name="Total 2 2 2 6 2 3" xfId="41817"/>
    <cellStyle name="Total 2 2 2 6 2 4" xfId="41818"/>
    <cellStyle name="Total 2 2 2 6 2 5" xfId="41819"/>
    <cellStyle name="Total 2 2 2 6 2 6" xfId="41820"/>
    <cellStyle name="Total 2 2 2 6 3" xfId="41821"/>
    <cellStyle name="Total 2 2 2 6 4" xfId="41822"/>
    <cellStyle name="Total 2 2 2 6 5" xfId="41823"/>
    <cellStyle name="Total 2 2 2 6 6" xfId="41824"/>
    <cellStyle name="Total 2 2 2 6 7" xfId="41825"/>
    <cellStyle name="Total 2 2 2 7" xfId="41826"/>
    <cellStyle name="Total 2 2 2 7 2" xfId="41827"/>
    <cellStyle name="Total 2 2 2 7 2 2" xfId="41828"/>
    <cellStyle name="Total 2 2 2 7 2 3" xfId="41829"/>
    <cellStyle name="Total 2 2 2 7 2 4" xfId="41830"/>
    <cellStyle name="Total 2 2 2 7 2 5" xfId="41831"/>
    <cellStyle name="Total 2 2 2 7 2 6" xfId="41832"/>
    <cellStyle name="Total 2 2 2 7 3" xfId="41833"/>
    <cellStyle name="Total 2 2 2 7 4" xfId="41834"/>
    <cellStyle name="Total 2 2 2 7 5" xfId="41835"/>
    <cellStyle name="Total 2 2 2 7 6" xfId="41836"/>
    <cellStyle name="Total 2 2 2 7 7" xfId="41837"/>
    <cellStyle name="Total 2 2 2 8" xfId="41838"/>
    <cellStyle name="Total 2 2 2 8 2" xfId="41839"/>
    <cellStyle name="Total 2 2 2 8 2 2" xfId="41840"/>
    <cellStyle name="Total 2 2 2 8 2 3" xfId="41841"/>
    <cellStyle name="Total 2 2 2 8 2 4" xfId="41842"/>
    <cellStyle name="Total 2 2 2 8 2 5" xfId="41843"/>
    <cellStyle name="Total 2 2 2 8 2 6" xfId="41844"/>
    <cellStyle name="Total 2 2 2 8 3" xfId="41845"/>
    <cellStyle name="Total 2 2 2 8 4" xfId="41846"/>
    <cellStyle name="Total 2 2 2 8 5" xfId="41847"/>
    <cellStyle name="Total 2 2 2 8 6" xfId="41848"/>
    <cellStyle name="Total 2 2 2 8 7" xfId="41849"/>
    <cellStyle name="Total 2 2 2 9" xfId="41850"/>
    <cellStyle name="Total 2 2 2 9 2" xfId="41851"/>
    <cellStyle name="Total 2 2 2 9 2 2" xfId="41852"/>
    <cellStyle name="Total 2 2 2 9 2 3" xfId="41853"/>
    <cellStyle name="Total 2 2 2 9 2 4" xfId="41854"/>
    <cellStyle name="Total 2 2 2 9 2 5" xfId="41855"/>
    <cellStyle name="Total 2 2 2 9 2 6" xfId="41856"/>
    <cellStyle name="Total 2 2 2 9 3" xfId="41857"/>
    <cellStyle name="Total 2 2 2 9 4" xfId="41858"/>
    <cellStyle name="Total 2 2 2 9 5" xfId="41859"/>
    <cellStyle name="Total 2 2 2 9 6" xfId="41860"/>
    <cellStyle name="Total 2 2 2 9 7" xfId="41861"/>
    <cellStyle name="Total 2 2 20" xfId="41862"/>
    <cellStyle name="Total 2 2 20 2" xfId="41863"/>
    <cellStyle name="Total 2 2 20 2 2" xfId="41864"/>
    <cellStyle name="Total 2 2 20 2 3" xfId="41865"/>
    <cellStyle name="Total 2 2 20 2 4" xfId="41866"/>
    <cellStyle name="Total 2 2 20 2 5" xfId="41867"/>
    <cellStyle name="Total 2 2 20 2 6" xfId="41868"/>
    <cellStyle name="Total 2 2 20 3" xfId="41869"/>
    <cellStyle name="Total 2 2 20 4" xfId="41870"/>
    <cellStyle name="Total 2 2 20 5" xfId="41871"/>
    <cellStyle name="Total 2 2 20 6" xfId="41872"/>
    <cellStyle name="Total 2 2 20 7" xfId="41873"/>
    <cellStyle name="Total 2 2 21" xfId="41874"/>
    <cellStyle name="Total 2 2 21 2" xfId="41875"/>
    <cellStyle name="Total 2 2 21 2 2" xfId="41876"/>
    <cellStyle name="Total 2 2 21 2 3" xfId="41877"/>
    <cellStyle name="Total 2 2 21 2 4" xfId="41878"/>
    <cellStyle name="Total 2 2 21 2 5" xfId="41879"/>
    <cellStyle name="Total 2 2 21 2 6" xfId="41880"/>
    <cellStyle name="Total 2 2 21 3" xfId="41881"/>
    <cellStyle name="Total 2 2 21 4" xfId="41882"/>
    <cellStyle name="Total 2 2 21 5" xfId="41883"/>
    <cellStyle name="Total 2 2 21 6" xfId="41884"/>
    <cellStyle name="Total 2 2 21 7" xfId="41885"/>
    <cellStyle name="Total 2 2 22" xfId="41886"/>
    <cellStyle name="Total 2 2 22 2" xfId="41887"/>
    <cellStyle name="Total 2 2 22 2 2" xfId="41888"/>
    <cellStyle name="Total 2 2 22 2 3" xfId="41889"/>
    <cellStyle name="Total 2 2 22 2 4" xfId="41890"/>
    <cellStyle name="Total 2 2 22 2 5" xfId="41891"/>
    <cellStyle name="Total 2 2 22 2 6" xfId="41892"/>
    <cellStyle name="Total 2 2 22 3" xfId="41893"/>
    <cellStyle name="Total 2 2 22 4" xfId="41894"/>
    <cellStyle name="Total 2 2 22 5" xfId="41895"/>
    <cellStyle name="Total 2 2 22 6" xfId="41896"/>
    <cellStyle name="Total 2 2 22 7" xfId="41897"/>
    <cellStyle name="Total 2 2 23" xfId="41898"/>
    <cellStyle name="Total 2 2 23 2" xfId="41899"/>
    <cellStyle name="Total 2 2 23 2 2" xfId="41900"/>
    <cellStyle name="Total 2 2 23 2 3" xfId="41901"/>
    <cellStyle name="Total 2 2 23 2 4" xfId="41902"/>
    <cellStyle name="Total 2 2 23 2 5" xfId="41903"/>
    <cellStyle name="Total 2 2 23 2 6" xfId="41904"/>
    <cellStyle name="Total 2 2 23 3" xfId="41905"/>
    <cellStyle name="Total 2 2 23 4" xfId="41906"/>
    <cellStyle name="Total 2 2 23 5" xfId="41907"/>
    <cellStyle name="Total 2 2 23 6" xfId="41908"/>
    <cellStyle name="Total 2 2 23 7" xfId="41909"/>
    <cellStyle name="Total 2 2 24" xfId="41910"/>
    <cellStyle name="Total 2 2 24 2" xfId="41911"/>
    <cellStyle name="Total 2 2 24 2 2" xfId="41912"/>
    <cellStyle name="Total 2 2 24 2 3" xfId="41913"/>
    <cellStyle name="Total 2 2 24 2 4" xfId="41914"/>
    <cellStyle name="Total 2 2 24 2 5" xfId="41915"/>
    <cellStyle name="Total 2 2 24 2 6" xfId="41916"/>
    <cellStyle name="Total 2 2 24 3" xfId="41917"/>
    <cellStyle name="Total 2 2 24 4" xfId="41918"/>
    <cellStyle name="Total 2 2 24 5" xfId="41919"/>
    <cellStyle name="Total 2 2 24 6" xfId="41920"/>
    <cellStyle name="Total 2 2 24 7" xfId="41921"/>
    <cellStyle name="Total 2 2 25" xfId="41922"/>
    <cellStyle name="Total 2 2 25 2" xfId="41923"/>
    <cellStyle name="Total 2 2 25 2 2" xfId="41924"/>
    <cellStyle name="Total 2 2 25 2 3" xfId="41925"/>
    <cellStyle name="Total 2 2 25 2 4" xfId="41926"/>
    <cellStyle name="Total 2 2 25 2 5" xfId="41927"/>
    <cellStyle name="Total 2 2 25 2 6" xfId="41928"/>
    <cellStyle name="Total 2 2 25 3" xfId="41929"/>
    <cellStyle name="Total 2 2 25 4" xfId="41930"/>
    <cellStyle name="Total 2 2 25 5" xfId="41931"/>
    <cellStyle name="Total 2 2 25 6" xfId="41932"/>
    <cellStyle name="Total 2 2 25 7" xfId="41933"/>
    <cellStyle name="Total 2 2 26" xfId="41934"/>
    <cellStyle name="Total 2 2 26 2" xfId="41935"/>
    <cellStyle name="Total 2 2 26 2 2" xfId="41936"/>
    <cellStyle name="Total 2 2 26 2 3" xfId="41937"/>
    <cellStyle name="Total 2 2 26 2 4" xfId="41938"/>
    <cellStyle name="Total 2 2 26 2 5" xfId="41939"/>
    <cellStyle name="Total 2 2 26 2 6" xfId="41940"/>
    <cellStyle name="Total 2 2 26 3" xfId="41941"/>
    <cellStyle name="Total 2 2 26 4" xfId="41942"/>
    <cellStyle name="Total 2 2 26 5" xfId="41943"/>
    <cellStyle name="Total 2 2 26 6" xfId="41944"/>
    <cellStyle name="Total 2 2 26 7" xfId="41945"/>
    <cellStyle name="Total 2 2 27" xfId="41946"/>
    <cellStyle name="Total 2 2 27 2" xfId="41947"/>
    <cellStyle name="Total 2 2 27 2 2" xfId="41948"/>
    <cellStyle name="Total 2 2 27 2 3" xfId="41949"/>
    <cellStyle name="Total 2 2 27 2 4" xfId="41950"/>
    <cellStyle name="Total 2 2 27 2 5" xfId="41951"/>
    <cellStyle name="Total 2 2 27 2 6" xfId="41952"/>
    <cellStyle name="Total 2 2 27 3" xfId="41953"/>
    <cellStyle name="Total 2 2 27 4" xfId="41954"/>
    <cellStyle name="Total 2 2 27 5" xfId="41955"/>
    <cellStyle name="Total 2 2 27 6" xfId="41956"/>
    <cellStyle name="Total 2 2 27 7" xfId="41957"/>
    <cellStyle name="Total 2 2 28" xfId="41958"/>
    <cellStyle name="Total 2 2 28 2" xfId="41959"/>
    <cellStyle name="Total 2 2 28 2 2" xfId="41960"/>
    <cellStyle name="Total 2 2 28 2 3" xfId="41961"/>
    <cellStyle name="Total 2 2 28 2 4" xfId="41962"/>
    <cellStyle name="Total 2 2 28 2 5" xfId="41963"/>
    <cellStyle name="Total 2 2 28 2 6" xfId="41964"/>
    <cellStyle name="Total 2 2 28 3" xfId="41965"/>
    <cellStyle name="Total 2 2 28 4" xfId="41966"/>
    <cellStyle name="Total 2 2 28 5" xfId="41967"/>
    <cellStyle name="Total 2 2 28 6" xfId="41968"/>
    <cellStyle name="Total 2 2 28 7" xfId="41969"/>
    <cellStyle name="Total 2 2 29" xfId="41970"/>
    <cellStyle name="Total 2 2 29 2" xfId="41971"/>
    <cellStyle name="Total 2 2 29 2 2" xfId="41972"/>
    <cellStyle name="Total 2 2 29 2 3" xfId="41973"/>
    <cellStyle name="Total 2 2 29 2 4" xfId="41974"/>
    <cellStyle name="Total 2 2 29 2 5" xfId="41975"/>
    <cellStyle name="Total 2 2 29 2 6" xfId="41976"/>
    <cellStyle name="Total 2 2 29 3" xfId="41977"/>
    <cellStyle name="Total 2 2 29 4" xfId="41978"/>
    <cellStyle name="Total 2 2 29 5" xfId="41979"/>
    <cellStyle name="Total 2 2 29 6" xfId="41980"/>
    <cellStyle name="Total 2 2 29 7" xfId="41981"/>
    <cellStyle name="Total 2 2 3" xfId="41982"/>
    <cellStyle name="Total 2 2 3 2" xfId="41983"/>
    <cellStyle name="Total 2 2 3 2 2" xfId="41984"/>
    <cellStyle name="Total 2 2 3 2 3" xfId="41985"/>
    <cellStyle name="Total 2 2 3 2 4" xfId="41986"/>
    <cellStyle name="Total 2 2 3 2 5" xfId="41987"/>
    <cellStyle name="Total 2 2 3 2 6" xfId="41988"/>
    <cellStyle name="Total 2 2 3 3" xfId="41989"/>
    <cellStyle name="Total 2 2 3 4" xfId="41990"/>
    <cellStyle name="Total 2 2 3 5" xfId="41991"/>
    <cellStyle name="Total 2 2 3 6" xfId="41992"/>
    <cellStyle name="Total 2 2 3 7" xfId="41993"/>
    <cellStyle name="Total 2 2 30" xfId="41994"/>
    <cellStyle name="Total 2 2 30 2" xfId="41995"/>
    <cellStyle name="Total 2 2 30 2 2" xfId="41996"/>
    <cellStyle name="Total 2 2 30 2 3" xfId="41997"/>
    <cellStyle name="Total 2 2 30 2 4" xfId="41998"/>
    <cellStyle name="Total 2 2 30 2 5" xfId="41999"/>
    <cellStyle name="Total 2 2 30 2 6" xfId="42000"/>
    <cellStyle name="Total 2 2 30 3" xfId="42001"/>
    <cellStyle name="Total 2 2 30 4" xfId="42002"/>
    <cellStyle name="Total 2 2 30 5" xfId="42003"/>
    <cellStyle name="Total 2 2 30 6" xfId="42004"/>
    <cellStyle name="Total 2 2 30 7" xfId="42005"/>
    <cellStyle name="Total 2 2 31" xfId="42006"/>
    <cellStyle name="Total 2 2 31 2" xfId="42007"/>
    <cellStyle name="Total 2 2 31 2 2" xfId="42008"/>
    <cellStyle name="Total 2 2 31 2 3" xfId="42009"/>
    <cellStyle name="Total 2 2 31 2 4" xfId="42010"/>
    <cellStyle name="Total 2 2 31 2 5" xfId="42011"/>
    <cellStyle name="Total 2 2 31 2 6" xfId="42012"/>
    <cellStyle name="Total 2 2 31 3" xfId="42013"/>
    <cellStyle name="Total 2 2 31 4" xfId="42014"/>
    <cellStyle name="Total 2 2 31 5" xfId="42015"/>
    <cellStyle name="Total 2 2 31 6" xfId="42016"/>
    <cellStyle name="Total 2 2 31 7" xfId="42017"/>
    <cellStyle name="Total 2 2 32" xfId="42018"/>
    <cellStyle name="Total 2 2 32 2" xfId="42019"/>
    <cellStyle name="Total 2 2 32 2 2" xfId="42020"/>
    <cellStyle name="Total 2 2 32 2 3" xfId="42021"/>
    <cellStyle name="Total 2 2 32 2 4" xfId="42022"/>
    <cellStyle name="Total 2 2 32 2 5" xfId="42023"/>
    <cellStyle name="Total 2 2 32 2 6" xfId="42024"/>
    <cellStyle name="Total 2 2 32 3" xfId="42025"/>
    <cellStyle name="Total 2 2 32 4" xfId="42026"/>
    <cellStyle name="Total 2 2 32 5" xfId="42027"/>
    <cellStyle name="Total 2 2 32 6" xfId="42028"/>
    <cellStyle name="Total 2 2 32 7" xfId="42029"/>
    <cellStyle name="Total 2 2 33" xfId="42030"/>
    <cellStyle name="Total 2 2 33 2" xfId="42031"/>
    <cellStyle name="Total 2 2 33 2 2" xfId="42032"/>
    <cellStyle name="Total 2 2 33 2 3" xfId="42033"/>
    <cellStyle name="Total 2 2 33 2 4" xfId="42034"/>
    <cellStyle name="Total 2 2 33 2 5" xfId="42035"/>
    <cellStyle name="Total 2 2 33 2 6" xfId="42036"/>
    <cellStyle name="Total 2 2 33 3" xfId="42037"/>
    <cellStyle name="Total 2 2 33 4" xfId="42038"/>
    <cellStyle name="Total 2 2 33 5" xfId="42039"/>
    <cellStyle name="Total 2 2 33 6" xfId="42040"/>
    <cellStyle name="Total 2 2 33 7" xfId="42041"/>
    <cellStyle name="Total 2 2 34" xfId="42042"/>
    <cellStyle name="Total 2 2 34 2" xfId="42043"/>
    <cellStyle name="Total 2 2 34 2 2" xfId="42044"/>
    <cellStyle name="Total 2 2 34 2 3" xfId="42045"/>
    <cellStyle name="Total 2 2 34 2 4" xfId="42046"/>
    <cellStyle name="Total 2 2 34 2 5" xfId="42047"/>
    <cellStyle name="Total 2 2 34 2 6" xfId="42048"/>
    <cellStyle name="Total 2 2 34 3" xfId="42049"/>
    <cellStyle name="Total 2 2 34 4" xfId="42050"/>
    <cellStyle name="Total 2 2 34 5" xfId="42051"/>
    <cellStyle name="Total 2 2 34 6" xfId="42052"/>
    <cellStyle name="Total 2 2 34 7" xfId="42053"/>
    <cellStyle name="Total 2 2 35" xfId="42054"/>
    <cellStyle name="Total 2 2 35 2" xfId="42055"/>
    <cellStyle name="Total 2 2 35 2 2" xfId="42056"/>
    <cellStyle name="Total 2 2 35 2 3" xfId="42057"/>
    <cellStyle name="Total 2 2 35 2 4" xfId="42058"/>
    <cellStyle name="Total 2 2 35 2 5" xfId="42059"/>
    <cellStyle name="Total 2 2 35 2 6" xfId="42060"/>
    <cellStyle name="Total 2 2 35 3" xfId="42061"/>
    <cellStyle name="Total 2 2 35 4" xfId="42062"/>
    <cellStyle name="Total 2 2 35 5" xfId="42063"/>
    <cellStyle name="Total 2 2 35 6" xfId="42064"/>
    <cellStyle name="Total 2 2 36" xfId="42065"/>
    <cellStyle name="Total 2 2 37" xfId="42066"/>
    <cellStyle name="Total 2 2 37 2" xfId="42067"/>
    <cellStyle name="Total 2 2 37 3" xfId="42068"/>
    <cellStyle name="Total 2 2 37 4" xfId="42069"/>
    <cellStyle name="Total 2 2 37 5" xfId="42070"/>
    <cellStyle name="Total 2 2 37 6" xfId="42071"/>
    <cellStyle name="Total 2 2 38" xfId="42072"/>
    <cellStyle name="Total 2 2 39" xfId="42073"/>
    <cellStyle name="Total 2 2 4" xfId="42074"/>
    <cellStyle name="Total 2 2 4 2" xfId="42075"/>
    <cellStyle name="Total 2 2 4 2 2" xfId="42076"/>
    <cellStyle name="Total 2 2 4 2 3" xfId="42077"/>
    <cellStyle name="Total 2 2 4 2 4" xfId="42078"/>
    <cellStyle name="Total 2 2 4 2 5" xfId="42079"/>
    <cellStyle name="Total 2 2 4 2 6" xfId="42080"/>
    <cellStyle name="Total 2 2 4 3" xfId="42081"/>
    <cellStyle name="Total 2 2 4 4" xfId="42082"/>
    <cellStyle name="Total 2 2 4 5" xfId="42083"/>
    <cellStyle name="Total 2 2 4 6" xfId="42084"/>
    <cellStyle name="Total 2 2 4 7" xfId="42085"/>
    <cellStyle name="Total 2 2 5" xfId="42086"/>
    <cellStyle name="Total 2 2 5 2" xfId="42087"/>
    <cellStyle name="Total 2 2 5 2 2" xfId="42088"/>
    <cellStyle name="Total 2 2 5 2 3" xfId="42089"/>
    <cellStyle name="Total 2 2 5 2 4" xfId="42090"/>
    <cellStyle name="Total 2 2 5 2 5" xfId="42091"/>
    <cellStyle name="Total 2 2 5 2 6" xfId="42092"/>
    <cellStyle name="Total 2 2 5 3" xfId="42093"/>
    <cellStyle name="Total 2 2 5 4" xfId="42094"/>
    <cellStyle name="Total 2 2 5 5" xfId="42095"/>
    <cellStyle name="Total 2 2 5 6" xfId="42096"/>
    <cellStyle name="Total 2 2 5 7" xfId="42097"/>
    <cellStyle name="Total 2 2 6" xfId="42098"/>
    <cellStyle name="Total 2 2 6 2" xfId="42099"/>
    <cellStyle name="Total 2 2 6 2 2" xfId="42100"/>
    <cellStyle name="Total 2 2 6 2 3" xfId="42101"/>
    <cellStyle name="Total 2 2 6 2 4" xfId="42102"/>
    <cellStyle name="Total 2 2 6 2 5" xfId="42103"/>
    <cellStyle name="Total 2 2 6 2 6" xfId="42104"/>
    <cellStyle name="Total 2 2 6 3" xfId="42105"/>
    <cellStyle name="Total 2 2 6 4" xfId="42106"/>
    <cellStyle name="Total 2 2 6 5" xfId="42107"/>
    <cellStyle name="Total 2 2 6 6" xfId="42108"/>
    <cellStyle name="Total 2 2 6 7" xfId="42109"/>
    <cellStyle name="Total 2 2 7" xfId="42110"/>
    <cellStyle name="Total 2 2 7 2" xfId="42111"/>
    <cellStyle name="Total 2 2 7 2 2" xfId="42112"/>
    <cellStyle name="Total 2 2 7 2 3" xfId="42113"/>
    <cellStyle name="Total 2 2 7 2 4" xfId="42114"/>
    <cellStyle name="Total 2 2 7 2 5" xfId="42115"/>
    <cellStyle name="Total 2 2 7 2 6" xfId="42116"/>
    <cellStyle name="Total 2 2 7 3" xfId="42117"/>
    <cellStyle name="Total 2 2 7 4" xfId="42118"/>
    <cellStyle name="Total 2 2 7 5" xfId="42119"/>
    <cellStyle name="Total 2 2 7 6" xfId="42120"/>
    <cellStyle name="Total 2 2 7 7" xfId="42121"/>
    <cellStyle name="Total 2 2 8" xfId="42122"/>
    <cellStyle name="Total 2 2 8 2" xfId="42123"/>
    <cellStyle name="Total 2 2 8 2 2" xfId="42124"/>
    <cellStyle name="Total 2 2 8 2 3" xfId="42125"/>
    <cellStyle name="Total 2 2 8 2 4" xfId="42126"/>
    <cellStyle name="Total 2 2 8 2 5" xfId="42127"/>
    <cellStyle name="Total 2 2 8 2 6" xfId="42128"/>
    <cellStyle name="Total 2 2 8 3" xfId="42129"/>
    <cellStyle name="Total 2 2 8 4" xfId="42130"/>
    <cellStyle name="Total 2 2 8 5" xfId="42131"/>
    <cellStyle name="Total 2 2 8 6" xfId="42132"/>
    <cellStyle name="Total 2 2 8 7" xfId="42133"/>
    <cellStyle name="Total 2 2 9" xfId="42134"/>
    <cellStyle name="Total 2 2 9 2" xfId="42135"/>
    <cellStyle name="Total 2 2 9 2 2" xfId="42136"/>
    <cellStyle name="Total 2 2 9 2 3" xfId="42137"/>
    <cellStyle name="Total 2 2 9 2 4" xfId="42138"/>
    <cellStyle name="Total 2 2 9 2 5" xfId="42139"/>
    <cellStyle name="Total 2 2 9 2 6" xfId="42140"/>
    <cellStyle name="Total 2 2 9 3" xfId="42141"/>
    <cellStyle name="Total 2 2 9 4" xfId="42142"/>
    <cellStyle name="Total 2 2 9 5" xfId="42143"/>
    <cellStyle name="Total 2 2 9 6" xfId="42144"/>
    <cellStyle name="Total 2 2 9 7" xfId="42145"/>
    <cellStyle name="Total 2 20" xfId="42146"/>
    <cellStyle name="Total 2 20 2" xfId="42147"/>
    <cellStyle name="Total 2 20 2 2" xfId="42148"/>
    <cellStyle name="Total 2 20 2 3" xfId="42149"/>
    <cellStyle name="Total 2 20 2 4" xfId="42150"/>
    <cellStyle name="Total 2 20 2 5" xfId="42151"/>
    <cellStyle name="Total 2 20 2 6" xfId="42152"/>
    <cellStyle name="Total 2 20 3" xfId="42153"/>
    <cellStyle name="Total 2 20 4" xfId="42154"/>
    <cellStyle name="Total 2 20 5" xfId="42155"/>
    <cellStyle name="Total 2 20 6" xfId="42156"/>
    <cellStyle name="Total 2 20 7" xfId="42157"/>
    <cellStyle name="Total 2 21" xfId="42158"/>
    <cellStyle name="Total 2 21 2" xfId="42159"/>
    <cellStyle name="Total 2 21 2 2" xfId="42160"/>
    <cellStyle name="Total 2 21 2 3" xfId="42161"/>
    <cellStyle name="Total 2 21 2 4" xfId="42162"/>
    <cellStyle name="Total 2 21 2 5" xfId="42163"/>
    <cellStyle name="Total 2 21 2 6" xfId="42164"/>
    <cellStyle name="Total 2 21 3" xfId="42165"/>
    <cellStyle name="Total 2 21 4" xfId="42166"/>
    <cellStyle name="Total 2 21 5" xfId="42167"/>
    <cellStyle name="Total 2 21 6" xfId="42168"/>
    <cellStyle name="Total 2 21 7" xfId="42169"/>
    <cellStyle name="Total 2 22" xfId="42170"/>
    <cellStyle name="Total 2 22 2" xfId="42171"/>
    <cellStyle name="Total 2 22 2 2" xfId="42172"/>
    <cellStyle name="Total 2 22 2 3" xfId="42173"/>
    <cellStyle name="Total 2 22 2 4" xfId="42174"/>
    <cellStyle name="Total 2 22 2 5" xfId="42175"/>
    <cellStyle name="Total 2 22 2 6" xfId="42176"/>
    <cellStyle name="Total 2 22 3" xfId="42177"/>
    <cellStyle name="Total 2 22 4" xfId="42178"/>
    <cellStyle name="Total 2 22 5" xfId="42179"/>
    <cellStyle name="Total 2 22 6" xfId="42180"/>
    <cellStyle name="Total 2 22 7" xfId="42181"/>
    <cellStyle name="Total 2 23" xfId="42182"/>
    <cellStyle name="Total 2 23 2" xfId="42183"/>
    <cellStyle name="Total 2 23 2 2" xfId="42184"/>
    <cellStyle name="Total 2 23 2 3" xfId="42185"/>
    <cellStyle name="Total 2 23 2 4" xfId="42186"/>
    <cellStyle name="Total 2 23 2 5" xfId="42187"/>
    <cellStyle name="Total 2 23 2 6" xfId="42188"/>
    <cellStyle name="Total 2 23 3" xfId="42189"/>
    <cellStyle name="Total 2 23 4" xfId="42190"/>
    <cellStyle name="Total 2 23 5" xfId="42191"/>
    <cellStyle name="Total 2 23 6" xfId="42192"/>
    <cellStyle name="Total 2 23 7" xfId="42193"/>
    <cellStyle name="Total 2 24" xfId="42194"/>
    <cellStyle name="Total 2 24 2" xfId="42195"/>
    <cellStyle name="Total 2 24 2 2" xfId="42196"/>
    <cellStyle name="Total 2 24 2 3" xfId="42197"/>
    <cellStyle name="Total 2 24 2 4" xfId="42198"/>
    <cellStyle name="Total 2 24 2 5" xfId="42199"/>
    <cellStyle name="Total 2 24 2 6" xfId="42200"/>
    <cellStyle name="Total 2 24 3" xfId="42201"/>
    <cellStyle name="Total 2 24 4" xfId="42202"/>
    <cellStyle name="Total 2 24 5" xfId="42203"/>
    <cellStyle name="Total 2 24 6" xfId="42204"/>
    <cellStyle name="Total 2 24 7" xfId="42205"/>
    <cellStyle name="Total 2 25" xfId="42206"/>
    <cellStyle name="Total 2 25 2" xfId="42207"/>
    <cellStyle name="Total 2 25 2 2" xfId="42208"/>
    <cellStyle name="Total 2 25 2 3" xfId="42209"/>
    <cellStyle name="Total 2 25 2 4" xfId="42210"/>
    <cellStyle name="Total 2 25 2 5" xfId="42211"/>
    <cellStyle name="Total 2 25 2 6" xfId="42212"/>
    <cellStyle name="Total 2 25 3" xfId="42213"/>
    <cellStyle name="Total 2 25 4" xfId="42214"/>
    <cellStyle name="Total 2 25 5" xfId="42215"/>
    <cellStyle name="Total 2 25 6" xfId="42216"/>
    <cellStyle name="Total 2 25 7" xfId="42217"/>
    <cellStyle name="Total 2 26" xfId="42218"/>
    <cellStyle name="Total 2 26 2" xfId="42219"/>
    <cellStyle name="Total 2 26 2 2" xfId="42220"/>
    <cellStyle name="Total 2 26 2 3" xfId="42221"/>
    <cellStyle name="Total 2 26 2 4" xfId="42222"/>
    <cellStyle name="Total 2 26 2 5" xfId="42223"/>
    <cellStyle name="Total 2 26 2 6" xfId="42224"/>
    <cellStyle name="Total 2 26 3" xfId="42225"/>
    <cellStyle name="Total 2 26 4" xfId="42226"/>
    <cellStyle name="Total 2 26 5" xfId="42227"/>
    <cellStyle name="Total 2 26 6" xfId="42228"/>
    <cellStyle name="Total 2 26 7" xfId="42229"/>
    <cellStyle name="Total 2 27" xfId="42230"/>
    <cellStyle name="Total 2 27 2" xfId="42231"/>
    <cellStyle name="Total 2 27 2 2" xfId="42232"/>
    <cellStyle name="Total 2 27 2 3" xfId="42233"/>
    <cellStyle name="Total 2 27 2 4" xfId="42234"/>
    <cellStyle name="Total 2 27 2 5" xfId="42235"/>
    <cellStyle name="Total 2 27 2 6" xfId="42236"/>
    <cellStyle name="Total 2 27 3" xfId="42237"/>
    <cellStyle name="Total 2 27 4" xfId="42238"/>
    <cellStyle name="Total 2 27 5" xfId="42239"/>
    <cellStyle name="Total 2 27 6" xfId="42240"/>
    <cellStyle name="Total 2 27 7" xfId="42241"/>
    <cellStyle name="Total 2 28" xfId="42242"/>
    <cellStyle name="Total 2 28 2" xfId="42243"/>
    <cellStyle name="Total 2 28 2 2" xfId="42244"/>
    <cellStyle name="Total 2 28 2 3" xfId="42245"/>
    <cellStyle name="Total 2 28 2 4" xfId="42246"/>
    <cellStyle name="Total 2 28 2 5" xfId="42247"/>
    <cellStyle name="Total 2 28 2 6" xfId="42248"/>
    <cellStyle name="Total 2 28 3" xfId="42249"/>
    <cellStyle name="Total 2 28 4" xfId="42250"/>
    <cellStyle name="Total 2 28 5" xfId="42251"/>
    <cellStyle name="Total 2 28 6" xfId="42252"/>
    <cellStyle name="Total 2 28 7" xfId="42253"/>
    <cellStyle name="Total 2 29" xfId="42254"/>
    <cellStyle name="Total 2 29 2" xfId="42255"/>
    <cellStyle name="Total 2 29 2 2" xfId="42256"/>
    <cellStyle name="Total 2 29 2 3" xfId="42257"/>
    <cellStyle name="Total 2 29 2 4" xfId="42258"/>
    <cellStyle name="Total 2 29 2 5" xfId="42259"/>
    <cellStyle name="Total 2 29 2 6" xfId="42260"/>
    <cellStyle name="Total 2 29 3" xfId="42261"/>
    <cellStyle name="Total 2 29 4" xfId="42262"/>
    <cellStyle name="Total 2 29 5" xfId="42263"/>
    <cellStyle name="Total 2 29 6" xfId="42264"/>
    <cellStyle name="Total 2 29 7" xfId="42265"/>
    <cellStyle name="Total 2 3" xfId="42266"/>
    <cellStyle name="Total 2 3 10" xfId="42267"/>
    <cellStyle name="Total 2 3 10 2" xfId="42268"/>
    <cellStyle name="Total 2 3 10 2 2" xfId="42269"/>
    <cellStyle name="Total 2 3 10 2 3" xfId="42270"/>
    <cellStyle name="Total 2 3 10 2 4" xfId="42271"/>
    <cellStyle name="Total 2 3 10 2 5" xfId="42272"/>
    <cellStyle name="Total 2 3 10 2 6" xfId="42273"/>
    <cellStyle name="Total 2 3 10 3" xfId="42274"/>
    <cellStyle name="Total 2 3 10 4" xfId="42275"/>
    <cellStyle name="Total 2 3 10 5" xfId="42276"/>
    <cellStyle name="Total 2 3 10 6" xfId="42277"/>
    <cellStyle name="Total 2 3 10 7" xfId="42278"/>
    <cellStyle name="Total 2 3 11" xfId="42279"/>
    <cellStyle name="Total 2 3 11 2" xfId="42280"/>
    <cellStyle name="Total 2 3 11 2 2" xfId="42281"/>
    <cellStyle name="Total 2 3 11 2 3" xfId="42282"/>
    <cellStyle name="Total 2 3 11 2 4" xfId="42283"/>
    <cellStyle name="Total 2 3 11 2 5" xfId="42284"/>
    <cellStyle name="Total 2 3 11 2 6" xfId="42285"/>
    <cellStyle name="Total 2 3 11 3" xfId="42286"/>
    <cellStyle name="Total 2 3 11 4" xfId="42287"/>
    <cellStyle name="Total 2 3 11 5" xfId="42288"/>
    <cellStyle name="Total 2 3 11 6" xfId="42289"/>
    <cellStyle name="Total 2 3 11 7" xfId="42290"/>
    <cellStyle name="Total 2 3 12" xfId="42291"/>
    <cellStyle name="Total 2 3 12 2" xfId="42292"/>
    <cellStyle name="Total 2 3 12 2 2" xfId="42293"/>
    <cellStyle name="Total 2 3 12 2 3" xfId="42294"/>
    <cellStyle name="Total 2 3 12 2 4" xfId="42295"/>
    <cellStyle name="Total 2 3 12 2 5" xfId="42296"/>
    <cellStyle name="Total 2 3 12 2 6" xfId="42297"/>
    <cellStyle name="Total 2 3 12 3" xfId="42298"/>
    <cellStyle name="Total 2 3 12 4" xfId="42299"/>
    <cellStyle name="Total 2 3 12 5" xfId="42300"/>
    <cellStyle name="Total 2 3 12 6" xfId="42301"/>
    <cellStyle name="Total 2 3 12 7" xfId="42302"/>
    <cellStyle name="Total 2 3 13" xfId="42303"/>
    <cellStyle name="Total 2 3 13 2" xfId="42304"/>
    <cellStyle name="Total 2 3 13 2 2" xfId="42305"/>
    <cellStyle name="Total 2 3 13 2 3" xfId="42306"/>
    <cellStyle name="Total 2 3 13 2 4" xfId="42307"/>
    <cellStyle name="Total 2 3 13 2 5" xfId="42308"/>
    <cellStyle name="Total 2 3 13 2 6" xfId="42309"/>
    <cellStyle name="Total 2 3 13 3" xfId="42310"/>
    <cellStyle name="Total 2 3 13 4" xfId="42311"/>
    <cellStyle name="Total 2 3 13 5" xfId="42312"/>
    <cellStyle name="Total 2 3 13 6" xfId="42313"/>
    <cellStyle name="Total 2 3 13 7" xfId="42314"/>
    <cellStyle name="Total 2 3 14" xfId="42315"/>
    <cellStyle name="Total 2 3 14 2" xfId="42316"/>
    <cellStyle name="Total 2 3 14 2 2" xfId="42317"/>
    <cellStyle name="Total 2 3 14 2 3" xfId="42318"/>
    <cellStyle name="Total 2 3 14 2 4" xfId="42319"/>
    <cellStyle name="Total 2 3 14 2 5" xfId="42320"/>
    <cellStyle name="Total 2 3 14 2 6" xfId="42321"/>
    <cellStyle name="Total 2 3 14 3" xfId="42322"/>
    <cellStyle name="Total 2 3 14 4" xfId="42323"/>
    <cellStyle name="Total 2 3 14 5" xfId="42324"/>
    <cellStyle name="Total 2 3 14 6" xfId="42325"/>
    <cellStyle name="Total 2 3 14 7" xfId="42326"/>
    <cellStyle name="Total 2 3 15" xfId="42327"/>
    <cellStyle name="Total 2 3 15 2" xfId="42328"/>
    <cellStyle name="Total 2 3 15 2 2" xfId="42329"/>
    <cellStyle name="Total 2 3 15 2 3" xfId="42330"/>
    <cellStyle name="Total 2 3 15 2 4" xfId="42331"/>
    <cellStyle name="Total 2 3 15 2 5" xfId="42332"/>
    <cellStyle name="Total 2 3 15 2 6" xfId="42333"/>
    <cellStyle name="Total 2 3 15 3" xfId="42334"/>
    <cellStyle name="Total 2 3 15 4" xfId="42335"/>
    <cellStyle name="Total 2 3 15 5" xfId="42336"/>
    <cellStyle name="Total 2 3 15 6" xfId="42337"/>
    <cellStyle name="Total 2 3 15 7" xfId="42338"/>
    <cellStyle name="Total 2 3 16" xfId="42339"/>
    <cellStyle name="Total 2 3 16 2" xfId="42340"/>
    <cellStyle name="Total 2 3 16 2 2" xfId="42341"/>
    <cellStyle name="Total 2 3 16 2 3" xfId="42342"/>
    <cellStyle name="Total 2 3 16 2 4" xfId="42343"/>
    <cellStyle name="Total 2 3 16 2 5" xfId="42344"/>
    <cellStyle name="Total 2 3 16 2 6" xfId="42345"/>
    <cellStyle name="Total 2 3 16 3" xfId="42346"/>
    <cellStyle name="Total 2 3 16 4" xfId="42347"/>
    <cellStyle name="Total 2 3 16 5" xfId="42348"/>
    <cellStyle name="Total 2 3 16 6" xfId="42349"/>
    <cellStyle name="Total 2 3 16 7" xfId="42350"/>
    <cellStyle name="Total 2 3 17" xfId="42351"/>
    <cellStyle name="Total 2 3 17 2" xfId="42352"/>
    <cellStyle name="Total 2 3 17 2 2" xfId="42353"/>
    <cellStyle name="Total 2 3 17 2 3" xfId="42354"/>
    <cellStyle name="Total 2 3 17 2 4" xfId="42355"/>
    <cellStyle name="Total 2 3 17 2 5" xfId="42356"/>
    <cellStyle name="Total 2 3 17 2 6" xfId="42357"/>
    <cellStyle name="Total 2 3 17 3" xfId="42358"/>
    <cellStyle name="Total 2 3 17 4" xfId="42359"/>
    <cellStyle name="Total 2 3 17 5" xfId="42360"/>
    <cellStyle name="Total 2 3 17 6" xfId="42361"/>
    <cellStyle name="Total 2 3 17 7" xfId="42362"/>
    <cellStyle name="Total 2 3 18" xfId="42363"/>
    <cellStyle name="Total 2 3 18 2" xfId="42364"/>
    <cellStyle name="Total 2 3 18 2 2" xfId="42365"/>
    <cellStyle name="Total 2 3 18 2 3" xfId="42366"/>
    <cellStyle name="Total 2 3 18 2 4" xfId="42367"/>
    <cellStyle name="Total 2 3 18 2 5" xfId="42368"/>
    <cellStyle name="Total 2 3 18 2 6" xfId="42369"/>
    <cellStyle name="Total 2 3 18 3" xfId="42370"/>
    <cellStyle name="Total 2 3 18 4" xfId="42371"/>
    <cellStyle name="Total 2 3 18 5" xfId="42372"/>
    <cellStyle name="Total 2 3 18 6" xfId="42373"/>
    <cellStyle name="Total 2 3 18 7" xfId="42374"/>
    <cellStyle name="Total 2 3 19" xfId="42375"/>
    <cellStyle name="Total 2 3 19 2" xfId="42376"/>
    <cellStyle name="Total 2 3 19 2 2" xfId="42377"/>
    <cellStyle name="Total 2 3 19 2 3" xfId="42378"/>
    <cellStyle name="Total 2 3 19 2 4" xfId="42379"/>
    <cellStyle name="Total 2 3 19 2 5" xfId="42380"/>
    <cellStyle name="Total 2 3 19 2 6" xfId="42381"/>
    <cellStyle name="Total 2 3 19 3" xfId="42382"/>
    <cellStyle name="Total 2 3 19 4" xfId="42383"/>
    <cellStyle name="Total 2 3 19 5" xfId="42384"/>
    <cellStyle name="Total 2 3 19 6" xfId="42385"/>
    <cellStyle name="Total 2 3 19 7" xfId="42386"/>
    <cellStyle name="Total 2 3 2" xfId="42387"/>
    <cellStyle name="Total 2 3 2 2" xfId="42388"/>
    <cellStyle name="Total 2 3 2 2 2" xfId="42389"/>
    <cellStyle name="Total 2 3 2 2 3" xfId="42390"/>
    <cellStyle name="Total 2 3 2 2 4" xfId="42391"/>
    <cellStyle name="Total 2 3 2 2 5" xfId="42392"/>
    <cellStyle name="Total 2 3 2 2 6" xfId="42393"/>
    <cellStyle name="Total 2 3 2 3" xfId="42394"/>
    <cellStyle name="Total 2 3 2 4" xfId="42395"/>
    <cellStyle name="Total 2 3 2 5" xfId="42396"/>
    <cellStyle name="Total 2 3 2 6" xfId="42397"/>
    <cellStyle name="Total 2 3 2 7" xfId="42398"/>
    <cellStyle name="Total 2 3 20" xfId="42399"/>
    <cellStyle name="Total 2 3 20 2" xfId="42400"/>
    <cellStyle name="Total 2 3 20 2 2" xfId="42401"/>
    <cellStyle name="Total 2 3 20 2 3" xfId="42402"/>
    <cellStyle name="Total 2 3 20 2 4" xfId="42403"/>
    <cellStyle name="Total 2 3 20 2 5" xfId="42404"/>
    <cellStyle name="Total 2 3 20 2 6" xfId="42405"/>
    <cellStyle name="Total 2 3 20 3" xfId="42406"/>
    <cellStyle name="Total 2 3 20 4" xfId="42407"/>
    <cellStyle name="Total 2 3 20 5" xfId="42408"/>
    <cellStyle name="Total 2 3 20 6" xfId="42409"/>
    <cellStyle name="Total 2 3 20 7" xfId="42410"/>
    <cellStyle name="Total 2 3 21" xfId="42411"/>
    <cellStyle name="Total 2 3 21 2" xfId="42412"/>
    <cellStyle name="Total 2 3 21 2 2" xfId="42413"/>
    <cellStyle name="Total 2 3 21 2 3" xfId="42414"/>
    <cellStyle name="Total 2 3 21 2 4" xfId="42415"/>
    <cellStyle name="Total 2 3 21 2 5" xfId="42416"/>
    <cellStyle name="Total 2 3 21 2 6" xfId="42417"/>
    <cellStyle name="Total 2 3 21 3" xfId="42418"/>
    <cellStyle name="Total 2 3 21 4" xfId="42419"/>
    <cellStyle name="Total 2 3 21 5" xfId="42420"/>
    <cellStyle name="Total 2 3 21 6" xfId="42421"/>
    <cellStyle name="Total 2 3 21 7" xfId="42422"/>
    <cellStyle name="Total 2 3 22" xfId="42423"/>
    <cellStyle name="Total 2 3 22 2" xfId="42424"/>
    <cellStyle name="Total 2 3 22 2 2" xfId="42425"/>
    <cellStyle name="Total 2 3 22 2 3" xfId="42426"/>
    <cellStyle name="Total 2 3 22 2 4" xfId="42427"/>
    <cellStyle name="Total 2 3 22 2 5" xfId="42428"/>
    <cellStyle name="Total 2 3 22 2 6" xfId="42429"/>
    <cellStyle name="Total 2 3 22 3" xfId="42430"/>
    <cellStyle name="Total 2 3 22 4" xfId="42431"/>
    <cellStyle name="Total 2 3 22 5" xfId="42432"/>
    <cellStyle name="Total 2 3 22 6" xfId="42433"/>
    <cellStyle name="Total 2 3 22 7" xfId="42434"/>
    <cellStyle name="Total 2 3 23" xfId="42435"/>
    <cellStyle name="Total 2 3 23 2" xfId="42436"/>
    <cellStyle name="Total 2 3 23 2 2" xfId="42437"/>
    <cellStyle name="Total 2 3 23 2 3" xfId="42438"/>
    <cellStyle name="Total 2 3 23 2 4" xfId="42439"/>
    <cellStyle name="Total 2 3 23 2 5" xfId="42440"/>
    <cellStyle name="Total 2 3 23 2 6" xfId="42441"/>
    <cellStyle name="Total 2 3 23 3" xfId="42442"/>
    <cellStyle name="Total 2 3 23 4" xfId="42443"/>
    <cellStyle name="Total 2 3 23 5" xfId="42444"/>
    <cellStyle name="Total 2 3 23 6" xfId="42445"/>
    <cellStyle name="Total 2 3 23 7" xfId="42446"/>
    <cellStyle name="Total 2 3 24" xfId="42447"/>
    <cellStyle name="Total 2 3 24 2" xfId="42448"/>
    <cellStyle name="Total 2 3 24 2 2" xfId="42449"/>
    <cellStyle name="Total 2 3 24 2 3" xfId="42450"/>
    <cellStyle name="Total 2 3 24 2 4" xfId="42451"/>
    <cellStyle name="Total 2 3 24 2 5" xfId="42452"/>
    <cellStyle name="Total 2 3 24 2 6" xfId="42453"/>
    <cellStyle name="Total 2 3 24 3" xfId="42454"/>
    <cellStyle name="Total 2 3 24 4" xfId="42455"/>
    <cellStyle name="Total 2 3 24 5" xfId="42456"/>
    <cellStyle name="Total 2 3 24 6" xfId="42457"/>
    <cellStyle name="Total 2 3 24 7" xfId="42458"/>
    <cellStyle name="Total 2 3 25" xfId="42459"/>
    <cellStyle name="Total 2 3 25 2" xfId="42460"/>
    <cellStyle name="Total 2 3 25 2 2" xfId="42461"/>
    <cellStyle name="Total 2 3 25 2 3" xfId="42462"/>
    <cellStyle name="Total 2 3 25 2 4" xfId="42463"/>
    <cellStyle name="Total 2 3 25 2 5" xfId="42464"/>
    <cellStyle name="Total 2 3 25 2 6" xfId="42465"/>
    <cellStyle name="Total 2 3 25 3" xfId="42466"/>
    <cellStyle name="Total 2 3 25 4" xfId="42467"/>
    <cellStyle name="Total 2 3 25 5" xfId="42468"/>
    <cellStyle name="Total 2 3 25 6" xfId="42469"/>
    <cellStyle name="Total 2 3 25 7" xfId="42470"/>
    <cellStyle name="Total 2 3 26" xfId="42471"/>
    <cellStyle name="Total 2 3 26 2" xfId="42472"/>
    <cellStyle name="Total 2 3 26 2 2" xfId="42473"/>
    <cellStyle name="Total 2 3 26 2 3" xfId="42474"/>
    <cellStyle name="Total 2 3 26 2 4" xfId="42475"/>
    <cellStyle name="Total 2 3 26 2 5" xfId="42476"/>
    <cellStyle name="Total 2 3 26 2 6" xfId="42477"/>
    <cellStyle name="Total 2 3 26 3" xfId="42478"/>
    <cellStyle name="Total 2 3 26 4" xfId="42479"/>
    <cellStyle name="Total 2 3 26 5" xfId="42480"/>
    <cellStyle name="Total 2 3 26 6" xfId="42481"/>
    <cellStyle name="Total 2 3 26 7" xfId="42482"/>
    <cellStyle name="Total 2 3 27" xfId="42483"/>
    <cellStyle name="Total 2 3 27 2" xfId="42484"/>
    <cellStyle name="Total 2 3 27 2 2" xfId="42485"/>
    <cellStyle name="Total 2 3 27 2 3" xfId="42486"/>
    <cellStyle name="Total 2 3 27 2 4" xfId="42487"/>
    <cellStyle name="Total 2 3 27 2 5" xfId="42488"/>
    <cellStyle name="Total 2 3 27 2 6" xfId="42489"/>
    <cellStyle name="Total 2 3 27 3" xfId="42490"/>
    <cellStyle name="Total 2 3 27 4" xfId="42491"/>
    <cellStyle name="Total 2 3 27 5" xfId="42492"/>
    <cellStyle name="Total 2 3 27 6" xfId="42493"/>
    <cellStyle name="Total 2 3 27 7" xfId="42494"/>
    <cellStyle name="Total 2 3 28" xfId="42495"/>
    <cellStyle name="Total 2 3 28 2" xfId="42496"/>
    <cellStyle name="Total 2 3 28 2 2" xfId="42497"/>
    <cellStyle name="Total 2 3 28 2 3" xfId="42498"/>
    <cellStyle name="Total 2 3 28 2 4" xfId="42499"/>
    <cellStyle name="Total 2 3 28 2 5" xfId="42500"/>
    <cellStyle name="Total 2 3 28 2 6" xfId="42501"/>
    <cellStyle name="Total 2 3 28 3" xfId="42502"/>
    <cellStyle name="Total 2 3 28 4" xfId="42503"/>
    <cellStyle name="Total 2 3 28 5" xfId="42504"/>
    <cellStyle name="Total 2 3 28 6" xfId="42505"/>
    <cellStyle name="Total 2 3 28 7" xfId="42506"/>
    <cellStyle name="Total 2 3 29" xfId="42507"/>
    <cellStyle name="Total 2 3 29 2" xfId="42508"/>
    <cellStyle name="Total 2 3 29 2 2" xfId="42509"/>
    <cellStyle name="Total 2 3 29 2 3" xfId="42510"/>
    <cellStyle name="Total 2 3 29 2 4" xfId="42511"/>
    <cellStyle name="Total 2 3 29 2 5" xfId="42512"/>
    <cellStyle name="Total 2 3 29 2 6" xfId="42513"/>
    <cellStyle name="Total 2 3 29 3" xfId="42514"/>
    <cellStyle name="Total 2 3 29 4" xfId="42515"/>
    <cellStyle name="Total 2 3 29 5" xfId="42516"/>
    <cellStyle name="Total 2 3 29 6" xfId="42517"/>
    <cellStyle name="Total 2 3 29 7" xfId="42518"/>
    <cellStyle name="Total 2 3 3" xfId="42519"/>
    <cellStyle name="Total 2 3 3 2" xfId="42520"/>
    <cellStyle name="Total 2 3 3 2 2" xfId="42521"/>
    <cellStyle name="Total 2 3 3 2 3" xfId="42522"/>
    <cellStyle name="Total 2 3 3 2 4" xfId="42523"/>
    <cellStyle name="Total 2 3 3 2 5" xfId="42524"/>
    <cellStyle name="Total 2 3 3 2 6" xfId="42525"/>
    <cellStyle name="Total 2 3 3 3" xfId="42526"/>
    <cellStyle name="Total 2 3 3 4" xfId="42527"/>
    <cellStyle name="Total 2 3 3 5" xfId="42528"/>
    <cellStyle name="Total 2 3 3 6" xfId="42529"/>
    <cellStyle name="Total 2 3 3 7" xfId="42530"/>
    <cellStyle name="Total 2 3 30" xfId="42531"/>
    <cellStyle name="Total 2 3 30 2" xfId="42532"/>
    <cellStyle name="Total 2 3 30 2 2" xfId="42533"/>
    <cellStyle name="Total 2 3 30 2 3" xfId="42534"/>
    <cellStyle name="Total 2 3 30 2 4" xfId="42535"/>
    <cellStyle name="Total 2 3 30 2 5" xfId="42536"/>
    <cellStyle name="Total 2 3 30 2 6" xfId="42537"/>
    <cellStyle name="Total 2 3 30 3" xfId="42538"/>
    <cellStyle name="Total 2 3 30 4" xfId="42539"/>
    <cellStyle name="Total 2 3 30 5" xfId="42540"/>
    <cellStyle name="Total 2 3 30 6" xfId="42541"/>
    <cellStyle name="Total 2 3 30 7" xfId="42542"/>
    <cellStyle name="Total 2 3 31" xfId="42543"/>
    <cellStyle name="Total 2 3 31 2" xfId="42544"/>
    <cellStyle name="Total 2 3 31 2 2" xfId="42545"/>
    <cellStyle name="Total 2 3 31 2 3" xfId="42546"/>
    <cellStyle name="Total 2 3 31 2 4" xfId="42547"/>
    <cellStyle name="Total 2 3 31 2 5" xfId="42548"/>
    <cellStyle name="Total 2 3 31 2 6" xfId="42549"/>
    <cellStyle name="Total 2 3 31 3" xfId="42550"/>
    <cellStyle name="Total 2 3 31 4" xfId="42551"/>
    <cellStyle name="Total 2 3 31 5" xfId="42552"/>
    <cellStyle name="Total 2 3 31 6" xfId="42553"/>
    <cellStyle name="Total 2 3 31 7" xfId="42554"/>
    <cellStyle name="Total 2 3 32" xfId="42555"/>
    <cellStyle name="Total 2 3 32 2" xfId="42556"/>
    <cellStyle name="Total 2 3 32 2 2" xfId="42557"/>
    <cellStyle name="Total 2 3 32 2 3" xfId="42558"/>
    <cellStyle name="Total 2 3 32 2 4" xfId="42559"/>
    <cellStyle name="Total 2 3 32 2 5" xfId="42560"/>
    <cellStyle name="Total 2 3 32 2 6" xfId="42561"/>
    <cellStyle name="Total 2 3 32 3" xfId="42562"/>
    <cellStyle name="Total 2 3 32 4" xfId="42563"/>
    <cellStyle name="Total 2 3 32 5" xfId="42564"/>
    <cellStyle name="Total 2 3 32 6" xfId="42565"/>
    <cellStyle name="Total 2 3 32 7" xfId="42566"/>
    <cellStyle name="Total 2 3 33" xfId="42567"/>
    <cellStyle name="Total 2 3 33 2" xfId="42568"/>
    <cellStyle name="Total 2 3 33 2 2" xfId="42569"/>
    <cellStyle name="Total 2 3 33 2 3" xfId="42570"/>
    <cellStyle name="Total 2 3 33 2 4" xfId="42571"/>
    <cellStyle name="Total 2 3 33 2 5" xfId="42572"/>
    <cellStyle name="Total 2 3 33 2 6" xfId="42573"/>
    <cellStyle name="Total 2 3 33 3" xfId="42574"/>
    <cellStyle name="Total 2 3 33 4" xfId="42575"/>
    <cellStyle name="Total 2 3 33 5" xfId="42576"/>
    <cellStyle name="Total 2 3 33 6" xfId="42577"/>
    <cellStyle name="Total 2 3 33 7" xfId="42578"/>
    <cellStyle name="Total 2 3 34" xfId="42579"/>
    <cellStyle name="Total 2 3 34 2" xfId="42580"/>
    <cellStyle name="Total 2 3 34 2 2" xfId="42581"/>
    <cellStyle name="Total 2 3 34 2 3" xfId="42582"/>
    <cellStyle name="Total 2 3 34 2 4" xfId="42583"/>
    <cellStyle name="Total 2 3 34 2 5" xfId="42584"/>
    <cellStyle name="Total 2 3 34 2 6" xfId="42585"/>
    <cellStyle name="Total 2 3 34 3" xfId="42586"/>
    <cellStyle name="Total 2 3 34 4" xfId="42587"/>
    <cellStyle name="Total 2 3 34 5" xfId="42588"/>
    <cellStyle name="Total 2 3 34 6" xfId="42589"/>
    <cellStyle name="Total 2 3 35" xfId="42590"/>
    <cellStyle name="Total 2 3 36" xfId="42591"/>
    <cellStyle name="Total 2 3 36 2" xfId="42592"/>
    <cellStyle name="Total 2 3 36 3" xfId="42593"/>
    <cellStyle name="Total 2 3 36 4" xfId="42594"/>
    <cellStyle name="Total 2 3 36 5" xfId="42595"/>
    <cellStyle name="Total 2 3 36 6" xfId="42596"/>
    <cellStyle name="Total 2 3 37" xfId="42597"/>
    <cellStyle name="Total 2 3 38" xfId="42598"/>
    <cellStyle name="Total 2 3 39" xfId="42599"/>
    <cellStyle name="Total 2 3 4" xfId="42600"/>
    <cellStyle name="Total 2 3 4 2" xfId="42601"/>
    <cellStyle name="Total 2 3 4 2 2" xfId="42602"/>
    <cellStyle name="Total 2 3 4 2 3" xfId="42603"/>
    <cellStyle name="Total 2 3 4 2 4" xfId="42604"/>
    <cellStyle name="Total 2 3 4 2 5" xfId="42605"/>
    <cellStyle name="Total 2 3 4 2 6" xfId="42606"/>
    <cellStyle name="Total 2 3 4 3" xfId="42607"/>
    <cellStyle name="Total 2 3 4 4" xfId="42608"/>
    <cellStyle name="Total 2 3 4 5" xfId="42609"/>
    <cellStyle name="Total 2 3 4 6" xfId="42610"/>
    <cellStyle name="Total 2 3 4 7" xfId="42611"/>
    <cellStyle name="Total 2 3 40" xfId="42612"/>
    <cellStyle name="Total 2 3 5" xfId="42613"/>
    <cellStyle name="Total 2 3 5 2" xfId="42614"/>
    <cellStyle name="Total 2 3 5 2 2" xfId="42615"/>
    <cellStyle name="Total 2 3 5 2 3" xfId="42616"/>
    <cellStyle name="Total 2 3 5 2 4" xfId="42617"/>
    <cellStyle name="Total 2 3 5 2 5" xfId="42618"/>
    <cellStyle name="Total 2 3 5 2 6" xfId="42619"/>
    <cellStyle name="Total 2 3 5 3" xfId="42620"/>
    <cellStyle name="Total 2 3 5 4" xfId="42621"/>
    <cellStyle name="Total 2 3 5 5" xfId="42622"/>
    <cellStyle name="Total 2 3 5 6" xfId="42623"/>
    <cellStyle name="Total 2 3 5 7" xfId="42624"/>
    <cellStyle name="Total 2 3 6" xfId="42625"/>
    <cellStyle name="Total 2 3 6 2" xfId="42626"/>
    <cellStyle name="Total 2 3 6 2 2" xfId="42627"/>
    <cellStyle name="Total 2 3 6 2 3" xfId="42628"/>
    <cellStyle name="Total 2 3 6 2 4" xfId="42629"/>
    <cellStyle name="Total 2 3 6 2 5" xfId="42630"/>
    <cellStyle name="Total 2 3 6 2 6" xfId="42631"/>
    <cellStyle name="Total 2 3 6 3" xfId="42632"/>
    <cellStyle name="Total 2 3 6 4" xfId="42633"/>
    <cellStyle name="Total 2 3 6 5" xfId="42634"/>
    <cellStyle name="Total 2 3 6 6" xfId="42635"/>
    <cellStyle name="Total 2 3 6 7" xfId="42636"/>
    <cellStyle name="Total 2 3 7" xfId="42637"/>
    <cellStyle name="Total 2 3 7 2" xfId="42638"/>
    <cellStyle name="Total 2 3 7 2 2" xfId="42639"/>
    <cellStyle name="Total 2 3 7 2 3" xfId="42640"/>
    <cellStyle name="Total 2 3 7 2 4" xfId="42641"/>
    <cellStyle name="Total 2 3 7 2 5" xfId="42642"/>
    <cellStyle name="Total 2 3 7 2 6" xfId="42643"/>
    <cellStyle name="Total 2 3 7 3" xfId="42644"/>
    <cellStyle name="Total 2 3 7 4" xfId="42645"/>
    <cellStyle name="Total 2 3 7 5" xfId="42646"/>
    <cellStyle name="Total 2 3 7 6" xfId="42647"/>
    <cellStyle name="Total 2 3 7 7" xfId="42648"/>
    <cellStyle name="Total 2 3 8" xfId="42649"/>
    <cellStyle name="Total 2 3 8 2" xfId="42650"/>
    <cellStyle name="Total 2 3 8 2 2" xfId="42651"/>
    <cellStyle name="Total 2 3 8 2 3" xfId="42652"/>
    <cellStyle name="Total 2 3 8 2 4" xfId="42653"/>
    <cellStyle name="Total 2 3 8 2 5" xfId="42654"/>
    <cellStyle name="Total 2 3 8 2 6" xfId="42655"/>
    <cellStyle name="Total 2 3 8 3" xfId="42656"/>
    <cellStyle name="Total 2 3 8 4" xfId="42657"/>
    <cellStyle name="Total 2 3 8 5" xfId="42658"/>
    <cellStyle name="Total 2 3 8 6" xfId="42659"/>
    <cellStyle name="Total 2 3 8 7" xfId="42660"/>
    <cellStyle name="Total 2 3 9" xfId="42661"/>
    <cellStyle name="Total 2 3 9 2" xfId="42662"/>
    <cellStyle name="Total 2 3 9 2 2" xfId="42663"/>
    <cellStyle name="Total 2 3 9 2 3" xfId="42664"/>
    <cellStyle name="Total 2 3 9 2 4" xfId="42665"/>
    <cellStyle name="Total 2 3 9 2 5" xfId="42666"/>
    <cellStyle name="Total 2 3 9 2 6" xfId="42667"/>
    <cellStyle name="Total 2 3 9 3" xfId="42668"/>
    <cellStyle name="Total 2 3 9 4" xfId="42669"/>
    <cellStyle name="Total 2 3 9 5" xfId="42670"/>
    <cellStyle name="Total 2 3 9 6" xfId="42671"/>
    <cellStyle name="Total 2 3 9 7" xfId="42672"/>
    <cellStyle name="Total 2 30" xfId="42673"/>
    <cellStyle name="Total 2 30 2" xfId="42674"/>
    <cellStyle name="Total 2 30 2 2" xfId="42675"/>
    <cellStyle name="Total 2 30 2 3" xfId="42676"/>
    <cellStyle name="Total 2 30 2 4" xfId="42677"/>
    <cellStyle name="Total 2 30 2 5" xfId="42678"/>
    <cellStyle name="Total 2 30 2 6" xfId="42679"/>
    <cellStyle name="Total 2 30 3" xfId="42680"/>
    <cellStyle name="Total 2 30 4" xfId="42681"/>
    <cellStyle name="Total 2 30 5" xfId="42682"/>
    <cellStyle name="Total 2 30 6" xfId="42683"/>
    <cellStyle name="Total 2 30 7" xfId="42684"/>
    <cellStyle name="Total 2 31" xfId="42685"/>
    <cellStyle name="Total 2 31 2" xfId="42686"/>
    <cellStyle name="Total 2 31 2 2" xfId="42687"/>
    <cellStyle name="Total 2 31 2 3" xfId="42688"/>
    <cellStyle name="Total 2 31 2 4" xfId="42689"/>
    <cellStyle name="Total 2 31 2 5" xfId="42690"/>
    <cellStyle name="Total 2 31 2 6" xfId="42691"/>
    <cellStyle name="Total 2 31 3" xfId="42692"/>
    <cellStyle name="Total 2 31 4" xfId="42693"/>
    <cellStyle name="Total 2 31 5" xfId="42694"/>
    <cellStyle name="Total 2 31 6" xfId="42695"/>
    <cellStyle name="Total 2 31 7" xfId="42696"/>
    <cellStyle name="Total 2 32" xfId="42697"/>
    <cellStyle name="Total 2 32 2" xfId="42698"/>
    <cellStyle name="Total 2 32 2 2" xfId="42699"/>
    <cellStyle name="Total 2 32 2 3" xfId="42700"/>
    <cellStyle name="Total 2 32 2 4" xfId="42701"/>
    <cellStyle name="Total 2 32 2 5" xfId="42702"/>
    <cellStyle name="Total 2 32 2 6" xfId="42703"/>
    <cellStyle name="Total 2 32 3" xfId="42704"/>
    <cellStyle name="Total 2 32 4" xfId="42705"/>
    <cellStyle name="Total 2 32 5" xfId="42706"/>
    <cellStyle name="Total 2 32 6" xfId="42707"/>
    <cellStyle name="Total 2 33" xfId="42708"/>
    <cellStyle name="Total 2 33 2" xfId="42709"/>
    <cellStyle name="Total 2 33 3" xfId="42710"/>
    <cellStyle name="Total 2 33 4" xfId="42711"/>
    <cellStyle name="Total 2 33 5" xfId="42712"/>
    <cellStyle name="Total 2 33 6" xfId="42713"/>
    <cellStyle name="Total 2 34" xfId="42714"/>
    <cellStyle name="Total 2 34 2" xfId="42715"/>
    <cellStyle name="Total 2 34 3" xfId="42716"/>
    <cellStyle name="Total 2 34 4" xfId="42717"/>
    <cellStyle name="Total 2 34 5" xfId="42718"/>
    <cellStyle name="Total 2 34 6" xfId="42719"/>
    <cellStyle name="Total 2 35" xfId="42720"/>
    <cellStyle name="Total 2 35 2" xfId="42721"/>
    <cellStyle name="Total 2 35 3" xfId="42722"/>
    <cellStyle name="Total 2 35 4" xfId="42723"/>
    <cellStyle name="Total 2 35 5" xfId="42724"/>
    <cellStyle name="Total 2 35 6" xfId="42725"/>
    <cellStyle name="Total 2 36" xfId="42726"/>
    <cellStyle name="Total 2 37" xfId="44647"/>
    <cellStyle name="Total 2 4" xfId="42727"/>
    <cellStyle name="Total 2 4 2" xfId="42728"/>
    <cellStyle name="Total 2 4 3" xfId="42729"/>
    <cellStyle name="Total 2 4 3 2" xfId="42730"/>
    <cellStyle name="Total 2 4 3 3" xfId="42731"/>
    <cellStyle name="Total 2 4 3 4" xfId="42732"/>
    <cellStyle name="Total 2 4 3 5" xfId="42733"/>
    <cellStyle name="Total 2 4 3 6" xfId="42734"/>
    <cellStyle name="Total 2 4 4" xfId="42735"/>
    <cellStyle name="Total 2 4 5" xfId="42736"/>
    <cellStyle name="Total 2 4 6" xfId="42737"/>
    <cellStyle name="Total 2 4 7" xfId="42738"/>
    <cellStyle name="Total 2 4 8" xfId="42739"/>
    <cellStyle name="Total 2 5" xfId="42740"/>
    <cellStyle name="Total 2 5 2" xfId="42741"/>
    <cellStyle name="Total 2 5 3" xfId="42742"/>
    <cellStyle name="Total 2 5 3 2" xfId="42743"/>
    <cellStyle name="Total 2 5 3 3" xfId="42744"/>
    <cellStyle name="Total 2 5 3 4" xfId="42745"/>
    <cellStyle name="Total 2 5 3 5" xfId="42746"/>
    <cellStyle name="Total 2 5 3 6" xfId="42747"/>
    <cellStyle name="Total 2 5 4" xfId="42748"/>
    <cellStyle name="Total 2 5 5" xfId="42749"/>
    <cellStyle name="Total 2 5 6" xfId="42750"/>
    <cellStyle name="Total 2 5 7" xfId="42751"/>
    <cellStyle name="Total 2 5 8" xfId="42752"/>
    <cellStyle name="Total 2 6" xfId="42753"/>
    <cellStyle name="Total 2 6 2" xfId="42754"/>
    <cellStyle name="Total 2 6 2 2" xfId="42755"/>
    <cellStyle name="Total 2 6 2 3" xfId="42756"/>
    <cellStyle name="Total 2 6 2 4" xfId="42757"/>
    <cellStyle name="Total 2 6 2 5" xfId="42758"/>
    <cellStyle name="Total 2 6 2 6" xfId="42759"/>
    <cellStyle name="Total 2 6 3" xfId="42760"/>
    <cellStyle name="Total 2 6 4" xfId="42761"/>
    <cellStyle name="Total 2 6 5" xfId="42762"/>
    <cellStyle name="Total 2 6 6" xfId="42763"/>
    <cellStyle name="Total 2 6 7" xfId="42764"/>
    <cellStyle name="Total 2 7" xfId="42765"/>
    <cellStyle name="Total 2 7 2" xfId="42766"/>
    <cellStyle name="Total 2 7 2 2" xfId="42767"/>
    <cellStyle name="Total 2 7 2 3" xfId="42768"/>
    <cellStyle name="Total 2 7 2 4" xfId="42769"/>
    <cellStyle name="Total 2 7 2 5" xfId="42770"/>
    <cellStyle name="Total 2 7 2 6" xfId="42771"/>
    <cellStyle name="Total 2 7 3" xfId="42772"/>
    <cellStyle name="Total 2 7 4" xfId="42773"/>
    <cellStyle name="Total 2 7 5" xfId="42774"/>
    <cellStyle name="Total 2 7 6" xfId="42775"/>
    <cellStyle name="Total 2 7 7" xfId="42776"/>
    <cellStyle name="Total 2 8" xfId="42777"/>
    <cellStyle name="Total 2 8 2" xfId="42778"/>
    <cellStyle name="Total 2 8 2 2" xfId="42779"/>
    <cellStyle name="Total 2 8 2 3" xfId="42780"/>
    <cellStyle name="Total 2 8 2 4" xfId="42781"/>
    <cellStyle name="Total 2 8 2 5" xfId="42782"/>
    <cellStyle name="Total 2 8 2 6" xfId="42783"/>
    <cellStyle name="Total 2 8 3" xfId="42784"/>
    <cellStyle name="Total 2 8 4" xfId="42785"/>
    <cellStyle name="Total 2 8 5" xfId="42786"/>
    <cellStyle name="Total 2 8 6" xfId="42787"/>
    <cellStyle name="Total 2 8 7" xfId="42788"/>
    <cellStyle name="Total 2 9" xfId="42789"/>
    <cellStyle name="Total 2 9 2" xfId="42790"/>
    <cellStyle name="Total 2 9 2 2" xfId="42791"/>
    <cellStyle name="Total 2 9 2 3" xfId="42792"/>
    <cellStyle name="Total 2 9 2 4" xfId="42793"/>
    <cellStyle name="Total 2 9 2 5" xfId="42794"/>
    <cellStyle name="Total 2 9 2 6" xfId="42795"/>
    <cellStyle name="Total 2 9 3" xfId="42796"/>
    <cellStyle name="Total 2 9 4" xfId="42797"/>
    <cellStyle name="Total 2 9 5" xfId="42798"/>
    <cellStyle name="Total 2 9 6" xfId="42799"/>
    <cellStyle name="Total 2 9 7" xfId="42800"/>
    <cellStyle name="Total 3" xfId="42801"/>
    <cellStyle name="Total 3 10" xfId="42802"/>
    <cellStyle name="Total 3 10 2" xfId="42803"/>
    <cellStyle name="Total 3 10 2 2" xfId="42804"/>
    <cellStyle name="Total 3 10 2 3" xfId="42805"/>
    <cellStyle name="Total 3 10 2 4" xfId="42806"/>
    <cellStyle name="Total 3 10 2 5" xfId="42807"/>
    <cellStyle name="Total 3 10 2 6" xfId="42808"/>
    <cellStyle name="Total 3 10 3" xfId="42809"/>
    <cellStyle name="Total 3 10 4" xfId="42810"/>
    <cellStyle name="Total 3 10 5" xfId="42811"/>
    <cellStyle name="Total 3 10 6" xfId="42812"/>
    <cellStyle name="Total 3 10 7" xfId="42813"/>
    <cellStyle name="Total 3 11" xfId="42814"/>
    <cellStyle name="Total 3 11 2" xfId="42815"/>
    <cellStyle name="Total 3 11 2 2" xfId="42816"/>
    <cellStyle name="Total 3 11 2 3" xfId="42817"/>
    <cellStyle name="Total 3 11 2 4" xfId="42818"/>
    <cellStyle name="Total 3 11 2 5" xfId="42819"/>
    <cellStyle name="Total 3 11 2 6" xfId="42820"/>
    <cellStyle name="Total 3 11 3" xfId="42821"/>
    <cellStyle name="Total 3 11 4" xfId="42822"/>
    <cellStyle name="Total 3 11 5" xfId="42823"/>
    <cellStyle name="Total 3 11 6" xfId="42824"/>
    <cellStyle name="Total 3 11 7" xfId="42825"/>
    <cellStyle name="Total 3 12" xfId="42826"/>
    <cellStyle name="Total 3 12 2" xfId="42827"/>
    <cellStyle name="Total 3 12 2 2" xfId="42828"/>
    <cellStyle name="Total 3 12 2 3" xfId="42829"/>
    <cellStyle name="Total 3 12 2 4" xfId="42830"/>
    <cellStyle name="Total 3 12 2 5" xfId="42831"/>
    <cellStyle name="Total 3 12 2 6" xfId="42832"/>
    <cellStyle name="Total 3 12 3" xfId="42833"/>
    <cellStyle name="Total 3 12 4" xfId="42834"/>
    <cellStyle name="Total 3 12 5" xfId="42835"/>
    <cellStyle name="Total 3 12 6" xfId="42836"/>
    <cellStyle name="Total 3 12 7" xfId="42837"/>
    <cellStyle name="Total 3 13" xfId="42838"/>
    <cellStyle name="Total 3 13 2" xfId="42839"/>
    <cellStyle name="Total 3 13 2 2" xfId="42840"/>
    <cellStyle name="Total 3 13 2 3" xfId="42841"/>
    <cellStyle name="Total 3 13 2 4" xfId="42842"/>
    <cellStyle name="Total 3 13 2 5" xfId="42843"/>
    <cellStyle name="Total 3 13 2 6" xfId="42844"/>
    <cellStyle name="Total 3 13 3" xfId="42845"/>
    <cellStyle name="Total 3 13 4" xfId="42846"/>
    <cellStyle name="Total 3 13 5" xfId="42847"/>
    <cellStyle name="Total 3 13 6" xfId="42848"/>
    <cellStyle name="Total 3 13 7" xfId="42849"/>
    <cellStyle name="Total 3 14" xfId="42850"/>
    <cellStyle name="Total 3 14 2" xfId="42851"/>
    <cellStyle name="Total 3 14 2 2" xfId="42852"/>
    <cellStyle name="Total 3 14 2 3" xfId="42853"/>
    <cellStyle name="Total 3 14 2 4" xfId="42854"/>
    <cellStyle name="Total 3 14 2 5" xfId="42855"/>
    <cellStyle name="Total 3 14 2 6" xfId="42856"/>
    <cellStyle name="Total 3 14 3" xfId="42857"/>
    <cellStyle name="Total 3 14 4" xfId="42858"/>
    <cellStyle name="Total 3 14 5" xfId="42859"/>
    <cellStyle name="Total 3 14 6" xfId="42860"/>
    <cellStyle name="Total 3 14 7" xfId="42861"/>
    <cellStyle name="Total 3 15" xfId="42862"/>
    <cellStyle name="Total 3 15 2" xfId="42863"/>
    <cellStyle name="Total 3 15 2 2" xfId="42864"/>
    <cellStyle name="Total 3 15 2 3" xfId="42865"/>
    <cellStyle name="Total 3 15 2 4" xfId="42866"/>
    <cellStyle name="Total 3 15 2 5" xfId="42867"/>
    <cellStyle name="Total 3 15 2 6" xfId="42868"/>
    <cellStyle name="Total 3 15 3" xfId="42869"/>
    <cellStyle name="Total 3 15 4" xfId="42870"/>
    <cellStyle name="Total 3 15 5" xfId="42871"/>
    <cellStyle name="Total 3 15 6" xfId="42872"/>
    <cellStyle name="Total 3 15 7" xfId="42873"/>
    <cellStyle name="Total 3 16" xfId="42874"/>
    <cellStyle name="Total 3 16 2" xfId="42875"/>
    <cellStyle name="Total 3 16 2 2" xfId="42876"/>
    <cellStyle name="Total 3 16 2 3" xfId="42877"/>
    <cellStyle name="Total 3 16 2 4" xfId="42878"/>
    <cellStyle name="Total 3 16 2 5" xfId="42879"/>
    <cellStyle name="Total 3 16 2 6" xfId="42880"/>
    <cellStyle name="Total 3 16 3" xfId="42881"/>
    <cellStyle name="Total 3 16 4" xfId="42882"/>
    <cellStyle name="Total 3 16 5" xfId="42883"/>
    <cellStyle name="Total 3 16 6" xfId="42884"/>
    <cellStyle name="Total 3 16 7" xfId="42885"/>
    <cellStyle name="Total 3 17" xfId="42886"/>
    <cellStyle name="Total 3 17 2" xfId="42887"/>
    <cellStyle name="Total 3 17 2 2" xfId="42888"/>
    <cellStyle name="Total 3 17 2 3" xfId="42889"/>
    <cellStyle name="Total 3 17 2 4" xfId="42890"/>
    <cellStyle name="Total 3 17 2 5" xfId="42891"/>
    <cellStyle name="Total 3 17 2 6" xfId="42892"/>
    <cellStyle name="Total 3 17 3" xfId="42893"/>
    <cellStyle name="Total 3 17 4" xfId="42894"/>
    <cellStyle name="Total 3 17 5" xfId="42895"/>
    <cellStyle name="Total 3 17 6" xfId="42896"/>
    <cellStyle name="Total 3 17 7" xfId="42897"/>
    <cellStyle name="Total 3 18" xfId="42898"/>
    <cellStyle name="Total 3 18 2" xfId="42899"/>
    <cellStyle name="Total 3 18 2 2" xfId="42900"/>
    <cellStyle name="Total 3 18 2 3" xfId="42901"/>
    <cellStyle name="Total 3 18 2 4" xfId="42902"/>
    <cellStyle name="Total 3 18 2 5" xfId="42903"/>
    <cellStyle name="Total 3 18 2 6" xfId="42904"/>
    <cellStyle name="Total 3 18 3" xfId="42905"/>
    <cellStyle name="Total 3 18 4" xfId="42906"/>
    <cellStyle name="Total 3 18 5" xfId="42907"/>
    <cellStyle name="Total 3 18 6" xfId="42908"/>
    <cellStyle name="Total 3 18 7" xfId="42909"/>
    <cellStyle name="Total 3 19" xfId="42910"/>
    <cellStyle name="Total 3 19 2" xfId="42911"/>
    <cellStyle name="Total 3 19 2 2" xfId="42912"/>
    <cellStyle name="Total 3 19 2 3" xfId="42913"/>
    <cellStyle name="Total 3 19 2 4" xfId="42914"/>
    <cellStyle name="Total 3 19 2 5" xfId="42915"/>
    <cellStyle name="Total 3 19 2 6" xfId="42916"/>
    <cellStyle name="Total 3 19 3" xfId="42917"/>
    <cellStyle name="Total 3 19 4" xfId="42918"/>
    <cellStyle name="Total 3 19 5" xfId="42919"/>
    <cellStyle name="Total 3 19 6" xfId="42920"/>
    <cellStyle name="Total 3 19 7" xfId="42921"/>
    <cellStyle name="Total 3 2" xfId="42922"/>
    <cellStyle name="Total 3 2 10" xfId="42923"/>
    <cellStyle name="Total 3 2 10 2" xfId="42924"/>
    <cellStyle name="Total 3 2 10 2 2" xfId="42925"/>
    <cellStyle name="Total 3 2 10 2 3" xfId="42926"/>
    <cellStyle name="Total 3 2 10 2 4" xfId="42927"/>
    <cellStyle name="Total 3 2 10 2 5" xfId="42928"/>
    <cellStyle name="Total 3 2 10 2 6" xfId="42929"/>
    <cellStyle name="Total 3 2 10 3" xfId="42930"/>
    <cellStyle name="Total 3 2 10 4" xfId="42931"/>
    <cellStyle name="Total 3 2 10 5" xfId="42932"/>
    <cellStyle name="Total 3 2 10 6" xfId="42933"/>
    <cellStyle name="Total 3 2 10 7" xfId="42934"/>
    <cellStyle name="Total 3 2 11" xfId="42935"/>
    <cellStyle name="Total 3 2 11 2" xfId="42936"/>
    <cellStyle name="Total 3 2 11 2 2" xfId="42937"/>
    <cellStyle name="Total 3 2 11 2 3" xfId="42938"/>
    <cellStyle name="Total 3 2 11 2 4" xfId="42939"/>
    <cellStyle name="Total 3 2 11 2 5" xfId="42940"/>
    <cellStyle name="Total 3 2 11 2 6" xfId="42941"/>
    <cellStyle name="Total 3 2 11 3" xfId="42942"/>
    <cellStyle name="Total 3 2 11 4" xfId="42943"/>
    <cellStyle name="Total 3 2 11 5" xfId="42944"/>
    <cellStyle name="Total 3 2 11 6" xfId="42945"/>
    <cellStyle name="Total 3 2 11 7" xfId="42946"/>
    <cellStyle name="Total 3 2 12" xfId="42947"/>
    <cellStyle name="Total 3 2 12 2" xfId="42948"/>
    <cellStyle name="Total 3 2 12 2 2" xfId="42949"/>
    <cellStyle name="Total 3 2 12 2 3" xfId="42950"/>
    <cellStyle name="Total 3 2 12 2 4" xfId="42951"/>
    <cellStyle name="Total 3 2 12 2 5" xfId="42952"/>
    <cellStyle name="Total 3 2 12 2 6" xfId="42953"/>
    <cellStyle name="Total 3 2 12 3" xfId="42954"/>
    <cellStyle name="Total 3 2 12 4" xfId="42955"/>
    <cellStyle name="Total 3 2 12 5" xfId="42956"/>
    <cellStyle name="Total 3 2 12 6" xfId="42957"/>
    <cellStyle name="Total 3 2 12 7" xfId="42958"/>
    <cellStyle name="Total 3 2 13" xfId="42959"/>
    <cellStyle name="Total 3 2 13 2" xfId="42960"/>
    <cellStyle name="Total 3 2 13 2 2" xfId="42961"/>
    <cellStyle name="Total 3 2 13 2 3" xfId="42962"/>
    <cellStyle name="Total 3 2 13 2 4" xfId="42963"/>
    <cellStyle name="Total 3 2 13 2 5" xfId="42964"/>
    <cellStyle name="Total 3 2 13 2 6" xfId="42965"/>
    <cellStyle name="Total 3 2 13 3" xfId="42966"/>
    <cellStyle name="Total 3 2 13 4" xfId="42967"/>
    <cellStyle name="Total 3 2 13 5" xfId="42968"/>
    <cellStyle name="Total 3 2 13 6" xfId="42969"/>
    <cellStyle name="Total 3 2 13 7" xfId="42970"/>
    <cellStyle name="Total 3 2 14" xfId="42971"/>
    <cellStyle name="Total 3 2 14 2" xfId="42972"/>
    <cellStyle name="Total 3 2 14 2 2" xfId="42973"/>
    <cellStyle name="Total 3 2 14 2 3" xfId="42974"/>
    <cellStyle name="Total 3 2 14 2 4" xfId="42975"/>
    <cellStyle name="Total 3 2 14 2 5" xfId="42976"/>
    <cellStyle name="Total 3 2 14 2 6" xfId="42977"/>
    <cellStyle name="Total 3 2 14 3" xfId="42978"/>
    <cellStyle name="Total 3 2 14 4" xfId="42979"/>
    <cellStyle name="Total 3 2 14 5" xfId="42980"/>
    <cellStyle name="Total 3 2 14 6" xfId="42981"/>
    <cellStyle name="Total 3 2 14 7" xfId="42982"/>
    <cellStyle name="Total 3 2 15" xfId="42983"/>
    <cellStyle name="Total 3 2 15 2" xfId="42984"/>
    <cellStyle name="Total 3 2 15 2 2" xfId="42985"/>
    <cellStyle name="Total 3 2 15 2 3" xfId="42986"/>
    <cellStyle name="Total 3 2 15 2 4" xfId="42987"/>
    <cellStyle name="Total 3 2 15 2 5" xfId="42988"/>
    <cellStyle name="Total 3 2 15 2 6" xfId="42989"/>
    <cellStyle name="Total 3 2 15 3" xfId="42990"/>
    <cellStyle name="Total 3 2 15 4" xfId="42991"/>
    <cellStyle name="Total 3 2 15 5" xfId="42992"/>
    <cellStyle name="Total 3 2 15 6" xfId="42993"/>
    <cellStyle name="Total 3 2 15 7" xfId="42994"/>
    <cellStyle name="Total 3 2 16" xfId="42995"/>
    <cellStyle name="Total 3 2 16 2" xfId="42996"/>
    <cellStyle name="Total 3 2 16 2 2" xfId="42997"/>
    <cellStyle name="Total 3 2 16 2 3" xfId="42998"/>
    <cellStyle name="Total 3 2 16 2 4" xfId="42999"/>
    <cellStyle name="Total 3 2 16 2 5" xfId="43000"/>
    <cellStyle name="Total 3 2 16 2 6" xfId="43001"/>
    <cellStyle name="Total 3 2 16 3" xfId="43002"/>
    <cellStyle name="Total 3 2 16 4" xfId="43003"/>
    <cellStyle name="Total 3 2 16 5" xfId="43004"/>
    <cellStyle name="Total 3 2 16 6" xfId="43005"/>
    <cellStyle name="Total 3 2 16 7" xfId="43006"/>
    <cellStyle name="Total 3 2 17" xfId="43007"/>
    <cellStyle name="Total 3 2 17 2" xfId="43008"/>
    <cellStyle name="Total 3 2 17 2 2" xfId="43009"/>
    <cellStyle name="Total 3 2 17 2 3" xfId="43010"/>
    <cellStyle name="Total 3 2 17 2 4" xfId="43011"/>
    <cellStyle name="Total 3 2 17 2 5" xfId="43012"/>
    <cellStyle name="Total 3 2 17 2 6" xfId="43013"/>
    <cellStyle name="Total 3 2 17 3" xfId="43014"/>
    <cellStyle name="Total 3 2 17 4" xfId="43015"/>
    <cellStyle name="Total 3 2 17 5" xfId="43016"/>
    <cellStyle name="Total 3 2 17 6" xfId="43017"/>
    <cellStyle name="Total 3 2 17 7" xfId="43018"/>
    <cellStyle name="Total 3 2 18" xfId="43019"/>
    <cellStyle name="Total 3 2 18 2" xfId="43020"/>
    <cellStyle name="Total 3 2 18 2 2" xfId="43021"/>
    <cellStyle name="Total 3 2 18 2 3" xfId="43022"/>
    <cellStyle name="Total 3 2 18 2 4" xfId="43023"/>
    <cellStyle name="Total 3 2 18 2 5" xfId="43024"/>
    <cellStyle name="Total 3 2 18 2 6" xfId="43025"/>
    <cellStyle name="Total 3 2 18 3" xfId="43026"/>
    <cellStyle name="Total 3 2 18 4" xfId="43027"/>
    <cellStyle name="Total 3 2 18 5" xfId="43028"/>
    <cellStyle name="Total 3 2 18 6" xfId="43029"/>
    <cellStyle name="Total 3 2 18 7" xfId="43030"/>
    <cellStyle name="Total 3 2 19" xfId="43031"/>
    <cellStyle name="Total 3 2 19 2" xfId="43032"/>
    <cellStyle name="Total 3 2 19 2 2" xfId="43033"/>
    <cellStyle name="Total 3 2 19 2 3" xfId="43034"/>
    <cellStyle name="Total 3 2 19 2 4" xfId="43035"/>
    <cellStyle name="Total 3 2 19 2 5" xfId="43036"/>
    <cellStyle name="Total 3 2 19 2 6" xfId="43037"/>
    <cellStyle name="Total 3 2 19 3" xfId="43038"/>
    <cellStyle name="Total 3 2 19 4" xfId="43039"/>
    <cellStyle name="Total 3 2 19 5" xfId="43040"/>
    <cellStyle name="Total 3 2 19 6" xfId="43041"/>
    <cellStyle name="Total 3 2 19 7" xfId="43042"/>
    <cellStyle name="Total 3 2 2" xfId="43043"/>
    <cellStyle name="Total 3 2 2 10" xfId="43044"/>
    <cellStyle name="Total 3 2 2 10 2" xfId="43045"/>
    <cellStyle name="Total 3 2 2 10 2 2" xfId="43046"/>
    <cellStyle name="Total 3 2 2 10 2 3" xfId="43047"/>
    <cellStyle name="Total 3 2 2 10 2 4" xfId="43048"/>
    <cellStyle name="Total 3 2 2 10 2 5" xfId="43049"/>
    <cellStyle name="Total 3 2 2 10 2 6" xfId="43050"/>
    <cellStyle name="Total 3 2 2 10 3" xfId="43051"/>
    <cellStyle name="Total 3 2 2 10 4" xfId="43052"/>
    <cellStyle name="Total 3 2 2 10 5" xfId="43053"/>
    <cellStyle name="Total 3 2 2 10 6" xfId="43054"/>
    <cellStyle name="Total 3 2 2 10 7" xfId="43055"/>
    <cellStyle name="Total 3 2 2 11" xfId="43056"/>
    <cellStyle name="Total 3 2 2 11 2" xfId="43057"/>
    <cellStyle name="Total 3 2 2 11 2 2" xfId="43058"/>
    <cellStyle name="Total 3 2 2 11 2 3" xfId="43059"/>
    <cellStyle name="Total 3 2 2 11 2 4" xfId="43060"/>
    <cellStyle name="Total 3 2 2 11 2 5" xfId="43061"/>
    <cellStyle name="Total 3 2 2 11 2 6" xfId="43062"/>
    <cellStyle name="Total 3 2 2 11 3" xfId="43063"/>
    <cellStyle name="Total 3 2 2 11 4" xfId="43064"/>
    <cellStyle name="Total 3 2 2 11 5" xfId="43065"/>
    <cellStyle name="Total 3 2 2 11 6" xfId="43066"/>
    <cellStyle name="Total 3 2 2 11 7" xfId="43067"/>
    <cellStyle name="Total 3 2 2 12" xfId="43068"/>
    <cellStyle name="Total 3 2 2 12 2" xfId="43069"/>
    <cellStyle name="Total 3 2 2 12 2 2" xfId="43070"/>
    <cellStyle name="Total 3 2 2 12 2 3" xfId="43071"/>
    <cellStyle name="Total 3 2 2 12 2 4" xfId="43072"/>
    <cellStyle name="Total 3 2 2 12 2 5" xfId="43073"/>
    <cellStyle name="Total 3 2 2 12 2 6" xfId="43074"/>
    <cellStyle name="Total 3 2 2 12 3" xfId="43075"/>
    <cellStyle name="Total 3 2 2 12 4" xfId="43076"/>
    <cellStyle name="Total 3 2 2 12 5" xfId="43077"/>
    <cellStyle name="Total 3 2 2 12 6" xfId="43078"/>
    <cellStyle name="Total 3 2 2 12 7" xfId="43079"/>
    <cellStyle name="Total 3 2 2 13" xfId="43080"/>
    <cellStyle name="Total 3 2 2 13 2" xfId="43081"/>
    <cellStyle name="Total 3 2 2 13 2 2" xfId="43082"/>
    <cellStyle name="Total 3 2 2 13 2 3" xfId="43083"/>
    <cellStyle name="Total 3 2 2 13 2 4" xfId="43084"/>
    <cellStyle name="Total 3 2 2 13 2 5" xfId="43085"/>
    <cellStyle name="Total 3 2 2 13 2 6" xfId="43086"/>
    <cellStyle name="Total 3 2 2 13 3" xfId="43087"/>
    <cellStyle name="Total 3 2 2 13 4" xfId="43088"/>
    <cellStyle name="Total 3 2 2 13 5" xfId="43089"/>
    <cellStyle name="Total 3 2 2 13 6" xfId="43090"/>
    <cellStyle name="Total 3 2 2 13 7" xfId="43091"/>
    <cellStyle name="Total 3 2 2 14" xfId="43092"/>
    <cellStyle name="Total 3 2 2 14 2" xfId="43093"/>
    <cellStyle name="Total 3 2 2 14 2 2" xfId="43094"/>
    <cellStyle name="Total 3 2 2 14 2 3" xfId="43095"/>
    <cellStyle name="Total 3 2 2 14 2 4" xfId="43096"/>
    <cellStyle name="Total 3 2 2 14 2 5" xfId="43097"/>
    <cellStyle name="Total 3 2 2 14 2 6" xfId="43098"/>
    <cellStyle name="Total 3 2 2 14 3" xfId="43099"/>
    <cellStyle name="Total 3 2 2 14 4" xfId="43100"/>
    <cellStyle name="Total 3 2 2 14 5" xfId="43101"/>
    <cellStyle name="Total 3 2 2 14 6" xfId="43102"/>
    <cellStyle name="Total 3 2 2 14 7" xfId="43103"/>
    <cellStyle name="Total 3 2 2 15" xfId="43104"/>
    <cellStyle name="Total 3 2 2 15 2" xfId="43105"/>
    <cellStyle name="Total 3 2 2 15 2 2" xfId="43106"/>
    <cellStyle name="Total 3 2 2 15 2 3" xfId="43107"/>
    <cellStyle name="Total 3 2 2 15 2 4" xfId="43108"/>
    <cellStyle name="Total 3 2 2 15 2 5" xfId="43109"/>
    <cellStyle name="Total 3 2 2 15 2 6" xfId="43110"/>
    <cellStyle name="Total 3 2 2 15 3" xfId="43111"/>
    <cellStyle name="Total 3 2 2 15 4" xfId="43112"/>
    <cellStyle name="Total 3 2 2 15 5" xfId="43113"/>
    <cellStyle name="Total 3 2 2 15 6" xfId="43114"/>
    <cellStyle name="Total 3 2 2 15 7" xfId="43115"/>
    <cellStyle name="Total 3 2 2 16" xfId="43116"/>
    <cellStyle name="Total 3 2 2 16 2" xfId="43117"/>
    <cellStyle name="Total 3 2 2 16 2 2" xfId="43118"/>
    <cellStyle name="Total 3 2 2 16 2 3" xfId="43119"/>
    <cellStyle name="Total 3 2 2 16 2 4" xfId="43120"/>
    <cellStyle name="Total 3 2 2 16 2 5" xfId="43121"/>
    <cellStyle name="Total 3 2 2 16 2 6" xfId="43122"/>
    <cellStyle name="Total 3 2 2 16 3" xfId="43123"/>
    <cellStyle name="Total 3 2 2 16 4" xfId="43124"/>
    <cellStyle name="Total 3 2 2 16 5" xfId="43125"/>
    <cellStyle name="Total 3 2 2 16 6" xfId="43126"/>
    <cellStyle name="Total 3 2 2 16 7" xfId="43127"/>
    <cellStyle name="Total 3 2 2 17" xfId="43128"/>
    <cellStyle name="Total 3 2 2 17 2" xfId="43129"/>
    <cellStyle name="Total 3 2 2 17 2 2" xfId="43130"/>
    <cellStyle name="Total 3 2 2 17 2 3" xfId="43131"/>
    <cellStyle name="Total 3 2 2 17 2 4" xfId="43132"/>
    <cellStyle name="Total 3 2 2 17 2 5" xfId="43133"/>
    <cellStyle name="Total 3 2 2 17 2 6" xfId="43134"/>
    <cellStyle name="Total 3 2 2 17 3" xfId="43135"/>
    <cellStyle name="Total 3 2 2 17 4" xfId="43136"/>
    <cellStyle name="Total 3 2 2 17 5" xfId="43137"/>
    <cellStyle name="Total 3 2 2 17 6" xfId="43138"/>
    <cellStyle name="Total 3 2 2 17 7" xfId="43139"/>
    <cellStyle name="Total 3 2 2 18" xfId="43140"/>
    <cellStyle name="Total 3 2 2 18 2" xfId="43141"/>
    <cellStyle name="Total 3 2 2 18 2 2" xfId="43142"/>
    <cellStyle name="Total 3 2 2 18 2 3" xfId="43143"/>
    <cellStyle name="Total 3 2 2 18 2 4" xfId="43144"/>
    <cellStyle name="Total 3 2 2 18 2 5" xfId="43145"/>
    <cellStyle name="Total 3 2 2 18 2 6" xfId="43146"/>
    <cellStyle name="Total 3 2 2 18 3" xfId="43147"/>
    <cellStyle name="Total 3 2 2 18 4" xfId="43148"/>
    <cellStyle name="Total 3 2 2 18 5" xfId="43149"/>
    <cellStyle name="Total 3 2 2 18 6" xfId="43150"/>
    <cellStyle name="Total 3 2 2 18 7" xfId="43151"/>
    <cellStyle name="Total 3 2 2 19" xfId="43152"/>
    <cellStyle name="Total 3 2 2 19 2" xfId="43153"/>
    <cellStyle name="Total 3 2 2 19 2 2" xfId="43154"/>
    <cellStyle name="Total 3 2 2 19 2 3" xfId="43155"/>
    <cellStyle name="Total 3 2 2 19 2 4" xfId="43156"/>
    <cellStyle name="Total 3 2 2 19 2 5" xfId="43157"/>
    <cellStyle name="Total 3 2 2 19 2 6" xfId="43158"/>
    <cellStyle name="Total 3 2 2 19 3" xfId="43159"/>
    <cellStyle name="Total 3 2 2 19 4" xfId="43160"/>
    <cellStyle name="Total 3 2 2 19 5" xfId="43161"/>
    <cellStyle name="Total 3 2 2 19 6" xfId="43162"/>
    <cellStyle name="Total 3 2 2 19 7" xfId="43163"/>
    <cellStyle name="Total 3 2 2 2" xfId="43164"/>
    <cellStyle name="Total 3 2 2 2 2" xfId="43165"/>
    <cellStyle name="Total 3 2 2 2 2 2" xfId="43166"/>
    <cellStyle name="Total 3 2 2 2 2 3" xfId="43167"/>
    <cellStyle name="Total 3 2 2 2 2 4" xfId="43168"/>
    <cellStyle name="Total 3 2 2 2 2 5" xfId="43169"/>
    <cellStyle name="Total 3 2 2 2 2 6" xfId="43170"/>
    <cellStyle name="Total 3 2 2 2 3" xfId="43171"/>
    <cellStyle name="Total 3 2 2 2 4" xfId="43172"/>
    <cellStyle name="Total 3 2 2 2 5" xfId="43173"/>
    <cellStyle name="Total 3 2 2 2 6" xfId="43174"/>
    <cellStyle name="Total 3 2 2 2 7" xfId="43175"/>
    <cellStyle name="Total 3 2 2 20" xfId="43176"/>
    <cellStyle name="Total 3 2 2 20 2" xfId="43177"/>
    <cellStyle name="Total 3 2 2 20 2 2" xfId="43178"/>
    <cellStyle name="Total 3 2 2 20 2 3" xfId="43179"/>
    <cellStyle name="Total 3 2 2 20 2 4" xfId="43180"/>
    <cellStyle name="Total 3 2 2 20 2 5" xfId="43181"/>
    <cellStyle name="Total 3 2 2 20 2 6" xfId="43182"/>
    <cellStyle name="Total 3 2 2 20 3" xfId="43183"/>
    <cellStyle name="Total 3 2 2 20 4" xfId="43184"/>
    <cellStyle name="Total 3 2 2 20 5" xfId="43185"/>
    <cellStyle name="Total 3 2 2 20 6" xfId="43186"/>
    <cellStyle name="Total 3 2 2 20 7" xfId="43187"/>
    <cellStyle name="Total 3 2 2 21" xfId="43188"/>
    <cellStyle name="Total 3 2 2 21 2" xfId="43189"/>
    <cellStyle name="Total 3 2 2 21 2 2" xfId="43190"/>
    <cellStyle name="Total 3 2 2 21 2 3" xfId="43191"/>
    <cellStyle name="Total 3 2 2 21 2 4" xfId="43192"/>
    <cellStyle name="Total 3 2 2 21 2 5" xfId="43193"/>
    <cellStyle name="Total 3 2 2 21 2 6" xfId="43194"/>
    <cellStyle name="Total 3 2 2 21 3" xfId="43195"/>
    <cellStyle name="Total 3 2 2 21 4" xfId="43196"/>
    <cellStyle name="Total 3 2 2 21 5" xfId="43197"/>
    <cellStyle name="Total 3 2 2 21 6" xfId="43198"/>
    <cellStyle name="Total 3 2 2 21 7" xfId="43199"/>
    <cellStyle name="Total 3 2 2 22" xfId="43200"/>
    <cellStyle name="Total 3 2 2 22 2" xfId="43201"/>
    <cellStyle name="Total 3 2 2 22 2 2" xfId="43202"/>
    <cellStyle name="Total 3 2 2 22 2 3" xfId="43203"/>
    <cellStyle name="Total 3 2 2 22 2 4" xfId="43204"/>
    <cellStyle name="Total 3 2 2 22 2 5" xfId="43205"/>
    <cellStyle name="Total 3 2 2 22 2 6" xfId="43206"/>
    <cellStyle name="Total 3 2 2 22 3" xfId="43207"/>
    <cellStyle name="Total 3 2 2 22 4" xfId="43208"/>
    <cellStyle name="Total 3 2 2 22 5" xfId="43209"/>
    <cellStyle name="Total 3 2 2 22 6" xfId="43210"/>
    <cellStyle name="Total 3 2 2 22 7" xfId="43211"/>
    <cellStyle name="Total 3 2 2 23" xfId="43212"/>
    <cellStyle name="Total 3 2 2 23 2" xfId="43213"/>
    <cellStyle name="Total 3 2 2 23 2 2" xfId="43214"/>
    <cellStyle name="Total 3 2 2 23 2 3" xfId="43215"/>
    <cellStyle name="Total 3 2 2 23 2 4" xfId="43216"/>
    <cellStyle name="Total 3 2 2 23 2 5" xfId="43217"/>
    <cellStyle name="Total 3 2 2 23 2 6" xfId="43218"/>
    <cellStyle name="Total 3 2 2 23 3" xfId="43219"/>
    <cellStyle name="Total 3 2 2 23 4" xfId="43220"/>
    <cellStyle name="Total 3 2 2 23 5" xfId="43221"/>
    <cellStyle name="Total 3 2 2 23 6" xfId="43222"/>
    <cellStyle name="Total 3 2 2 23 7" xfId="43223"/>
    <cellStyle name="Total 3 2 2 24" xfId="43224"/>
    <cellStyle name="Total 3 2 2 24 2" xfId="43225"/>
    <cellStyle name="Total 3 2 2 24 2 2" xfId="43226"/>
    <cellStyle name="Total 3 2 2 24 2 3" xfId="43227"/>
    <cellStyle name="Total 3 2 2 24 2 4" xfId="43228"/>
    <cellStyle name="Total 3 2 2 24 2 5" xfId="43229"/>
    <cellStyle name="Total 3 2 2 24 2 6" xfId="43230"/>
    <cellStyle name="Total 3 2 2 24 3" xfId="43231"/>
    <cellStyle name="Total 3 2 2 24 4" xfId="43232"/>
    <cellStyle name="Total 3 2 2 24 5" xfId="43233"/>
    <cellStyle name="Total 3 2 2 24 6" xfId="43234"/>
    <cellStyle name="Total 3 2 2 24 7" xfId="43235"/>
    <cellStyle name="Total 3 2 2 25" xfId="43236"/>
    <cellStyle name="Total 3 2 2 25 2" xfId="43237"/>
    <cellStyle name="Total 3 2 2 25 2 2" xfId="43238"/>
    <cellStyle name="Total 3 2 2 25 2 3" xfId="43239"/>
    <cellStyle name="Total 3 2 2 25 2 4" xfId="43240"/>
    <cellStyle name="Total 3 2 2 25 2 5" xfId="43241"/>
    <cellStyle name="Total 3 2 2 25 2 6" xfId="43242"/>
    <cellStyle name="Total 3 2 2 25 3" xfId="43243"/>
    <cellStyle name="Total 3 2 2 25 4" xfId="43244"/>
    <cellStyle name="Total 3 2 2 25 5" xfId="43245"/>
    <cellStyle name="Total 3 2 2 25 6" xfId="43246"/>
    <cellStyle name="Total 3 2 2 25 7" xfId="43247"/>
    <cellStyle name="Total 3 2 2 26" xfId="43248"/>
    <cellStyle name="Total 3 2 2 26 2" xfId="43249"/>
    <cellStyle name="Total 3 2 2 26 2 2" xfId="43250"/>
    <cellStyle name="Total 3 2 2 26 2 3" xfId="43251"/>
    <cellStyle name="Total 3 2 2 26 2 4" xfId="43252"/>
    <cellStyle name="Total 3 2 2 26 2 5" xfId="43253"/>
    <cellStyle name="Total 3 2 2 26 2 6" xfId="43254"/>
    <cellStyle name="Total 3 2 2 26 3" xfId="43255"/>
    <cellStyle name="Total 3 2 2 26 4" xfId="43256"/>
    <cellStyle name="Total 3 2 2 26 5" xfId="43257"/>
    <cellStyle name="Total 3 2 2 26 6" xfId="43258"/>
    <cellStyle name="Total 3 2 2 26 7" xfId="43259"/>
    <cellStyle name="Total 3 2 2 27" xfId="43260"/>
    <cellStyle name="Total 3 2 2 27 2" xfId="43261"/>
    <cellStyle name="Total 3 2 2 27 2 2" xfId="43262"/>
    <cellStyle name="Total 3 2 2 27 2 3" xfId="43263"/>
    <cellStyle name="Total 3 2 2 27 2 4" xfId="43264"/>
    <cellStyle name="Total 3 2 2 27 2 5" xfId="43265"/>
    <cellStyle name="Total 3 2 2 27 2 6" xfId="43266"/>
    <cellStyle name="Total 3 2 2 27 3" xfId="43267"/>
    <cellStyle name="Total 3 2 2 27 4" xfId="43268"/>
    <cellStyle name="Total 3 2 2 27 5" xfId="43269"/>
    <cellStyle name="Total 3 2 2 27 6" xfId="43270"/>
    <cellStyle name="Total 3 2 2 27 7" xfId="43271"/>
    <cellStyle name="Total 3 2 2 28" xfId="43272"/>
    <cellStyle name="Total 3 2 2 28 2" xfId="43273"/>
    <cellStyle name="Total 3 2 2 28 2 2" xfId="43274"/>
    <cellStyle name="Total 3 2 2 28 2 3" xfId="43275"/>
    <cellStyle name="Total 3 2 2 28 2 4" xfId="43276"/>
    <cellStyle name="Total 3 2 2 28 2 5" xfId="43277"/>
    <cellStyle name="Total 3 2 2 28 2 6" xfId="43278"/>
    <cellStyle name="Total 3 2 2 28 3" xfId="43279"/>
    <cellStyle name="Total 3 2 2 28 4" xfId="43280"/>
    <cellStyle name="Total 3 2 2 28 5" xfId="43281"/>
    <cellStyle name="Total 3 2 2 28 6" xfId="43282"/>
    <cellStyle name="Total 3 2 2 28 7" xfId="43283"/>
    <cellStyle name="Total 3 2 2 29" xfId="43284"/>
    <cellStyle name="Total 3 2 2 29 2" xfId="43285"/>
    <cellStyle name="Total 3 2 2 29 2 2" xfId="43286"/>
    <cellStyle name="Total 3 2 2 29 2 3" xfId="43287"/>
    <cellStyle name="Total 3 2 2 29 2 4" xfId="43288"/>
    <cellStyle name="Total 3 2 2 29 2 5" xfId="43289"/>
    <cellStyle name="Total 3 2 2 29 2 6" xfId="43290"/>
    <cellStyle name="Total 3 2 2 29 3" xfId="43291"/>
    <cellStyle name="Total 3 2 2 29 4" xfId="43292"/>
    <cellStyle name="Total 3 2 2 29 5" xfId="43293"/>
    <cellStyle name="Total 3 2 2 29 6" xfId="43294"/>
    <cellStyle name="Total 3 2 2 29 7" xfId="43295"/>
    <cellStyle name="Total 3 2 2 3" xfId="43296"/>
    <cellStyle name="Total 3 2 2 3 2" xfId="43297"/>
    <cellStyle name="Total 3 2 2 3 2 2" xfId="43298"/>
    <cellStyle name="Total 3 2 2 3 2 3" xfId="43299"/>
    <cellStyle name="Total 3 2 2 3 2 4" xfId="43300"/>
    <cellStyle name="Total 3 2 2 3 2 5" xfId="43301"/>
    <cellStyle name="Total 3 2 2 3 2 6" xfId="43302"/>
    <cellStyle name="Total 3 2 2 3 3" xfId="43303"/>
    <cellStyle name="Total 3 2 2 3 4" xfId="43304"/>
    <cellStyle name="Total 3 2 2 3 5" xfId="43305"/>
    <cellStyle name="Total 3 2 2 3 6" xfId="43306"/>
    <cellStyle name="Total 3 2 2 3 7" xfId="43307"/>
    <cellStyle name="Total 3 2 2 30" xfId="43308"/>
    <cellStyle name="Total 3 2 2 30 2" xfId="43309"/>
    <cellStyle name="Total 3 2 2 30 2 2" xfId="43310"/>
    <cellStyle name="Total 3 2 2 30 2 3" xfId="43311"/>
    <cellStyle name="Total 3 2 2 30 2 4" xfId="43312"/>
    <cellStyle name="Total 3 2 2 30 2 5" xfId="43313"/>
    <cellStyle name="Total 3 2 2 30 2 6" xfId="43314"/>
    <cellStyle name="Total 3 2 2 30 3" xfId="43315"/>
    <cellStyle name="Total 3 2 2 30 4" xfId="43316"/>
    <cellStyle name="Total 3 2 2 30 5" xfId="43317"/>
    <cellStyle name="Total 3 2 2 30 6" xfId="43318"/>
    <cellStyle name="Total 3 2 2 30 7" xfId="43319"/>
    <cellStyle name="Total 3 2 2 31" xfId="43320"/>
    <cellStyle name="Total 3 2 2 31 2" xfId="43321"/>
    <cellStyle name="Total 3 2 2 31 2 2" xfId="43322"/>
    <cellStyle name="Total 3 2 2 31 2 3" xfId="43323"/>
    <cellStyle name="Total 3 2 2 31 2 4" xfId="43324"/>
    <cellStyle name="Total 3 2 2 31 2 5" xfId="43325"/>
    <cellStyle name="Total 3 2 2 31 2 6" xfId="43326"/>
    <cellStyle name="Total 3 2 2 31 3" xfId="43327"/>
    <cellStyle name="Total 3 2 2 31 4" xfId="43328"/>
    <cellStyle name="Total 3 2 2 31 5" xfId="43329"/>
    <cellStyle name="Total 3 2 2 31 6" xfId="43330"/>
    <cellStyle name="Total 3 2 2 31 7" xfId="43331"/>
    <cellStyle name="Total 3 2 2 32" xfId="43332"/>
    <cellStyle name="Total 3 2 2 32 2" xfId="43333"/>
    <cellStyle name="Total 3 2 2 32 2 2" xfId="43334"/>
    <cellStyle name="Total 3 2 2 32 2 3" xfId="43335"/>
    <cellStyle name="Total 3 2 2 32 2 4" xfId="43336"/>
    <cellStyle name="Total 3 2 2 32 2 5" xfId="43337"/>
    <cellStyle name="Total 3 2 2 32 2 6" xfId="43338"/>
    <cellStyle name="Total 3 2 2 32 3" xfId="43339"/>
    <cellStyle name="Total 3 2 2 32 4" xfId="43340"/>
    <cellStyle name="Total 3 2 2 32 5" xfId="43341"/>
    <cellStyle name="Total 3 2 2 32 6" xfId="43342"/>
    <cellStyle name="Total 3 2 2 32 7" xfId="43343"/>
    <cellStyle name="Total 3 2 2 33" xfId="43344"/>
    <cellStyle name="Total 3 2 2 33 2" xfId="43345"/>
    <cellStyle name="Total 3 2 2 33 2 2" xfId="43346"/>
    <cellStyle name="Total 3 2 2 33 2 3" xfId="43347"/>
    <cellStyle name="Total 3 2 2 33 2 4" xfId="43348"/>
    <cellStyle name="Total 3 2 2 33 2 5" xfId="43349"/>
    <cellStyle name="Total 3 2 2 33 2 6" xfId="43350"/>
    <cellStyle name="Total 3 2 2 33 3" xfId="43351"/>
    <cellStyle name="Total 3 2 2 33 4" xfId="43352"/>
    <cellStyle name="Total 3 2 2 33 5" xfId="43353"/>
    <cellStyle name="Total 3 2 2 33 6" xfId="43354"/>
    <cellStyle name="Total 3 2 2 33 7" xfId="43355"/>
    <cellStyle name="Total 3 2 2 34" xfId="43356"/>
    <cellStyle name="Total 3 2 2 34 2" xfId="43357"/>
    <cellStyle name="Total 3 2 2 34 2 2" xfId="43358"/>
    <cellStyle name="Total 3 2 2 34 2 3" xfId="43359"/>
    <cellStyle name="Total 3 2 2 34 2 4" xfId="43360"/>
    <cellStyle name="Total 3 2 2 34 2 5" xfId="43361"/>
    <cellStyle name="Total 3 2 2 34 2 6" xfId="43362"/>
    <cellStyle name="Total 3 2 2 34 3" xfId="43363"/>
    <cellStyle name="Total 3 2 2 34 4" xfId="43364"/>
    <cellStyle name="Total 3 2 2 34 5" xfId="43365"/>
    <cellStyle name="Total 3 2 2 35" xfId="43366"/>
    <cellStyle name="Total 3 2 2 36" xfId="43367"/>
    <cellStyle name="Total 3 2 2 36 2" xfId="43368"/>
    <cellStyle name="Total 3 2 2 36 3" xfId="43369"/>
    <cellStyle name="Total 3 2 2 36 4" xfId="43370"/>
    <cellStyle name="Total 3 2 2 36 5" xfId="43371"/>
    <cellStyle name="Total 3 2 2 36 6" xfId="43372"/>
    <cellStyle name="Total 3 2 2 37" xfId="43373"/>
    <cellStyle name="Total 3 2 2 38" xfId="43374"/>
    <cellStyle name="Total 3 2 2 39" xfId="43375"/>
    <cellStyle name="Total 3 2 2 4" xfId="43376"/>
    <cellStyle name="Total 3 2 2 4 2" xfId="43377"/>
    <cellStyle name="Total 3 2 2 4 2 2" xfId="43378"/>
    <cellStyle name="Total 3 2 2 4 2 3" xfId="43379"/>
    <cellStyle name="Total 3 2 2 4 2 4" xfId="43380"/>
    <cellStyle name="Total 3 2 2 4 2 5" xfId="43381"/>
    <cellStyle name="Total 3 2 2 4 2 6" xfId="43382"/>
    <cellStyle name="Total 3 2 2 4 3" xfId="43383"/>
    <cellStyle name="Total 3 2 2 4 4" xfId="43384"/>
    <cellStyle name="Total 3 2 2 4 5" xfId="43385"/>
    <cellStyle name="Total 3 2 2 4 6" xfId="43386"/>
    <cellStyle name="Total 3 2 2 4 7" xfId="43387"/>
    <cellStyle name="Total 3 2 2 5" xfId="43388"/>
    <cellStyle name="Total 3 2 2 5 2" xfId="43389"/>
    <cellStyle name="Total 3 2 2 5 2 2" xfId="43390"/>
    <cellStyle name="Total 3 2 2 5 2 3" xfId="43391"/>
    <cellStyle name="Total 3 2 2 5 2 4" xfId="43392"/>
    <cellStyle name="Total 3 2 2 5 2 5" xfId="43393"/>
    <cellStyle name="Total 3 2 2 5 2 6" xfId="43394"/>
    <cellStyle name="Total 3 2 2 5 3" xfId="43395"/>
    <cellStyle name="Total 3 2 2 5 4" xfId="43396"/>
    <cellStyle name="Total 3 2 2 5 5" xfId="43397"/>
    <cellStyle name="Total 3 2 2 5 6" xfId="43398"/>
    <cellStyle name="Total 3 2 2 5 7" xfId="43399"/>
    <cellStyle name="Total 3 2 2 6" xfId="43400"/>
    <cellStyle name="Total 3 2 2 6 2" xfId="43401"/>
    <cellStyle name="Total 3 2 2 6 2 2" xfId="43402"/>
    <cellStyle name="Total 3 2 2 6 2 3" xfId="43403"/>
    <cellStyle name="Total 3 2 2 6 2 4" xfId="43404"/>
    <cellStyle name="Total 3 2 2 6 2 5" xfId="43405"/>
    <cellStyle name="Total 3 2 2 6 2 6" xfId="43406"/>
    <cellStyle name="Total 3 2 2 6 3" xfId="43407"/>
    <cellStyle name="Total 3 2 2 6 4" xfId="43408"/>
    <cellStyle name="Total 3 2 2 6 5" xfId="43409"/>
    <cellStyle name="Total 3 2 2 6 6" xfId="43410"/>
    <cellStyle name="Total 3 2 2 6 7" xfId="43411"/>
    <cellStyle name="Total 3 2 2 7" xfId="43412"/>
    <cellStyle name="Total 3 2 2 7 2" xfId="43413"/>
    <cellStyle name="Total 3 2 2 7 2 2" xfId="43414"/>
    <cellStyle name="Total 3 2 2 7 2 3" xfId="43415"/>
    <cellStyle name="Total 3 2 2 7 2 4" xfId="43416"/>
    <cellStyle name="Total 3 2 2 7 2 5" xfId="43417"/>
    <cellStyle name="Total 3 2 2 7 2 6" xfId="43418"/>
    <cellStyle name="Total 3 2 2 7 3" xfId="43419"/>
    <cellStyle name="Total 3 2 2 7 4" xfId="43420"/>
    <cellStyle name="Total 3 2 2 7 5" xfId="43421"/>
    <cellStyle name="Total 3 2 2 7 6" xfId="43422"/>
    <cellStyle name="Total 3 2 2 7 7" xfId="43423"/>
    <cellStyle name="Total 3 2 2 8" xfId="43424"/>
    <cellStyle name="Total 3 2 2 8 2" xfId="43425"/>
    <cellStyle name="Total 3 2 2 8 2 2" xfId="43426"/>
    <cellStyle name="Total 3 2 2 8 2 3" xfId="43427"/>
    <cellStyle name="Total 3 2 2 8 2 4" xfId="43428"/>
    <cellStyle name="Total 3 2 2 8 2 5" xfId="43429"/>
    <cellStyle name="Total 3 2 2 8 2 6" xfId="43430"/>
    <cellStyle name="Total 3 2 2 8 3" xfId="43431"/>
    <cellStyle name="Total 3 2 2 8 4" xfId="43432"/>
    <cellStyle name="Total 3 2 2 8 5" xfId="43433"/>
    <cellStyle name="Total 3 2 2 8 6" xfId="43434"/>
    <cellStyle name="Total 3 2 2 8 7" xfId="43435"/>
    <cellStyle name="Total 3 2 2 9" xfId="43436"/>
    <cellStyle name="Total 3 2 2 9 2" xfId="43437"/>
    <cellStyle name="Total 3 2 2 9 2 2" xfId="43438"/>
    <cellStyle name="Total 3 2 2 9 2 3" xfId="43439"/>
    <cellStyle name="Total 3 2 2 9 2 4" xfId="43440"/>
    <cellStyle name="Total 3 2 2 9 2 5" xfId="43441"/>
    <cellStyle name="Total 3 2 2 9 2 6" xfId="43442"/>
    <cellStyle name="Total 3 2 2 9 3" xfId="43443"/>
    <cellStyle name="Total 3 2 2 9 4" xfId="43444"/>
    <cellStyle name="Total 3 2 2 9 5" xfId="43445"/>
    <cellStyle name="Total 3 2 2 9 6" xfId="43446"/>
    <cellStyle name="Total 3 2 2 9 7" xfId="43447"/>
    <cellStyle name="Total 3 2 20" xfId="43448"/>
    <cellStyle name="Total 3 2 20 2" xfId="43449"/>
    <cellStyle name="Total 3 2 20 2 2" xfId="43450"/>
    <cellStyle name="Total 3 2 20 2 3" xfId="43451"/>
    <cellStyle name="Total 3 2 20 2 4" xfId="43452"/>
    <cellStyle name="Total 3 2 20 2 5" xfId="43453"/>
    <cellStyle name="Total 3 2 20 2 6" xfId="43454"/>
    <cellStyle name="Total 3 2 20 3" xfId="43455"/>
    <cellStyle name="Total 3 2 20 4" xfId="43456"/>
    <cellStyle name="Total 3 2 20 5" xfId="43457"/>
    <cellStyle name="Total 3 2 20 6" xfId="43458"/>
    <cellStyle name="Total 3 2 20 7" xfId="43459"/>
    <cellStyle name="Total 3 2 21" xfId="43460"/>
    <cellStyle name="Total 3 2 21 2" xfId="43461"/>
    <cellStyle name="Total 3 2 21 2 2" xfId="43462"/>
    <cellStyle name="Total 3 2 21 2 3" xfId="43463"/>
    <cellStyle name="Total 3 2 21 2 4" xfId="43464"/>
    <cellStyle name="Total 3 2 21 2 5" xfId="43465"/>
    <cellStyle name="Total 3 2 21 2 6" xfId="43466"/>
    <cellStyle name="Total 3 2 21 3" xfId="43467"/>
    <cellStyle name="Total 3 2 21 4" xfId="43468"/>
    <cellStyle name="Total 3 2 21 5" xfId="43469"/>
    <cellStyle name="Total 3 2 21 6" xfId="43470"/>
    <cellStyle name="Total 3 2 21 7" xfId="43471"/>
    <cellStyle name="Total 3 2 22" xfId="43472"/>
    <cellStyle name="Total 3 2 22 2" xfId="43473"/>
    <cellStyle name="Total 3 2 22 2 2" xfId="43474"/>
    <cellStyle name="Total 3 2 22 2 3" xfId="43475"/>
    <cellStyle name="Total 3 2 22 2 4" xfId="43476"/>
    <cellStyle name="Total 3 2 22 2 5" xfId="43477"/>
    <cellStyle name="Total 3 2 22 2 6" xfId="43478"/>
    <cellStyle name="Total 3 2 22 3" xfId="43479"/>
    <cellStyle name="Total 3 2 22 4" xfId="43480"/>
    <cellStyle name="Total 3 2 22 5" xfId="43481"/>
    <cellStyle name="Total 3 2 22 6" xfId="43482"/>
    <cellStyle name="Total 3 2 22 7" xfId="43483"/>
    <cellStyle name="Total 3 2 23" xfId="43484"/>
    <cellStyle name="Total 3 2 23 2" xfId="43485"/>
    <cellStyle name="Total 3 2 23 2 2" xfId="43486"/>
    <cellStyle name="Total 3 2 23 2 3" xfId="43487"/>
    <cellStyle name="Total 3 2 23 2 4" xfId="43488"/>
    <cellStyle name="Total 3 2 23 2 5" xfId="43489"/>
    <cellStyle name="Total 3 2 23 2 6" xfId="43490"/>
    <cellStyle name="Total 3 2 23 3" xfId="43491"/>
    <cellStyle name="Total 3 2 23 4" xfId="43492"/>
    <cellStyle name="Total 3 2 23 5" xfId="43493"/>
    <cellStyle name="Total 3 2 23 6" xfId="43494"/>
    <cellStyle name="Total 3 2 23 7" xfId="43495"/>
    <cellStyle name="Total 3 2 24" xfId="43496"/>
    <cellStyle name="Total 3 2 24 2" xfId="43497"/>
    <cellStyle name="Total 3 2 24 2 2" xfId="43498"/>
    <cellStyle name="Total 3 2 24 2 3" xfId="43499"/>
    <cellStyle name="Total 3 2 24 2 4" xfId="43500"/>
    <cellStyle name="Total 3 2 24 2 5" xfId="43501"/>
    <cellStyle name="Total 3 2 24 2 6" xfId="43502"/>
    <cellStyle name="Total 3 2 24 3" xfId="43503"/>
    <cellStyle name="Total 3 2 24 4" xfId="43504"/>
    <cellStyle name="Total 3 2 24 5" xfId="43505"/>
    <cellStyle name="Total 3 2 24 6" xfId="43506"/>
    <cellStyle name="Total 3 2 24 7" xfId="43507"/>
    <cellStyle name="Total 3 2 25" xfId="43508"/>
    <cellStyle name="Total 3 2 25 2" xfId="43509"/>
    <cellStyle name="Total 3 2 25 2 2" xfId="43510"/>
    <cellStyle name="Total 3 2 25 2 3" xfId="43511"/>
    <cellStyle name="Total 3 2 25 2 4" xfId="43512"/>
    <cellStyle name="Total 3 2 25 2 5" xfId="43513"/>
    <cellStyle name="Total 3 2 25 2 6" xfId="43514"/>
    <cellStyle name="Total 3 2 25 3" xfId="43515"/>
    <cellStyle name="Total 3 2 25 4" xfId="43516"/>
    <cellStyle name="Total 3 2 25 5" xfId="43517"/>
    <cellStyle name="Total 3 2 25 6" xfId="43518"/>
    <cellStyle name="Total 3 2 25 7" xfId="43519"/>
    <cellStyle name="Total 3 2 26" xfId="43520"/>
    <cellStyle name="Total 3 2 26 2" xfId="43521"/>
    <cellStyle name="Total 3 2 26 2 2" xfId="43522"/>
    <cellStyle name="Total 3 2 26 2 3" xfId="43523"/>
    <cellStyle name="Total 3 2 26 2 4" xfId="43524"/>
    <cellStyle name="Total 3 2 26 2 5" xfId="43525"/>
    <cellStyle name="Total 3 2 26 2 6" xfId="43526"/>
    <cellStyle name="Total 3 2 26 3" xfId="43527"/>
    <cellStyle name="Total 3 2 26 4" xfId="43528"/>
    <cellStyle name="Total 3 2 26 5" xfId="43529"/>
    <cellStyle name="Total 3 2 26 6" xfId="43530"/>
    <cellStyle name="Total 3 2 26 7" xfId="43531"/>
    <cellStyle name="Total 3 2 27" xfId="43532"/>
    <cellStyle name="Total 3 2 27 2" xfId="43533"/>
    <cellStyle name="Total 3 2 27 2 2" xfId="43534"/>
    <cellStyle name="Total 3 2 27 2 3" xfId="43535"/>
    <cellStyle name="Total 3 2 27 2 4" xfId="43536"/>
    <cellStyle name="Total 3 2 27 2 5" xfId="43537"/>
    <cellStyle name="Total 3 2 27 2 6" xfId="43538"/>
    <cellStyle name="Total 3 2 27 3" xfId="43539"/>
    <cellStyle name="Total 3 2 27 4" xfId="43540"/>
    <cellStyle name="Total 3 2 27 5" xfId="43541"/>
    <cellStyle name="Total 3 2 27 6" xfId="43542"/>
    <cellStyle name="Total 3 2 27 7" xfId="43543"/>
    <cellStyle name="Total 3 2 28" xfId="43544"/>
    <cellStyle name="Total 3 2 28 2" xfId="43545"/>
    <cellStyle name="Total 3 2 28 2 2" xfId="43546"/>
    <cellStyle name="Total 3 2 28 2 3" xfId="43547"/>
    <cellStyle name="Total 3 2 28 2 4" xfId="43548"/>
    <cellStyle name="Total 3 2 28 2 5" xfId="43549"/>
    <cellStyle name="Total 3 2 28 2 6" xfId="43550"/>
    <cellStyle name="Total 3 2 28 3" xfId="43551"/>
    <cellStyle name="Total 3 2 28 4" xfId="43552"/>
    <cellStyle name="Total 3 2 28 5" xfId="43553"/>
    <cellStyle name="Total 3 2 28 6" xfId="43554"/>
    <cellStyle name="Total 3 2 28 7" xfId="43555"/>
    <cellStyle name="Total 3 2 29" xfId="43556"/>
    <cellStyle name="Total 3 2 29 2" xfId="43557"/>
    <cellStyle name="Total 3 2 29 2 2" xfId="43558"/>
    <cellStyle name="Total 3 2 29 2 3" xfId="43559"/>
    <cellStyle name="Total 3 2 29 2 4" xfId="43560"/>
    <cellStyle name="Total 3 2 29 2 5" xfId="43561"/>
    <cellStyle name="Total 3 2 29 2 6" xfId="43562"/>
    <cellStyle name="Total 3 2 29 3" xfId="43563"/>
    <cellStyle name="Total 3 2 29 4" xfId="43564"/>
    <cellStyle name="Total 3 2 29 5" xfId="43565"/>
    <cellStyle name="Total 3 2 29 6" xfId="43566"/>
    <cellStyle name="Total 3 2 29 7" xfId="43567"/>
    <cellStyle name="Total 3 2 3" xfId="43568"/>
    <cellStyle name="Total 3 2 3 2" xfId="43569"/>
    <cellStyle name="Total 3 2 3 2 2" xfId="43570"/>
    <cellStyle name="Total 3 2 3 2 3" xfId="43571"/>
    <cellStyle name="Total 3 2 3 2 4" xfId="43572"/>
    <cellStyle name="Total 3 2 3 2 5" xfId="43573"/>
    <cellStyle name="Total 3 2 3 2 6" xfId="43574"/>
    <cellStyle name="Total 3 2 3 3" xfId="43575"/>
    <cellStyle name="Total 3 2 3 4" xfId="43576"/>
    <cellStyle name="Total 3 2 3 5" xfId="43577"/>
    <cellStyle name="Total 3 2 3 6" xfId="43578"/>
    <cellStyle name="Total 3 2 3 7" xfId="43579"/>
    <cellStyle name="Total 3 2 30" xfId="43580"/>
    <cellStyle name="Total 3 2 30 2" xfId="43581"/>
    <cellStyle name="Total 3 2 30 2 2" xfId="43582"/>
    <cellStyle name="Total 3 2 30 2 3" xfId="43583"/>
    <cellStyle name="Total 3 2 30 2 4" xfId="43584"/>
    <cellStyle name="Total 3 2 30 2 5" xfId="43585"/>
    <cellStyle name="Total 3 2 30 2 6" xfId="43586"/>
    <cellStyle name="Total 3 2 30 3" xfId="43587"/>
    <cellStyle name="Total 3 2 30 4" xfId="43588"/>
    <cellStyle name="Total 3 2 30 5" xfId="43589"/>
    <cellStyle name="Total 3 2 30 6" xfId="43590"/>
    <cellStyle name="Total 3 2 30 7" xfId="43591"/>
    <cellStyle name="Total 3 2 31" xfId="43592"/>
    <cellStyle name="Total 3 2 31 2" xfId="43593"/>
    <cellStyle name="Total 3 2 31 2 2" xfId="43594"/>
    <cellStyle name="Total 3 2 31 2 3" xfId="43595"/>
    <cellStyle name="Total 3 2 31 2 4" xfId="43596"/>
    <cellStyle name="Total 3 2 31 2 5" xfId="43597"/>
    <cellStyle name="Total 3 2 31 2 6" xfId="43598"/>
    <cellStyle name="Total 3 2 31 3" xfId="43599"/>
    <cellStyle name="Total 3 2 31 4" xfId="43600"/>
    <cellStyle name="Total 3 2 31 5" xfId="43601"/>
    <cellStyle name="Total 3 2 31 6" xfId="43602"/>
    <cellStyle name="Total 3 2 31 7" xfId="43603"/>
    <cellStyle name="Total 3 2 32" xfId="43604"/>
    <cellStyle name="Total 3 2 32 2" xfId="43605"/>
    <cellStyle name="Total 3 2 32 2 2" xfId="43606"/>
    <cellStyle name="Total 3 2 32 2 3" xfId="43607"/>
    <cellStyle name="Total 3 2 32 2 4" xfId="43608"/>
    <cellStyle name="Total 3 2 32 2 5" xfId="43609"/>
    <cellStyle name="Total 3 2 32 2 6" xfId="43610"/>
    <cellStyle name="Total 3 2 32 3" xfId="43611"/>
    <cellStyle name="Total 3 2 32 4" xfId="43612"/>
    <cellStyle name="Total 3 2 32 5" xfId="43613"/>
    <cellStyle name="Total 3 2 32 6" xfId="43614"/>
    <cellStyle name="Total 3 2 32 7" xfId="43615"/>
    <cellStyle name="Total 3 2 33" xfId="43616"/>
    <cellStyle name="Total 3 2 33 2" xfId="43617"/>
    <cellStyle name="Total 3 2 33 2 2" xfId="43618"/>
    <cellStyle name="Total 3 2 33 2 3" xfId="43619"/>
    <cellStyle name="Total 3 2 33 2 4" xfId="43620"/>
    <cellStyle name="Total 3 2 33 2 5" xfId="43621"/>
    <cellStyle name="Total 3 2 33 2 6" xfId="43622"/>
    <cellStyle name="Total 3 2 33 3" xfId="43623"/>
    <cellStyle name="Total 3 2 33 4" xfId="43624"/>
    <cellStyle name="Total 3 2 33 5" xfId="43625"/>
    <cellStyle name="Total 3 2 33 6" xfId="43626"/>
    <cellStyle name="Total 3 2 33 7" xfId="43627"/>
    <cellStyle name="Total 3 2 34" xfId="43628"/>
    <cellStyle name="Total 3 2 34 2" xfId="43629"/>
    <cellStyle name="Total 3 2 34 2 2" xfId="43630"/>
    <cellStyle name="Total 3 2 34 2 3" xfId="43631"/>
    <cellStyle name="Total 3 2 34 2 4" xfId="43632"/>
    <cellStyle name="Total 3 2 34 2 5" xfId="43633"/>
    <cellStyle name="Total 3 2 34 2 6" xfId="43634"/>
    <cellStyle name="Total 3 2 34 3" xfId="43635"/>
    <cellStyle name="Total 3 2 34 4" xfId="43636"/>
    <cellStyle name="Total 3 2 34 5" xfId="43637"/>
    <cellStyle name="Total 3 2 34 6" xfId="43638"/>
    <cellStyle name="Total 3 2 34 7" xfId="43639"/>
    <cellStyle name="Total 3 2 35" xfId="43640"/>
    <cellStyle name="Total 3 2 35 2" xfId="43641"/>
    <cellStyle name="Total 3 2 35 2 2" xfId="43642"/>
    <cellStyle name="Total 3 2 35 2 3" xfId="43643"/>
    <cellStyle name="Total 3 2 35 2 4" xfId="43644"/>
    <cellStyle name="Total 3 2 35 2 5" xfId="43645"/>
    <cellStyle name="Total 3 2 35 2 6" xfId="43646"/>
    <cellStyle name="Total 3 2 35 3" xfId="43647"/>
    <cellStyle name="Total 3 2 35 4" xfId="43648"/>
    <cellStyle name="Total 3 2 35 5" xfId="43649"/>
    <cellStyle name="Total 3 2 35 6" xfId="43650"/>
    <cellStyle name="Total 3 2 36" xfId="43651"/>
    <cellStyle name="Total 3 2 37" xfId="43652"/>
    <cellStyle name="Total 3 2 37 2" xfId="43653"/>
    <cellStyle name="Total 3 2 37 3" xfId="43654"/>
    <cellStyle name="Total 3 2 37 4" xfId="43655"/>
    <cellStyle name="Total 3 2 37 5" xfId="43656"/>
    <cellStyle name="Total 3 2 37 6" xfId="43657"/>
    <cellStyle name="Total 3 2 38" xfId="43658"/>
    <cellStyle name="Total 3 2 39" xfId="43659"/>
    <cellStyle name="Total 3 2 4" xfId="43660"/>
    <cellStyle name="Total 3 2 4 2" xfId="43661"/>
    <cellStyle name="Total 3 2 4 2 2" xfId="43662"/>
    <cellStyle name="Total 3 2 4 2 3" xfId="43663"/>
    <cellStyle name="Total 3 2 4 2 4" xfId="43664"/>
    <cellStyle name="Total 3 2 4 2 5" xfId="43665"/>
    <cellStyle name="Total 3 2 4 2 6" xfId="43666"/>
    <cellStyle name="Total 3 2 4 3" xfId="43667"/>
    <cellStyle name="Total 3 2 4 4" xfId="43668"/>
    <cellStyle name="Total 3 2 4 5" xfId="43669"/>
    <cellStyle name="Total 3 2 4 6" xfId="43670"/>
    <cellStyle name="Total 3 2 4 7" xfId="43671"/>
    <cellStyle name="Total 3 2 5" xfId="43672"/>
    <cellStyle name="Total 3 2 5 2" xfId="43673"/>
    <cellStyle name="Total 3 2 5 2 2" xfId="43674"/>
    <cellStyle name="Total 3 2 5 2 3" xfId="43675"/>
    <cellStyle name="Total 3 2 5 2 4" xfId="43676"/>
    <cellStyle name="Total 3 2 5 2 5" xfId="43677"/>
    <cellStyle name="Total 3 2 5 2 6" xfId="43678"/>
    <cellStyle name="Total 3 2 5 3" xfId="43679"/>
    <cellStyle name="Total 3 2 5 4" xfId="43680"/>
    <cellStyle name="Total 3 2 5 5" xfId="43681"/>
    <cellStyle name="Total 3 2 5 6" xfId="43682"/>
    <cellStyle name="Total 3 2 5 7" xfId="43683"/>
    <cellStyle name="Total 3 2 6" xfId="43684"/>
    <cellStyle name="Total 3 2 6 2" xfId="43685"/>
    <cellStyle name="Total 3 2 6 2 2" xfId="43686"/>
    <cellStyle name="Total 3 2 6 2 3" xfId="43687"/>
    <cellStyle name="Total 3 2 6 2 4" xfId="43688"/>
    <cellStyle name="Total 3 2 6 2 5" xfId="43689"/>
    <cellStyle name="Total 3 2 6 2 6" xfId="43690"/>
    <cellStyle name="Total 3 2 6 3" xfId="43691"/>
    <cellStyle name="Total 3 2 6 4" xfId="43692"/>
    <cellStyle name="Total 3 2 6 5" xfId="43693"/>
    <cellStyle name="Total 3 2 6 6" xfId="43694"/>
    <cellStyle name="Total 3 2 6 7" xfId="43695"/>
    <cellStyle name="Total 3 2 7" xfId="43696"/>
    <cellStyle name="Total 3 2 7 2" xfId="43697"/>
    <cellStyle name="Total 3 2 7 2 2" xfId="43698"/>
    <cellStyle name="Total 3 2 7 2 3" xfId="43699"/>
    <cellStyle name="Total 3 2 7 2 4" xfId="43700"/>
    <cellStyle name="Total 3 2 7 2 5" xfId="43701"/>
    <cellStyle name="Total 3 2 7 2 6" xfId="43702"/>
    <cellStyle name="Total 3 2 7 3" xfId="43703"/>
    <cellStyle name="Total 3 2 7 4" xfId="43704"/>
    <cellStyle name="Total 3 2 7 5" xfId="43705"/>
    <cellStyle name="Total 3 2 7 6" xfId="43706"/>
    <cellStyle name="Total 3 2 7 7" xfId="43707"/>
    <cellStyle name="Total 3 2 8" xfId="43708"/>
    <cellStyle name="Total 3 2 8 2" xfId="43709"/>
    <cellStyle name="Total 3 2 8 2 2" xfId="43710"/>
    <cellStyle name="Total 3 2 8 2 3" xfId="43711"/>
    <cellStyle name="Total 3 2 8 2 4" xfId="43712"/>
    <cellStyle name="Total 3 2 8 2 5" xfId="43713"/>
    <cellStyle name="Total 3 2 8 2 6" xfId="43714"/>
    <cellStyle name="Total 3 2 8 3" xfId="43715"/>
    <cellStyle name="Total 3 2 8 4" xfId="43716"/>
    <cellStyle name="Total 3 2 8 5" xfId="43717"/>
    <cellStyle name="Total 3 2 8 6" xfId="43718"/>
    <cellStyle name="Total 3 2 8 7" xfId="43719"/>
    <cellStyle name="Total 3 2 9" xfId="43720"/>
    <cellStyle name="Total 3 2 9 2" xfId="43721"/>
    <cellStyle name="Total 3 2 9 2 2" xfId="43722"/>
    <cellStyle name="Total 3 2 9 2 3" xfId="43723"/>
    <cellStyle name="Total 3 2 9 2 4" xfId="43724"/>
    <cellStyle name="Total 3 2 9 2 5" xfId="43725"/>
    <cellStyle name="Total 3 2 9 2 6" xfId="43726"/>
    <cellStyle name="Total 3 2 9 3" xfId="43727"/>
    <cellStyle name="Total 3 2 9 4" xfId="43728"/>
    <cellStyle name="Total 3 2 9 5" xfId="43729"/>
    <cellStyle name="Total 3 2 9 6" xfId="43730"/>
    <cellStyle name="Total 3 2 9 7" xfId="43731"/>
    <cellStyle name="Total 3 20" xfId="43732"/>
    <cellStyle name="Total 3 20 2" xfId="43733"/>
    <cellStyle name="Total 3 20 2 2" xfId="43734"/>
    <cellStyle name="Total 3 20 2 3" xfId="43735"/>
    <cellStyle name="Total 3 20 2 4" xfId="43736"/>
    <cellStyle name="Total 3 20 2 5" xfId="43737"/>
    <cellStyle name="Total 3 20 2 6" xfId="43738"/>
    <cellStyle name="Total 3 20 3" xfId="43739"/>
    <cellStyle name="Total 3 20 4" xfId="43740"/>
    <cellStyle name="Total 3 20 5" xfId="43741"/>
    <cellStyle name="Total 3 20 6" xfId="43742"/>
    <cellStyle name="Total 3 20 7" xfId="43743"/>
    <cellStyle name="Total 3 21" xfId="43744"/>
    <cellStyle name="Total 3 21 2" xfId="43745"/>
    <cellStyle name="Total 3 21 2 2" xfId="43746"/>
    <cellStyle name="Total 3 21 2 3" xfId="43747"/>
    <cellStyle name="Total 3 21 2 4" xfId="43748"/>
    <cellStyle name="Total 3 21 2 5" xfId="43749"/>
    <cellStyle name="Total 3 21 2 6" xfId="43750"/>
    <cellStyle name="Total 3 21 3" xfId="43751"/>
    <cellStyle name="Total 3 21 4" xfId="43752"/>
    <cellStyle name="Total 3 21 5" xfId="43753"/>
    <cellStyle name="Total 3 21 6" xfId="43754"/>
    <cellStyle name="Total 3 21 7" xfId="43755"/>
    <cellStyle name="Total 3 22" xfId="43756"/>
    <cellStyle name="Total 3 22 2" xfId="43757"/>
    <cellStyle name="Total 3 22 2 2" xfId="43758"/>
    <cellStyle name="Total 3 22 2 3" xfId="43759"/>
    <cellStyle name="Total 3 22 2 4" xfId="43760"/>
    <cellStyle name="Total 3 22 2 5" xfId="43761"/>
    <cellStyle name="Total 3 22 2 6" xfId="43762"/>
    <cellStyle name="Total 3 22 3" xfId="43763"/>
    <cellStyle name="Total 3 22 4" xfId="43764"/>
    <cellStyle name="Total 3 22 5" xfId="43765"/>
    <cellStyle name="Total 3 22 6" xfId="43766"/>
    <cellStyle name="Total 3 22 7" xfId="43767"/>
    <cellStyle name="Total 3 23" xfId="43768"/>
    <cellStyle name="Total 3 23 2" xfId="43769"/>
    <cellStyle name="Total 3 23 2 2" xfId="43770"/>
    <cellStyle name="Total 3 23 2 3" xfId="43771"/>
    <cellStyle name="Total 3 23 2 4" xfId="43772"/>
    <cellStyle name="Total 3 23 2 5" xfId="43773"/>
    <cellStyle name="Total 3 23 2 6" xfId="43774"/>
    <cellStyle name="Total 3 23 3" xfId="43775"/>
    <cellStyle name="Total 3 23 4" xfId="43776"/>
    <cellStyle name="Total 3 23 5" xfId="43777"/>
    <cellStyle name="Total 3 23 6" xfId="43778"/>
    <cellStyle name="Total 3 23 7" xfId="43779"/>
    <cellStyle name="Total 3 24" xfId="43780"/>
    <cellStyle name="Total 3 24 2" xfId="43781"/>
    <cellStyle name="Total 3 24 2 2" xfId="43782"/>
    <cellStyle name="Total 3 24 2 3" xfId="43783"/>
    <cellStyle name="Total 3 24 2 4" xfId="43784"/>
    <cellStyle name="Total 3 24 2 5" xfId="43785"/>
    <cellStyle name="Total 3 24 2 6" xfId="43786"/>
    <cellStyle name="Total 3 24 3" xfId="43787"/>
    <cellStyle name="Total 3 24 4" xfId="43788"/>
    <cellStyle name="Total 3 24 5" xfId="43789"/>
    <cellStyle name="Total 3 24 6" xfId="43790"/>
    <cellStyle name="Total 3 24 7" xfId="43791"/>
    <cellStyle name="Total 3 25" xfId="43792"/>
    <cellStyle name="Total 3 25 2" xfId="43793"/>
    <cellStyle name="Total 3 25 2 2" xfId="43794"/>
    <cellStyle name="Total 3 25 2 3" xfId="43795"/>
    <cellStyle name="Total 3 25 2 4" xfId="43796"/>
    <cellStyle name="Total 3 25 2 5" xfId="43797"/>
    <cellStyle name="Total 3 25 2 6" xfId="43798"/>
    <cellStyle name="Total 3 25 3" xfId="43799"/>
    <cellStyle name="Total 3 25 4" xfId="43800"/>
    <cellStyle name="Total 3 25 5" xfId="43801"/>
    <cellStyle name="Total 3 25 6" xfId="43802"/>
    <cellStyle name="Total 3 25 7" xfId="43803"/>
    <cellStyle name="Total 3 26" xfId="43804"/>
    <cellStyle name="Total 3 26 2" xfId="43805"/>
    <cellStyle name="Total 3 26 2 2" xfId="43806"/>
    <cellStyle name="Total 3 26 2 3" xfId="43807"/>
    <cellStyle name="Total 3 26 2 4" xfId="43808"/>
    <cellStyle name="Total 3 26 2 5" xfId="43809"/>
    <cellStyle name="Total 3 26 2 6" xfId="43810"/>
    <cellStyle name="Total 3 26 3" xfId="43811"/>
    <cellStyle name="Total 3 26 4" xfId="43812"/>
    <cellStyle name="Total 3 26 5" xfId="43813"/>
    <cellStyle name="Total 3 26 6" xfId="43814"/>
    <cellStyle name="Total 3 26 7" xfId="43815"/>
    <cellStyle name="Total 3 27" xfId="43816"/>
    <cellStyle name="Total 3 27 2" xfId="43817"/>
    <cellStyle name="Total 3 27 2 2" xfId="43818"/>
    <cellStyle name="Total 3 27 2 3" xfId="43819"/>
    <cellStyle name="Total 3 27 2 4" xfId="43820"/>
    <cellStyle name="Total 3 27 2 5" xfId="43821"/>
    <cellStyle name="Total 3 27 2 6" xfId="43822"/>
    <cellStyle name="Total 3 27 3" xfId="43823"/>
    <cellStyle name="Total 3 27 4" xfId="43824"/>
    <cellStyle name="Total 3 27 5" xfId="43825"/>
    <cellStyle name="Total 3 27 6" xfId="43826"/>
    <cellStyle name="Total 3 27 7" xfId="43827"/>
    <cellStyle name="Total 3 28" xfId="43828"/>
    <cellStyle name="Total 3 28 2" xfId="43829"/>
    <cellStyle name="Total 3 28 2 2" xfId="43830"/>
    <cellStyle name="Total 3 28 2 3" xfId="43831"/>
    <cellStyle name="Total 3 28 2 4" xfId="43832"/>
    <cellStyle name="Total 3 28 2 5" xfId="43833"/>
    <cellStyle name="Total 3 28 2 6" xfId="43834"/>
    <cellStyle name="Total 3 28 3" xfId="43835"/>
    <cellStyle name="Total 3 28 4" xfId="43836"/>
    <cellStyle name="Total 3 28 5" xfId="43837"/>
    <cellStyle name="Total 3 28 6" xfId="43838"/>
    <cellStyle name="Total 3 28 7" xfId="43839"/>
    <cellStyle name="Total 3 29" xfId="43840"/>
    <cellStyle name="Total 3 29 2" xfId="43841"/>
    <cellStyle name="Total 3 29 2 2" xfId="43842"/>
    <cellStyle name="Total 3 29 2 3" xfId="43843"/>
    <cellStyle name="Total 3 29 2 4" xfId="43844"/>
    <cellStyle name="Total 3 29 2 5" xfId="43845"/>
    <cellStyle name="Total 3 29 2 6" xfId="43846"/>
    <cellStyle name="Total 3 29 3" xfId="43847"/>
    <cellStyle name="Total 3 29 4" xfId="43848"/>
    <cellStyle name="Total 3 29 5" xfId="43849"/>
    <cellStyle name="Total 3 29 6" xfId="43850"/>
    <cellStyle name="Total 3 29 7" xfId="43851"/>
    <cellStyle name="Total 3 3" xfId="43852"/>
    <cellStyle name="Total 3 3 10" xfId="43853"/>
    <cellStyle name="Total 3 3 10 2" xfId="43854"/>
    <cellStyle name="Total 3 3 10 2 2" xfId="43855"/>
    <cellStyle name="Total 3 3 10 2 3" xfId="43856"/>
    <cellStyle name="Total 3 3 10 2 4" xfId="43857"/>
    <cellStyle name="Total 3 3 10 2 5" xfId="43858"/>
    <cellStyle name="Total 3 3 10 2 6" xfId="43859"/>
    <cellStyle name="Total 3 3 10 3" xfId="43860"/>
    <cellStyle name="Total 3 3 10 4" xfId="43861"/>
    <cellStyle name="Total 3 3 10 5" xfId="43862"/>
    <cellStyle name="Total 3 3 10 6" xfId="43863"/>
    <cellStyle name="Total 3 3 10 7" xfId="43864"/>
    <cellStyle name="Total 3 3 11" xfId="43865"/>
    <cellStyle name="Total 3 3 11 2" xfId="43866"/>
    <cellStyle name="Total 3 3 11 2 2" xfId="43867"/>
    <cellStyle name="Total 3 3 11 2 3" xfId="43868"/>
    <cellStyle name="Total 3 3 11 2 4" xfId="43869"/>
    <cellStyle name="Total 3 3 11 2 5" xfId="43870"/>
    <cellStyle name="Total 3 3 11 2 6" xfId="43871"/>
    <cellStyle name="Total 3 3 11 3" xfId="43872"/>
    <cellStyle name="Total 3 3 11 4" xfId="43873"/>
    <cellStyle name="Total 3 3 11 5" xfId="43874"/>
    <cellStyle name="Total 3 3 11 6" xfId="43875"/>
    <cellStyle name="Total 3 3 11 7" xfId="43876"/>
    <cellStyle name="Total 3 3 12" xfId="43877"/>
    <cellStyle name="Total 3 3 12 2" xfId="43878"/>
    <cellStyle name="Total 3 3 12 2 2" xfId="43879"/>
    <cellStyle name="Total 3 3 12 2 3" xfId="43880"/>
    <cellStyle name="Total 3 3 12 2 4" xfId="43881"/>
    <cellStyle name="Total 3 3 12 2 5" xfId="43882"/>
    <cellStyle name="Total 3 3 12 2 6" xfId="43883"/>
    <cellStyle name="Total 3 3 12 3" xfId="43884"/>
    <cellStyle name="Total 3 3 12 4" xfId="43885"/>
    <cellStyle name="Total 3 3 12 5" xfId="43886"/>
    <cellStyle name="Total 3 3 12 6" xfId="43887"/>
    <cellStyle name="Total 3 3 12 7" xfId="43888"/>
    <cellStyle name="Total 3 3 13" xfId="43889"/>
    <cellStyle name="Total 3 3 13 2" xfId="43890"/>
    <cellStyle name="Total 3 3 13 2 2" xfId="43891"/>
    <cellStyle name="Total 3 3 13 2 3" xfId="43892"/>
    <cellStyle name="Total 3 3 13 2 4" xfId="43893"/>
    <cellStyle name="Total 3 3 13 2 5" xfId="43894"/>
    <cellStyle name="Total 3 3 13 2 6" xfId="43895"/>
    <cellStyle name="Total 3 3 13 3" xfId="43896"/>
    <cellStyle name="Total 3 3 13 4" xfId="43897"/>
    <cellStyle name="Total 3 3 13 5" xfId="43898"/>
    <cellStyle name="Total 3 3 13 6" xfId="43899"/>
    <cellStyle name="Total 3 3 13 7" xfId="43900"/>
    <cellStyle name="Total 3 3 14" xfId="43901"/>
    <cellStyle name="Total 3 3 14 2" xfId="43902"/>
    <cellStyle name="Total 3 3 14 2 2" xfId="43903"/>
    <cellStyle name="Total 3 3 14 2 3" xfId="43904"/>
    <cellStyle name="Total 3 3 14 2 4" xfId="43905"/>
    <cellStyle name="Total 3 3 14 2 5" xfId="43906"/>
    <cellStyle name="Total 3 3 14 2 6" xfId="43907"/>
    <cellStyle name="Total 3 3 14 3" xfId="43908"/>
    <cellStyle name="Total 3 3 14 4" xfId="43909"/>
    <cellStyle name="Total 3 3 14 5" xfId="43910"/>
    <cellStyle name="Total 3 3 14 6" xfId="43911"/>
    <cellStyle name="Total 3 3 14 7" xfId="43912"/>
    <cellStyle name="Total 3 3 15" xfId="43913"/>
    <cellStyle name="Total 3 3 15 2" xfId="43914"/>
    <cellStyle name="Total 3 3 15 2 2" xfId="43915"/>
    <cellStyle name="Total 3 3 15 2 3" xfId="43916"/>
    <cellStyle name="Total 3 3 15 2 4" xfId="43917"/>
    <cellStyle name="Total 3 3 15 2 5" xfId="43918"/>
    <cellStyle name="Total 3 3 15 2 6" xfId="43919"/>
    <cellStyle name="Total 3 3 15 3" xfId="43920"/>
    <cellStyle name="Total 3 3 15 4" xfId="43921"/>
    <cellStyle name="Total 3 3 15 5" xfId="43922"/>
    <cellStyle name="Total 3 3 15 6" xfId="43923"/>
    <cellStyle name="Total 3 3 15 7" xfId="43924"/>
    <cellStyle name="Total 3 3 16" xfId="43925"/>
    <cellStyle name="Total 3 3 16 2" xfId="43926"/>
    <cellStyle name="Total 3 3 16 2 2" xfId="43927"/>
    <cellStyle name="Total 3 3 16 2 3" xfId="43928"/>
    <cellStyle name="Total 3 3 16 2 4" xfId="43929"/>
    <cellStyle name="Total 3 3 16 2 5" xfId="43930"/>
    <cellStyle name="Total 3 3 16 2 6" xfId="43931"/>
    <cellStyle name="Total 3 3 16 3" xfId="43932"/>
    <cellStyle name="Total 3 3 16 4" xfId="43933"/>
    <cellStyle name="Total 3 3 16 5" xfId="43934"/>
    <cellStyle name="Total 3 3 16 6" xfId="43935"/>
    <cellStyle name="Total 3 3 16 7" xfId="43936"/>
    <cellStyle name="Total 3 3 17" xfId="43937"/>
    <cellStyle name="Total 3 3 17 2" xfId="43938"/>
    <cellStyle name="Total 3 3 17 2 2" xfId="43939"/>
    <cellStyle name="Total 3 3 17 2 3" xfId="43940"/>
    <cellStyle name="Total 3 3 17 2 4" xfId="43941"/>
    <cellStyle name="Total 3 3 17 2 5" xfId="43942"/>
    <cellStyle name="Total 3 3 17 2 6" xfId="43943"/>
    <cellStyle name="Total 3 3 17 3" xfId="43944"/>
    <cellStyle name="Total 3 3 17 4" xfId="43945"/>
    <cellStyle name="Total 3 3 17 5" xfId="43946"/>
    <cellStyle name="Total 3 3 17 6" xfId="43947"/>
    <cellStyle name="Total 3 3 17 7" xfId="43948"/>
    <cellStyle name="Total 3 3 18" xfId="43949"/>
    <cellStyle name="Total 3 3 18 2" xfId="43950"/>
    <cellStyle name="Total 3 3 18 2 2" xfId="43951"/>
    <cellStyle name="Total 3 3 18 2 3" xfId="43952"/>
    <cellStyle name="Total 3 3 18 2 4" xfId="43953"/>
    <cellStyle name="Total 3 3 18 2 5" xfId="43954"/>
    <cellStyle name="Total 3 3 18 2 6" xfId="43955"/>
    <cellStyle name="Total 3 3 18 3" xfId="43956"/>
    <cellStyle name="Total 3 3 18 4" xfId="43957"/>
    <cellStyle name="Total 3 3 18 5" xfId="43958"/>
    <cellStyle name="Total 3 3 18 6" xfId="43959"/>
    <cellStyle name="Total 3 3 18 7" xfId="43960"/>
    <cellStyle name="Total 3 3 19" xfId="43961"/>
    <cellStyle name="Total 3 3 19 2" xfId="43962"/>
    <cellStyle name="Total 3 3 19 2 2" xfId="43963"/>
    <cellStyle name="Total 3 3 19 2 3" xfId="43964"/>
    <cellStyle name="Total 3 3 19 2 4" xfId="43965"/>
    <cellStyle name="Total 3 3 19 2 5" xfId="43966"/>
    <cellStyle name="Total 3 3 19 2 6" xfId="43967"/>
    <cellStyle name="Total 3 3 19 3" xfId="43968"/>
    <cellStyle name="Total 3 3 19 4" xfId="43969"/>
    <cellStyle name="Total 3 3 19 5" xfId="43970"/>
    <cellStyle name="Total 3 3 19 6" xfId="43971"/>
    <cellStyle name="Total 3 3 19 7" xfId="43972"/>
    <cellStyle name="Total 3 3 2" xfId="43973"/>
    <cellStyle name="Total 3 3 2 2" xfId="43974"/>
    <cellStyle name="Total 3 3 2 2 2" xfId="43975"/>
    <cellStyle name="Total 3 3 2 2 3" xfId="43976"/>
    <cellStyle name="Total 3 3 2 2 4" xfId="43977"/>
    <cellStyle name="Total 3 3 2 2 5" xfId="43978"/>
    <cellStyle name="Total 3 3 2 2 6" xfId="43979"/>
    <cellStyle name="Total 3 3 2 3" xfId="43980"/>
    <cellStyle name="Total 3 3 2 4" xfId="43981"/>
    <cellStyle name="Total 3 3 2 5" xfId="43982"/>
    <cellStyle name="Total 3 3 2 6" xfId="43983"/>
    <cellStyle name="Total 3 3 2 7" xfId="43984"/>
    <cellStyle name="Total 3 3 20" xfId="43985"/>
    <cellStyle name="Total 3 3 20 2" xfId="43986"/>
    <cellStyle name="Total 3 3 20 2 2" xfId="43987"/>
    <cellStyle name="Total 3 3 20 2 3" xfId="43988"/>
    <cellStyle name="Total 3 3 20 2 4" xfId="43989"/>
    <cellStyle name="Total 3 3 20 2 5" xfId="43990"/>
    <cellStyle name="Total 3 3 20 2 6" xfId="43991"/>
    <cellStyle name="Total 3 3 20 3" xfId="43992"/>
    <cellStyle name="Total 3 3 20 4" xfId="43993"/>
    <cellStyle name="Total 3 3 20 5" xfId="43994"/>
    <cellStyle name="Total 3 3 20 6" xfId="43995"/>
    <cellStyle name="Total 3 3 20 7" xfId="43996"/>
    <cellStyle name="Total 3 3 21" xfId="43997"/>
    <cellStyle name="Total 3 3 21 2" xfId="43998"/>
    <cellStyle name="Total 3 3 21 2 2" xfId="43999"/>
    <cellStyle name="Total 3 3 21 2 3" xfId="44000"/>
    <cellStyle name="Total 3 3 21 2 4" xfId="44001"/>
    <cellStyle name="Total 3 3 21 2 5" xfId="44002"/>
    <cellStyle name="Total 3 3 21 2 6" xfId="44003"/>
    <cellStyle name="Total 3 3 21 3" xfId="44004"/>
    <cellStyle name="Total 3 3 21 4" xfId="44005"/>
    <cellStyle name="Total 3 3 21 5" xfId="44006"/>
    <cellStyle name="Total 3 3 21 6" xfId="44007"/>
    <cellStyle name="Total 3 3 21 7" xfId="44008"/>
    <cellStyle name="Total 3 3 22" xfId="44009"/>
    <cellStyle name="Total 3 3 22 2" xfId="44010"/>
    <cellStyle name="Total 3 3 22 2 2" xfId="44011"/>
    <cellStyle name="Total 3 3 22 2 3" xfId="44012"/>
    <cellStyle name="Total 3 3 22 2 4" xfId="44013"/>
    <cellStyle name="Total 3 3 22 2 5" xfId="44014"/>
    <cellStyle name="Total 3 3 22 2 6" xfId="44015"/>
    <cellStyle name="Total 3 3 22 3" xfId="44016"/>
    <cellStyle name="Total 3 3 22 4" xfId="44017"/>
    <cellStyle name="Total 3 3 22 5" xfId="44018"/>
    <cellStyle name="Total 3 3 22 6" xfId="44019"/>
    <cellStyle name="Total 3 3 22 7" xfId="44020"/>
    <cellStyle name="Total 3 3 23" xfId="44021"/>
    <cellStyle name="Total 3 3 23 2" xfId="44022"/>
    <cellStyle name="Total 3 3 23 2 2" xfId="44023"/>
    <cellStyle name="Total 3 3 23 2 3" xfId="44024"/>
    <cellStyle name="Total 3 3 23 2 4" xfId="44025"/>
    <cellStyle name="Total 3 3 23 2 5" xfId="44026"/>
    <cellStyle name="Total 3 3 23 2 6" xfId="44027"/>
    <cellStyle name="Total 3 3 23 3" xfId="44028"/>
    <cellStyle name="Total 3 3 23 4" xfId="44029"/>
    <cellStyle name="Total 3 3 23 5" xfId="44030"/>
    <cellStyle name="Total 3 3 23 6" xfId="44031"/>
    <cellStyle name="Total 3 3 23 7" xfId="44032"/>
    <cellStyle name="Total 3 3 24" xfId="44033"/>
    <cellStyle name="Total 3 3 24 2" xfId="44034"/>
    <cellStyle name="Total 3 3 24 2 2" xfId="44035"/>
    <cellStyle name="Total 3 3 24 2 3" xfId="44036"/>
    <cellStyle name="Total 3 3 24 2 4" xfId="44037"/>
    <cellStyle name="Total 3 3 24 2 5" xfId="44038"/>
    <cellStyle name="Total 3 3 24 2 6" xfId="44039"/>
    <cellStyle name="Total 3 3 24 3" xfId="44040"/>
    <cellStyle name="Total 3 3 24 4" xfId="44041"/>
    <cellStyle name="Total 3 3 24 5" xfId="44042"/>
    <cellStyle name="Total 3 3 24 6" xfId="44043"/>
    <cellStyle name="Total 3 3 24 7" xfId="44044"/>
    <cellStyle name="Total 3 3 25" xfId="44045"/>
    <cellStyle name="Total 3 3 25 2" xfId="44046"/>
    <cellStyle name="Total 3 3 25 2 2" xfId="44047"/>
    <cellStyle name="Total 3 3 25 2 3" xfId="44048"/>
    <cellStyle name="Total 3 3 25 2 4" xfId="44049"/>
    <cellStyle name="Total 3 3 25 2 5" xfId="44050"/>
    <cellStyle name="Total 3 3 25 2 6" xfId="44051"/>
    <cellStyle name="Total 3 3 25 3" xfId="44052"/>
    <cellStyle name="Total 3 3 25 4" xfId="44053"/>
    <cellStyle name="Total 3 3 25 5" xfId="44054"/>
    <cellStyle name="Total 3 3 25 6" xfId="44055"/>
    <cellStyle name="Total 3 3 25 7" xfId="44056"/>
    <cellStyle name="Total 3 3 26" xfId="44057"/>
    <cellStyle name="Total 3 3 26 2" xfId="44058"/>
    <cellStyle name="Total 3 3 26 2 2" xfId="44059"/>
    <cellStyle name="Total 3 3 26 2 3" xfId="44060"/>
    <cellStyle name="Total 3 3 26 2 4" xfId="44061"/>
    <cellStyle name="Total 3 3 26 2 5" xfId="44062"/>
    <cellStyle name="Total 3 3 26 2 6" xfId="44063"/>
    <cellStyle name="Total 3 3 26 3" xfId="44064"/>
    <cellStyle name="Total 3 3 26 4" xfId="44065"/>
    <cellStyle name="Total 3 3 26 5" xfId="44066"/>
    <cellStyle name="Total 3 3 26 6" xfId="44067"/>
    <cellStyle name="Total 3 3 26 7" xfId="44068"/>
    <cellStyle name="Total 3 3 27" xfId="44069"/>
    <cellStyle name="Total 3 3 27 2" xfId="44070"/>
    <cellStyle name="Total 3 3 27 2 2" xfId="44071"/>
    <cellStyle name="Total 3 3 27 2 3" xfId="44072"/>
    <cellStyle name="Total 3 3 27 2 4" xfId="44073"/>
    <cellStyle name="Total 3 3 27 2 5" xfId="44074"/>
    <cellStyle name="Total 3 3 27 2 6" xfId="44075"/>
    <cellStyle name="Total 3 3 27 3" xfId="44076"/>
    <cellStyle name="Total 3 3 27 4" xfId="44077"/>
    <cellStyle name="Total 3 3 27 5" xfId="44078"/>
    <cellStyle name="Total 3 3 27 6" xfId="44079"/>
    <cellStyle name="Total 3 3 27 7" xfId="44080"/>
    <cellStyle name="Total 3 3 28" xfId="44081"/>
    <cellStyle name="Total 3 3 28 2" xfId="44082"/>
    <cellStyle name="Total 3 3 28 2 2" xfId="44083"/>
    <cellStyle name="Total 3 3 28 2 3" xfId="44084"/>
    <cellStyle name="Total 3 3 28 2 4" xfId="44085"/>
    <cellStyle name="Total 3 3 28 2 5" xfId="44086"/>
    <cellStyle name="Total 3 3 28 2 6" xfId="44087"/>
    <cellStyle name="Total 3 3 28 3" xfId="44088"/>
    <cellStyle name="Total 3 3 28 4" xfId="44089"/>
    <cellStyle name="Total 3 3 28 5" xfId="44090"/>
    <cellStyle name="Total 3 3 28 6" xfId="44091"/>
    <cellStyle name="Total 3 3 28 7" xfId="44092"/>
    <cellStyle name="Total 3 3 29" xfId="44093"/>
    <cellStyle name="Total 3 3 29 2" xfId="44094"/>
    <cellStyle name="Total 3 3 29 2 2" xfId="44095"/>
    <cellStyle name="Total 3 3 29 2 3" xfId="44096"/>
    <cellStyle name="Total 3 3 29 2 4" xfId="44097"/>
    <cellStyle name="Total 3 3 29 2 5" xfId="44098"/>
    <cellStyle name="Total 3 3 29 2 6" xfId="44099"/>
    <cellStyle name="Total 3 3 29 3" xfId="44100"/>
    <cellStyle name="Total 3 3 29 4" xfId="44101"/>
    <cellStyle name="Total 3 3 29 5" xfId="44102"/>
    <cellStyle name="Total 3 3 29 6" xfId="44103"/>
    <cellStyle name="Total 3 3 29 7" xfId="44104"/>
    <cellStyle name="Total 3 3 3" xfId="44105"/>
    <cellStyle name="Total 3 3 3 2" xfId="44106"/>
    <cellStyle name="Total 3 3 3 2 2" xfId="44107"/>
    <cellStyle name="Total 3 3 3 2 3" xfId="44108"/>
    <cellStyle name="Total 3 3 3 2 4" xfId="44109"/>
    <cellStyle name="Total 3 3 3 2 5" xfId="44110"/>
    <cellStyle name="Total 3 3 3 2 6" xfId="44111"/>
    <cellStyle name="Total 3 3 3 3" xfId="44112"/>
    <cellStyle name="Total 3 3 3 4" xfId="44113"/>
    <cellStyle name="Total 3 3 3 5" xfId="44114"/>
    <cellStyle name="Total 3 3 3 6" xfId="44115"/>
    <cellStyle name="Total 3 3 3 7" xfId="44116"/>
    <cellStyle name="Total 3 3 30" xfId="44117"/>
    <cellStyle name="Total 3 3 30 2" xfId="44118"/>
    <cellStyle name="Total 3 3 30 2 2" xfId="44119"/>
    <cellStyle name="Total 3 3 30 2 3" xfId="44120"/>
    <cellStyle name="Total 3 3 30 2 4" xfId="44121"/>
    <cellStyle name="Total 3 3 30 2 5" xfId="44122"/>
    <cellStyle name="Total 3 3 30 2 6" xfId="44123"/>
    <cellStyle name="Total 3 3 30 3" xfId="44124"/>
    <cellStyle name="Total 3 3 30 4" xfId="44125"/>
    <cellStyle name="Total 3 3 30 5" xfId="44126"/>
    <cellStyle name="Total 3 3 30 6" xfId="44127"/>
    <cellStyle name="Total 3 3 30 7" xfId="44128"/>
    <cellStyle name="Total 3 3 31" xfId="44129"/>
    <cellStyle name="Total 3 3 31 2" xfId="44130"/>
    <cellStyle name="Total 3 3 31 2 2" xfId="44131"/>
    <cellStyle name="Total 3 3 31 2 3" xfId="44132"/>
    <cellStyle name="Total 3 3 31 2 4" xfId="44133"/>
    <cellStyle name="Total 3 3 31 2 5" xfId="44134"/>
    <cellStyle name="Total 3 3 31 2 6" xfId="44135"/>
    <cellStyle name="Total 3 3 31 3" xfId="44136"/>
    <cellStyle name="Total 3 3 31 4" xfId="44137"/>
    <cellStyle name="Total 3 3 31 5" xfId="44138"/>
    <cellStyle name="Total 3 3 31 6" xfId="44139"/>
    <cellStyle name="Total 3 3 31 7" xfId="44140"/>
    <cellStyle name="Total 3 3 32" xfId="44141"/>
    <cellStyle name="Total 3 3 32 2" xfId="44142"/>
    <cellStyle name="Total 3 3 32 2 2" xfId="44143"/>
    <cellStyle name="Total 3 3 32 2 3" xfId="44144"/>
    <cellStyle name="Total 3 3 32 2 4" xfId="44145"/>
    <cellStyle name="Total 3 3 32 2 5" xfId="44146"/>
    <cellStyle name="Total 3 3 32 2 6" xfId="44147"/>
    <cellStyle name="Total 3 3 32 3" xfId="44148"/>
    <cellStyle name="Total 3 3 32 4" xfId="44149"/>
    <cellStyle name="Total 3 3 32 5" xfId="44150"/>
    <cellStyle name="Total 3 3 32 6" xfId="44151"/>
    <cellStyle name="Total 3 3 32 7" xfId="44152"/>
    <cellStyle name="Total 3 3 33" xfId="44153"/>
    <cellStyle name="Total 3 3 33 2" xfId="44154"/>
    <cellStyle name="Total 3 3 33 2 2" xfId="44155"/>
    <cellStyle name="Total 3 3 33 2 3" xfId="44156"/>
    <cellStyle name="Total 3 3 33 2 4" xfId="44157"/>
    <cellStyle name="Total 3 3 33 2 5" xfId="44158"/>
    <cellStyle name="Total 3 3 33 2 6" xfId="44159"/>
    <cellStyle name="Total 3 3 33 3" xfId="44160"/>
    <cellStyle name="Total 3 3 33 4" xfId="44161"/>
    <cellStyle name="Total 3 3 33 5" xfId="44162"/>
    <cellStyle name="Total 3 3 33 6" xfId="44163"/>
    <cellStyle name="Total 3 3 33 7" xfId="44164"/>
    <cellStyle name="Total 3 3 34" xfId="44165"/>
    <cellStyle name="Total 3 3 34 2" xfId="44166"/>
    <cellStyle name="Total 3 3 34 2 2" xfId="44167"/>
    <cellStyle name="Total 3 3 34 2 3" xfId="44168"/>
    <cellStyle name="Total 3 3 34 2 4" xfId="44169"/>
    <cellStyle name="Total 3 3 34 2 5" xfId="44170"/>
    <cellStyle name="Total 3 3 34 2 6" xfId="44171"/>
    <cellStyle name="Total 3 3 34 3" xfId="44172"/>
    <cellStyle name="Total 3 3 34 4" xfId="44173"/>
    <cellStyle name="Total 3 3 34 5" xfId="44174"/>
    <cellStyle name="Total 3 3 34 6" xfId="44175"/>
    <cellStyle name="Total 3 3 35" xfId="44176"/>
    <cellStyle name="Total 3 3 36" xfId="44177"/>
    <cellStyle name="Total 3 3 36 2" xfId="44178"/>
    <cellStyle name="Total 3 3 36 3" xfId="44179"/>
    <cellStyle name="Total 3 3 36 4" xfId="44180"/>
    <cellStyle name="Total 3 3 36 5" xfId="44181"/>
    <cellStyle name="Total 3 3 36 6" xfId="44182"/>
    <cellStyle name="Total 3 3 37" xfId="44183"/>
    <cellStyle name="Total 3 3 38" xfId="44184"/>
    <cellStyle name="Total 3 3 39" xfId="44185"/>
    <cellStyle name="Total 3 3 4" xfId="44186"/>
    <cellStyle name="Total 3 3 4 2" xfId="44187"/>
    <cellStyle name="Total 3 3 4 2 2" xfId="44188"/>
    <cellStyle name="Total 3 3 4 2 3" xfId="44189"/>
    <cellStyle name="Total 3 3 4 2 4" xfId="44190"/>
    <cellStyle name="Total 3 3 4 2 5" xfId="44191"/>
    <cellStyle name="Total 3 3 4 2 6" xfId="44192"/>
    <cellStyle name="Total 3 3 4 3" xfId="44193"/>
    <cellStyle name="Total 3 3 4 4" xfId="44194"/>
    <cellStyle name="Total 3 3 4 5" xfId="44195"/>
    <cellStyle name="Total 3 3 4 6" xfId="44196"/>
    <cellStyle name="Total 3 3 4 7" xfId="44197"/>
    <cellStyle name="Total 3 3 40" xfId="44198"/>
    <cellStyle name="Total 3 3 5" xfId="44199"/>
    <cellStyle name="Total 3 3 5 2" xfId="44200"/>
    <cellStyle name="Total 3 3 5 2 2" xfId="44201"/>
    <cellStyle name="Total 3 3 5 2 3" xfId="44202"/>
    <cellStyle name="Total 3 3 5 2 4" xfId="44203"/>
    <cellStyle name="Total 3 3 5 2 5" xfId="44204"/>
    <cellStyle name="Total 3 3 5 2 6" xfId="44205"/>
    <cellStyle name="Total 3 3 5 3" xfId="44206"/>
    <cellStyle name="Total 3 3 5 4" xfId="44207"/>
    <cellStyle name="Total 3 3 5 5" xfId="44208"/>
    <cellStyle name="Total 3 3 5 6" xfId="44209"/>
    <cellStyle name="Total 3 3 5 7" xfId="44210"/>
    <cellStyle name="Total 3 3 6" xfId="44211"/>
    <cellStyle name="Total 3 3 6 2" xfId="44212"/>
    <cellStyle name="Total 3 3 6 2 2" xfId="44213"/>
    <cellStyle name="Total 3 3 6 2 3" xfId="44214"/>
    <cellStyle name="Total 3 3 6 2 4" xfId="44215"/>
    <cellStyle name="Total 3 3 6 2 5" xfId="44216"/>
    <cellStyle name="Total 3 3 6 2 6" xfId="44217"/>
    <cellStyle name="Total 3 3 6 3" xfId="44218"/>
    <cellStyle name="Total 3 3 6 4" xfId="44219"/>
    <cellStyle name="Total 3 3 6 5" xfId="44220"/>
    <cellStyle name="Total 3 3 6 6" xfId="44221"/>
    <cellStyle name="Total 3 3 6 7" xfId="44222"/>
    <cellStyle name="Total 3 3 7" xfId="44223"/>
    <cellStyle name="Total 3 3 7 2" xfId="44224"/>
    <cellStyle name="Total 3 3 7 2 2" xfId="44225"/>
    <cellStyle name="Total 3 3 7 2 3" xfId="44226"/>
    <cellStyle name="Total 3 3 7 2 4" xfId="44227"/>
    <cellStyle name="Total 3 3 7 2 5" xfId="44228"/>
    <cellStyle name="Total 3 3 7 2 6" xfId="44229"/>
    <cellStyle name="Total 3 3 7 3" xfId="44230"/>
    <cellStyle name="Total 3 3 7 4" xfId="44231"/>
    <cellStyle name="Total 3 3 7 5" xfId="44232"/>
    <cellStyle name="Total 3 3 7 6" xfId="44233"/>
    <cellStyle name="Total 3 3 7 7" xfId="44234"/>
    <cellStyle name="Total 3 3 8" xfId="44235"/>
    <cellStyle name="Total 3 3 8 2" xfId="44236"/>
    <cellStyle name="Total 3 3 8 2 2" xfId="44237"/>
    <cellStyle name="Total 3 3 8 2 3" xfId="44238"/>
    <cellStyle name="Total 3 3 8 2 4" xfId="44239"/>
    <cellStyle name="Total 3 3 8 2 5" xfId="44240"/>
    <cellStyle name="Total 3 3 8 2 6" xfId="44241"/>
    <cellStyle name="Total 3 3 8 3" xfId="44242"/>
    <cellStyle name="Total 3 3 8 4" xfId="44243"/>
    <cellStyle name="Total 3 3 8 5" xfId="44244"/>
    <cellStyle name="Total 3 3 8 6" xfId="44245"/>
    <cellStyle name="Total 3 3 8 7" xfId="44246"/>
    <cellStyle name="Total 3 3 9" xfId="44247"/>
    <cellStyle name="Total 3 3 9 2" xfId="44248"/>
    <cellStyle name="Total 3 3 9 2 2" xfId="44249"/>
    <cellStyle name="Total 3 3 9 2 3" xfId="44250"/>
    <cellStyle name="Total 3 3 9 2 4" xfId="44251"/>
    <cellStyle name="Total 3 3 9 2 5" xfId="44252"/>
    <cellStyle name="Total 3 3 9 2 6" xfId="44253"/>
    <cellStyle name="Total 3 3 9 3" xfId="44254"/>
    <cellStyle name="Total 3 3 9 4" xfId="44255"/>
    <cellStyle name="Total 3 3 9 5" xfId="44256"/>
    <cellStyle name="Total 3 3 9 6" xfId="44257"/>
    <cellStyle name="Total 3 3 9 7" xfId="44258"/>
    <cellStyle name="Total 3 30" xfId="44259"/>
    <cellStyle name="Total 3 30 2" xfId="44260"/>
    <cellStyle name="Total 3 30 2 2" xfId="44261"/>
    <cellStyle name="Total 3 30 2 3" xfId="44262"/>
    <cellStyle name="Total 3 30 2 4" xfId="44263"/>
    <cellStyle name="Total 3 30 2 5" xfId="44264"/>
    <cellStyle name="Total 3 30 2 6" xfId="44265"/>
    <cellStyle name="Total 3 30 3" xfId="44266"/>
    <cellStyle name="Total 3 30 4" xfId="44267"/>
    <cellStyle name="Total 3 30 5" xfId="44268"/>
    <cellStyle name="Total 3 30 6" xfId="44269"/>
    <cellStyle name="Total 3 30 7" xfId="44270"/>
    <cellStyle name="Total 3 31" xfId="44271"/>
    <cellStyle name="Total 3 31 2" xfId="44272"/>
    <cellStyle name="Total 3 31 2 2" xfId="44273"/>
    <cellStyle name="Total 3 31 2 3" xfId="44274"/>
    <cellStyle name="Total 3 31 2 4" xfId="44275"/>
    <cellStyle name="Total 3 31 2 5" xfId="44276"/>
    <cellStyle name="Total 3 31 2 6" xfId="44277"/>
    <cellStyle name="Total 3 31 3" xfId="44278"/>
    <cellStyle name="Total 3 31 4" xfId="44279"/>
    <cellStyle name="Total 3 31 5" xfId="44280"/>
    <cellStyle name="Total 3 31 6" xfId="44281"/>
    <cellStyle name="Total 3 31 7" xfId="44282"/>
    <cellStyle name="Total 3 32" xfId="44283"/>
    <cellStyle name="Total 3 32 2" xfId="44284"/>
    <cellStyle name="Total 3 32 2 2" xfId="44285"/>
    <cellStyle name="Total 3 32 2 3" xfId="44286"/>
    <cellStyle name="Total 3 32 2 4" xfId="44287"/>
    <cellStyle name="Total 3 32 2 5" xfId="44288"/>
    <cellStyle name="Total 3 32 2 6" xfId="44289"/>
    <cellStyle name="Total 3 32 3" xfId="44290"/>
    <cellStyle name="Total 3 32 4" xfId="44291"/>
    <cellStyle name="Total 3 32 5" xfId="44292"/>
    <cellStyle name="Total 3 32 6" xfId="44293"/>
    <cellStyle name="Total 3 33" xfId="44294"/>
    <cellStyle name="Total 3 33 2" xfId="44295"/>
    <cellStyle name="Total 3 33 3" xfId="44296"/>
    <cellStyle name="Total 3 33 4" xfId="44297"/>
    <cellStyle name="Total 3 33 5" xfId="44298"/>
    <cellStyle name="Total 3 33 6" xfId="44299"/>
    <cellStyle name="Total 3 34" xfId="44300"/>
    <cellStyle name="Total 3 35" xfId="44301"/>
    <cellStyle name="Total 3 35 2" xfId="44302"/>
    <cellStyle name="Total 3 35 3" xfId="44303"/>
    <cellStyle name="Total 3 35 4" xfId="44304"/>
    <cellStyle name="Total 3 35 5" xfId="44305"/>
    <cellStyle name="Total 3 35 6" xfId="44306"/>
    <cellStyle name="Total 3 36" xfId="44307"/>
    <cellStyle name="Total 3 4" xfId="44308"/>
    <cellStyle name="Total 3 4 2" xfId="44309"/>
    <cellStyle name="Total 3 4 3" xfId="44310"/>
    <cellStyle name="Total 3 4 3 2" xfId="44311"/>
    <cellStyle name="Total 3 4 3 3" xfId="44312"/>
    <cellStyle name="Total 3 4 3 4" xfId="44313"/>
    <cellStyle name="Total 3 4 3 5" xfId="44314"/>
    <cellStyle name="Total 3 4 3 6" xfId="44315"/>
    <cellStyle name="Total 3 4 4" xfId="44316"/>
    <cellStyle name="Total 3 4 5" xfId="44317"/>
    <cellStyle name="Total 3 4 6" xfId="44318"/>
    <cellStyle name="Total 3 4 7" xfId="44319"/>
    <cellStyle name="Total 3 4 8" xfId="44320"/>
    <cellStyle name="Total 3 5" xfId="44321"/>
    <cellStyle name="Total 3 5 2" xfId="44322"/>
    <cellStyle name="Total 3 5 3" xfId="44323"/>
    <cellStyle name="Total 3 5 3 2" xfId="44324"/>
    <cellStyle name="Total 3 5 3 3" xfId="44325"/>
    <cellStyle name="Total 3 5 3 4" xfId="44326"/>
    <cellStyle name="Total 3 5 3 5" xfId="44327"/>
    <cellStyle name="Total 3 5 3 6" xfId="44328"/>
    <cellStyle name="Total 3 5 4" xfId="44329"/>
    <cellStyle name="Total 3 5 5" xfId="44330"/>
    <cellStyle name="Total 3 5 6" xfId="44331"/>
    <cellStyle name="Total 3 5 7" xfId="44332"/>
    <cellStyle name="Total 3 5 8" xfId="44333"/>
    <cellStyle name="Total 3 6" xfId="44334"/>
    <cellStyle name="Total 3 6 2" xfId="44335"/>
    <cellStyle name="Total 3 6 3" xfId="44336"/>
    <cellStyle name="Total 3 6 3 2" xfId="44337"/>
    <cellStyle name="Total 3 6 3 3" xfId="44338"/>
    <cellStyle name="Total 3 6 3 4" xfId="44339"/>
    <cellStyle name="Total 3 6 3 5" xfId="44340"/>
    <cellStyle name="Total 3 6 3 6" xfId="44341"/>
    <cellStyle name="Total 3 6 4" xfId="44342"/>
    <cellStyle name="Total 3 6 5" xfId="44343"/>
    <cellStyle name="Total 3 6 6" xfId="44344"/>
    <cellStyle name="Total 3 6 7" xfId="44345"/>
    <cellStyle name="Total 3 6 8" xfId="44346"/>
    <cellStyle name="Total 3 7" xfId="44347"/>
    <cellStyle name="Total 3 7 2" xfId="44348"/>
    <cellStyle name="Total 3 7 2 2" xfId="44349"/>
    <cellStyle name="Total 3 7 2 3" xfId="44350"/>
    <cellStyle name="Total 3 7 2 4" xfId="44351"/>
    <cellStyle name="Total 3 7 2 5" xfId="44352"/>
    <cellStyle name="Total 3 7 2 6" xfId="44353"/>
    <cellStyle name="Total 3 7 3" xfId="44354"/>
    <cellStyle name="Total 3 7 4" xfId="44355"/>
    <cellStyle name="Total 3 7 5" xfId="44356"/>
    <cellStyle name="Total 3 7 6" xfId="44357"/>
    <cellStyle name="Total 3 7 7" xfId="44358"/>
    <cellStyle name="Total 3 8" xfId="44359"/>
    <cellStyle name="Total 3 8 2" xfId="44360"/>
    <cellStyle name="Total 3 8 2 2" xfId="44361"/>
    <cellStyle name="Total 3 8 2 3" xfId="44362"/>
    <cellStyle name="Total 3 8 2 4" xfId="44363"/>
    <cellStyle name="Total 3 8 2 5" xfId="44364"/>
    <cellStyle name="Total 3 8 2 6" xfId="44365"/>
    <cellStyle name="Total 3 8 3" xfId="44366"/>
    <cellStyle name="Total 3 8 4" xfId="44367"/>
    <cellStyle name="Total 3 8 5" xfId="44368"/>
    <cellStyle name="Total 3 8 6" xfId="44369"/>
    <cellStyle name="Total 3 8 7" xfId="44370"/>
    <cellStyle name="Total 3 9" xfId="44371"/>
    <cellStyle name="Total 3 9 2" xfId="44372"/>
    <cellStyle name="Total 3 9 2 2" xfId="44373"/>
    <cellStyle name="Total 3 9 2 3" xfId="44374"/>
    <cellStyle name="Total 3 9 2 4" xfId="44375"/>
    <cellStyle name="Total 3 9 2 5" xfId="44376"/>
    <cellStyle name="Total 3 9 2 6" xfId="44377"/>
    <cellStyle name="Total 3 9 3" xfId="44378"/>
    <cellStyle name="Total 3 9 4" xfId="44379"/>
    <cellStyle name="Total 3 9 5" xfId="44380"/>
    <cellStyle name="Total 3 9 6" xfId="44381"/>
    <cellStyle name="Total 3 9 7" xfId="44382"/>
    <cellStyle name="Total 4" xfId="44383"/>
    <cellStyle name="Warning Text 2" xfId="44384"/>
    <cellStyle name="Warning Text 2 2" xfId="44385"/>
    <cellStyle name="Warning Text 2 3" xfId="44386"/>
    <cellStyle name="Warning Text 2 4" xfId="44387"/>
    <cellStyle name="Warning Text 3" xfId="44388"/>
    <cellStyle name="Warning Text 3 2" xfId="44389"/>
    <cellStyle name="Warning Text 3 3" xfId="44390"/>
    <cellStyle name="Warning Text 3 4" xfId="443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xding/Desktop/Report%20Docs/TylerFiles/Model%20Template_Draft_Compa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ate%20Analysis\AC%20&amp;%20Hosp\2017%20Tools\2017%20DSH%20Payment%20Calculation\Final%20Payment\Pass%203%20Support\Pass%203%20-%202017%20Final%20DSH%20Payment%20Calcul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E"/>
      <sheetName val="Claims Data"/>
      <sheetName val="Enrollment Data"/>
      <sheetName val="Assumptions"/>
      <sheetName val="Exhibit 1"/>
      <sheetName val="Exhibit 2"/>
      <sheetName val="Exhibit 3"/>
      <sheetName val="Exhibit 4.1"/>
      <sheetName val="Exhibit 4.2"/>
    </sheetNames>
    <sheetDataSet>
      <sheetData sheetId="0" refreshError="1"/>
      <sheetData sheetId="1" refreshError="1"/>
      <sheetData sheetId="2" refreshError="1"/>
      <sheetData sheetId="3">
        <row r="14">
          <cell r="A14" t="str">
            <v>IP Hospital</v>
          </cell>
          <cell r="C14">
            <v>0.05</v>
          </cell>
          <cell r="D14">
            <v>1.1766058325577948</v>
          </cell>
        </row>
        <row r="15">
          <cell r="A15" t="str">
            <v>OP Hospital</v>
          </cell>
          <cell r="C15">
            <v>0.05</v>
          </cell>
          <cell r="D15">
            <v>1.1766058325577948</v>
          </cell>
        </row>
        <row r="16">
          <cell r="A16" t="str">
            <v>Physician</v>
          </cell>
          <cell r="C16">
            <v>0.05</v>
          </cell>
          <cell r="D16">
            <v>1.1766058325577948</v>
          </cell>
        </row>
        <row r="17">
          <cell r="A17" t="str">
            <v>LTC</v>
          </cell>
          <cell r="C17">
            <v>0.05</v>
          </cell>
          <cell r="D17">
            <v>1.1766058325577948</v>
          </cell>
        </row>
        <row r="18">
          <cell r="A18" t="str">
            <v>Physician Supplier</v>
          </cell>
          <cell r="C18">
            <v>0.05</v>
          </cell>
          <cell r="D18">
            <v>1.1766058325577948</v>
          </cell>
        </row>
        <row r="19">
          <cell r="A19" t="str">
            <v>Dental</v>
          </cell>
          <cell r="C19">
            <v>0.05</v>
          </cell>
          <cell r="D19">
            <v>1.1766058325577948</v>
          </cell>
        </row>
        <row r="25">
          <cell r="L25">
            <v>0.2</v>
          </cell>
        </row>
      </sheetData>
      <sheetData sheetId="4" refreshError="1"/>
      <sheetData sheetId="5"/>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 Assumptions"/>
      <sheetName val="State"/>
      <sheetName val="Non-State"/>
      <sheetName val="Pass 3 IGT Commitments"/>
      <sheetName val="Recoupments"/>
      <sheetName val="Removed Due to Negative Costs"/>
      <sheetName val="IMD Pro-Rata Reduction"/>
    </sheetNames>
    <sheetDataSet>
      <sheetData sheetId="0"/>
      <sheetData sheetId="1">
        <row r="2">
          <cell r="O2">
            <v>59198611</v>
          </cell>
          <cell r="Q2">
            <v>25940830</v>
          </cell>
        </row>
        <row r="3">
          <cell r="O3">
            <v>287119620</v>
          </cell>
          <cell r="Q3">
            <v>125815817</v>
          </cell>
        </row>
        <row r="4">
          <cell r="W4">
            <v>287119620</v>
          </cell>
        </row>
      </sheetData>
      <sheetData sheetId="2">
        <row r="2">
          <cell r="AD2">
            <v>159498522.97827211</v>
          </cell>
        </row>
        <row r="3">
          <cell r="AD3">
            <v>22031062.021504089</v>
          </cell>
        </row>
        <row r="4">
          <cell r="AD4">
            <v>32841790.823639102</v>
          </cell>
          <cell r="CR4">
            <v>5236364.2751965746</v>
          </cell>
        </row>
        <row r="5">
          <cell r="AX5">
            <v>880686.7913690086</v>
          </cell>
        </row>
        <row r="7">
          <cell r="E7">
            <v>1</v>
          </cell>
          <cell r="T7">
            <v>316028745.96683592</v>
          </cell>
          <cell r="AJ7">
            <v>112702.97263707855</v>
          </cell>
        </row>
        <row r="8">
          <cell r="E8">
            <v>1</v>
          </cell>
          <cell r="T8">
            <v>572213524.34343457</v>
          </cell>
          <cell r="AJ8">
            <v>193935.62115095882</v>
          </cell>
        </row>
        <row r="9">
          <cell r="E9">
            <v>1</v>
          </cell>
          <cell r="T9">
            <v>573486997.93965232</v>
          </cell>
          <cell r="AJ9">
            <v>172781.49899869334</v>
          </cell>
        </row>
        <row r="10">
          <cell r="E10">
            <v>1</v>
          </cell>
          <cell r="T10">
            <v>247034995.75641796</v>
          </cell>
          <cell r="AJ10">
            <v>68330.033985782808</v>
          </cell>
        </row>
        <row r="11">
          <cell r="E11">
            <v>1</v>
          </cell>
          <cell r="T11">
            <v>140083917.15758812</v>
          </cell>
          <cell r="AJ11">
            <v>48220.992211504512</v>
          </cell>
        </row>
        <row r="12">
          <cell r="E12">
            <v>1</v>
          </cell>
          <cell r="T12">
            <v>114079741.28777191</v>
          </cell>
          <cell r="AJ12">
            <v>30847.011722504325</v>
          </cell>
        </row>
        <row r="13">
          <cell r="E13">
            <v>1</v>
          </cell>
          <cell r="AJ13">
            <v>49367.139278629023</v>
          </cell>
        </row>
        <row r="14">
          <cell r="E14">
            <v>1</v>
          </cell>
          <cell r="AJ14">
            <v>16681.92989482174</v>
          </cell>
        </row>
        <row r="15">
          <cell r="E15">
            <v>1</v>
          </cell>
          <cell r="AJ15">
            <v>34423.773215368557</v>
          </cell>
        </row>
        <row r="16">
          <cell r="E16">
            <v>2</v>
          </cell>
          <cell r="AJ16">
            <v>2894.320581919797</v>
          </cell>
        </row>
        <row r="17">
          <cell r="E17">
            <v>2</v>
          </cell>
          <cell r="AJ17">
            <v>11835.432174354813</v>
          </cell>
        </row>
        <row r="18">
          <cell r="E18">
            <v>2</v>
          </cell>
          <cell r="AJ18">
            <v>22895.863531644671</v>
          </cell>
        </row>
        <row r="19">
          <cell r="E19">
            <v>2</v>
          </cell>
          <cell r="AJ19">
            <v>86053.77793106428</v>
          </cell>
        </row>
        <row r="20">
          <cell r="E20">
            <v>2</v>
          </cell>
          <cell r="AJ20">
            <v>10020.525408605406</v>
          </cell>
        </row>
        <row r="21">
          <cell r="E21">
            <v>2</v>
          </cell>
          <cell r="AJ21">
            <v>6489.5126109309249</v>
          </cell>
        </row>
        <row r="22">
          <cell r="E22">
            <v>2</v>
          </cell>
          <cell r="AJ22">
            <v>24996.34524986707</v>
          </cell>
        </row>
        <row r="23">
          <cell r="E23">
            <v>2</v>
          </cell>
          <cell r="AJ23">
            <v>2975.583865946292</v>
          </cell>
        </row>
        <row r="24">
          <cell r="E24">
            <v>2</v>
          </cell>
          <cell r="AJ24">
            <v>13198.895535618823</v>
          </cell>
        </row>
        <row r="25">
          <cell r="E25">
            <v>2</v>
          </cell>
          <cell r="AJ25">
            <v>9185.7156957476709</v>
          </cell>
        </row>
        <row r="26">
          <cell r="E26">
            <v>2</v>
          </cell>
          <cell r="AJ26">
            <v>9172.5130448536074</v>
          </cell>
        </row>
        <row r="27">
          <cell r="E27">
            <v>2</v>
          </cell>
          <cell r="AJ27">
            <v>8240.4883378947634</v>
          </cell>
        </row>
        <row r="28">
          <cell r="E28">
            <v>2</v>
          </cell>
          <cell r="AJ28">
            <v>15225.683402175127</v>
          </cell>
        </row>
        <row r="29">
          <cell r="E29">
            <v>2</v>
          </cell>
          <cell r="AJ29">
            <v>9864.9054032918357</v>
          </cell>
        </row>
        <row r="30">
          <cell r="E30">
            <v>1</v>
          </cell>
          <cell r="AJ30">
            <v>765.5540548963013</v>
          </cell>
        </row>
        <row r="31">
          <cell r="E31">
            <v>1</v>
          </cell>
          <cell r="AJ31">
            <v>17.24073265867203</v>
          </cell>
        </row>
        <row r="32">
          <cell r="E32">
            <v>2</v>
          </cell>
          <cell r="AJ32">
            <v>5966.2350598168387</v>
          </cell>
        </row>
        <row r="33">
          <cell r="E33">
            <v>2</v>
          </cell>
          <cell r="AJ33">
            <v>0</v>
          </cell>
        </row>
        <row r="34">
          <cell r="E34">
            <v>2</v>
          </cell>
          <cell r="AJ34">
            <v>0</v>
          </cell>
        </row>
        <row r="35">
          <cell r="E35">
            <v>1</v>
          </cell>
          <cell r="AJ35">
            <v>288.24859683980299</v>
          </cell>
        </row>
        <row r="36">
          <cell r="E36">
            <v>2</v>
          </cell>
          <cell r="AJ36">
            <v>21637.83171136618</v>
          </cell>
        </row>
        <row r="37">
          <cell r="E37">
            <v>2</v>
          </cell>
          <cell r="AJ37">
            <v>18524.262437438625</v>
          </cell>
        </row>
        <row r="38">
          <cell r="E38">
            <v>2</v>
          </cell>
          <cell r="AJ38">
            <v>9752.5993984998713</v>
          </cell>
        </row>
        <row r="39">
          <cell r="E39">
            <v>2</v>
          </cell>
          <cell r="AJ39">
            <v>21660.495234336227</v>
          </cell>
        </row>
        <row r="40">
          <cell r="E40">
            <v>2</v>
          </cell>
          <cell r="AJ40">
            <v>6710.1182938219827</v>
          </cell>
        </row>
        <row r="41">
          <cell r="E41">
            <v>2</v>
          </cell>
          <cell r="AJ41">
            <v>6137.1902578818408</v>
          </cell>
        </row>
        <row r="42">
          <cell r="E42">
            <v>1</v>
          </cell>
          <cell r="AJ42">
            <v>2410.8921960693965</v>
          </cell>
        </row>
        <row r="43">
          <cell r="E43">
            <v>1</v>
          </cell>
          <cell r="AJ43">
            <v>671.09421820235536</v>
          </cell>
        </row>
        <row r="44">
          <cell r="E44">
            <v>1</v>
          </cell>
          <cell r="AJ44">
            <v>524.51762668925039</v>
          </cell>
        </row>
        <row r="45">
          <cell r="E45">
            <v>1</v>
          </cell>
          <cell r="AJ45">
            <v>61.828959859570439</v>
          </cell>
        </row>
        <row r="46">
          <cell r="E46">
            <v>2</v>
          </cell>
          <cell r="AJ46">
            <v>11229.482325962994</v>
          </cell>
        </row>
        <row r="47">
          <cell r="E47">
            <v>2</v>
          </cell>
          <cell r="AJ47">
            <v>62018.714649836205</v>
          </cell>
        </row>
        <row r="48">
          <cell r="E48">
            <v>2</v>
          </cell>
          <cell r="AJ48">
            <v>12200.980956339014</v>
          </cell>
        </row>
        <row r="49">
          <cell r="E49">
            <v>2</v>
          </cell>
          <cell r="AJ49">
            <v>2547.3650510873849</v>
          </cell>
        </row>
        <row r="50">
          <cell r="E50">
            <v>2</v>
          </cell>
          <cell r="AJ50">
            <v>6781.1090649457365</v>
          </cell>
        </row>
        <row r="51">
          <cell r="E51">
            <v>2</v>
          </cell>
          <cell r="AJ51">
            <v>6010.7714730371426</v>
          </cell>
        </row>
        <row r="52">
          <cell r="E52">
            <v>2</v>
          </cell>
          <cell r="AJ52">
            <v>2994.3882919897155</v>
          </cell>
        </row>
        <row r="53">
          <cell r="E53">
            <v>2</v>
          </cell>
          <cell r="AJ53">
            <v>1341.6456192262392</v>
          </cell>
        </row>
        <row r="54">
          <cell r="E54">
            <v>2</v>
          </cell>
          <cell r="AJ54">
            <v>1669.4577829868902</v>
          </cell>
        </row>
        <row r="55">
          <cell r="E55">
            <v>2</v>
          </cell>
          <cell r="AJ55">
            <v>6809.2937307800439</v>
          </cell>
        </row>
        <row r="56">
          <cell r="E56">
            <v>1</v>
          </cell>
          <cell r="AJ56">
            <v>376.30296413339852</v>
          </cell>
        </row>
        <row r="57">
          <cell r="E57">
            <v>2</v>
          </cell>
          <cell r="AJ57">
            <v>4167.4901839359582</v>
          </cell>
        </row>
        <row r="58">
          <cell r="E58">
            <v>1</v>
          </cell>
          <cell r="AJ58">
            <v>851.58493280802224</v>
          </cell>
        </row>
        <row r="59">
          <cell r="E59">
            <v>2</v>
          </cell>
          <cell r="AJ59">
            <v>31942.105072465951</v>
          </cell>
        </row>
        <row r="60">
          <cell r="E60">
            <v>2</v>
          </cell>
          <cell r="AJ60">
            <v>8588.560100362487</v>
          </cell>
        </row>
        <row r="61">
          <cell r="E61">
            <v>1</v>
          </cell>
          <cell r="AJ61">
            <v>493.96227543153111</v>
          </cell>
        </row>
        <row r="62">
          <cell r="E62">
            <v>2</v>
          </cell>
          <cell r="AJ62">
            <v>926.85124981819149</v>
          </cell>
        </row>
        <row r="63">
          <cell r="E63">
            <v>1</v>
          </cell>
          <cell r="AJ63">
            <v>169.88572837988491</v>
          </cell>
        </row>
        <row r="64">
          <cell r="E64">
            <v>2</v>
          </cell>
          <cell r="AJ64">
            <v>4212.3992198440765</v>
          </cell>
        </row>
        <row r="65">
          <cell r="E65">
            <v>2</v>
          </cell>
          <cell r="AJ65">
            <v>1275.6903861810074</v>
          </cell>
        </row>
        <row r="66">
          <cell r="E66">
            <v>2</v>
          </cell>
          <cell r="AJ66">
            <v>1047.2205374107566</v>
          </cell>
        </row>
        <row r="67">
          <cell r="E67">
            <v>1</v>
          </cell>
          <cell r="AJ67">
            <v>210.08407193817357</v>
          </cell>
        </row>
        <row r="68">
          <cell r="E68">
            <v>2</v>
          </cell>
          <cell r="AJ68">
            <v>3988.9815851261965</v>
          </cell>
        </row>
        <row r="69">
          <cell r="E69">
            <v>2</v>
          </cell>
          <cell r="AJ69">
            <v>1544.4651361534363</v>
          </cell>
        </row>
        <row r="70">
          <cell r="E70">
            <v>2</v>
          </cell>
          <cell r="AJ70">
            <v>7492.2674193027224</v>
          </cell>
        </row>
        <row r="71">
          <cell r="E71">
            <v>2</v>
          </cell>
          <cell r="AJ71">
            <v>0</v>
          </cell>
        </row>
        <row r="72">
          <cell r="E72">
            <v>2</v>
          </cell>
          <cell r="AJ72">
            <v>12687.314139421382</v>
          </cell>
        </row>
        <row r="73">
          <cell r="E73">
            <v>2</v>
          </cell>
          <cell r="AJ73">
            <v>10648.339410512135</v>
          </cell>
        </row>
        <row r="74">
          <cell r="E74">
            <v>2</v>
          </cell>
          <cell r="AJ74">
            <v>0</v>
          </cell>
        </row>
        <row r="75">
          <cell r="E75">
            <v>2</v>
          </cell>
          <cell r="AJ75">
            <v>263.38980097677171</v>
          </cell>
        </row>
        <row r="76">
          <cell r="E76">
            <v>2</v>
          </cell>
          <cell r="AJ76">
            <v>0</v>
          </cell>
        </row>
        <row r="77">
          <cell r="E77">
            <v>1</v>
          </cell>
          <cell r="AJ77">
            <v>575.72913153541322</v>
          </cell>
        </row>
        <row r="78">
          <cell r="E78">
            <v>1</v>
          </cell>
          <cell r="AJ78">
            <v>4042.6111294327125</v>
          </cell>
        </row>
        <row r="79">
          <cell r="E79">
            <v>1</v>
          </cell>
          <cell r="AJ79">
            <v>160.68657067263013</v>
          </cell>
        </row>
        <row r="80">
          <cell r="E80">
            <v>1</v>
          </cell>
          <cell r="AJ80">
            <v>285.17506469481845</v>
          </cell>
        </row>
        <row r="81">
          <cell r="E81">
            <v>1</v>
          </cell>
          <cell r="AJ81">
            <v>3000.1949192705415</v>
          </cell>
        </row>
        <row r="82">
          <cell r="E82">
            <v>2</v>
          </cell>
          <cell r="AJ82">
            <v>2186.2976477206507</v>
          </cell>
        </row>
        <row r="83">
          <cell r="E83">
            <v>1</v>
          </cell>
          <cell r="AJ83">
            <v>171.07120919174179</v>
          </cell>
        </row>
        <row r="84">
          <cell r="E84">
            <v>1</v>
          </cell>
          <cell r="AJ84">
            <v>2804.6010257846883</v>
          </cell>
        </row>
        <row r="85">
          <cell r="E85">
            <v>1</v>
          </cell>
          <cell r="AJ85">
            <v>602.19674152222126</v>
          </cell>
        </row>
        <row r="86">
          <cell r="E86">
            <v>1</v>
          </cell>
          <cell r="AJ86">
            <v>135.12734485003011</v>
          </cell>
        </row>
        <row r="87">
          <cell r="E87">
            <v>2</v>
          </cell>
          <cell r="AJ87">
            <v>5604.4282977760986</v>
          </cell>
        </row>
        <row r="88">
          <cell r="E88">
            <v>2</v>
          </cell>
          <cell r="AJ88">
            <v>1518.3784196782201</v>
          </cell>
        </row>
        <row r="89">
          <cell r="E89">
            <v>2</v>
          </cell>
          <cell r="AJ89">
            <v>15627.612788903623</v>
          </cell>
        </row>
        <row r="90">
          <cell r="E90">
            <v>1</v>
          </cell>
          <cell r="AJ90">
            <v>560.81350147749959</v>
          </cell>
        </row>
        <row r="91">
          <cell r="E91">
            <v>2</v>
          </cell>
          <cell r="AJ91">
            <v>1387.1616383632127</v>
          </cell>
        </row>
        <row r="92">
          <cell r="E92">
            <v>2</v>
          </cell>
          <cell r="AJ92">
            <v>2039.9717089192727</v>
          </cell>
        </row>
        <row r="93">
          <cell r="E93">
            <v>2</v>
          </cell>
          <cell r="AJ93">
            <v>0</v>
          </cell>
        </row>
        <row r="94">
          <cell r="E94">
            <v>1</v>
          </cell>
          <cell r="AJ94">
            <v>356.13311040111444</v>
          </cell>
        </row>
        <row r="95">
          <cell r="E95">
            <v>2</v>
          </cell>
          <cell r="AJ95">
            <v>1705.7426109649398</v>
          </cell>
        </row>
        <row r="96">
          <cell r="E96">
            <v>2</v>
          </cell>
          <cell r="AJ96">
            <v>12535.461547050989</v>
          </cell>
        </row>
        <row r="97">
          <cell r="E97">
            <v>1</v>
          </cell>
          <cell r="AJ97">
            <v>920.37633921789632</v>
          </cell>
        </row>
        <row r="98">
          <cell r="E98">
            <v>1</v>
          </cell>
          <cell r="AJ98">
            <v>556.96902664183358</v>
          </cell>
        </row>
        <row r="99">
          <cell r="E99">
            <v>2</v>
          </cell>
          <cell r="AJ99">
            <v>718.50640052445522</v>
          </cell>
        </row>
        <row r="100">
          <cell r="E100">
            <v>2</v>
          </cell>
          <cell r="AJ100">
            <v>10832.673068821792</v>
          </cell>
        </row>
        <row r="101">
          <cell r="E101">
            <v>2</v>
          </cell>
          <cell r="AJ101">
            <v>2359.9641935758605</v>
          </cell>
        </row>
        <row r="102">
          <cell r="E102">
            <v>2</v>
          </cell>
          <cell r="AJ102">
            <v>951.80319897397408</v>
          </cell>
        </row>
        <row r="103">
          <cell r="E103">
            <v>1</v>
          </cell>
          <cell r="AJ103">
            <v>1214.0201789445675</v>
          </cell>
        </row>
        <row r="104">
          <cell r="E104">
            <v>1</v>
          </cell>
          <cell r="AJ104">
            <v>831.89016436950692</v>
          </cell>
        </row>
        <row r="105">
          <cell r="E105">
            <v>1</v>
          </cell>
          <cell r="AJ105">
            <v>611.80527749890916</v>
          </cell>
        </row>
        <row r="106">
          <cell r="E106">
            <v>1</v>
          </cell>
          <cell r="AJ106">
            <v>1286.0772350319876</v>
          </cell>
        </row>
        <row r="107">
          <cell r="E107">
            <v>1</v>
          </cell>
          <cell r="AJ107">
            <v>2610.9999490601663</v>
          </cell>
        </row>
        <row r="108">
          <cell r="E108">
            <v>2</v>
          </cell>
          <cell r="AJ108">
            <v>2872.558134143298</v>
          </cell>
        </row>
        <row r="109">
          <cell r="E109">
            <v>1</v>
          </cell>
          <cell r="AJ109">
            <v>4357.0816939602719</v>
          </cell>
        </row>
        <row r="110">
          <cell r="E110">
            <v>2</v>
          </cell>
          <cell r="AJ110">
            <v>2293.019375765949</v>
          </cell>
        </row>
        <row r="111">
          <cell r="E111">
            <v>1</v>
          </cell>
          <cell r="AJ111">
            <v>1213.9632562634449</v>
          </cell>
        </row>
        <row r="112">
          <cell r="E112">
            <v>1</v>
          </cell>
          <cell r="AJ112">
            <v>646.01170110017802</v>
          </cell>
        </row>
        <row r="113">
          <cell r="E113">
            <v>2</v>
          </cell>
          <cell r="AJ113">
            <v>2105.4042635691048</v>
          </cell>
        </row>
        <row r="114">
          <cell r="E114">
            <v>2</v>
          </cell>
          <cell r="AJ114">
            <v>1047.1434934121717</v>
          </cell>
        </row>
        <row r="115">
          <cell r="E115">
            <v>1</v>
          </cell>
          <cell r="AJ115">
            <v>890.5505008512099</v>
          </cell>
        </row>
        <row r="116">
          <cell r="E116">
            <v>2</v>
          </cell>
          <cell r="AJ116">
            <v>29516.926514688239</v>
          </cell>
        </row>
        <row r="117">
          <cell r="E117">
            <v>2</v>
          </cell>
          <cell r="AJ117">
            <v>441.84759248663704</v>
          </cell>
        </row>
        <row r="118">
          <cell r="E118">
            <v>2</v>
          </cell>
          <cell r="AJ118">
            <v>7432.8054506427306</v>
          </cell>
        </row>
        <row r="119">
          <cell r="E119">
            <v>2</v>
          </cell>
          <cell r="AJ119">
            <v>15898.63444546093</v>
          </cell>
        </row>
        <row r="120">
          <cell r="E120">
            <v>1</v>
          </cell>
          <cell r="AJ120">
            <v>902.65864474878504</v>
          </cell>
        </row>
        <row r="121">
          <cell r="E121">
            <v>2</v>
          </cell>
          <cell r="AJ121">
            <v>1849.7718170310445</v>
          </cell>
        </row>
        <row r="122">
          <cell r="E122">
            <v>2</v>
          </cell>
          <cell r="AJ122">
            <v>14228.572527661589</v>
          </cell>
        </row>
        <row r="123">
          <cell r="E123">
            <v>1</v>
          </cell>
          <cell r="AJ123">
            <v>21834.641239052296</v>
          </cell>
        </row>
        <row r="124">
          <cell r="E124">
            <v>1</v>
          </cell>
          <cell r="AJ124">
            <v>1158.0631209518422</v>
          </cell>
        </row>
        <row r="125">
          <cell r="E125">
            <v>1</v>
          </cell>
          <cell r="AJ125">
            <v>1538.1410865476921</v>
          </cell>
        </row>
        <row r="126">
          <cell r="E126">
            <v>1</v>
          </cell>
          <cell r="AJ126">
            <v>7.7740768612500109</v>
          </cell>
        </row>
        <row r="127">
          <cell r="E127">
            <v>1</v>
          </cell>
          <cell r="AJ127">
            <v>785.38847038493896</v>
          </cell>
        </row>
        <row r="128">
          <cell r="E128">
            <v>2</v>
          </cell>
          <cell r="AJ128">
            <v>3056.891073720396</v>
          </cell>
        </row>
        <row r="129">
          <cell r="E129">
            <v>2</v>
          </cell>
          <cell r="AJ129">
            <v>6618.6304405694855</v>
          </cell>
        </row>
        <row r="130">
          <cell r="E130">
            <v>1</v>
          </cell>
          <cell r="AJ130">
            <v>133.16644467346134</v>
          </cell>
        </row>
        <row r="131">
          <cell r="E131">
            <v>2</v>
          </cell>
          <cell r="AJ131">
            <v>8825.6599014876392</v>
          </cell>
        </row>
        <row r="132">
          <cell r="E132">
            <v>1</v>
          </cell>
          <cell r="AJ132">
            <v>1023.284160943925</v>
          </cell>
        </row>
        <row r="133">
          <cell r="E133">
            <v>2</v>
          </cell>
          <cell r="AJ133">
            <v>18873.362412989798</v>
          </cell>
        </row>
        <row r="134">
          <cell r="E134">
            <v>2</v>
          </cell>
          <cell r="AJ134">
            <v>60966.519023607427</v>
          </cell>
        </row>
        <row r="135">
          <cell r="E135">
            <v>2</v>
          </cell>
          <cell r="AJ135">
            <v>66581.950921193566</v>
          </cell>
        </row>
        <row r="136">
          <cell r="E136">
            <v>1</v>
          </cell>
          <cell r="AJ136">
            <v>1488.8244099184212</v>
          </cell>
        </row>
        <row r="137">
          <cell r="E137">
            <v>2</v>
          </cell>
          <cell r="AJ137">
            <v>21868.15958156034</v>
          </cell>
        </row>
        <row r="138">
          <cell r="E138">
            <v>1</v>
          </cell>
          <cell r="AJ138">
            <v>489.22622318184671</v>
          </cell>
        </row>
        <row r="139">
          <cell r="E139">
            <v>2</v>
          </cell>
          <cell r="AJ139">
            <v>13983.616250766947</v>
          </cell>
        </row>
        <row r="140">
          <cell r="E140">
            <v>2</v>
          </cell>
          <cell r="AJ140">
            <v>88.574509595169815</v>
          </cell>
        </row>
        <row r="141">
          <cell r="E141">
            <v>1</v>
          </cell>
          <cell r="AJ141">
            <v>0</v>
          </cell>
        </row>
        <row r="142">
          <cell r="E142">
            <v>1</v>
          </cell>
          <cell r="AJ142">
            <v>0</v>
          </cell>
        </row>
        <row r="143">
          <cell r="E143">
            <v>1</v>
          </cell>
          <cell r="AJ143">
            <v>805.22323862680116</v>
          </cell>
        </row>
        <row r="144">
          <cell r="E144">
            <v>2</v>
          </cell>
          <cell r="AJ144">
            <v>21222.67909574334</v>
          </cell>
        </row>
        <row r="145">
          <cell r="E145">
            <v>2</v>
          </cell>
          <cell r="AJ145">
            <v>0</v>
          </cell>
        </row>
        <row r="146">
          <cell r="E146">
            <v>2</v>
          </cell>
          <cell r="AJ146">
            <v>4215.0709047680266</v>
          </cell>
        </row>
        <row r="147">
          <cell r="E147">
            <v>1</v>
          </cell>
          <cell r="AJ147">
            <v>4124.1418616779856</v>
          </cell>
        </row>
        <row r="148">
          <cell r="E148">
            <v>2</v>
          </cell>
          <cell r="AJ148">
            <v>28110.76639492729</v>
          </cell>
        </row>
        <row r="149">
          <cell r="E149">
            <v>2</v>
          </cell>
          <cell r="AJ149">
            <v>53088.596260905593</v>
          </cell>
        </row>
        <row r="150">
          <cell r="E150">
            <v>1</v>
          </cell>
          <cell r="AJ150">
            <v>490.89048367278252</v>
          </cell>
        </row>
        <row r="151">
          <cell r="E151">
            <v>2</v>
          </cell>
          <cell r="AJ151">
            <v>28204.144808524808</v>
          </cell>
        </row>
        <row r="152">
          <cell r="E152">
            <v>2</v>
          </cell>
          <cell r="AJ152">
            <v>23182.558807454043</v>
          </cell>
        </row>
        <row r="153">
          <cell r="E153">
            <v>2</v>
          </cell>
          <cell r="AJ153">
            <v>11916.202717521001</v>
          </cell>
        </row>
        <row r="154">
          <cell r="E154">
            <v>2</v>
          </cell>
          <cell r="AJ154">
            <v>2672.4232762747151</v>
          </cell>
        </row>
        <row r="155">
          <cell r="E155">
            <v>2</v>
          </cell>
          <cell r="AJ155">
            <v>5414.1067237592688</v>
          </cell>
        </row>
        <row r="156">
          <cell r="E156">
            <v>2</v>
          </cell>
          <cell r="AJ156">
            <v>0</v>
          </cell>
        </row>
        <row r="157">
          <cell r="E157">
            <v>2</v>
          </cell>
          <cell r="AJ157">
            <v>14572.131885272127</v>
          </cell>
        </row>
        <row r="158">
          <cell r="E158">
            <v>2</v>
          </cell>
          <cell r="AJ158">
            <v>0</v>
          </cell>
        </row>
        <row r="159">
          <cell r="E159">
            <v>1</v>
          </cell>
          <cell r="AJ159">
            <v>422.23530559670729</v>
          </cell>
        </row>
        <row r="160">
          <cell r="E160">
            <v>2</v>
          </cell>
          <cell r="AJ160">
            <v>21895.696866094</v>
          </cell>
        </row>
        <row r="161">
          <cell r="E161">
            <v>2</v>
          </cell>
          <cell r="AJ161">
            <v>9400.0882935004829</v>
          </cell>
        </row>
        <row r="162">
          <cell r="E162">
            <v>2</v>
          </cell>
          <cell r="AJ162">
            <v>1929.3819176595116</v>
          </cell>
        </row>
        <row r="163">
          <cell r="E163">
            <v>2</v>
          </cell>
          <cell r="AJ163">
            <v>4756.0749720351159</v>
          </cell>
        </row>
        <row r="164">
          <cell r="E164">
            <v>2</v>
          </cell>
          <cell r="AJ164">
            <v>816.11280224173663</v>
          </cell>
        </row>
        <row r="165">
          <cell r="E165">
            <v>1</v>
          </cell>
          <cell r="AJ165">
            <v>807.82694294698638</v>
          </cell>
        </row>
        <row r="166">
          <cell r="E166">
            <v>1</v>
          </cell>
          <cell r="AJ166">
            <v>766.13965262734212</v>
          </cell>
        </row>
        <row r="167">
          <cell r="E167">
            <v>2</v>
          </cell>
          <cell r="AJ167">
            <v>6159.5483200527242</v>
          </cell>
        </row>
        <row r="168">
          <cell r="E168">
            <v>2</v>
          </cell>
          <cell r="AJ168">
            <v>6560.4032587299353</v>
          </cell>
        </row>
        <row r="169">
          <cell r="E169">
            <v>2</v>
          </cell>
          <cell r="AJ169">
            <v>17855.272118726945</v>
          </cell>
        </row>
        <row r="170">
          <cell r="E170">
            <v>2</v>
          </cell>
          <cell r="AJ170">
            <v>7592.8508606798323</v>
          </cell>
        </row>
        <row r="171">
          <cell r="E171">
            <v>2</v>
          </cell>
          <cell r="AJ171">
            <v>4559.4487665065963</v>
          </cell>
        </row>
        <row r="172">
          <cell r="E172">
            <v>2</v>
          </cell>
          <cell r="AJ172">
            <v>2176.5499220109259</v>
          </cell>
        </row>
        <row r="173">
          <cell r="E173">
            <v>2</v>
          </cell>
          <cell r="AJ173">
            <v>5717.0766947675957</v>
          </cell>
        </row>
        <row r="174">
          <cell r="E174">
            <v>1</v>
          </cell>
          <cell r="AJ174">
            <v>838.45371360706201</v>
          </cell>
        </row>
        <row r="175">
          <cell r="E175">
            <v>2</v>
          </cell>
          <cell r="AJ175">
            <v>13875.288276585721</v>
          </cell>
        </row>
        <row r="176">
          <cell r="E176">
            <v>2</v>
          </cell>
          <cell r="AJ176">
            <v>4010.9974122386939</v>
          </cell>
        </row>
        <row r="177">
          <cell r="E177">
            <v>2</v>
          </cell>
          <cell r="AJ177">
            <v>1842.0511935478858</v>
          </cell>
        </row>
        <row r="178">
          <cell r="E178">
            <v>2</v>
          </cell>
          <cell r="AJ178">
            <v>821.46974896450138</v>
          </cell>
        </row>
      </sheetData>
      <sheetData sheetId="3"/>
      <sheetData sheetId="4">
        <row r="14">
          <cell r="D14">
            <v>2349034.7923699999</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L41"/>
  <sheetViews>
    <sheetView zoomScale="90" zoomScaleNormal="90" workbookViewId="0">
      <selection activeCell="H15" sqref="H15:H16"/>
    </sheetView>
  </sheetViews>
  <sheetFormatPr defaultRowHeight="12.75"/>
  <cols>
    <col min="2" max="2" width="58.28515625" bestFit="1" customWidth="1"/>
    <col min="3" max="3" width="18.85546875" bestFit="1" customWidth="1"/>
    <col min="5" max="5" width="22.7109375" customWidth="1"/>
    <col min="6" max="8" width="15.7109375" customWidth="1"/>
    <col min="9" max="9" width="22.7109375" customWidth="1"/>
    <col min="12" max="12" width="16.7109375" bestFit="1" customWidth="1"/>
  </cols>
  <sheetData>
    <row r="1" spans="2:12" ht="15.75">
      <c r="B1" s="7" t="s">
        <v>620</v>
      </c>
    </row>
    <row r="2" spans="2:12" ht="13.5" thickBot="1">
      <c r="E2" s="80"/>
      <c r="F2" s="263"/>
    </row>
    <row r="3" spans="2:12" ht="13.5" thickBot="1">
      <c r="B3" s="332" t="s">
        <v>1483</v>
      </c>
      <c r="C3" s="333"/>
      <c r="E3" s="334" t="s">
        <v>622</v>
      </c>
      <c r="F3" s="335"/>
      <c r="G3" s="335"/>
      <c r="H3" s="336"/>
    </row>
    <row r="4" spans="2:12">
      <c r="B4" s="66" t="s">
        <v>2189</v>
      </c>
      <c r="C4" s="67">
        <v>3100000000</v>
      </c>
      <c r="E4" s="10"/>
      <c r="F4" s="9" t="s">
        <v>581</v>
      </c>
      <c r="G4" s="9" t="s">
        <v>599</v>
      </c>
      <c r="H4" s="11" t="s">
        <v>580</v>
      </c>
    </row>
    <row r="5" spans="2:12" ht="26.25" thickBot="1">
      <c r="B5" s="331" t="s">
        <v>2215</v>
      </c>
      <c r="C5" s="90">
        <f>C4-C10-C11-C13</f>
        <v>2863146732.1484399</v>
      </c>
      <c r="E5" s="12" t="s">
        <v>623</v>
      </c>
      <c r="F5" s="13">
        <v>592724950</v>
      </c>
      <c r="G5" s="13">
        <v>53325736</v>
      </c>
      <c r="H5" s="14">
        <v>0</v>
      </c>
      <c r="L5" s="91"/>
    </row>
    <row r="6" spans="2:12" ht="13.5" thickBot="1">
      <c r="B6" s="38" t="s">
        <v>621</v>
      </c>
      <c r="C6" s="44">
        <f>H18</f>
        <v>487631476.9057706</v>
      </c>
      <c r="L6" s="69"/>
    </row>
    <row r="7" spans="2:12" ht="13.5" thickBot="1">
      <c r="B7" s="38" t="s">
        <v>913</v>
      </c>
      <c r="C7" s="65">
        <f>C5-C6</f>
        <v>2375515255.2426691</v>
      </c>
      <c r="E7" s="334" t="s">
        <v>624</v>
      </c>
      <c r="F7" s="335"/>
      <c r="G7" s="335"/>
      <c r="H7" s="336"/>
    </row>
    <row r="8" spans="2:12" ht="13.5" thickBot="1">
      <c r="C8" s="8"/>
      <c r="E8" s="19"/>
      <c r="F8" s="20"/>
      <c r="G8" s="20"/>
      <c r="H8" s="21"/>
      <c r="J8" s="6"/>
    </row>
    <row r="9" spans="2:12" ht="13.5" thickBot="1">
      <c r="B9" s="337" t="s">
        <v>631</v>
      </c>
      <c r="C9" s="338"/>
      <c r="E9" s="22" t="s">
        <v>625</v>
      </c>
      <c r="F9" s="23"/>
      <c r="G9" s="23"/>
      <c r="H9" s="24">
        <f>SUMIFS('3.  UC Calculations by Hospital'!S:S,'3.  UC Calculations by Hospital'!F:F,'1. UC Assumptions'!E$22,'3.  UC Calculations by Hospital'!E:E,'1. UC Assumptions'!E23)</f>
        <v>134852619.05832523</v>
      </c>
      <c r="I9" s="6"/>
      <c r="J9" s="6"/>
    </row>
    <row r="10" spans="2:12" ht="13.5" thickBot="1">
      <c r="B10" s="30" t="s">
        <v>602</v>
      </c>
      <c r="C10" s="31">
        <f>'2. UC Pool Allocations by Type'!J14</f>
        <v>170931342.68820351</v>
      </c>
      <c r="E10" s="22" t="s">
        <v>626</v>
      </c>
      <c r="F10" s="23"/>
      <c r="G10" s="23"/>
      <c r="H10" s="24">
        <f>SUMIFS('3.  UC Calculations by Hospital'!S:S,'3.  UC Calculations by Hospital'!F:F,'1. UC Assumptions'!E$22,'3.  UC Calculations by Hospital'!E:E,'1. UC Assumptions'!E24)</f>
        <v>478619238.98441845</v>
      </c>
      <c r="I10" s="6"/>
      <c r="J10" s="6"/>
    </row>
    <row r="11" spans="2:12">
      <c r="B11" s="32" t="s">
        <v>603</v>
      </c>
      <c r="C11" s="31">
        <f>'2. UC Pool Allocations by Type'!J15</f>
        <v>346611.59335641447</v>
      </c>
      <c r="E11" s="22"/>
      <c r="F11" s="23"/>
      <c r="G11" s="23"/>
      <c r="H11" s="24"/>
      <c r="I11" s="6"/>
      <c r="J11" s="6"/>
    </row>
    <row r="12" spans="2:12">
      <c r="B12" s="32" t="s">
        <v>601</v>
      </c>
      <c r="C12" s="33">
        <f>SUMIF('3.  UC Calculations by Hospital'!E3:E350,B12,'3.  UC Calculations by Hospital'!AC3:AC350)</f>
        <v>245478088.64213175</v>
      </c>
      <c r="E12" s="22" t="s">
        <v>627</v>
      </c>
      <c r="F12" s="23"/>
      <c r="G12" s="23"/>
      <c r="H12" s="25">
        <v>3900000000</v>
      </c>
      <c r="I12" s="6"/>
      <c r="J12" s="6"/>
    </row>
    <row r="13" spans="2:12" ht="13.5" thickBot="1">
      <c r="B13" s="32" t="s">
        <v>600</v>
      </c>
      <c r="C13" s="34">
        <f>'State YTD Payments'!AS18</f>
        <v>65575313.569999993</v>
      </c>
      <c r="E13" s="22"/>
      <c r="F13" s="23"/>
      <c r="G13" s="23"/>
      <c r="H13" s="24"/>
      <c r="J13" s="6"/>
    </row>
    <row r="14" spans="2:12">
      <c r="E14" s="22" t="s">
        <v>2190</v>
      </c>
      <c r="F14" s="23"/>
      <c r="G14" s="23"/>
      <c r="H14" s="18">
        <f>C4/H12</f>
        <v>0.79487179487179482</v>
      </c>
    </row>
    <row r="15" spans="2:12">
      <c r="E15" s="22"/>
      <c r="F15" s="23"/>
      <c r="G15" s="23"/>
      <c r="H15" s="24"/>
    </row>
    <row r="16" spans="2:12" ht="13.5" thickBot="1">
      <c r="E16" s="22" t="s">
        <v>628</v>
      </c>
      <c r="F16" s="23"/>
      <c r="G16" s="23"/>
      <c r="H16" s="24">
        <f>H9*H14</f>
        <v>107190543.35405338</v>
      </c>
    </row>
    <row r="17" spans="2:8" ht="13.5" thickBot="1">
      <c r="B17" s="332" t="s">
        <v>1484</v>
      </c>
      <c r="C17" s="333"/>
      <c r="E17" s="22" t="s">
        <v>629</v>
      </c>
      <c r="F17" s="23"/>
      <c r="G17" s="23"/>
      <c r="H17" s="29">
        <f>H10*H14</f>
        <v>380440933.55171722</v>
      </c>
    </row>
    <row r="18" spans="2:8" ht="13.5" thickBot="1">
      <c r="B18" s="66" t="s">
        <v>816</v>
      </c>
      <c r="C18" s="127">
        <f>1-C19</f>
        <v>0.56180000000000008</v>
      </c>
      <c r="E18" s="26" t="s">
        <v>630</v>
      </c>
      <c r="F18" s="27"/>
      <c r="G18" s="27"/>
      <c r="H18" s="28">
        <f>SUM(H16:H17)</f>
        <v>487631476.9057706</v>
      </c>
    </row>
    <row r="19" spans="2:8">
      <c r="B19" s="38" t="s">
        <v>817</v>
      </c>
      <c r="C19" s="127">
        <v>0.43819999999999998</v>
      </c>
    </row>
    <row r="20" spans="2:8">
      <c r="B20" s="38" t="s">
        <v>605</v>
      </c>
      <c r="C20" s="127">
        <f>C18+C19</f>
        <v>1</v>
      </c>
    </row>
    <row r="21" spans="2:8">
      <c r="C21" s="6"/>
    </row>
    <row r="22" spans="2:8" hidden="1">
      <c r="E22" s="15" t="s">
        <v>604</v>
      </c>
    </row>
    <row r="23" spans="2:8" ht="15" hidden="1">
      <c r="E23" s="16" t="s">
        <v>599</v>
      </c>
    </row>
    <row r="24" spans="2:8" ht="15" hidden="1">
      <c r="E24" s="16" t="s">
        <v>580</v>
      </c>
    </row>
    <row r="25" spans="2:8" ht="15" hidden="1">
      <c r="E25" s="17" t="s">
        <v>601</v>
      </c>
    </row>
    <row r="26" spans="2:8" ht="15" hidden="1">
      <c r="E26" s="77" t="s">
        <v>600</v>
      </c>
    </row>
    <row r="27" spans="2:8">
      <c r="B27" s="297" t="s">
        <v>2194</v>
      </c>
      <c r="C27" s="299">
        <f>'3.  UC Calculations by Hospital'!AV1</f>
        <v>2706280461.6300006</v>
      </c>
    </row>
    <row r="28" spans="2:8" ht="25.5">
      <c r="B28" s="298" t="s">
        <v>2198</v>
      </c>
      <c r="C28" s="300">
        <f>C5-C27</f>
        <v>156866270.51843929</v>
      </c>
    </row>
    <row r="29" spans="2:8">
      <c r="B29" s="297" t="s">
        <v>2195</v>
      </c>
      <c r="C29" s="299">
        <f>SUMIF('3.  UC Calculations by Hospital'!BR3:BR348,"&gt;0",'3.  UC Calculations by Hospital'!BR3:BR348)</f>
        <v>178633905.56887436</v>
      </c>
    </row>
    <row r="33" spans="3:5">
      <c r="C33" s="5"/>
      <c r="E33" s="152"/>
    </row>
    <row r="34" spans="3:5" s="6" customFormat="1">
      <c r="C34" s="5"/>
    </row>
    <row r="35" spans="3:5">
      <c r="C35" s="5"/>
      <c r="E35" s="152"/>
    </row>
    <row r="36" spans="3:5">
      <c r="C36" s="152"/>
      <c r="E36" s="153"/>
    </row>
    <row r="37" spans="3:5">
      <c r="C37" s="5"/>
    </row>
    <row r="38" spans="3:5">
      <c r="C38" s="5"/>
    </row>
    <row r="39" spans="3:5">
      <c r="C39" s="5"/>
      <c r="E39" s="5"/>
    </row>
    <row r="41" spans="3:5">
      <c r="E41" s="153"/>
    </row>
  </sheetData>
  <mergeCells count="5">
    <mergeCell ref="B3:C3"/>
    <mergeCell ref="E3:H3"/>
    <mergeCell ref="E7:H7"/>
    <mergeCell ref="B9:C9"/>
    <mergeCell ref="B17:C1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Y26"/>
  <sheetViews>
    <sheetView workbookViewId="0">
      <selection activeCell="J7" sqref="J7"/>
    </sheetView>
  </sheetViews>
  <sheetFormatPr defaultColWidth="9.140625" defaultRowHeight="12.75"/>
  <cols>
    <col min="1" max="1" width="10" style="6" bestFit="1" customWidth="1"/>
    <col min="2" max="2" width="48" style="6" bestFit="1" customWidth="1"/>
    <col min="3" max="3" width="10" style="6" bestFit="1" customWidth="1"/>
    <col min="4" max="4" width="11" style="6" bestFit="1" customWidth="1"/>
    <col min="5" max="5" width="17.28515625" style="6" customWidth="1"/>
    <col min="6" max="6" width="15.85546875" style="6" bestFit="1" customWidth="1"/>
    <col min="7" max="7" width="14.5703125" style="6" bestFit="1" customWidth="1"/>
    <col min="8" max="8" width="20.85546875" style="6" bestFit="1" customWidth="1"/>
    <col min="9" max="9" width="21.85546875" style="6" bestFit="1" customWidth="1"/>
    <col min="10" max="10" width="20.7109375" style="6" bestFit="1" customWidth="1"/>
    <col min="11" max="11" width="20.7109375" style="6" customWidth="1"/>
    <col min="12" max="12" width="23.140625" style="6" bestFit="1" customWidth="1"/>
    <col min="13" max="19" width="21.85546875" style="6" bestFit="1" customWidth="1"/>
    <col min="20" max="20" width="21.85546875" style="6" customWidth="1"/>
    <col min="21" max="21" width="34.28515625" style="6" bestFit="1" customWidth="1"/>
    <col min="22" max="22" width="22.7109375" style="6" bestFit="1" customWidth="1"/>
    <col min="23" max="23" width="31" style="6" bestFit="1" customWidth="1"/>
    <col min="24" max="24" width="18.5703125" style="6" bestFit="1" customWidth="1"/>
    <col min="25" max="25" width="35.7109375" style="6" bestFit="1" customWidth="1"/>
    <col min="26" max="16384" width="9.140625" style="6"/>
  </cols>
  <sheetData>
    <row r="1" spans="1:25" ht="25.5">
      <c r="A1" s="147" t="s">
        <v>2</v>
      </c>
      <c r="B1" s="147" t="s">
        <v>0</v>
      </c>
      <c r="C1" s="147" t="s">
        <v>1</v>
      </c>
      <c r="D1" s="147" t="s">
        <v>927</v>
      </c>
      <c r="E1" s="147" t="s">
        <v>914</v>
      </c>
      <c r="F1" s="147" t="s">
        <v>928</v>
      </c>
      <c r="G1" s="147" t="s">
        <v>920</v>
      </c>
      <c r="H1" s="147" t="s">
        <v>3</v>
      </c>
      <c r="I1" s="147" t="s">
        <v>5</v>
      </c>
      <c r="J1" s="147" t="s">
        <v>6</v>
      </c>
      <c r="K1" s="147" t="s">
        <v>915</v>
      </c>
      <c r="L1" s="147" t="s">
        <v>929</v>
      </c>
      <c r="M1" s="147" t="s">
        <v>8</v>
      </c>
      <c r="N1" s="147" t="s">
        <v>9</v>
      </c>
      <c r="O1" s="147" t="s">
        <v>10</v>
      </c>
      <c r="P1" s="147" t="s">
        <v>11</v>
      </c>
      <c r="Q1" s="147" t="s">
        <v>12</v>
      </c>
      <c r="R1" s="147" t="s">
        <v>916</v>
      </c>
      <c r="S1" s="147" t="s">
        <v>917</v>
      </c>
      <c r="T1" s="147" t="s">
        <v>918</v>
      </c>
      <c r="U1" s="147" t="s">
        <v>921</v>
      </c>
      <c r="V1" s="147" t="s">
        <v>922</v>
      </c>
      <c r="W1" s="147" t="s">
        <v>923</v>
      </c>
      <c r="X1" s="147" t="s">
        <v>924</v>
      </c>
      <c r="Y1" s="147" t="s">
        <v>925</v>
      </c>
    </row>
    <row r="2" spans="1:25" ht="15">
      <c r="A2" s="244" t="s">
        <v>965</v>
      </c>
      <c r="B2" s="244" t="s">
        <v>966</v>
      </c>
      <c r="C2" s="244" t="s">
        <v>967</v>
      </c>
      <c r="D2" s="244" t="s">
        <v>968</v>
      </c>
      <c r="E2" s="244" t="s">
        <v>570</v>
      </c>
      <c r="F2" s="244" t="s">
        <v>583</v>
      </c>
      <c r="G2" s="244" t="s">
        <v>930</v>
      </c>
      <c r="H2" s="148">
        <v>-254208.58999999979</v>
      </c>
      <c r="I2" s="148">
        <v>167079</v>
      </c>
      <c r="J2" s="148">
        <v>-91736.344716536099</v>
      </c>
      <c r="K2" s="148">
        <v>0</v>
      </c>
      <c r="L2" s="148">
        <f>J2-K2</f>
        <v>-91736.344716536099</v>
      </c>
      <c r="M2" s="148">
        <v>0</v>
      </c>
      <c r="N2" s="148">
        <v>0</v>
      </c>
      <c r="O2" s="148">
        <v>0</v>
      </c>
      <c r="P2" s="148">
        <v>0</v>
      </c>
      <c r="Q2" s="148">
        <v>0</v>
      </c>
      <c r="R2" s="148">
        <f>O2+P2+Q2</f>
        <v>0</v>
      </c>
      <c r="S2" s="148">
        <f>L2+M2+N2+R2</f>
        <v>-91736.344716536099</v>
      </c>
      <c r="T2" s="148">
        <v>0</v>
      </c>
      <c r="U2" s="148">
        <v>-96297.309999999794</v>
      </c>
      <c r="V2" s="148">
        <v>74524.091223877345</v>
      </c>
      <c r="W2" s="148">
        <v>74311</v>
      </c>
      <c r="X2" s="148">
        <v>-189409.2159726001</v>
      </c>
      <c r="Y2" s="148">
        <v>-23148.780032186663</v>
      </c>
    </row>
    <row r="3" spans="1:25" ht="15">
      <c r="A3" s="244" t="s">
        <v>938</v>
      </c>
      <c r="B3" s="244" t="s">
        <v>939</v>
      </c>
      <c r="C3" s="244" t="s">
        <v>940</v>
      </c>
      <c r="D3" s="244" t="s">
        <v>941</v>
      </c>
      <c r="E3" s="244" t="s">
        <v>574</v>
      </c>
      <c r="F3" s="244" t="s">
        <v>583</v>
      </c>
      <c r="G3" s="244" t="s">
        <v>930</v>
      </c>
      <c r="H3" s="148">
        <v>-437897.32000000007</v>
      </c>
      <c r="I3" s="148">
        <v>3070759</v>
      </c>
      <c r="J3" s="148">
        <v>2772067.5222669924</v>
      </c>
      <c r="K3" s="148">
        <v>2282634.2000000002</v>
      </c>
      <c r="L3" s="148">
        <f t="shared" ref="L3:L10" si="0">J3-K3</f>
        <v>489433.32226699218</v>
      </c>
      <c r="M3" s="148">
        <v>0</v>
      </c>
      <c r="N3" s="148">
        <v>0</v>
      </c>
      <c r="O3" s="148">
        <v>0</v>
      </c>
      <c r="P3" s="148">
        <v>0</v>
      </c>
      <c r="Q3" s="148">
        <v>0</v>
      </c>
      <c r="R3" s="148">
        <f t="shared" ref="R3:R10" si="1">O3+P3+Q3</f>
        <v>0</v>
      </c>
      <c r="S3" s="148">
        <f t="shared" ref="S3:S10" si="2">L3+M3+N3+R3</f>
        <v>489433.32226699218</v>
      </c>
      <c r="T3" s="148">
        <v>0</v>
      </c>
      <c r="U3" s="148">
        <v>-380182.2300000001</v>
      </c>
      <c r="V3" s="148">
        <v>2832834.1503618332</v>
      </c>
      <c r="W3" s="148">
        <v>8675</v>
      </c>
      <c r="X3" s="148">
        <v>-451916.35479463945</v>
      </c>
      <c r="Y3" s="148">
        <v>-391149.72669979912</v>
      </c>
    </row>
    <row r="4" spans="1:25" ht="15">
      <c r="A4" s="244" t="s">
        <v>969</v>
      </c>
      <c r="B4" s="244" t="s">
        <v>970</v>
      </c>
      <c r="C4" s="244" t="s">
        <v>1285</v>
      </c>
      <c r="D4" s="244" t="s">
        <v>971</v>
      </c>
      <c r="E4" s="244" t="s">
        <v>566</v>
      </c>
      <c r="F4" s="244" t="s">
        <v>580</v>
      </c>
      <c r="G4" s="244" t="s">
        <v>930</v>
      </c>
      <c r="H4" s="148">
        <v>82968.51309833015</v>
      </c>
      <c r="I4" s="148">
        <v>435853</v>
      </c>
      <c r="J4" s="148">
        <v>546252.87657090288</v>
      </c>
      <c r="K4" s="148">
        <v>540790.35</v>
      </c>
      <c r="L4" s="148">
        <f t="shared" si="0"/>
        <v>5462.5265709029045</v>
      </c>
      <c r="M4" s="148">
        <v>0</v>
      </c>
      <c r="N4" s="148">
        <v>0</v>
      </c>
      <c r="O4" s="148">
        <v>0</v>
      </c>
      <c r="P4" s="148">
        <v>0</v>
      </c>
      <c r="Q4" s="148">
        <v>0</v>
      </c>
      <c r="R4" s="148">
        <f t="shared" si="1"/>
        <v>0</v>
      </c>
      <c r="S4" s="148">
        <f t="shared" si="2"/>
        <v>5462.5265709029045</v>
      </c>
      <c r="T4" s="148">
        <v>0</v>
      </c>
      <c r="U4" s="148">
        <v>91624.543098330148</v>
      </c>
      <c r="V4" s="148">
        <v>555366.57206696435</v>
      </c>
      <c r="W4" s="148">
        <v>17982</v>
      </c>
      <c r="X4" s="148">
        <v>106288.01385269493</v>
      </c>
      <c r="Y4" s="148">
        <v>115401.70934875637</v>
      </c>
    </row>
    <row r="5" spans="1:25" ht="15">
      <c r="A5" s="244" t="s">
        <v>942</v>
      </c>
      <c r="B5" s="244" t="s">
        <v>943</v>
      </c>
      <c r="C5" s="244" t="s">
        <v>944</v>
      </c>
      <c r="D5" s="244" t="s">
        <v>945</v>
      </c>
      <c r="E5" s="244" t="s">
        <v>562</v>
      </c>
      <c r="F5" s="244" t="s">
        <v>583</v>
      </c>
      <c r="G5" s="244" t="s">
        <v>930</v>
      </c>
      <c r="H5" s="148">
        <v>-1061735.3550505056</v>
      </c>
      <c r="I5" s="148">
        <v>1543339</v>
      </c>
      <c r="J5" s="148">
        <v>507067.20862369699</v>
      </c>
      <c r="K5" s="148">
        <v>1296384</v>
      </c>
      <c r="L5" s="148">
        <f t="shared" si="0"/>
        <v>-789316.79137630295</v>
      </c>
      <c r="M5" s="148">
        <v>0</v>
      </c>
      <c r="N5" s="148">
        <v>0</v>
      </c>
      <c r="O5" s="148">
        <v>0</v>
      </c>
      <c r="P5" s="148">
        <v>0</v>
      </c>
      <c r="Q5" s="148">
        <v>0</v>
      </c>
      <c r="R5" s="148">
        <f t="shared" si="1"/>
        <v>0</v>
      </c>
      <c r="S5" s="148">
        <f t="shared" si="2"/>
        <v>-789316.79137630295</v>
      </c>
      <c r="T5" s="148">
        <v>0</v>
      </c>
      <c r="U5" s="148">
        <v>-958500.34505050548</v>
      </c>
      <c r="V5" s="148">
        <v>615760.50632170157</v>
      </c>
      <c r="W5" s="148">
        <v>101109</v>
      </c>
      <c r="X5" s="148">
        <v>-1011417.022055343</v>
      </c>
      <c r="Y5" s="148">
        <v>-902723.72435733839</v>
      </c>
    </row>
    <row r="6" spans="1:25" ht="15">
      <c r="A6" s="244" t="s">
        <v>933</v>
      </c>
      <c r="B6" s="244" t="s">
        <v>934</v>
      </c>
      <c r="C6" s="244" t="s">
        <v>935</v>
      </c>
      <c r="D6" s="244" t="s">
        <v>936</v>
      </c>
      <c r="E6" s="244" t="s">
        <v>562</v>
      </c>
      <c r="F6" s="244" t="s">
        <v>580</v>
      </c>
      <c r="G6" s="244" t="s">
        <v>930</v>
      </c>
      <c r="H6" s="148">
        <v>807584.36</v>
      </c>
      <c r="I6" s="148">
        <v>0</v>
      </c>
      <c r="J6" s="148">
        <v>850283.32207971322</v>
      </c>
      <c r="K6" s="148">
        <v>932229.86</v>
      </c>
      <c r="L6" s="148">
        <f t="shared" si="0"/>
        <v>-81946.537920286763</v>
      </c>
      <c r="M6" s="148">
        <v>0</v>
      </c>
      <c r="N6" s="148">
        <v>0</v>
      </c>
      <c r="O6" s="148">
        <v>389031</v>
      </c>
      <c r="P6" s="148">
        <v>0</v>
      </c>
      <c r="Q6" s="148">
        <v>0</v>
      </c>
      <c r="R6" s="148">
        <f t="shared" si="1"/>
        <v>389031</v>
      </c>
      <c r="S6" s="148">
        <f t="shared" si="2"/>
        <v>307084.46207971324</v>
      </c>
      <c r="T6" s="148">
        <v>0</v>
      </c>
      <c r="U6" s="148">
        <v>818093.52</v>
      </c>
      <c r="V6" s="148">
        <v>861348.12709533703</v>
      </c>
      <c r="W6" s="148">
        <v>0</v>
      </c>
      <c r="X6" s="148">
        <v>850283.32207971322</v>
      </c>
      <c r="Y6" s="148">
        <v>861348.12709533703</v>
      </c>
    </row>
    <row r="7" spans="1:25" ht="15">
      <c r="A7" s="244" t="s">
        <v>960</v>
      </c>
      <c r="B7" s="244" t="s">
        <v>1288</v>
      </c>
      <c r="C7" s="244" t="s">
        <v>1286</v>
      </c>
      <c r="D7" s="244" t="s">
        <v>961</v>
      </c>
      <c r="E7" s="244" t="s">
        <v>576</v>
      </c>
      <c r="F7" s="244" t="s">
        <v>962</v>
      </c>
      <c r="G7" s="244" t="s">
        <v>930</v>
      </c>
      <c r="H7" s="148">
        <v>216939.5</v>
      </c>
      <c r="I7" s="148">
        <v>24386720</v>
      </c>
      <c r="J7" s="148">
        <v>25904515.207523458</v>
      </c>
      <c r="K7" s="148">
        <v>0</v>
      </c>
      <c r="L7" s="148">
        <f t="shared" si="0"/>
        <v>25904515.207523458</v>
      </c>
      <c r="M7" s="148">
        <v>139553</v>
      </c>
      <c r="N7" s="148">
        <v>0</v>
      </c>
      <c r="O7" s="148">
        <v>0</v>
      </c>
      <c r="P7" s="148">
        <v>0</v>
      </c>
      <c r="Q7" s="148">
        <v>0</v>
      </c>
      <c r="R7" s="148">
        <f t="shared" si="1"/>
        <v>0</v>
      </c>
      <c r="S7" s="148">
        <f t="shared" si="2"/>
        <v>26044068.207523458</v>
      </c>
      <c r="T7" s="148">
        <v>0</v>
      </c>
      <c r="U7" s="148">
        <v>216939.5</v>
      </c>
      <c r="V7" s="148">
        <v>25904515.207523458</v>
      </c>
      <c r="W7" s="148">
        <v>22186198</v>
      </c>
      <c r="X7" s="148">
        <v>23587646.222505599</v>
      </c>
      <c r="Y7" s="148">
        <v>23587646.222505599</v>
      </c>
    </row>
    <row r="8" spans="1:25" ht="15">
      <c r="A8" s="244" t="s">
        <v>786</v>
      </c>
      <c r="B8" s="244" t="s">
        <v>1283</v>
      </c>
      <c r="C8" s="244" t="s">
        <v>785</v>
      </c>
      <c r="D8" s="244" t="s">
        <v>1287</v>
      </c>
      <c r="E8" s="244" t="s">
        <v>787</v>
      </c>
      <c r="F8" s="244" t="s">
        <v>580</v>
      </c>
      <c r="G8" s="244" t="s">
        <v>930</v>
      </c>
      <c r="H8" s="148">
        <v>674218.84865184803</v>
      </c>
      <c r="I8" s="148">
        <v>2992457</v>
      </c>
      <c r="J8" s="148">
        <v>3860541.9767925488</v>
      </c>
      <c r="K8" s="148">
        <v>389686.13</v>
      </c>
      <c r="L8" s="148">
        <f t="shared" si="0"/>
        <v>3470855.8467925489</v>
      </c>
      <c r="M8" s="148">
        <v>0</v>
      </c>
      <c r="N8" s="148">
        <v>0</v>
      </c>
      <c r="O8" s="148">
        <v>0</v>
      </c>
      <c r="P8" s="148">
        <v>0</v>
      </c>
      <c r="Q8" s="148">
        <v>0</v>
      </c>
      <c r="R8" s="148">
        <f t="shared" si="1"/>
        <v>0</v>
      </c>
      <c r="S8" s="148">
        <f t="shared" si="2"/>
        <v>3470855.8467925489</v>
      </c>
      <c r="T8" s="148">
        <v>0</v>
      </c>
      <c r="U8" s="148">
        <v>1163746.4686518481</v>
      </c>
      <c r="V8" s="148">
        <v>4375952.1204255624</v>
      </c>
      <c r="W8" s="148">
        <v>0</v>
      </c>
      <c r="X8" s="148">
        <v>709866.44966781279</v>
      </c>
      <c r="Y8" s="148">
        <v>1225276.5933008266</v>
      </c>
    </row>
    <row r="9" spans="1:25" ht="15">
      <c r="A9" s="244" t="s">
        <v>976</v>
      </c>
      <c r="B9" s="244" t="s">
        <v>977</v>
      </c>
      <c r="C9" s="244" t="s">
        <v>978</v>
      </c>
      <c r="D9" s="244" t="s">
        <v>979</v>
      </c>
      <c r="E9" s="244" t="s">
        <v>937</v>
      </c>
      <c r="F9" s="244" t="s">
        <v>1031</v>
      </c>
      <c r="G9" s="244" t="s">
        <v>930</v>
      </c>
      <c r="H9" s="148">
        <v>-20658290.06870852</v>
      </c>
      <c r="I9" s="148">
        <v>45271855.75</v>
      </c>
      <c r="J9" s="148">
        <v>25914945.152870148</v>
      </c>
      <c r="K9" s="148">
        <v>20731956</v>
      </c>
      <c r="L9" s="148">
        <f t="shared" si="0"/>
        <v>5182989.1528701484</v>
      </c>
      <c r="M9" s="148">
        <v>0</v>
      </c>
      <c r="N9" s="148">
        <v>0</v>
      </c>
      <c r="O9" s="148">
        <v>0</v>
      </c>
      <c r="P9" s="148">
        <v>0</v>
      </c>
      <c r="Q9" s="148">
        <v>0</v>
      </c>
      <c r="R9" s="148">
        <f t="shared" si="1"/>
        <v>0</v>
      </c>
      <c r="S9" s="148">
        <f t="shared" si="2"/>
        <v>5182989.1528701484</v>
      </c>
      <c r="T9" s="148">
        <v>0</v>
      </c>
      <c r="U9" s="148">
        <v>-18560588.638708521</v>
      </c>
      <c r="V9" s="148">
        <v>28123557.192647349</v>
      </c>
      <c r="W9" s="148">
        <v>0</v>
      </c>
      <c r="X9" s="148">
        <v>-21750544.436135229</v>
      </c>
      <c r="Y9" s="148">
        <v>-19541932.396358028</v>
      </c>
    </row>
    <row r="10" spans="1:25" ht="15">
      <c r="A10" s="244" t="s">
        <v>951</v>
      </c>
      <c r="B10" s="244" t="s">
        <v>952</v>
      </c>
      <c r="C10" s="244" t="s">
        <v>953</v>
      </c>
      <c r="D10" s="244" t="s">
        <v>954</v>
      </c>
      <c r="E10" s="244" t="s">
        <v>562</v>
      </c>
      <c r="F10" s="244" t="s">
        <v>583</v>
      </c>
      <c r="G10" s="244" t="s">
        <v>930</v>
      </c>
      <c r="H10" s="148">
        <v>-1155438.2987179488</v>
      </c>
      <c r="I10" s="148">
        <v>1504085</v>
      </c>
      <c r="J10" s="148">
        <v>367080.50586595794</v>
      </c>
      <c r="K10" s="148">
        <v>1146992.9099999999</v>
      </c>
      <c r="L10" s="148">
        <f t="shared" si="0"/>
        <v>-779912.40413404198</v>
      </c>
      <c r="M10" s="148">
        <v>0</v>
      </c>
      <c r="N10" s="148">
        <v>0</v>
      </c>
      <c r="O10" s="148">
        <v>0</v>
      </c>
      <c r="P10" s="148">
        <v>0</v>
      </c>
      <c r="Q10" s="148">
        <v>0</v>
      </c>
      <c r="R10" s="148">
        <f t="shared" si="1"/>
        <v>0</v>
      </c>
      <c r="S10" s="148">
        <f t="shared" si="2"/>
        <v>-779912.40413404198</v>
      </c>
      <c r="T10" s="148">
        <v>0</v>
      </c>
      <c r="U10" s="148">
        <v>-867703.28871794883</v>
      </c>
      <c r="V10" s="148">
        <v>670028.77021996246</v>
      </c>
      <c r="W10" s="148">
        <v>25489</v>
      </c>
      <c r="X10" s="148">
        <v>-1189692.4842570501</v>
      </c>
      <c r="Y10" s="148">
        <v>-886744.21990304557</v>
      </c>
    </row>
    <row r="11" spans="1:25">
      <c r="K11" s="148"/>
      <c r="T11" s="148"/>
    </row>
    <row r="12" spans="1:25">
      <c r="K12" s="148"/>
    </row>
    <row r="13" spans="1:25">
      <c r="K13" s="148"/>
    </row>
    <row r="14" spans="1:25">
      <c r="K14" s="148"/>
    </row>
    <row r="15" spans="1:25">
      <c r="K15" s="148"/>
    </row>
    <row r="16" spans="1:25">
      <c r="I16" s="148"/>
      <c r="K16" s="148"/>
    </row>
    <row r="17" spans="10:11">
      <c r="K17" s="148"/>
    </row>
    <row r="21" spans="10:11">
      <c r="J21" s="152"/>
    </row>
    <row r="22" spans="10:11">
      <c r="J22" s="152"/>
    </row>
    <row r="23" spans="10:11">
      <c r="J23" s="152"/>
    </row>
    <row r="24" spans="10:11">
      <c r="J24" s="152"/>
    </row>
    <row r="25" spans="10:11">
      <c r="J25" s="152"/>
    </row>
    <row r="26" spans="10:11">
      <c r="J26" s="152"/>
    </row>
  </sheetData>
  <autoFilter ref="A1:Y1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M58"/>
  <sheetViews>
    <sheetView topLeftCell="A7" zoomScale="90" zoomScaleNormal="90" workbookViewId="0">
      <selection activeCell="J7" sqref="J7"/>
    </sheetView>
  </sheetViews>
  <sheetFormatPr defaultColWidth="9.140625" defaultRowHeight="12.75"/>
  <cols>
    <col min="1" max="1" width="37" style="145" bestFit="1" customWidth="1"/>
    <col min="2" max="2" width="17.140625" style="145" bestFit="1" customWidth="1"/>
    <col min="3" max="3" width="15" style="145" bestFit="1" customWidth="1"/>
    <col min="4" max="4" width="17.42578125" style="145" customWidth="1"/>
    <col min="5" max="5" width="53.5703125" style="145" customWidth="1"/>
    <col min="6" max="6" width="29.85546875" style="145" customWidth="1"/>
    <col min="7" max="7" width="37.28515625" style="145" customWidth="1"/>
    <col min="8" max="8" width="32.5703125" style="145" bestFit="1" customWidth="1"/>
    <col min="9" max="9" width="13.140625" style="145" bestFit="1" customWidth="1"/>
    <col min="10" max="10" width="20.7109375" style="145" customWidth="1"/>
    <col min="11" max="11" width="13.85546875" style="145" bestFit="1" customWidth="1"/>
    <col min="12" max="16384" width="9.140625" style="145"/>
  </cols>
  <sheetData>
    <row r="1" spans="1:13" s="181" customFormat="1">
      <c r="A1" s="179" t="s">
        <v>789</v>
      </c>
      <c r="B1" s="180"/>
      <c r="C1" s="180"/>
      <c r="D1" s="180"/>
      <c r="F1" s="182"/>
      <c r="G1" s="182"/>
      <c r="H1" s="182"/>
      <c r="I1" s="182"/>
      <c r="J1" s="182"/>
      <c r="K1" s="182"/>
    </row>
    <row r="2" spans="1:13" s="181" customFormat="1">
      <c r="A2" s="183" t="s">
        <v>893</v>
      </c>
      <c r="B2" s="184"/>
      <c r="C2" s="184"/>
      <c r="D2" s="184"/>
      <c r="F2" s="182"/>
      <c r="G2" s="182"/>
      <c r="H2" s="182"/>
      <c r="I2" s="182"/>
      <c r="J2" s="182"/>
      <c r="K2" s="182"/>
    </row>
    <row r="3" spans="1:13" s="181" customFormat="1">
      <c r="A3" s="185" t="s">
        <v>894</v>
      </c>
      <c r="B3" s="184"/>
      <c r="C3" s="184"/>
      <c r="D3" s="184"/>
      <c r="F3" s="182"/>
      <c r="G3" s="182"/>
      <c r="H3" s="182"/>
      <c r="I3" s="182"/>
      <c r="J3" s="182"/>
      <c r="K3" s="182"/>
    </row>
    <row r="4" spans="1:13" s="181" customFormat="1">
      <c r="A4" s="186" t="s">
        <v>895</v>
      </c>
      <c r="B4" s="187"/>
      <c r="C4" s="184"/>
      <c r="D4" s="184"/>
      <c r="F4" s="182"/>
      <c r="G4" s="182"/>
      <c r="H4" s="182"/>
      <c r="I4" s="182"/>
      <c r="J4" s="182"/>
      <c r="K4" s="182"/>
    </row>
    <row r="5" spans="1:13" s="181" customFormat="1">
      <c r="A5" s="188" t="s">
        <v>896</v>
      </c>
      <c r="B5" s="184"/>
      <c r="C5" s="184"/>
      <c r="D5" s="184"/>
      <c r="F5" s="182"/>
      <c r="G5" s="182"/>
      <c r="H5" s="182"/>
      <c r="I5" s="182"/>
      <c r="J5" s="182"/>
      <c r="K5" s="182"/>
    </row>
    <row r="6" spans="1:13" s="181" customFormat="1">
      <c r="A6" s="189"/>
      <c r="B6" s="184"/>
      <c r="C6" s="184"/>
      <c r="D6" s="184"/>
      <c r="E6" s="183"/>
      <c r="F6" s="182"/>
      <c r="G6" s="182"/>
      <c r="H6" s="182"/>
      <c r="I6" s="182"/>
      <c r="J6" s="182"/>
      <c r="K6" s="182"/>
    </row>
    <row r="7" spans="1:13" s="181" customFormat="1" ht="14.25">
      <c r="A7" s="340" t="s">
        <v>897</v>
      </c>
      <c r="B7" s="340"/>
      <c r="C7" s="190"/>
      <c r="D7" s="190"/>
      <c r="E7" s="191"/>
      <c r="F7" s="182"/>
      <c r="G7" s="182"/>
      <c r="H7" s="182"/>
      <c r="I7" s="182"/>
      <c r="J7" s="182"/>
      <c r="K7" s="182"/>
    </row>
    <row r="8" spans="1:13" s="181" customFormat="1" ht="14.25">
      <c r="A8" s="192" t="s">
        <v>898</v>
      </c>
      <c r="B8" s="193">
        <v>2017</v>
      </c>
      <c r="C8" s="190"/>
      <c r="D8" s="190"/>
      <c r="F8" s="182"/>
      <c r="G8" s="182"/>
      <c r="H8" s="182"/>
      <c r="I8" s="182"/>
      <c r="J8" s="182"/>
      <c r="K8" s="182"/>
    </row>
    <row r="9" spans="1:13" s="181" customFormat="1" ht="14.25">
      <c r="A9" s="192" t="s">
        <v>899</v>
      </c>
      <c r="B9" s="137">
        <v>0.56179999999999997</v>
      </c>
      <c r="C9" s="190"/>
      <c r="D9" s="190"/>
      <c r="G9" s="183"/>
      <c r="H9" s="182"/>
      <c r="I9" s="182"/>
      <c r="J9" s="182"/>
      <c r="K9" s="182"/>
    </row>
    <row r="10" spans="1:13" s="181" customFormat="1" ht="14.25">
      <c r="A10" s="192" t="s">
        <v>900</v>
      </c>
      <c r="B10" s="137">
        <f>1-B9</f>
        <v>0.43820000000000003</v>
      </c>
      <c r="C10" s="190"/>
      <c r="D10" s="190"/>
      <c r="F10" s="182"/>
      <c r="G10" s="182"/>
      <c r="H10" s="182"/>
      <c r="I10" s="182"/>
      <c r="J10" s="182"/>
      <c r="K10" s="182"/>
    </row>
    <row r="11" spans="1:13" s="181" customFormat="1" ht="14.25">
      <c r="A11" s="192" t="s">
        <v>901</v>
      </c>
      <c r="B11" s="137">
        <v>3.5000000000000003E-2</v>
      </c>
      <c r="C11" s="182"/>
      <c r="D11" s="190"/>
      <c r="F11" s="182"/>
      <c r="G11" s="182"/>
      <c r="H11" s="182"/>
      <c r="I11" s="182"/>
      <c r="J11" s="182"/>
      <c r="K11" s="182"/>
      <c r="L11" s="182"/>
      <c r="M11" s="182"/>
    </row>
    <row r="12" spans="1:13" s="181" customFormat="1" ht="14.25">
      <c r="A12" s="192" t="s">
        <v>902</v>
      </c>
      <c r="B12" s="138">
        <v>1048590902</v>
      </c>
      <c r="C12" s="190"/>
      <c r="D12" s="190"/>
      <c r="F12" s="194"/>
      <c r="G12" s="182"/>
      <c r="H12" s="182"/>
      <c r="I12" s="182"/>
      <c r="J12" s="182"/>
      <c r="K12" s="182"/>
      <c r="L12" s="182"/>
      <c r="M12" s="182"/>
    </row>
    <row r="13" spans="1:13" s="181" customFormat="1" ht="14.25">
      <c r="A13" s="192" t="s">
        <v>903</v>
      </c>
      <c r="B13" s="138">
        <f>292513592</f>
        <v>292513592</v>
      </c>
      <c r="C13" s="190"/>
      <c r="D13" s="195">
        <f>[2]State!W4+'[2]Non-State'!CR4</f>
        <v>292355984.27519655</v>
      </c>
      <c r="E13" s="196" t="s">
        <v>792</v>
      </c>
      <c r="F13" s="182"/>
      <c r="G13" s="182"/>
      <c r="H13" s="182"/>
      <c r="I13" s="182"/>
      <c r="J13" s="182"/>
      <c r="K13" s="182"/>
      <c r="L13" s="182"/>
      <c r="M13" s="182"/>
    </row>
    <row r="14" spans="1:13" s="181" customFormat="1" ht="28.5">
      <c r="A14" s="192" t="s">
        <v>904</v>
      </c>
      <c r="B14" s="138">
        <f>D26</f>
        <v>618054962.68377161</v>
      </c>
      <c r="C14" s="190"/>
      <c r="D14" s="190"/>
      <c r="E14" s="182" t="s">
        <v>905</v>
      </c>
      <c r="F14" s="182"/>
      <c r="G14" s="182"/>
      <c r="H14" s="182"/>
      <c r="I14" s="182"/>
      <c r="J14" s="182"/>
      <c r="K14" s="182"/>
    </row>
    <row r="15" spans="1:13" s="181" customFormat="1" ht="14.25">
      <c r="A15" s="192" t="s">
        <v>906</v>
      </c>
      <c r="B15" s="138">
        <v>0</v>
      </c>
      <c r="C15" s="190"/>
      <c r="D15" s="139">
        <f>B12/B9</f>
        <v>1866484339.6226416</v>
      </c>
      <c r="E15" s="183" t="s">
        <v>1003</v>
      </c>
      <c r="F15" s="182"/>
      <c r="G15" s="182"/>
      <c r="H15" s="182"/>
      <c r="I15" s="182"/>
      <c r="J15" s="182"/>
      <c r="K15" s="182"/>
    </row>
    <row r="16" spans="1:13" s="181" customFormat="1" ht="28.5">
      <c r="A16" s="192" t="s">
        <v>907</v>
      </c>
      <c r="B16" s="137">
        <v>1</v>
      </c>
      <c r="C16" s="190"/>
      <c r="D16" s="190"/>
      <c r="E16" s="182"/>
      <c r="F16" s="182"/>
      <c r="G16" s="182"/>
      <c r="H16" s="182"/>
      <c r="I16" s="182"/>
      <c r="J16" s="182"/>
      <c r="K16" s="182"/>
    </row>
    <row r="17" spans="1:11" s="181" customFormat="1" ht="14.25">
      <c r="A17" s="190"/>
      <c r="B17" s="190"/>
      <c r="C17" s="190"/>
      <c r="D17" s="190"/>
      <c r="E17" s="182"/>
      <c r="F17" s="182"/>
      <c r="G17" s="182"/>
      <c r="H17" s="182"/>
      <c r="I17" s="182"/>
      <c r="J17" s="182"/>
      <c r="K17" s="182"/>
    </row>
    <row r="18" spans="1:11" s="181" customFormat="1">
      <c r="A18" s="197"/>
      <c r="B18" s="198" t="s">
        <v>605</v>
      </c>
      <c r="C18" s="198" t="s">
        <v>790</v>
      </c>
      <c r="D18" s="198" t="s">
        <v>791</v>
      </c>
      <c r="E18" s="198"/>
      <c r="F18" s="182"/>
      <c r="G18" s="182"/>
      <c r="H18" s="182"/>
      <c r="I18" s="182"/>
      <c r="J18" s="182"/>
      <c r="K18" s="182"/>
    </row>
    <row r="19" spans="1:11" s="181" customFormat="1">
      <c r="A19" s="199" t="s">
        <v>908</v>
      </c>
      <c r="B19" s="115">
        <f>SUM(C19:D19)</f>
        <v>1</v>
      </c>
      <c r="C19" s="115">
        <f>B9</f>
        <v>0.56179999999999997</v>
      </c>
      <c r="D19" s="116">
        <f>B10</f>
        <v>0.43820000000000003</v>
      </c>
      <c r="E19" s="140"/>
      <c r="F19" s="182"/>
      <c r="G19" s="182"/>
      <c r="H19" s="182"/>
      <c r="I19" s="182"/>
      <c r="J19" s="182"/>
      <c r="K19" s="182"/>
    </row>
    <row r="20" spans="1:11" s="181" customFormat="1">
      <c r="A20" s="200" t="s">
        <v>909</v>
      </c>
      <c r="B20" s="201">
        <f>ROUND(C20/C19,0)</f>
        <v>1801157388</v>
      </c>
      <c r="C20" s="202">
        <f>B12-(B12*B11)</f>
        <v>1011890220.4299999</v>
      </c>
      <c r="D20" s="202">
        <f>B20-C20</f>
        <v>789267167.57000005</v>
      </c>
      <c r="E20" s="182"/>
      <c r="F20" s="182"/>
      <c r="G20" s="182"/>
      <c r="H20" s="182"/>
      <c r="I20" s="182"/>
      <c r="J20" s="182"/>
      <c r="K20" s="182"/>
    </row>
    <row r="21" spans="1:11" s="181" customFormat="1">
      <c r="A21" s="200" t="s">
        <v>910</v>
      </c>
      <c r="B21" s="201">
        <f>B13-(B13*B11)</f>
        <v>282275616.27999997</v>
      </c>
      <c r="C21" s="202">
        <f>ROUND(B21*C19,0)</f>
        <v>158582441</v>
      </c>
      <c r="D21" s="202">
        <f>B21-C21</f>
        <v>123693175.27999997</v>
      </c>
      <c r="E21" s="182"/>
      <c r="F21" s="203"/>
      <c r="G21" s="182"/>
      <c r="I21" s="182"/>
      <c r="J21" s="182"/>
      <c r="K21" s="182"/>
    </row>
    <row r="22" spans="1:11" s="181" customFormat="1">
      <c r="A22" s="200"/>
      <c r="B22" s="204"/>
      <c r="C22" s="205"/>
      <c r="D22" s="205"/>
      <c r="E22" s="182"/>
      <c r="F22" s="182"/>
      <c r="G22" s="182"/>
      <c r="H22" s="182"/>
      <c r="I22" s="182"/>
      <c r="J22" s="182"/>
      <c r="K22" s="182"/>
    </row>
    <row r="23" spans="1:11" s="181" customFormat="1">
      <c r="A23" s="200" t="s">
        <v>793</v>
      </c>
      <c r="B23" s="206">
        <f>[2]State!O2</f>
        <v>59198611</v>
      </c>
      <c r="C23" s="207">
        <f>B23-D23</f>
        <v>33257781</v>
      </c>
      <c r="D23" s="208">
        <f>[2]State!Q2</f>
        <v>25940830</v>
      </c>
      <c r="E23" s="182"/>
      <c r="F23" s="182"/>
      <c r="G23" s="117"/>
      <c r="H23" s="182"/>
      <c r="I23" s="182"/>
      <c r="J23" s="182"/>
      <c r="K23" s="182"/>
    </row>
    <row r="24" spans="1:11" s="181" customFormat="1">
      <c r="A24" s="200" t="s">
        <v>794</v>
      </c>
      <c r="B24" s="209">
        <f>[2]State!O3</f>
        <v>287119620</v>
      </c>
      <c r="C24" s="210">
        <f>B24-D24</f>
        <v>161303803</v>
      </c>
      <c r="D24" s="211">
        <f>[2]State!Q3</f>
        <v>125815817</v>
      </c>
      <c r="E24" s="182"/>
      <c r="F24" s="182"/>
      <c r="G24" s="182"/>
      <c r="H24" s="182"/>
      <c r="I24" s="182"/>
      <c r="J24" s="182"/>
      <c r="K24" s="182"/>
    </row>
    <row r="25" spans="1:11" s="181" customFormat="1">
      <c r="A25" s="200" t="s">
        <v>795</v>
      </c>
      <c r="B25" s="212">
        <f>B24+B23</f>
        <v>346318231</v>
      </c>
      <c r="C25" s="212">
        <f>C24+C23</f>
        <v>194561584</v>
      </c>
      <c r="D25" s="212">
        <f>D24+D23</f>
        <v>151756647</v>
      </c>
      <c r="E25" s="182"/>
      <c r="F25" s="182"/>
      <c r="G25" s="117"/>
      <c r="H25" s="182"/>
      <c r="I25" s="182"/>
      <c r="J25" s="182"/>
      <c r="K25" s="182"/>
    </row>
    <row r="26" spans="1:11" s="181" customFormat="1" ht="25.5">
      <c r="A26" s="213" t="s">
        <v>1004</v>
      </c>
      <c r="B26" s="214">
        <f>B20-B25-B32</f>
        <v>1410440348.4965119</v>
      </c>
      <c r="C26" s="214">
        <f>C20-C25-C32</f>
        <v>792385385.81274033</v>
      </c>
      <c r="D26" s="214">
        <f>D20-D25-D32</f>
        <v>618054962.68377161</v>
      </c>
      <c r="E26" s="182"/>
      <c r="F26" s="182"/>
      <c r="G26" s="182"/>
      <c r="H26" s="182"/>
      <c r="I26" s="182"/>
      <c r="J26" s="182"/>
      <c r="K26" s="182"/>
    </row>
    <row r="27" spans="1:11" s="181" customFormat="1">
      <c r="A27" s="200"/>
      <c r="B27" s="200"/>
      <c r="C27" s="205"/>
      <c r="D27" s="205"/>
      <c r="E27" s="182"/>
      <c r="F27" s="182"/>
      <c r="G27" s="117"/>
      <c r="I27" s="182"/>
      <c r="J27" s="182"/>
    </row>
    <row r="28" spans="1:11" s="181" customFormat="1">
      <c r="A28" s="200" t="s">
        <v>796</v>
      </c>
      <c r="B28" s="204">
        <f>D28/D$19</f>
        <v>1410440352.9981093</v>
      </c>
      <c r="C28" s="207">
        <f>ROUND(C$19*$B28,0)</f>
        <v>792385390</v>
      </c>
      <c r="D28" s="207">
        <f>B14</f>
        <v>618054962.68377161</v>
      </c>
      <c r="E28" s="182"/>
      <c r="F28" s="182"/>
      <c r="G28" s="182"/>
      <c r="H28" s="182"/>
      <c r="I28" s="182"/>
      <c r="J28" s="182"/>
      <c r="K28" s="182"/>
    </row>
    <row r="29" spans="1:11" s="181" customFormat="1">
      <c r="A29" s="200" t="s">
        <v>797</v>
      </c>
      <c r="B29" s="212">
        <f>D29/D$19</f>
        <v>0</v>
      </c>
      <c r="C29" s="210">
        <f>ROUND(C$19*$B29,0)</f>
        <v>0</v>
      </c>
      <c r="D29" s="215">
        <f>B15-(B15*B11)</f>
        <v>0</v>
      </c>
      <c r="E29" s="182"/>
      <c r="F29" s="216" t="s">
        <v>1005</v>
      </c>
      <c r="G29" s="216" t="s">
        <v>1006</v>
      </c>
      <c r="H29" s="216" t="s">
        <v>1007</v>
      </c>
      <c r="I29" s="182"/>
      <c r="J29" s="182"/>
      <c r="K29" s="182"/>
    </row>
    <row r="30" spans="1:11" s="181" customFormat="1">
      <c r="A30" s="200" t="s">
        <v>798</v>
      </c>
      <c r="B30" s="212">
        <f>SUM(B28:B29)</f>
        <v>1410440352.9981093</v>
      </c>
      <c r="C30" s="212">
        <f>SUM(C28:C29)</f>
        <v>792385390</v>
      </c>
      <c r="D30" s="212">
        <f>SUM(D28:D29)</f>
        <v>618054962.68377161</v>
      </c>
      <c r="E30" s="182"/>
      <c r="F30" s="217">
        <v>43271072.525775671</v>
      </c>
      <c r="G30" s="217">
        <v>1819075375</v>
      </c>
      <c r="H30" s="218">
        <f>D15/G30</f>
        <v>1.0260621221496342</v>
      </c>
      <c r="I30" s="182"/>
      <c r="J30" s="182"/>
      <c r="K30" s="182"/>
    </row>
    <row r="31" spans="1:11" s="181" customFormat="1">
      <c r="A31" s="219" t="s">
        <v>799</v>
      </c>
      <c r="B31" s="220">
        <f>SUM(B30,B25)</f>
        <v>1756758583.9981093</v>
      </c>
      <c r="C31" s="220">
        <f>SUM(C30,C25)</f>
        <v>986946974</v>
      </c>
      <c r="D31" s="220">
        <f>SUM(D30,D25)</f>
        <v>769811609.68377161</v>
      </c>
      <c r="E31" s="182"/>
      <c r="F31" s="182"/>
      <c r="G31" s="182"/>
      <c r="H31" s="182"/>
      <c r="I31" s="182"/>
      <c r="J31" s="182"/>
      <c r="K31" s="182"/>
    </row>
    <row r="32" spans="1:11" s="181" customFormat="1">
      <c r="A32" s="221" t="s">
        <v>1008</v>
      </c>
      <c r="B32" s="216">
        <f>F30*H30</f>
        <v>44398808.503488116</v>
      </c>
      <c r="C32" s="216">
        <f>B32*B9</f>
        <v>24943250.617259622</v>
      </c>
      <c r="D32" s="216">
        <f>B32*B10</f>
        <v>19455557.886228494</v>
      </c>
      <c r="E32" s="182"/>
      <c r="F32" s="182"/>
      <c r="G32" s="222"/>
      <c r="H32" s="182"/>
      <c r="I32" s="182"/>
      <c r="J32" s="182"/>
      <c r="K32" s="182"/>
    </row>
    <row r="33" spans="1:11" s="181" customFormat="1" ht="12.75" customHeight="1">
      <c r="B33" s="182"/>
      <c r="E33" s="182"/>
      <c r="F33" s="182"/>
      <c r="G33" s="182"/>
      <c r="H33" s="182"/>
      <c r="I33" s="182"/>
      <c r="J33" s="182"/>
      <c r="K33" s="182"/>
    </row>
    <row r="34" spans="1:11" s="181" customFormat="1" ht="12.75" customHeight="1">
      <c r="A34" s="223" t="s">
        <v>800</v>
      </c>
      <c r="E34" s="182"/>
      <c r="F34" s="182"/>
      <c r="G34" s="182"/>
      <c r="H34" s="182"/>
      <c r="I34" s="182"/>
      <c r="J34" s="182"/>
      <c r="K34" s="182"/>
    </row>
    <row r="35" spans="1:11" s="181" customFormat="1">
      <c r="A35" s="224" t="s">
        <v>801</v>
      </c>
      <c r="B35" s="225">
        <f>B30</f>
        <v>1410440352.9981093</v>
      </c>
      <c r="C35" s="182"/>
      <c r="D35" s="182"/>
      <c r="E35" s="182"/>
      <c r="F35" s="182"/>
      <c r="G35" s="182"/>
      <c r="H35" s="182"/>
      <c r="I35" s="182"/>
      <c r="J35" s="182"/>
      <c r="K35" s="182"/>
    </row>
    <row r="36" spans="1:11" s="181" customFormat="1">
      <c r="A36" s="226" t="s">
        <v>802</v>
      </c>
      <c r="B36" s="227">
        <f>D28</f>
        <v>618054962.68377161</v>
      </c>
      <c r="C36" s="182"/>
      <c r="D36" s="141"/>
      <c r="E36" s="182"/>
      <c r="F36" s="182"/>
      <c r="G36" s="182"/>
      <c r="H36" s="182"/>
      <c r="I36" s="182"/>
      <c r="J36" s="182"/>
      <c r="K36" s="182"/>
    </row>
    <row r="37" spans="1:11" s="181" customFormat="1">
      <c r="A37" s="228" t="s">
        <v>803</v>
      </c>
      <c r="B37" s="216">
        <f>B35-B36</f>
        <v>792385390.31433773</v>
      </c>
      <c r="C37" s="182"/>
      <c r="D37" s="182"/>
      <c r="E37" s="182"/>
      <c r="F37" s="182"/>
      <c r="G37" s="182"/>
      <c r="H37" s="182"/>
      <c r="I37" s="182"/>
      <c r="J37" s="182"/>
      <c r="K37" s="182"/>
    </row>
    <row r="38" spans="1:11" s="181" customFormat="1">
      <c r="A38" s="223" t="s">
        <v>804</v>
      </c>
      <c r="B38" s="182"/>
      <c r="E38" s="182"/>
      <c r="F38" s="182"/>
      <c r="G38" s="182"/>
      <c r="H38" s="182"/>
      <c r="I38" s="182"/>
      <c r="J38" s="182"/>
      <c r="K38" s="182"/>
    </row>
    <row r="39" spans="1:11" s="181" customFormat="1" ht="12.75" customHeight="1">
      <c r="A39" s="224" t="s">
        <v>805</v>
      </c>
      <c r="B39" s="229">
        <f>'[2]Non-State'!AD2</f>
        <v>159498522.97827211</v>
      </c>
      <c r="C39" s="182"/>
      <c r="D39" s="182"/>
      <c r="E39" s="182"/>
      <c r="F39" s="182"/>
      <c r="G39" s="182"/>
      <c r="H39" s="182"/>
      <c r="I39" s="182"/>
      <c r="J39" s="182"/>
      <c r="K39" s="182"/>
    </row>
    <row r="40" spans="1:11" s="181" customFormat="1">
      <c r="A40" s="226" t="s">
        <v>806</v>
      </c>
      <c r="B40" s="230">
        <f>'[2]Non-State'!AD3+'[2]Non-State'!AD4</f>
        <v>54872852.845143192</v>
      </c>
      <c r="C40" s="231">
        <f>SUM(B39:B40)</f>
        <v>214371375.82341531</v>
      </c>
      <c r="D40" s="182"/>
      <c r="E40" s="182"/>
      <c r="F40" s="182"/>
      <c r="G40" s="182"/>
      <c r="H40" s="182"/>
      <c r="I40" s="182"/>
      <c r="J40" s="182"/>
      <c r="K40" s="182"/>
    </row>
    <row r="41" spans="1:11" s="181" customFormat="1">
      <c r="A41" s="232" t="s">
        <v>807</v>
      </c>
      <c r="B41" s="233">
        <f>D28-B39-B40</f>
        <v>403683586.86035633</v>
      </c>
      <c r="C41" s="231">
        <f>SUM(B39:B41)</f>
        <v>618054962.68377161</v>
      </c>
      <c r="D41" s="182"/>
      <c r="E41" s="182"/>
      <c r="F41" s="182"/>
      <c r="G41" s="182"/>
      <c r="H41" s="182"/>
      <c r="I41" s="182"/>
      <c r="J41" s="182"/>
      <c r="K41" s="182"/>
    </row>
    <row r="42" spans="1:11" s="181" customFormat="1">
      <c r="A42" s="234" t="s">
        <v>808</v>
      </c>
      <c r="B42" s="235">
        <f>B16</f>
        <v>1</v>
      </c>
      <c r="C42" s="182"/>
      <c r="E42" s="182"/>
      <c r="F42" s="182"/>
      <c r="G42" s="182"/>
      <c r="H42" s="182"/>
      <c r="I42" s="182"/>
      <c r="J42" s="182"/>
      <c r="K42" s="182"/>
    </row>
    <row r="43" spans="1:11" s="181" customFormat="1">
      <c r="A43" s="234" t="s">
        <v>809</v>
      </c>
      <c r="B43" s="236">
        <f>1+((1-C19)*B42)</f>
        <v>1.4382000000000001</v>
      </c>
      <c r="C43" s="237"/>
      <c r="E43" s="182"/>
      <c r="F43" s="182"/>
      <c r="G43" s="182"/>
      <c r="H43" s="182"/>
      <c r="I43" s="182"/>
      <c r="J43" s="182"/>
      <c r="K43" s="182"/>
    </row>
    <row r="44" spans="1:11" s="181" customFormat="1" ht="25.5">
      <c r="E44" s="182"/>
      <c r="F44" s="238" t="s">
        <v>1009</v>
      </c>
      <c r="G44" s="238" t="s">
        <v>1010</v>
      </c>
      <c r="H44" s="238"/>
      <c r="I44" s="182"/>
      <c r="J44" s="182"/>
      <c r="K44" s="182"/>
    </row>
    <row r="45" spans="1:11" s="181" customFormat="1">
      <c r="A45" s="223" t="s">
        <v>810</v>
      </c>
      <c r="C45" s="182"/>
      <c r="D45" s="239" t="s">
        <v>811</v>
      </c>
      <c r="F45" s="240">
        <f>'[2]Non-State'!AX5+[2]Recoupments!D14</f>
        <v>3229721.5837390088</v>
      </c>
      <c r="G45" s="240" t="e">
        <f>SUMIF('[2]Non-State'!E7:E178,"=2",'[2]Non-State'!AJ7:AJ178)</f>
        <v>#VALUE!</v>
      </c>
      <c r="H45" s="240"/>
      <c r="I45" s="182"/>
      <c r="J45" s="182"/>
      <c r="K45" s="182"/>
    </row>
    <row r="46" spans="1:11" s="181" customFormat="1">
      <c r="A46" s="221" t="s">
        <v>560</v>
      </c>
      <c r="B46" s="241" t="s">
        <v>811</v>
      </c>
      <c r="C46" s="241" t="s">
        <v>2</v>
      </c>
      <c r="D46" s="241" t="s">
        <v>812</v>
      </c>
      <c r="E46" s="182"/>
      <c r="F46" s="182"/>
      <c r="G46" s="182"/>
      <c r="H46" s="182"/>
      <c r="I46" s="182"/>
      <c r="J46" s="182"/>
      <c r="K46" s="182"/>
    </row>
    <row r="47" spans="1:11" s="181" customFormat="1">
      <c r="A47" s="199" t="s">
        <v>562</v>
      </c>
      <c r="B47" s="142">
        <f>'[2]Non-State'!T9/SUM('[2]Non-State'!$T$7:$T$12)</f>
        <v>0.29215896894643278</v>
      </c>
      <c r="C47" s="118" t="s">
        <v>314</v>
      </c>
      <c r="D47" s="119">
        <f>IF($D$45=$B$46,B47,#REF!)</f>
        <v>0.29215896894643278</v>
      </c>
      <c r="E47" s="182"/>
      <c r="F47" s="237">
        <f t="shared" ref="F47:F52" si="0">$F$45*D47</f>
        <v>943592.12788922875</v>
      </c>
      <c r="G47" s="237" t="e">
        <f t="shared" ref="G47:G52" si="1">($G$45*D47)*$B$10</f>
        <v>#VALUE!</v>
      </c>
      <c r="H47" s="237"/>
      <c r="I47" s="182"/>
      <c r="J47" s="182"/>
      <c r="K47" s="182"/>
    </row>
    <row r="48" spans="1:11" s="181" customFormat="1">
      <c r="A48" s="200" t="s">
        <v>563</v>
      </c>
      <c r="B48" s="143">
        <f>'[2]Non-State'!T10/SUM('[2]Non-State'!$T$7:$T$12)</f>
        <v>0.12585026323731274</v>
      </c>
      <c r="C48" s="120" t="s">
        <v>344</v>
      </c>
      <c r="D48" s="121">
        <f>IF($D$45=$B$46,B48,#REF!)</f>
        <v>0.12585026323731274</v>
      </c>
      <c r="E48" s="182"/>
      <c r="F48" s="237">
        <f t="shared" si="0"/>
        <v>406461.31149678485</v>
      </c>
      <c r="G48" s="237" t="e">
        <f t="shared" si="1"/>
        <v>#VALUE!</v>
      </c>
      <c r="H48" s="237"/>
      <c r="I48" s="182"/>
      <c r="J48" s="182"/>
      <c r="K48" s="182"/>
    </row>
    <row r="49" spans="1:11" s="181" customFormat="1">
      <c r="A49" s="200" t="s">
        <v>569</v>
      </c>
      <c r="B49" s="143">
        <f>'[2]Non-State'!T11/SUM('[2]Non-State'!$T$7:$T$12)</f>
        <v>7.1364778887358746E-2</v>
      </c>
      <c r="C49" s="120" t="s">
        <v>381</v>
      </c>
      <c r="D49" s="121">
        <f>IF($D$45=$B$46,B49,#REF!)</f>
        <v>7.1364778887358746E-2</v>
      </c>
      <c r="E49" s="182"/>
      <c r="F49" s="237">
        <f t="shared" si="0"/>
        <v>230488.36669126447</v>
      </c>
      <c r="G49" s="237" t="e">
        <f t="shared" si="1"/>
        <v>#VALUE!</v>
      </c>
      <c r="H49" s="237"/>
      <c r="I49" s="182"/>
      <c r="J49" s="182"/>
      <c r="K49" s="182"/>
    </row>
    <row r="50" spans="1:11" s="181" customFormat="1">
      <c r="A50" s="200" t="s">
        <v>565</v>
      </c>
      <c r="B50" s="143">
        <f>'[2]Non-State'!T8/SUM('[2]Non-State'!$T$7:$T$12)</f>
        <v>0.2915102066655299</v>
      </c>
      <c r="C50" s="120" t="s">
        <v>264</v>
      </c>
      <c r="D50" s="121">
        <f>IF($D$45=$B$46,B50,#REF!)</f>
        <v>0.2915102066655299</v>
      </c>
      <c r="E50" s="182"/>
      <c r="F50" s="237">
        <f t="shared" si="0"/>
        <v>941496.80634788098</v>
      </c>
      <c r="G50" s="237" t="e">
        <f t="shared" si="1"/>
        <v>#VALUE!</v>
      </c>
      <c r="H50" s="237"/>
      <c r="I50" s="182"/>
      <c r="J50" s="182"/>
      <c r="K50" s="182"/>
    </row>
    <row r="51" spans="1:11" s="181" customFormat="1">
      <c r="A51" s="200" t="s">
        <v>567</v>
      </c>
      <c r="B51" s="143">
        <f>'[2]Non-State'!T7/SUM('[2]Non-State'!$T$7:$T$12)</f>
        <v>0.16099865020622631</v>
      </c>
      <c r="C51" s="120" t="s">
        <v>249</v>
      </c>
      <c r="D51" s="121">
        <f>IF($D$45=$B$46,B51,C51)</f>
        <v>0.16099865020622631</v>
      </c>
      <c r="E51" s="182"/>
      <c r="F51" s="237">
        <f t="shared" si="0"/>
        <v>519980.8155238959</v>
      </c>
      <c r="G51" s="237" t="e">
        <f t="shared" si="1"/>
        <v>#VALUE!</v>
      </c>
      <c r="H51" s="237"/>
      <c r="I51" s="182"/>
      <c r="J51" s="182"/>
      <c r="K51" s="182"/>
    </row>
    <row r="52" spans="1:11" s="181" customFormat="1">
      <c r="A52" s="242" t="s">
        <v>571</v>
      </c>
      <c r="B52" s="144">
        <f>'[2]Non-State'!T12/SUM('[2]Non-State'!$T$7:$T$12)</f>
        <v>5.8117132057139462E-2</v>
      </c>
      <c r="C52" s="122" t="s">
        <v>414</v>
      </c>
      <c r="D52" s="123">
        <f>IF($D$45=$B$46,B52,#REF!)</f>
        <v>5.8117132057139462E-2</v>
      </c>
      <c r="E52" s="182"/>
      <c r="F52" s="237">
        <f t="shared" si="0"/>
        <v>187702.15578995357</v>
      </c>
      <c r="G52" s="237" t="e">
        <f t="shared" si="1"/>
        <v>#VALUE!</v>
      </c>
      <c r="H52" s="237"/>
      <c r="I52" s="182"/>
      <c r="J52" s="182"/>
      <c r="K52" s="182"/>
    </row>
    <row r="53" spans="1:11" s="181" customFormat="1">
      <c r="B53" s="243">
        <f>SUM(B47:B52)</f>
        <v>0.99999999999999989</v>
      </c>
      <c r="E53" s="182"/>
      <c r="F53" s="182"/>
      <c r="G53" s="182"/>
      <c r="H53" s="182"/>
      <c r="I53" s="182"/>
      <c r="J53" s="182"/>
      <c r="K53" s="182"/>
    </row>
    <row r="54" spans="1:11" s="181" customFormat="1">
      <c r="E54" s="182"/>
      <c r="F54" s="182"/>
      <c r="G54" s="182"/>
      <c r="H54" s="182"/>
      <c r="I54" s="182"/>
      <c r="J54" s="182"/>
      <c r="K54" s="182"/>
    </row>
    <row r="55" spans="1:11" ht="14.25">
      <c r="A55" s="197"/>
      <c r="B55" s="197"/>
      <c r="C55" s="197"/>
      <c r="D55" s="190"/>
      <c r="E55" s="190"/>
      <c r="F55" s="190"/>
      <c r="G55" s="190"/>
    </row>
    <row r="56" spans="1:11" ht="14.25">
      <c r="D56" s="190"/>
      <c r="E56" s="190"/>
      <c r="F56" s="190"/>
      <c r="G56" s="190"/>
    </row>
    <row r="57" spans="1:11" ht="14.25">
      <c r="D57" s="190"/>
      <c r="E57" s="190"/>
      <c r="F57" s="190"/>
      <c r="G57" s="190"/>
    </row>
    <row r="58" spans="1:11" ht="14.25">
      <c r="D58" s="190"/>
      <c r="E58" s="190"/>
      <c r="F58" s="190"/>
      <c r="G58" s="190"/>
    </row>
  </sheetData>
  <sheetProtection autoFilter="0"/>
  <mergeCells count="1">
    <mergeCell ref="A7:B7"/>
  </mergeCells>
  <dataValidations count="1">
    <dataValidation type="list" allowBlank="1" showInputMessage="1" showErrorMessage="1" sqref="D45">
      <formula1>$B$46:$C$46</formula1>
    </dataValidation>
  </dataValidations>
  <pageMargins left="0.5" right="0.5" top="0.5" bottom="0.5" header="0.25" footer="0.25"/>
  <pageSetup scale="61" fitToWidth="3" orientation="landscape" r:id="rId1"/>
  <headerFooter alignWithMargins="0">
    <oddFooter>&amp;LTexas Health and Human Services Commission&amp;RApril 27, 2015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8"/>
  <sheetViews>
    <sheetView workbookViewId="0">
      <selection activeCell="J7" sqref="J7"/>
    </sheetView>
  </sheetViews>
  <sheetFormatPr defaultColWidth="9.140625" defaultRowHeight="12.75"/>
  <cols>
    <col min="1" max="1" width="9.85546875" style="6" bestFit="1" customWidth="1"/>
    <col min="2" max="2" width="14.85546875" style="6" bestFit="1" customWidth="1"/>
    <col min="3" max="3" width="59.28515625" style="6" bestFit="1" customWidth="1"/>
    <col min="4" max="4" width="15.140625" style="6" bestFit="1" customWidth="1"/>
    <col min="5" max="7" width="15.140625" style="6" customWidth="1"/>
    <col min="8" max="9" width="13.85546875" style="6" bestFit="1" customWidth="1"/>
    <col min="10" max="10" width="12.28515625" style="6" bestFit="1" customWidth="1"/>
    <col min="11" max="11" width="15.140625" style="6" bestFit="1" customWidth="1"/>
    <col min="12" max="16384" width="9.140625" style="6"/>
  </cols>
  <sheetData>
    <row r="1" spans="1:11" ht="64.5" thickBot="1">
      <c r="A1" s="253" t="s">
        <v>2</v>
      </c>
      <c r="B1" s="253"/>
      <c r="C1" s="253" t="s">
        <v>643</v>
      </c>
      <c r="D1" s="253" t="s">
        <v>1297</v>
      </c>
      <c r="E1" s="253" t="s">
        <v>1298</v>
      </c>
      <c r="F1" s="253" t="s">
        <v>911</v>
      </c>
      <c r="G1" s="253" t="s">
        <v>1299</v>
      </c>
      <c r="H1" s="254" t="s">
        <v>1300</v>
      </c>
      <c r="I1" s="255" t="s">
        <v>1301</v>
      </c>
      <c r="J1" s="255" t="s">
        <v>1302</v>
      </c>
      <c r="K1" s="254" t="s">
        <v>912</v>
      </c>
    </row>
    <row r="2" spans="1:11" ht="13.5" thickBot="1">
      <c r="A2" s="261" t="s">
        <v>249</v>
      </c>
      <c r="B2" s="256" t="s">
        <v>1303</v>
      </c>
      <c r="C2" s="257" t="s">
        <v>248</v>
      </c>
      <c r="D2" s="258">
        <v>18896121.07</v>
      </c>
      <c r="E2" s="258">
        <v>18918298.050000001</v>
      </c>
      <c r="F2" s="258">
        <v>18987929.739999998</v>
      </c>
      <c r="G2" s="258">
        <v>32271981.949999999</v>
      </c>
      <c r="H2" s="259">
        <v>-48231</v>
      </c>
      <c r="I2" s="259">
        <v>-447174.54</v>
      </c>
      <c r="J2" s="259">
        <v>-17684.87</v>
      </c>
      <c r="K2" s="260">
        <f t="shared" ref="K2:K7" si="0">SUM(D2:J2)</f>
        <v>88561240.399999991</v>
      </c>
    </row>
    <row r="3" spans="1:11" ht="13.5" thickBot="1">
      <c r="A3" s="261" t="s">
        <v>264</v>
      </c>
      <c r="B3" s="256" t="s">
        <v>1304</v>
      </c>
      <c r="C3" s="257" t="s">
        <v>262</v>
      </c>
      <c r="D3" s="258">
        <v>35172081.299999997</v>
      </c>
      <c r="E3" s="258">
        <v>35213294.530000001</v>
      </c>
      <c r="F3" s="258">
        <v>35339894.939999998</v>
      </c>
      <c r="G3" s="258">
        <v>63336341.899999999</v>
      </c>
      <c r="H3" s="259">
        <v>-87328.85</v>
      </c>
      <c r="I3" s="259">
        <v>-809671.03</v>
      </c>
      <c r="J3" s="259">
        <v>-32020.9</v>
      </c>
      <c r="K3" s="260">
        <f t="shared" si="0"/>
        <v>168132591.88999999</v>
      </c>
    </row>
    <row r="4" spans="1:11" ht="13.5" thickBot="1">
      <c r="A4" s="261" t="s">
        <v>314</v>
      </c>
      <c r="B4" s="256" t="s">
        <v>1305</v>
      </c>
      <c r="C4" s="257" t="s">
        <v>313</v>
      </c>
      <c r="D4" s="258">
        <v>33904104.509999998</v>
      </c>
      <c r="E4" s="258">
        <v>33943939.799999997</v>
      </c>
      <c r="F4" s="258">
        <v>34070916.670000002</v>
      </c>
      <c r="G4" s="258">
        <v>64958201.310000002</v>
      </c>
      <c r="H4" s="259">
        <v>-87523.199999999997</v>
      </c>
      <c r="I4" s="259">
        <v>-811472.97</v>
      </c>
      <c r="J4" s="259">
        <v>-32092.16</v>
      </c>
      <c r="K4" s="260">
        <f t="shared" si="0"/>
        <v>165946073.96000004</v>
      </c>
    </row>
    <row r="5" spans="1:11" ht="13.5" thickBot="1">
      <c r="A5" s="261" t="s">
        <v>344</v>
      </c>
      <c r="B5" s="256" t="s">
        <v>1306</v>
      </c>
      <c r="C5" s="257" t="s">
        <v>1307</v>
      </c>
      <c r="D5" s="258">
        <v>16435320.34</v>
      </c>
      <c r="E5" s="258">
        <v>16454612.26</v>
      </c>
      <c r="F5" s="258">
        <v>16515313.199999999</v>
      </c>
      <c r="G5" s="258">
        <v>26043080.109999999</v>
      </c>
      <c r="H5" s="259">
        <v>-37701.46</v>
      </c>
      <c r="I5" s="259">
        <v>-349549.72</v>
      </c>
      <c r="J5" s="259">
        <v>-13824</v>
      </c>
      <c r="K5" s="260">
        <f t="shared" si="0"/>
        <v>75047250.730000004</v>
      </c>
    </row>
    <row r="6" spans="1:11" ht="13.5" thickBot="1">
      <c r="A6" s="261" t="s">
        <v>381</v>
      </c>
      <c r="B6" s="261" t="s">
        <v>1308</v>
      </c>
      <c r="C6" s="257" t="s">
        <v>1309</v>
      </c>
      <c r="D6" s="258">
        <v>6985424.0700000003</v>
      </c>
      <c r="E6" s="258">
        <v>6993672.5099999998</v>
      </c>
      <c r="F6" s="258">
        <v>7021712.0700000003</v>
      </c>
      <c r="G6" s="258">
        <v>13884142.66</v>
      </c>
      <c r="H6" s="259">
        <v>-21379.03</v>
      </c>
      <c r="I6" s="259">
        <v>-198216.02</v>
      </c>
      <c r="J6" s="259">
        <v>-7839.05</v>
      </c>
      <c r="K6" s="260">
        <f t="shared" si="0"/>
        <v>34657517.210000001</v>
      </c>
    </row>
    <row r="7" spans="1:11" ht="13.5" thickBot="1">
      <c r="A7" s="261" t="s">
        <v>414</v>
      </c>
      <c r="B7" s="256" t="s">
        <v>1310</v>
      </c>
      <c r="C7" s="257" t="s">
        <v>413</v>
      </c>
      <c r="D7" s="258">
        <v>6835135.5199999996</v>
      </c>
      <c r="E7" s="258">
        <v>6843168.1900000004</v>
      </c>
      <c r="F7" s="258">
        <v>6868849.1200000001</v>
      </c>
      <c r="G7" s="258">
        <v>11602786.369999999</v>
      </c>
      <c r="H7" s="259">
        <v>-17410.38</v>
      </c>
      <c r="I7" s="259">
        <v>-161420.62</v>
      </c>
      <c r="J7" s="259">
        <v>-6383.87</v>
      </c>
      <c r="K7" s="260">
        <f t="shared" si="0"/>
        <v>31964724.330000002</v>
      </c>
    </row>
    <row r="8" spans="1:11" ht="13.5" thickBot="1">
      <c r="A8" s="341"/>
      <c r="B8" s="341"/>
      <c r="C8" s="342"/>
      <c r="D8" s="260">
        <f t="shared" ref="D8:K8" si="1">SUM(D2:D7)</f>
        <v>118228186.80999999</v>
      </c>
      <c r="E8" s="260">
        <f t="shared" si="1"/>
        <v>118366985.34</v>
      </c>
      <c r="F8" s="260">
        <f t="shared" si="1"/>
        <v>118804615.74000001</v>
      </c>
      <c r="G8" s="260">
        <f t="shared" si="1"/>
        <v>212096534.29999998</v>
      </c>
      <c r="H8" s="262">
        <f t="shared" si="1"/>
        <v>-299573.92</v>
      </c>
      <c r="I8" s="262">
        <f t="shared" si="1"/>
        <v>-2777504.9</v>
      </c>
      <c r="J8" s="262">
        <f t="shared" si="1"/>
        <v>-109844.85</v>
      </c>
      <c r="K8" s="260">
        <f t="shared" si="1"/>
        <v>564309398.51999998</v>
      </c>
    </row>
  </sheetData>
  <mergeCells count="1">
    <mergeCell ref="A8:C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21"/>
  <sheetViews>
    <sheetView workbookViewId="0">
      <selection activeCell="E25" sqref="E25:E26"/>
    </sheetView>
  </sheetViews>
  <sheetFormatPr defaultColWidth="17" defaultRowHeight="12.75"/>
  <cols>
    <col min="4" max="4" width="32.140625" customWidth="1"/>
  </cols>
  <sheetData>
    <row r="1" spans="1:12" ht="15.75">
      <c r="A1" s="7" t="s">
        <v>1485</v>
      </c>
    </row>
    <row r="3" spans="1:12" ht="26.45" customHeight="1">
      <c r="B3" s="339" t="s">
        <v>813</v>
      </c>
      <c r="C3" s="339"/>
      <c r="D3" s="339"/>
      <c r="E3" s="339"/>
      <c r="F3" s="339"/>
      <c r="G3" s="339"/>
      <c r="H3" s="339"/>
      <c r="I3" s="339"/>
      <c r="J3" s="339"/>
      <c r="K3" s="339"/>
    </row>
    <row r="4" spans="1:12" ht="25.5">
      <c r="B4" s="50" t="s">
        <v>608</v>
      </c>
      <c r="C4" s="51" t="s">
        <v>609</v>
      </c>
      <c r="D4" s="51" t="s">
        <v>614</v>
      </c>
      <c r="E4" s="51" t="s">
        <v>615</v>
      </c>
      <c r="F4" s="51" t="s">
        <v>610</v>
      </c>
      <c r="G4" s="51" t="s">
        <v>611</v>
      </c>
      <c r="H4" s="52" t="s">
        <v>2187</v>
      </c>
      <c r="I4" s="51" t="s">
        <v>612</v>
      </c>
      <c r="J4" s="53" t="s">
        <v>2186</v>
      </c>
      <c r="K4" s="51" t="s">
        <v>2188</v>
      </c>
    </row>
    <row r="5" spans="1:12">
      <c r="B5" s="38" t="s">
        <v>600</v>
      </c>
      <c r="C5" s="39" t="s">
        <v>616</v>
      </c>
      <c r="D5" s="44">
        <f>SUMIF('3.  UC Calculations by Hospital'!E:E,'2. UC Pool Allocations by Type'!B5,'3.  UC Calculations by Hospital'!S:S)-'1. UC Assumptions'!H7</f>
        <v>0</v>
      </c>
      <c r="E5" s="44">
        <v>0</v>
      </c>
      <c r="F5" s="44">
        <f>E5+D5</f>
        <v>0</v>
      </c>
      <c r="G5" s="47">
        <f>F5/F$17</f>
        <v>0</v>
      </c>
      <c r="H5" s="48">
        <f>G5*'1. UC Assumptions'!C$7</f>
        <v>0</v>
      </c>
      <c r="I5" s="44">
        <v>0</v>
      </c>
      <c r="J5" s="49">
        <f>I5+H5</f>
        <v>0</v>
      </c>
      <c r="K5" s="44"/>
      <c r="L5">
        <v>16281052.119999999</v>
      </c>
    </row>
    <row r="6" spans="1:12">
      <c r="B6" s="38" t="s">
        <v>581</v>
      </c>
      <c r="C6" s="39" t="s">
        <v>616</v>
      </c>
      <c r="D6" s="44">
        <f>SUMIF('3.  UC Calculations by Hospital'!E:E,'2. UC Pool Allocations by Type'!B6,'3.  UC Calculations by Hospital'!S:S)-'1. UC Assumptions'!H8</f>
        <v>1177174321.1050301</v>
      </c>
      <c r="E6" s="44">
        <f>'1. UC Assumptions'!F5</f>
        <v>592724950</v>
      </c>
      <c r="F6" s="44">
        <f t="shared" ref="F6:F16" si="0">E6+D6</f>
        <v>1769899271.1050301</v>
      </c>
      <c r="G6" s="47">
        <f t="shared" ref="G6:G12" si="1">F6/F$17</f>
        <v>0.27461638928931886</v>
      </c>
      <c r="H6" s="48">
        <f>G6*'1. UC Assumptions'!C$7</f>
        <v>652355422.0964365</v>
      </c>
      <c r="I6" s="44">
        <v>0</v>
      </c>
      <c r="J6" s="49">
        <f t="shared" ref="J6:J16" si="2">I6+H6</f>
        <v>652355422.0964365</v>
      </c>
      <c r="K6" s="44"/>
    </row>
    <row r="7" spans="1:12">
      <c r="A7" t="s">
        <v>613</v>
      </c>
      <c r="B7" s="38" t="s">
        <v>599</v>
      </c>
      <c r="C7" s="39" t="s">
        <v>617</v>
      </c>
      <c r="D7" s="44">
        <f>SUMIF('3.  UC Calculations by Hospital'!E:E,'2. UC Pool Allocations by Type'!B7,'3.  UC Calculations by Hospital'!S:S)-'1. UC Assumptions'!H9</f>
        <v>285832784.16491479</v>
      </c>
      <c r="E7" s="44">
        <f>'1. UC Assumptions'!G5</f>
        <v>53325736</v>
      </c>
      <c r="F7" s="44">
        <f t="shared" si="0"/>
        <v>339158520.16491479</v>
      </c>
      <c r="G7" s="47">
        <f t="shared" si="1"/>
        <v>5.2623609560699385E-2</v>
      </c>
      <c r="H7" s="48">
        <f>G7*'1. UC Assumptions'!C$7</f>
        <v>125008187.29737537</v>
      </c>
      <c r="I7" s="44">
        <f>'1. UC Assumptions'!H16</f>
        <v>107190543.35405338</v>
      </c>
      <c r="J7" s="49">
        <f t="shared" si="2"/>
        <v>232198730.65142876</v>
      </c>
      <c r="K7" s="44"/>
    </row>
    <row r="8" spans="1:12">
      <c r="B8" s="54" t="s">
        <v>599</v>
      </c>
      <c r="C8" s="40" t="s">
        <v>618</v>
      </c>
      <c r="D8" s="55">
        <f>D7</f>
        <v>285832784.16491479</v>
      </c>
      <c r="E8" s="56">
        <f>(D8/(D8+I9)*E7)</f>
        <v>38782032.824216016</v>
      </c>
      <c r="F8" s="55">
        <f t="shared" si="0"/>
        <v>324614816.9891308</v>
      </c>
      <c r="G8" s="57">
        <f t="shared" si="1"/>
        <v>5.0367018285572301E-2</v>
      </c>
      <c r="H8" s="55">
        <f>G8*'1. UC Assumptions'!C$7</f>
        <v>119647620.29846346</v>
      </c>
      <c r="I8" s="55">
        <v>0</v>
      </c>
      <c r="J8" s="49">
        <f t="shared" si="2"/>
        <v>119647620.29846346</v>
      </c>
      <c r="K8" s="55"/>
    </row>
    <row r="9" spans="1:12">
      <c r="B9" s="54" t="s">
        <v>599</v>
      </c>
      <c r="C9" s="40" t="s">
        <v>619</v>
      </c>
      <c r="D9" s="55"/>
      <c r="E9" s="56">
        <f>I9/(D8+I9)*E7</f>
        <v>14543703.175783981</v>
      </c>
      <c r="F9" s="55">
        <f t="shared" si="0"/>
        <v>14543703.175783981</v>
      </c>
      <c r="G9" s="57">
        <f t="shared" si="1"/>
        <v>2.2565912751270839E-3</v>
      </c>
      <c r="H9" s="55">
        <f>G9*'1. UC Assumptions'!C$7</f>
        <v>5360566.9989118949</v>
      </c>
      <c r="I9" s="55">
        <f>I7</f>
        <v>107190543.35405338</v>
      </c>
      <c r="J9" s="49">
        <f t="shared" si="2"/>
        <v>112551110.35296527</v>
      </c>
      <c r="K9" s="55"/>
    </row>
    <row r="10" spans="1:12">
      <c r="B10" s="38" t="s">
        <v>580</v>
      </c>
      <c r="C10" s="39" t="s">
        <v>617</v>
      </c>
      <c r="D10" s="44">
        <f>SUMIF('3.  UC Calculations by Hospital'!E:E,'2. UC Pool Allocations by Type'!B10,'3.  UC Calculations by Hospital'!S:S)-'1. UC Assumptions'!H10</f>
        <v>4090451892.6143975</v>
      </c>
      <c r="E10" s="44">
        <v>0</v>
      </c>
      <c r="F10" s="44">
        <f t="shared" si="0"/>
        <v>4090451892.6143975</v>
      </c>
      <c r="G10" s="47">
        <f t="shared" si="1"/>
        <v>0.63467178480168251</v>
      </c>
      <c r="H10" s="48">
        <f>G10*'1. UC Assumptions'!C$7</f>
        <v>1507672506.8684893</v>
      </c>
      <c r="I10" s="44">
        <f>'1. UC Assumptions'!H17</f>
        <v>380440933.55171722</v>
      </c>
      <c r="J10" s="49">
        <f t="shared" si="2"/>
        <v>1888113440.4202065</v>
      </c>
      <c r="K10" s="44"/>
    </row>
    <row r="11" spans="1:12">
      <c r="B11" s="54" t="s">
        <v>580</v>
      </c>
      <c r="C11" s="40" t="s">
        <v>618</v>
      </c>
      <c r="D11" s="55">
        <f>D10</f>
        <v>4090451892.6143975</v>
      </c>
      <c r="E11" s="55">
        <v>0</v>
      </c>
      <c r="F11" s="55">
        <f t="shared" si="0"/>
        <v>4090451892.6143975</v>
      </c>
      <c r="G11" s="57">
        <f t="shared" si="1"/>
        <v>0.63467178480168251</v>
      </c>
      <c r="H11" s="55">
        <f>G11*'1. UC Assumptions'!C$7</f>
        <v>1507672506.8684893</v>
      </c>
      <c r="I11" s="55">
        <v>0</v>
      </c>
      <c r="J11" s="49">
        <f t="shared" si="2"/>
        <v>1507672506.8684893</v>
      </c>
      <c r="K11" s="55"/>
    </row>
    <row r="12" spans="1:12">
      <c r="B12" s="54" t="s">
        <v>580</v>
      </c>
      <c r="C12" s="40" t="s">
        <v>619</v>
      </c>
      <c r="D12" s="55"/>
      <c r="E12" s="55">
        <v>0</v>
      </c>
      <c r="F12" s="55">
        <f t="shared" si="0"/>
        <v>0</v>
      </c>
      <c r="G12" s="57">
        <f t="shared" si="1"/>
        <v>0</v>
      </c>
      <c r="H12" s="55">
        <f>G12*'1. UC Assumptions'!C$7</f>
        <v>0</v>
      </c>
      <c r="I12" s="55">
        <f>I10</f>
        <v>380440933.55171722</v>
      </c>
      <c r="J12" s="49">
        <f t="shared" si="2"/>
        <v>380440933.55171722</v>
      </c>
      <c r="K12" s="55"/>
    </row>
    <row r="13" spans="1:12">
      <c r="B13" s="45"/>
      <c r="C13" s="45"/>
      <c r="D13" s="46"/>
      <c r="E13" s="46"/>
      <c r="F13" s="46"/>
      <c r="G13" s="46"/>
      <c r="H13" s="46"/>
      <c r="I13" s="46"/>
      <c r="J13" s="46"/>
      <c r="K13" s="62"/>
    </row>
    <row r="14" spans="1:12" ht="12" customHeight="1">
      <c r="B14" s="41" t="s">
        <v>602</v>
      </c>
      <c r="C14" s="39" t="s">
        <v>616</v>
      </c>
      <c r="D14" s="44">
        <v>449389902.06999999</v>
      </c>
      <c r="E14" s="44">
        <v>0</v>
      </c>
      <c r="F14" s="44">
        <f t="shared" si="0"/>
        <v>449389902.06999999</v>
      </c>
      <c r="G14" s="47">
        <f>F14/F$17</f>
        <v>6.9727037184717025E-2</v>
      </c>
      <c r="H14" s="322">
        <v>170931342.68820351</v>
      </c>
      <c r="I14" s="44">
        <v>0</v>
      </c>
      <c r="J14" s="49">
        <f t="shared" si="2"/>
        <v>170931342.68820351</v>
      </c>
      <c r="K14" s="44"/>
    </row>
    <row r="15" spans="1:12">
      <c r="B15" s="41" t="s">
        <v>603</v>
      </c>
      <c r="C15" s="39" t="s">
        <v>616</v>
      </c>
      <c r="D15" s="44">
        <f>'3.  UC Calculations by Hospital'!AC350</f>
        <v>911265</v>
      </c>
      <c r="E15" s="44">
        <v>0</v>
      </c>
      <c r="F15" s="44">
        <f t="shared" si="0"/>
        <v>911265</v>
      </c>
      <c r="G15" s="73">
        <f>F15/F$17</f>
        <v>1.4139126902373915E-4</v>
      </c>
      <c r="H15" s="322">
        <v>346611.59335641447</v>
      </c>
      <c r="I15" s="44">
        <v>0</v>
      </c>
      <c r="J15" s="49">
        <f t="shared" si="2"/>
        <v>346611.59335641447</v>
      </c>
      <c r="K15" s="44"/>
    </row>
    <row r="16" spans="1:12">
      <c r="B16" s="41" t="s">
        <v>601</v>
      </c>
      <c r="C16" s="39" t="s">
        <v>616</v>
      </c>
      <c r="D16" s="44">
        <f>'1. UC Assumptions'!C12</f>
        <v>245478088.64213175</v>
      </c>
      <c r="E16" s="44">
        <v>0</v>
      </c>
      <c r="F16" s="44">
        <f t="shared" si="0"/>
        <v>245478088.64213175</v>
      </c>
      <c r="G16" s="47">
        <f>F16/F$17</f>
        <v>3.8088216348299272E-2</v>
      </c>
      <c r="H16" s="48">
        <f>G16*'1. UC Assumptions'!C$7</f>
        <v>90479138.980368152</v>
      </c>
      <c r="I16" s="44">
        <v>0</v>
      </c>
      <c r="J16" s="49">
        <f t="shared" si="2"/>
        <v>90479138.980368152</v>
      </c>
      <c r="K16" s="44"/>
    </row>
    <row r="17" spans="2:11">
      <c r="B17" s="58" t="s">
        <v>605</v>
      </c>
      <c r="C17" s="38"/>
      <c r="D17" s="59">
        <f t="shared" ref="D17:J17" si="3">D16+D10+D7+D6+D5</f>
        <v>5798937086.526474</v>
      </c>
      <c r="E17" s="59">
        <f t="shared" si="3"/>
        <v>646050686</v>
      </c>
      <c r="F17" s="59">
        <f t="shared" si="3"/>
        <v>6444987772.526474</v>
      </c>
      <c r="G17" s="60">
        <f t="shared" si="3"/>
        <v>1</v>
      </c>
      <c r="H17" s="61">
        <f t="shared" si="3"/>
        <v>2375515255.2426691</v>
      </c>
      <c r="I17" s="61">
        <f t="shared" si="3"/>
        <v>487631476.9057706</v>
      </c>
      <c r="J17" s="61">
        <f t="shared" si="3"/>
        <v>2863146732.1484399</v>
      </c>
      <c r="K17" s="44"/>
    </row>
    <row r="18" spans="2:11">
      <c r="H18" s="5">
        <f>H14/F14</f>
        <v>0.38036311430419745</v>
      </c>
    </row>
    <row r="19" spans="2:11">
      <c r="B19" s="74" t="s">
        <v>640</v>
      </c>
    </row>
    <row r="20" spans="2:11">
      <c r="B20" s="75" t="s">
        <v>641</v>
      </c>
    </row>
    <row r="21" spans="2:11">
      <c r="B21" s="75" t="s">
        <v>642</v>
      </c>
      <c r="H21" s="152"/>
    </row>
  </sheetData>
  <mergeCells count="1">
    <mergeCell ref="B3:K3"/>
  </mergeCells>
  <pageMargins left="0.7" right="0.7" top="0.75" bottom="0.75" header="0.3" footer="0.3"/>
  <pageSetup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B380"/>
  <sheetViews>
    <sheetView tabSelected="1" zoomScaleNormal="100" workbookViewId="0">
      <pane ySplit="2" topLeftCell="A3" activePane="bottomLeft" state="frozen"/>
      <selection activeCell="B1" sqref="B1"/>
      <selection pane="bottomLeft" activeCell="H13" sqref="H13"/>
    </sheetView>
  </sheetViews>
  <sheetFormatPr defaultRowHeight="12.75"/>
  <cols>
    <col min="1" max="1" width="7.7109375" style="6" bestFit="1" customWidth="1"/>
    <col min="2" max="2" width="10" style="6" bestFit="1" customWidth="1"/>
    <col min="3" max="4" width="10" style="247" customWidth="1"/>
    <col min="5" max="5" width="22.28515625" style="2" customWidth="1"/>
    <col min="6" max="6" width="15.28515625" style="4" bestFit="1" customWidth="1"/>
    <col min="7" max="7" width="10.42578125" style="4" customWidth="1"/>
    <col min="8" max="8" width="77.42578125" style="6" bestFit="1" customWidth="1"/>
    <col min="9" max="9" width="13.28515625" style="247" customWidth="1"/>
    <col min="10" max="10" width="13" style="2" customWidth="1"/>
    <col min="11" max="11" width="14.7109375" style="2" customWidth="1"/>
    <col min="12" max="12" width="17.28515625" style="2" customWidth="1"/>
    <col min="13" max="13" width="18.85546875" style="2" customWidth="1"/>
    <col min="14" max="14" width="18.85546875" style="150" customWidth="1"/>
    <col min="15" max="26" width="18.85546875" style="2" customWidth="1"/>
    <col min="27" max="27" width="18.7109375" style="2" customWidth="1"/>
    <col min="28" max="28" width="20.85546875" style="2" customWidth="1"/>
    <col min="29" max="37" width="16.42578125" style="2" customWidth="1"/>
    <col min="38" max="38" width="17.140625" style="2" customWidth="1"/>
    <col min="39" max="46" width="16.42578125" style="2" customWidth="1"/>
    <col min="47" max="47" width="16.42578125" style="88" customWidth="1"/>
    <col min="48" max="49" width="16.42578125" style="301" customWidth="1"/>
    <col min="50" max="50" width="19.7109375" style="301" customWidth="1"/>
    <col min="51" max="51" width="17" style="301" customWidth="1"/>
    <col min="52" max="59" width="16.42578125" style="301" customWidth="1"/>
    <col min="60" max="60" width="14.85546875" style="301" hidden="1" customWidth="1"/>
    <col min="61" max="61" width="16.42578125" style="301" customWidth="1"/>
    <col min="62" max="62" width="16.42578125" style="301" hidden="1" customWidth="1"/>
    <col min="63" max="69" width="16.42578125" style="301" customWidth="1"/>
    <col min="70" max="70" width="16.7109375" style="301" customWidth="1"/>
    <col min="71" max="71" width="16.42578125" style="301" customWidth="1"/>
    <col min="72" max="72" width="59.85546875" style="88" customWidth="1"/>
    <col min="73" max="73" width="16.42578125" style="301" customWidth="1"/>
    <col min="74" max="74" width="20.42578125" style="301" bestFit="1" customWidth="1"/>
    <col min="75" max="75" width="32.85546875" style="78" customWidth="1"/>
    <col min="76" max="76" width="17.7109375" customWidth="1"/>
    <col min="77" max="77" width="17.7109375" style="6" customWidth="1"/>
    <col min="78" max="78" width="31.140625" style="2" customWidth="1"/>
    <col min="79" max="79" width="30.140625" style="2" customWidth="1"/>
    <col min="80" max="80" width="26" bestFit="1" customWidth="1"/>
  </cols>
  <sheetData>
    <row r="1" spans="1:80" s="6" customFormat="1" ht="76.5">
      <c r="C1" s="247"/>
      <c r="D1" s="247"/>
      <c r="E1" s="2"/>
      <c r="F1" s="4"/>
      <c r="G1" s="4"/>
      <c r="I1" s="247"/>
      <c r="J1" s="2"/>
      <c r="K1" s="2"/>
      <c r="L1" s="2"/>
      <c r="M1" s="2"/>
      <c r="N1" s="150"/>
      <c r="O1" s="2"/>
      <c r="P1" s="2"/>
      <c r="Q1" s="2"/>
      <c r="R1" s="126" t="s">
        <v>2207</v>
      </c>
      <c r="S1" s="2"/>
      <c r="T1" s="2"/>
      <c r="U1" s="2"/>
      <c r="V1" s="2"/>
      <c r="W1" s="2"/>
      <c r="X1" s="2"/>
      <c r="Y1" s="2"/>
      <c r="Z1" s="2"/>
      <c r="AA1" s="2"/>
      <c r="AB1" s="126" t="s">
        <v>2209</v>
      </c>
      <c r="AC1" s="2"/>
      <c r="AD1" s="2"/>
      <c r="AE1" s="2"/>
      <c r="AF1" s="2"/>
      <c r="AG1" s="2"/>
      <c r="AH1" s="2"/>
      <c r="AI1" s="2"/>
      <c r="AJ1" s="2"/>
      <c r="AK1" s="2"/>
      <c r="AL1" s="2"/>
      <c r="AM1" s="2"/>
      <c r="AN1" s="2"/>
      <c r="AO1" s="2"/>
      <c r="AP1" s="2"/>
      <c r="AQ1" s="2"/>
      <c r="AR1" s="2"/>
      <c r="AS1" s="2"/>
      <c r="AT1" s="2"/>
      <c r="AU1" s="88"/>
      <c r="AV1" s="301">
        <f>SUM(AV3:AV348)</f>
        <v>2706280461.6300006</v>
      </c>
      <c r="AW1" s="301"/>
      <c r="AX1" s="302" t="s">
        <v>2210</v>
      </c>
      <c r="AY1" s="301"/>
      <c r="AZ1" s="301"/>
      <c r="BA1" s="301"/>
      <c r="BB1" s="301"/>
      <c r="BC1" s="301"/>
      <c r="BD1" s="301"/>
      <c r="BE1" s="301"/>
      <c r="BF1" s="301"/>
      <c r="BG1" s="301"/>
      <c r="BH1" s="301"/>
      <c r="BI1" s="301"/>
      <c r="BJ1" s="301"/>
      <c r="BK1" s="301"/>
      <c r="BL1" s="301"/>
      <c r="BM1" s="301"/>
      <c r="BN1" s="301"/>
      <c r="BO1" s="301"/>
      <c r="BP1" s="301"/>
      <c r="BQ1" s="301"/>
      <c r="BR1" s="302" t="s">
        <v>2211</v>
      </c>
      <c r="BS1" s="302" t="s">
        <v>2212</v>
      </c>
      <c r="BT1" s="303" t="s">
        <v>2213</v>
      </c>
      <c r="BU1" s="302" t="s">
        <v>2214</v>
      </c>
      <c r="BV1" s="301"/>
      <c r="BW1" s="78"/>
      <c r="BZ1" s="2"/>
      <c r="CA1" s="2"/>
    </row>
    <row r="2" spans="1:80" ht="76.5">
      <c r="A2" s="105" t="s">
        <v>1</v>
      </c>
      <c r="B2" s="105" t="s">
        <v>2</v>
      </c>
      <c r="C2" s="245" t="s">
        <v>2206</v>
      </c>
      <c r="D2" s="245" t="s">
        <v>2201</v>
      </c>
      <c r="E2" s="106" t="s">
        <v>598</v>
      </c>
      <c r="F2" s="107" t="s">
        <v>579</v>
      </c>
      <c r="G2" s="107" t="s">
        <v>582</v>
      </c>
      <c r="H2" s="105" t="s">
        <v>0</v>
      </c>
      <c r="I2" s="250" t="s">
        <v>560</v>
      </c>
      <c r="J2" s="106" t="s">
        <v>561</v>
      </c>
      <c r="K2" s="106" t="s">
        <v>818</v>
      </c>
      <c r="L2" s="106" t="s">
        <v>3</v>
      </c>
      <c r="M2" s="106" t="s">
        <v>5</v>
      </c>
      <c r="N2" s="149" t="s">
        <v>639</v>
      </c>
      <c r="O2" s="106" t="s">
        <v>2193</v>
      </c>
      <c r="P2" s="106" t="s">
        <v>2199</v>
      </c>
      <c r="Q2" s="106" t="s">
        <v>6</v>
      </c>
      <c r="R2" s="106" t="s">
        <v>2208</v>
      </c>
      <c r="S2" s="106" t="s">
        <v>606</v>
      </c>
      <c r="T2" s="124" t="s">
        <v>636</v>
      </c>
      <c r="U2" s="124" t="s">
        <v>637</v>
      </c>
      <c r="V2" s="106" t="s">
        <v>8</v>
      </c>
      <c r="W2" s="106" t="s">
        <v>9</v>
      </c>
      <c r="X2" s="106" t="s">
        <v>10</v>
      </c>
      <c r="Y2" s="106" t="s">
        <v>11</v>
      </c>
      <c r="Z2" s="106" t="s">
        <v>12</v>
      </c>
      <c r="AA2" s="1" t="s">
        <v>607</v>
      </c>
      <c r="AB2" s="35" t="s">
        <v>651</v>
      </c>
      <c r="AC2" s="1" t="s">
        <v>632</v>
      </c>
      <c r="AD2" s="35" t="s">
        <v>1475</v>
      </c>
      <c r="AE2" s="82" t="s">
        <v>655</v>
      </c>
      <c r="AF2" s="83" t="s">
        <v>654</v>
      </c>
      <c r="AG2" s="83" t="s">
        <v>653</v>
      </c>
      <c r="AH2" s="83" t="s">
        <v>656</v>
      </c>
      <c r="AI2" s="83" t="s">
        <v>657</v>
      </c>
      <c r="AJ2" s="83" t="s">
        <v>658</v>
      </c>
      <c r="AK2" s="83" t="s">
        <v>659</v>
      </c>
      <c r="AL2" s="35" t="s">
        <v>633</v>
      </c>
      <c r="AM2" s="35" t="s">
        <v>644</v>
      </c>
      <c r="AN2" s="35" t="s">
        <v>634</v>
      </c>
      <c r="AO2" s="68" t="s">
        <v>645</v>
      </c>
      <c r="AP2" s="68" t="s">
        <v>647</v>
      </c>
      <c r="AQ2" s="35" t="s">
        <v>649</v>
      </c>
      <c r="AR2" s="68" t="s">
        <v>646</v>
      </c>
      <c r="AS2" s="68" t="s">
        <v>648</v>
      </c>
      <c r="AT2" s="35" t="s">
        <v>650</v>
      </c>
      <c r="AU2" s="86" t="s">
        <v>635</v>
      </c>
      <c r="AV2" s="86" t="s">
        <v>1476</v>
      </c>
      <c r="AW2" s="86" t="s">
        <v>1477</v>
      </c>
      <c r="AX2" s="304" t="s">
        <v>1478</v>
      </c>
      <c r="AY2" s="86" t="s">
        <v>1479</v>
      </c>
      <c r="AZ2" s="86" t="s">
        <v>1480</v>
      </c>
      <c r="BA2" s="86" t="s">
        <v>660</v>
      </c>
      <c r="BB2" s="86" t="s">
        <v>661</v>
      </c>
      <c r="BC2" s="86" t="s">
        <v>662</v>
      </c>
      <c r="BD2" s="86" t="s">
        <v>665</v>
      </c>
      <c r="BE2" s="86" t="s">
        <v>666</v>
      </c>
      <c r="BF2" s="86" t="s">
        <v>663</v>
      </c>
      <c r="BG2" s="86" t="s">
        <v>664</v>
      </c>
      <c r="BH2" s="305" t="s">
        <v>2184</v>
      </c>
      <c r="BI2" s="305" t="s">
        <v>1481</v>
      </c>
      <c r="BJ2" s="306" t="s">
        <v>2185</v>
      </c>
      <c r="BK2" s="307" t="s">
        <v>995</v>
      </c>
      <c r="BL2" s="307" t="s">
        <v>996</v>
      </c>
      <c r="BM2" s="307" t="s">
        <v>997</v>
      </c>
      <c r="BN2" s="307" t="s">
        <v>998</v>
      </c>
      <c r="BO2" s="307" t="s">
        <v>999</v>
      </c>
      <c r="BP2" s="307" t="s">
        <v>1000</v>
      </c>
      <c r="BQ2" s="307" t="s">
        <v>1001</v>
      </c>
      <c r="BR2" s="308" t="s">
        <v>1482</v>
      </c>
      <c r="BS2" s="308" t="s">
        <v>1487</v>
      </c>
      <c r="BT2" s="309" t="s">
        <v>2196</v>
      </c>
      <c r="BU2" s="309" t="s">
        <v>2200</v>
      </c>
      <c r="BV2" s="309" t="s">
        <v>2197</v>
      </c>
      <c r="BW2" s="89" t="s">
        <v>652</v>
      </c>
      <c r="BZ2" s="1" t="s">
        <v>4</v>
      </c>
      <c r="CA2" s="1" t="s">
        <v>7</v>
      </c>
      <c r="CB2" s="1" t="s">
        <v>819</v>
      </c>
    </row>
    <row r="3" spans="1:80">
      <c r="A3" s="130" t="s">
        <v>13</v>
      </c>
      <c r="B3" s="130" t="s">
        <v>826</v>
      </c>
      <c r="C3" s="246" t="s">
        <v>826</v>
      </c>
      <c r="D3" s="246" t="s">
        <v>826</v>
      </c>
      <c r="E3" s="129" t="s">
        <v>580</v>
      </c>
      <c r="F3" s="130" t="s">
        <v>604</v>
      </c>
      <c r="G3" s="130"/>
      <c r="H3" s="130" t="s">
        <v>685</v>
      </c>
      <c r="I3" s="246" t="s">
        <v>1313</v>
      </c>
      <c r="J3" s="101"/>
      <c r="K3" s="125" t="str">
        <f>IF(R3&gt;0,1," ")</f>
        <v xml:space="preserve"> </v>
      </c>
      <c r="L3" s="136">
        <v>761188.98420491908</v>
      </c>
      <c r="M3" s="136">
        <v>1685429.6</v>
      </c>
      <c r="N3" s="151">
        <f>Q3/(L3+M3)-1</f>
        <v>7.4766929067819232E-2</v>
      </c>
      <c r="O3" s="136">
        <v>2629544.7423461764</v>
      </c>
      <c r="P3" s="136">
        <v>0</v>
      </c>
      <c r="Q3" s="136">
        <f>O3+P3</f>
        <v>2629544.7423461764</v>
      </c>
      <c r="R3" s="136">
        <v>0</v>
      </c>
      <c r="S3" s="136">
        <f t="shared" ref="S3:S14" si="0">Q3-R3</f>
        <v>2629544.7423461764</v>
      </c>
      <c r="T3" s="136">
        <f t="shared" ref="T3:T66" si="1">IF($E3=$E$355,IF($F3=$E$362,$S3,0))</f>
        <v>2629544.7423461764</v>
      </c>
      <c r="U3" s="136" t="b">
        <f t="shared" ref="U3:U66" si="2">IF($E3=$E$356,IF($F3=$E$362,$S3,0))</f>
        <v>0</v>
      </c>
      <c r="V3" s="136">
        <v>0</v>
      </c>
      <c r="W3" s="136">
        <v>0</v>
      </c>
      <c r="X3" s="136">
        <v>0</v>
      </c>
      <c r="Y3" s="136">
        <v>0</v>
      </c>
      <c r="Z3" s="136">
        <v>0</v>
      </c>
      <c r="AA3" s="63">
        <f>V3+W3+X3+Y3+Z3</f>
        <v>0</v>
      </c>
      <c r="AB3" s="63">
        <v>0</v>
      </c>
      <c r="AC3" s="63">
        <f>S3+AA3+AB3</f>
        <v>2629544.7423461764</v>
      </c>
      <c r="AD3" s="44">
        <f>IF(E3='2. UC Pool Allocations by Type'!B$5,'2. UC Pool Allocations by Type'!J$5,IF(E3='2. UC Pool Allocations by Type'!B$6,'2. UC Pool Allocations by Type'!J$6,IF(E3='2. UC Pool Allocations by Type'!B$7,'2. UC Pool Allocations by Type'!J$7,IF(E3='2. UC Pool Allocations by Type'!B$10,'2. UC Pool Allocations by Type'!J$10,IF(E3='2. UC Pool Allocations by Type'!B$14,'2. UC Pool Allocations by Type'!J$14,IF(E3='2. UC Pool Allocations by Type'!B$15,'2. UC Pool Allocations by Type'!J$15,IF(E3='2. UC Pool Allocations by Type'!B$16,'2. UC Pool Allocations by Type'!J$16,0)))))))</f>
        <v>1888113440.4202065</v>
      </c>
      <c r="AE3" s="64">
        <f t="shared" ref="AE3:AE66" si="3">IF(E3=E$355,AC3,0)</f>
        <v>2629544.7423461764</v>
      </c>
      <c r="AF3" s="64">
        <f t="shared" ref="AF3:AF66" si="4">IF(E3=E$356,AC3,0)</f>
        <v>0</v>
      </c>
      <c r="AG3" s="64">
        <f t="shared" ref="AG3:AG66" si="5">IF(E3=E$357,AC3,0)</f>
        <v>0</v>
      </c>
      <c r="AH3" s="64">
        <f t="shared" ref="AH3:AH66" si="6">IF(E3=E$358,AC3,0)</f>
        <v>0</v>
      </c>
      <c r="AI3" s="64">
        <f t="shared" ref="AI3:AI66" si="7">IF(E3=E$359,AC3,0)</f>
        <v>0</v>
      </c>
      <c r="AJ3" s="64">
        <f t="shared" ref="AJ3:AJ66" si="8">IF(E3=E$360,AC3,0)</f>
        <v>0</v>
      </c>
      <c r="AK3" s="64">
        <f t="shared" ref="AK3:AK66" si="9">IF(E3=E$361,AC3,0)</f>
        <v>0</v>
      </c>
      <c r="AL3" s="42">
        <f t="shared" ref="AL3:AL66" si="10">IF($E3=$E$355,$AD3*$AC3/$AE$351,IF($E3=$E$356,$AD3*$AC3/$AF$351,IF($E3=$E$357,$AD3*$AC3/$AG$351,IF($E3=$E$358,$AD3*$AC3/$AH$351,IF($E3=$E$359,$AD3*$AC3/$AI$351,IF($E3=$E$360,$AD3*$AC3/$AJ$351,IF($E3=$E$361,$AD3*$AC3/$AK$351,0)))))))</f>
        <v>981471.74155851523</v>
      </c>
      <c r="AM3" s="44">
        <f>IF($F3=$E$362,S3*'1. UC Assumptions'!$H$14,0)</f>
        <v>2090150.9490443964</v>
      </c>
      <c r="AN3" s="63">
        <f>IF(AM3=0,0,IF(AL3&gt;AM3,0,AM3-AL3))</f>
        <v>1108679.2074858812</v>
      </c>
      <c r="AO3" s="63">
        <f t="shared" ref="AO3:AO66" si="11">IF(E3=E$356,AN3,0)</f>
        <v>0</v>
      </c>
      <c r="AP3" s="63">
        <f t="shared" ref="AP3:AP66" si="12">IF(E3=E$356,IF(F3 &lt;&gt; E$362,AL3,0),0)</f>
        <v>0</v>
      </c>
      <c r="AQ3" s="63">
        <f t="shared" ref="AQ3:AQ66" si="13">-AO$351*AP3/AP$351</f>
        <v>0</v>
      </c>
      <c r="AR3" s="63">
        <f t="shared" ref="AR3:AR66" si="14">IF(E3=E$355,AN3,0)</f>
        <v>1108679.2074858812</v>
      </c>
      <c r="AS3" s="63">
        <f t="shared" ref="AS3:AS66" si="15">IF(E3=E$355,IF(F3&lt;&gt;E$362,AL3,0),0)</f>
        <v>0</v>
      </c>
      <c r="AT3" s="63">
        <f t="shared" ref="AT3:AT66" si="16">-AR$351*AS3/AS$351</f>
        <v>0</v>
      </c>
      <c r="AU3" s="87">
        <f>AL3+AN3+AQ3+AT3</f>
        <v>2090150.9490443964</v>
      </c>
      <c r="AV3" s="310">
        <v>2047841.76</v>
      </c>
      <c r="AW3" s="310">
        <f>AV3*'1. UC Assumptions'!$C$19</f>
        <v>897364.25923199998</v>
      </c>
      <c r="AX3" s="311">
        <f>IF(((S3+AA3)-AV3)*'1. UC Assumptions'!$C$19&gt;0,((S3+AA3)-AV3)*'1. UC Assumptions'!$C$19,0)</f>
        <v>254902.24686409449</v>
      </c>
      <c r="AY3" s="311">
        <f>AX3+AW3</f>
        <v>1152266.5060960944</v>
      </c>
      <c r="AZ3" s="311">
        <f>ROUND(AY3/'1. UC Assumptions'!$C$19,2)</f>
        <v>2629544.7400000002</v>
      </c>
      <c r="BA3" s="311">
        <f t="shared" ref="BA3:BA61" si="17">IF(AU3&gt;=AZ3,AZ3,AU3)</f>
        <v>2090150.9490443964</v>
      </c>
      <c r="BB3" s="311">
        <f t="shared" ref="BB3:BB66" si="18">IF(E3=E$355,AU3-BA3,0)</f>
        <v>0</v>
      </c>
      <c r="BC3" s="311">
        <f t="shared" ref="BC3:BC66" si="19">IF(E3=E$359,AU3-BA3,0)</f>
        <v>0</v>
      </c>
      <c r="BD3" s="311">
        <f t="shared" ref="BD3:BD66" si="20">IF(E3=E$355,IF(AZ3&gt;=BA3,AZ3-BA3,0),0)</f>
        <v>539393.79095560382</v>
      </c>
      <c r="BE3" s="311">
        <f t="shared" ref="BE3:BE66" si="21">IF(E3=E$359,IF(AZ3&gt;=BA3,AZ3-BA3,0),0)</f>
        <v>0</v>
      </c>
      <c r="BF3" s="311">
        <f t="shared" ref="BF3:BF66" si="22">IF(E3=E$355,BB$351/BD$351*BD3,0)</f>
        <v>0</v>
      </c>
      <c r="BG3" s="311">
        <f t="shared" ref="BG3:BG34" si="23">IF(E3=E$359,BC$351/BE$351*BE3,0)</f>
        <v>0</v>
      </c>
      <c r="BH3" s="311">
        <v>2047841.7834318706</v>
      </c>
      <c r="BI3" s="311">
        <f t="shared" ref="BI3:BI62" si="24">BA3+BF3+BG3</f>
        <v>2090150.9490443964</v>
      </c>
      <c r="BJ3" s="312">
        <f>BI3-BH3</f>
        <v>42309.165612525772</v>
      </c>
      <c r="BK3" s="311">
        <f t="shared" ref="BK3:BK66" si="25">IF($E3=$E$355,$BI3,0)</f>
        <v>2090150.9490443964</v>
      </c>
      <c r="BL3" s="311">
        <f t="shared" ref="BL3:BL66" si="26">IF($E3=$E$356,$BI3,0)</f>
        <v>0</v>
      </c>
      <c r="BM3" s="311">
        <f t="shared" ref="BM3:BM66" si="27">IF($E3=$E$357,$BI3,0)</f>
        <v>0</v>
      </c>
      <c r="BN3" s="311">
        <f t="shared" ref="BN3:BN66" si="28">IF($E3=$E$358,$BI3,0)</f>
        <v>0</v>
      </c>
      <c r="BO3" s="311">
        <f t="shared" ref="BO3:BO66" si="29">IF($E3=$E$359,$BI3,0)</f>
        <v>0</v>
      </c>
      <c r="BP3" s="311">
        <f t="shared" ref="BP3:BP66" si="30">IF($E3=$E$360,$BI3,0)</f>
        <v>0</v>
      </c>
      <c r="BQ3" s="311">
        <f t="shared" ref="BQ3:BQ66" si="31">IF($E3=$E$361,$BI3,0)</f>
        <v>0</v>
      </c>
      <c r="BR3" s="311">
        <f t="shared" ref="BR3:BR61" si="32">BI3-AV3</f>
        <v>42309.189044396393</v>
      </c>
      <c r="BS3" s="311">
        <f>ROUNDDOWN(BR3*'1. UC Assumptions'!$C$19,2)</f>
        <v>18539.88</v>
      </c>
      <c r="BT3" s="313">
        <f>IF(BR3&gt;0,BR3/'1. UC Assumptions'!$C$29*'1. UC Assumptions'!$C$28,0)</f>
        <v>37153.555328247276</v>
      </c>
      <c r="BU3" s="312">
        <f>BT3*'1. UC Assumptions'!$C$19</f>
        <v>16280.687944837955</v>
      </c>
      <c r="BV3" s="312">
        <f>AV3+BT3</f>
        <v>2084995.3153282474</v>
      </c>
      <c r="BW3" s="79"/>
      <c r="BX3" s="93"/>
      <c r="BY3" s="93"/>
      <c r="BZ3" s="136">
        <v>812066.41420491901</v>
      </c>
      <c r="CA3" s="136">
        <v>2629544.7423461764</v>
      </c>
      <c r="CB3" s="146">
        <f t="shared" ref="CB3:CB24" si="33">CA3-Q3</f>
        <v>0</v>
      </c>
    </row>
    <row r="4" spans="1:80" s="6" customFormat="1">
      <c r="A4" s="130" t="s">
        <v>368</v>
      </c>
      <c r="B4" s="130" t="s">
        <v>369</v>
      </c>
      <c r="C4" s="246" t="s">
        <v>369</v>
      </c>
      <c r="D4" s="246" t="s">
        <v>369</v>
      </c>
      <c r="E4" s="129" t="s">
        <v>599</v>
      </c>
      <c r="F4" s="130" t="s">
        <v>604</v>
      </c>
      <c r="G4" s="130"/>
      <c r="H4" s="130" t="s">
        <v>680</v>
      </c>
      <c r="I4" s="246" t="s">
        <v>1314</v>
      </c>
      <c r="J4" s="101"/>
      <c r="K4" s="125" t="str">
        <f t="shared" ref="K4:K64" si="34">IF(R4&gt;0,1," ")</f>
        <v xml:space="preserve"> </v>
      </c>
      <c r="L4" s="136">
        <v>387131.99067078764</v>
      </c>
      <c r="M4" s="136">
        <v>1030569</v>
      </c>
      <c r="N4" s="151">
        <f t="shared" ref="N4:N64" si="35">Q4/(L4+M4)-1</f>
        <v>8.0185605264075033E-2</v>
      </c>
      <c r="O4" s="136">
        <v>1531380.2026912034</v>
      </c>
      <c r="P4" s="136">
        <v>0</v>
      </c>
      <c r="Q4" s="136">
        <f t="shared" ref="Q4:Q62" si="36">O4+P4</f>
        <v>1531380.2026912034</v>
      </c>
      <c r="R4" s="136">
        <v>0</v>
      </c>
      <c r="S4" s="136">
        <f t="shared" si="0"/>
        <v>1531380.2026912034</v>
      </c>
      <c r="T4" s="136" t="b">
        <f t="shared" si="1"/>
        <v>0</v>
      </c>
      <c r="U4" s="136">
        <f t="shared" si="2"/>
        <v>1531380.2026912034</v>
      </c>
      <c r="V4" s="136">
        <v>75708</v>
      </c>
      <c r="W4" s="136">
        <v>0</v>
      </c>
      <c r="X4" s="136">
        <v>0</v>
      </c>
      <c r="Y4" s="136">
        <v>0</v>
      </c>
      <c r="Z4" s="136">
        <v>0</v>
      </c>
      <c r="AA4" s="63">
        <f t="shared" ref="AA4:AA64" si="37">V4+W4+X4+Y4+Z4</f>
        <v>75708</v>
      </c>
      <c r="AB4" s="63">
        <v>0</v>
      </c>
      <c r="AC4" s="63">
        <f t="shared" ref="AC4:AC64" si="38">S4+AA4+AB4</f>
        <v>1607088.2026912034</v>
      </c>
      <c r="AD4" s="44">
        <f>IF(E4='2. UC Pool Allocations by Type'!B$5,'2. UC Pool Allocations by Type'!J$5,IF(E4='2. UC Pool Allocations by Type'!B$6,'2. UC Pool Allocations by Type'!J$6,IF(E4='2. UC Pool Allocations by Type'!B$7,'2. UC Pool Allocations by Type'!J$7,IF(E4='2. UC Pool Allocations by Type'!B$10,'2. UC Pool Allocations by Type'!J$10,IF(E4='2. UC Pool Allocations by Type'!B$14,'2. UC Pool Allocations by Type'!J$14,IF(E4='2. UC Pool Allocations by Type'!B$15,'2. UC Pool Allocations by Type'!J$15,IF(E4='2. UC Pool Allocations by Type'!B$16,'2. UC Pool Allocations by Type'!J$16,0)))))))</f>
        <v>232198730.65142876</v>
      </c>
      <c r="AE4" s="64">
        <f t="shared" si="3"/>
        <v>0</v>
      </c>
      <c r="AF4" s="64">
        <f t="shared" si="4"/>
        <v>1607088.2026912034</v>
      </c>
      <c r="AG4" s="64">
        <f t="shared" si="5"/>
        <v>0</v>
      </c>
      <c r="AH4" s="64">
        <f t="shared" si="6"/>
        <v>0</v>
      </c>
      <c r="AI4" s="64">
        <f t="shared" si="7"/>
        <v>0</v>
      </c>
      <c r="AJ4" s="64">
        <f t="shared" si="8"/>
        <v>0</v>
      </c>
      <c r="AK4" s="64">
        <f t="shared" si="9"/>
        <v>0</v>
      </c>
      <c r="AL4" s="42">
        <f t="shared" si="10"/>
        <v>804884.85682087357</v>
      </c>
      <c r="AM4" s="44">
        <f>IF($F4=$E$362,S4*'1. UC Assumptions'!$H$14,0)</f>
        <v>1217250.9303442899</v>
      </c>
      <c r="AN4" s="63">
        <f t="shared" ref="AN4:AN64" si="39">IF(AM4=0,0,IF(AL4&gt;AM4,0,AM4-AL4))</f>
        <v>412366.0735234163</v>
      </c>
      <c r="AO4" s="63">
        <f t="shared" si="11"/>
        <v>412366.0735234163</v>
      </c>
      <c r="AP4" s="63">
        <f t="shared" si="12"/>
        <v>0</v>
      </c>
      <c r="AQ4" s="63">
        <f t="shared" si="13"/>
        <v>0</v>
      </c>
      <c r="AR4" s="63">
        <f t="shared" si="14"/>
        <v>0</v>
      </c>
      <c r="AS4" s="63">
        <f t="shared" si="15"/>
        <v>0</v>
      </c>
      <c r="AT4" s="63">
        <f t="shared" si="16"/>
        <v>0</v>
      </c>
      <c r="AU4" s="87">
        <f t="shared" ref="AU4:AU64" si="40">AL4+AN4+AQ4+AT4</f>
        <v>1217250.9303442899</v>
      </c>
      <c r="AV4" s="310">
        <v>1186471.98</v>
      </c>
      <c r="AW4" s="310">
        <f>AV4*'1. UC Assumptions'!$C$19</f>
        <v>519912.02163599996</v>
      </c>
      <c r="AX4" s="311">
        <f>IF(((S4+AA4)-AV4)*'1. UC Assumptions'!$C$19&gt;0,((S4+AA4)-AV4)*'1. UC Assumptions'!$C$19,0)</f>
        <v>184314.02878328535</v>
      </c>
      <c r="AY4" s="311">
        <f t="shared" ref="AY4:AY64" si="41">AX4+AW4</f>
        <v>704226.05041928531</v>
      </c>
      <c r="AZ4" s="311">
        <f>ROUND(AY4/'1. UC Assumptions'!$C$19,2)</f>
        <v>1607088.2</v>
      </c>
      <c r="BA4" s="311">
        <f t="shared" si="17"/>
        <v>1217250.9303442899</v>
      </c>
      <c r="BB4" s="311">
        <f t="shared" si="18"/>
        <v>0</v>
      </c>
      <c r="BC4" s="311">
        <f t="shared" si="19"/>
        <v>0</v>
      </c>
      <c r="BD4" s="311">
        <f t="shared" si="20"/>
        <v>0</v>
      </c>
      <c r="BE4" s="311">
        <f t="shared" si="21"/>
        <v>0</v>
      </c>
      <c r="BF4" s="311">
        <f t="shared" si="22"/>
        <v>0</v>
      </c>
      <c r="BG4" s="311">
        <f t="shared" si="23"/>
        <v>0</v>
      </c>
      <c r="BH4" s="311">
        <v>1186471.9920504333</v>
      </c>
      <c r="BI4" s="311">
        <f t="shared" si="24"/>
        <v>1217250.9303442899</v>
      </c>
      <c r="BJ4" s="312">
        <f t="shared" ref="BJ4:BJ62" si="42">BI4-BH4</f>
        <v>30778.938293856569</v>
      </c>
      <c r="BK4" s="311">
        <f t="shared" si="25"/>
        <v>0</v>
      </c>
      <c r="BL4" s="311">
        <f t="shared" si="26"/>
        <v>1217250.9303442899</v>
      </c>
      <c r="BM4" s="311">
        <f t="shared" si="27"/>
        <v>0</v>
      </c>
      <c r="BN4" s="311">
        <f t="shared" si="28"/>
        <v>0</v>
      </c>
      <c r="BO4" s="311">
        <f t="shared" si="29"/>
        <v>0</v>
      </c>
      <c r="BP4" s="311">
        <f t="shared" si="30"/>
        <v>0</v>
      </c>
      <c r="BQ4" s="311">
        <f t="shared" si="31"/>
        <v>0</v>
      </c>
      <c r="BR4" s="311">
        <f t="shared" si="32"/>
        <v>30778.950344289886</v>
      </c>
      <c r="BS4" s="311">
        <f>ROUNDDOWN(BR4*'1. UC Assumptions'!$C$19,2)</f>
        <v>13487.33</v>
      </c>
      <c r="BT4" s="313">
        <f>IF(BR4&gt;0,BR4/'1. UC Assumptions'!$C$29*'1. UC Assumptions'!$C$28,0)</f>
        <v>27028.346805749188</v>
      </c>
      <c r="BU4" s="312">
        <f>BT4*'1. UC Assumptions'!$C$19</f>
        <v>11843.821570279293</v>
      </c>
      <c r="BV4" s="312">
        <f t="shared" ref="BV4:BV62" si="43">AV4+BT4</f>
        <v>1213500.3268057492</v>
      </c>
      <c r="BW4" s="79"/>
      <c r="BX4" s="93"/>
      <c r="BY4" s="93"/>
      <c r="BZ4" s="136">
        <v>423909.37067078752</v>
      </c>
      <c r="CA4" s="136">
        <v>1531380.2026912034</v>
      </c>
      <c r="CB4" s="146">
        <f t="shared" si="33"/>
        <v>0</v>
      </c>
    </row>
    <row r="5" spans="1:80" s="6" customFormat="1">
      <c r="A5" s="130" t="s">
        <v>15</v>
      </c>
      <c r="B5" s="130" t="s">
        <v>16</v>
      </c>
      <c r="C5" s="246" t="s">
        <v>16</v>
      </c>
      <c r="D5" s="246" t="s">
        <v>16</v>
      </c>
      <c r="E5" s="129" t="s">
        <v>580</v>
      </c>
      <c r="F5" s="130" t="s">
        <v>604</v>
      </c>
      <c r="G5" s="130"/>
      <c r="H5" s="130" t="s">
        <v>14</v>
      </c>
      <c r="I5" s="246" t="s">
        <v>1315</v>
      </c>
      <c r="J5" s="101"/>
      <c r="K5" s="125">
        <f t="shared" si="34"/>
        <v>1</v>
      </c>
      <c r="L5" s="136">
        <v>2283681.492454295</v>
      </c>
      <c r="M5" s="136">
        <v>4511845.46</v>
      </c>
      <c r="N5" s="151">
        <f t="shared" si="35"/>
        <v>6.9236602183744278E-2</v>
      </c>
      <c r="O5" s="136">
        <v>7266767.5077670952</v>
      </c>
      <c r="P5" s="136">
        <v>-741.35907681024003</v>
      </c>
      <c r="Q5" s="136">
        <f t="shared" si="36"/>
        <v>7266026.1486902852</v>
      </c>
      <c r="R5" s="136">
        <v>652617.5</v>
      </c>
      <c r="S5" s="136">
        <f t="shared" si="0"/>
        <v>6613408.6486902852</v>
      </c>
      <c r="T5" s="136">
        <f t="shared" si="1"/>
        <v>6613408.6486902852</v>
      </c>
      <c r="U5" s="136" t="b">
        <f t="shared" si="2"/>
        <v>0</v>
      </c>
      <c r="V5" s="136">
        <v>85820</v>
      </c>
      <c r="W5" s="136">
        <v>0</v>
      </c>
      <c r="X5" s="136">
        <v>0</v>
      </c>
      <c r="Y5" s="136">
        <v>0</v>
      </c>
      <c r="Z5" s="136">
        <v>0</v>
      </c>
      <c r="AA5" s="63">
        <f t="shared" si="37"/>
        <v>85820</v>
      </c>
      <c r="AB5" s="63">
        <v>0</v>
      </c>
      <c r="AC5" s="63">
        <f t="shared" si="38"/>
        <v>6699228.6486902852</v>
      </c>
      <c r="AD5" s="44">
        <f>IF(E5='2. UC Pool Allocations by Type'!B$5,'2. UC Pool Allocations by Type'!J$5,IF(E5='2. UC Pool Allocations by Type'!B$6,'2. UC Pool Allocations by Type'!J$6,IF(E5='2. UC Pool Allocations by Type'!B$7,'2. UC Pool Allocations by Type'!J$7,IF(E5='2. UC Pool Allocations by Type'!B$10,'2. UC Pool Allocations by Type'!J$10,IF(E5='2. UC Pool Allocations by Type'!B$14,'2. UC Pool Allocations by Type'!J$14,IF(E5='2. UC Pool Allocations by Type'!B$15,'2. UC Pool Allocations by Type'!J$15,IF(E5='2. UC Pool Allocations by Type'!B$16,'2. UC Pool Allocations by Type'!J$16,0)))))))</f>
        <v>1888113440.4202065</v>
      </c>
      <c r="AE5" s="64">
        <f t="shared" si="3"/>
        <v>6699228.6486902852</v>
      </c>
      <c r="AF5" s="64">
        <f t="shared" si="4"/>
        <v>0</v>
      </c>
      <c r="AG5" s="64">
        <f t="shared" si="5"/>
        <v>0</v>
      </c>
      <c r="AH5" s="64">
        <f t="shared" si="6"/>
        <v>0</v>
      </c>
      <c r="AI5" s="64">
        <f t="shared" si="7"/>
        <v>0</v>
      </c>
      <c r="AJ5" s="64">
        <f t="shared" si="8"/>
        <v>0</v>
      </c>
      <c r="AK5" s="64">
        <f t="shared" si="9"/>
        <v>0</v>
      </c>
      <c r="AL5" s="42">
        <f t="shared" si="10"/>
        <v>2500472.2311977865</v>
      </c>
      <c r="AM5" s="44">
        <f>IF($F5=$E$362,S5*'1. UC Assumptions'!$H$14,0)</f>
        <v>5256812.002805098</v>
      </c>
      <c r="AN5" s="63">
        <f t="shared" si="39"/>
        <v>2756339.7716073114</v>
      </c>
      <c r="AO5" s="63">
        <f t="shared" si="11"/>
        <v>0</v>
      </c>
      <c r="AP5" s="63">
        <f t="shared" si="12"/>
        <v>0</v>
      </c>
      <c r="AQ5" s="63">
        <f t="shared" si="13"/>
        <v>0</v>
      </c>
      <c r="AR5" s="63">
        <f t="shared" si="14"/>
        <v>2756339.7716073114</v>
      </c>
      <c r="AS5" s="63">
        <f t="shared" si="15"/>
        <v>0</v>
      </c>
      <c r="AT5" s="63">
        <f t="shared" si="16"/>
        <v>0</v>
      </c>
      <c r="AU5" s="87">
        <f t="shared" si="40"/>
        <v>5256812.002805098</v>
      </c>
      <c r="AV5" s="310">
        <v>5169145.4399999995</v>
      </c>
      <c r="AW5" s="310">
        <f>AV5*'1. UC Assumptions'!$C$19</f>
        <v>2265119.5318079996</v>
      </c>
      <c r="AX5" s="311">
        <f>IF(((S5+AA5)-AV5)*'1. UC Assumptions'!$C$19&gt;0,((S5+AA5)-AV5)*'1. UC Assumptions'!$C$19,0)</f>
        <v>670482.46204808319</v>
      </c>
      <c r="AY5" s="311">
        <f t="shared" si="41"/>
        <v>2935601.9938560827</v>
      </c>
      <c r="AZ5" s="311">
        <f>ROUND(AY5/'1. UC Assumptions'!$C$19,2)</f>
        <v>6699228.6500000004</v>
      </c>
      <c r="BA5" s="311">
        <f t="shared" si="17"/>
        <v>5256812.002805098</v>
      </c>
      <c r="BB5" s="311">
        <f t="shared" si="18"/>
        <v>0</v>
      </c>
      <c r="BC5" s="311">
        <f t="shared" si="19"/>
        <v>0</v>
      </c>
      <c r="BD5" s="311">
        <f t="shared" si="20"/>
        <v>1442416.6471949024</v>
      </c>
      <c r="BE5" s="311">
        <f t="shared" si="21"/>
        <v>0</v>
      </c>
      <c r="BF5" s="311">
        <f t="shared" si="22"/>
        <v>0</v>
      </c>
      <c r="BG5" s="311">
        <f t="shared" si="23"/>
        <v>0</v>
      </c>
      <c r="BH5" s="311">
        <v>5169145.4400335932</v>
      </c>
      <c r="BI5" s="311">
        <f t="shared" si="24"/>
        <v>5256812.002805098</v>
      </c>
      <c r="BJ5" s="312">
        <f t="shared" si="42"/>
        <v>87666.562771504745</v>
      </c>
      <c r="BK5" s="311">
        <f t="shared" si="25"/>
        <v>5256812.002805098</v>
      </c>
      <c r="BL5" s="311">
        <f t="shared" si="26"/>
        <v>0</v>
      </c>
      <c r="BM5" s="311">
        <f t="shared" si="27"/>
        <v>0</v>
      </c>
      <c r="BN5" s="311">
        <f t="shared" si="28"/>
        <v>0</v>
      </c>
      <c r="BO5" s="311">
        <f t="shared" si="29"/>
        <v>0</v>
      </c>
      <c r="BP5" s="311">
        <f t="shared" si="30"/>
        <v>0</v>
      </c>
      <c r="BQ5" s="311">
        <f t="shared" si="31"/>
        <v>0</v>
      </c>
      <c r="BR5" s="311">
        <f t="shared" si="32"/>
        <v>87666.562805098481</v>
      </c>
      <c r="BS5" s="311">
        <f>ROUNDDOWN(BR5*'1. UC Assumptions'!$C$19,2)</f>
        <v>38415.480000000003</v>
      </c>
      <c r="BT5" s="313">
        <f>IF(BR5&gt;0,BR5/'1. UC Assumptions'!$C$29*'1. UC Assumptions'!$C$28,0)</f>
        <v>76983.855403106063</v>
      </c>
      <c r="BU5" s="312">
        <f>BT5*'1. UC Assumptions'!$C$19</f>
        <v>33734.325437641077</v>
      </c>
      <c r="BV5" s="312">
        <f t="shared" si="43"/>
        <v>5246129.2954031052</v>
      </c>
      <c r="BW5" s="79"/>
      <c r="BX5" s="93"/>
      <c r="BY5" s="93"/>
      <c r="BZ5" s="136">
        <v>2390004.3524542954</v>
      </c>
      <c r="CA5" s="136">
        <v>7266767.5077670952</v>
      </c>
      <c r="CB5" s="146">
        <f t="shared" si="33"/>
        <v>741.35907681006938</v>
      </c>
    </row>
    <row r="6" spans="1:80" s="6" customFormat="1">
      <c r="A6" s="130" t="s">
        <v>17</v>
      </c>
      <c r="B6" s="130" t="s">
        <v>18</v>
      </c>
      <c r="C6" s="246" t="s">
        <v>18</v>
      </c>
      <c r="D6" s="246" t="s">
        <v>18</v>
      </c>
      <c r="E6" s="129" t="s">
        <v>580</v>
      </c>
      <c r="F6" s="130"/>
      <c r="G6" s="130"/>
      <c r="H6" s="130" t="s">
        <v>686</v>
      </c>
      <c r="I6" s="246" t="s">
        <v>1316</v>
      </c>
      <c r="J6" s="101"/>
      <c r="K6" s="125">
        <f t="shared" si="34"/>
        <v>1</v>
      </c>
      <c r="L6" s="136">
        <v>9325268.239660088</v>
      </c>
      <c r="M6" s="136">
        <v>21808498</v>
      </c>
      <c r="N6" s="151">
        <f t="shared" si="35"/>
        <v>8.3438150038921632E-2</v>
      </c>
      <c r="O6" s="136">
        <v>33731510.098441556</v>
      </c>
      <c r="P6" s="136">
        <v>0</v>
      </c>
      <c r="Q6" s="136">
        <f t="shared" si="36"/>
        <v>33731510.098441556</v>
      </c>
      <c r="R6" s="136">
        <v>4920232.71</v>
      </c>
      <c r="S6" s="136">
        <f t="shared" si="0"/>
        <v>28811277.388441555</v>
      </c>
      <c r="T6" s="136">
        <f t="shared" si="1"/>
        <v>0</v>
      </c>
      <c r="U6" s="136" t="b">
        <f t="shared" si="2"/>
        <v>0</v>
      </c>
      <c r="V6" s="136">
        <v>0</v>
      </c>
      <c r="W6" s="136">
        <v>0</v>
      </c>
      <c r="X6" s="136">
        <v>0</v>
      </c>
      <c r="Y6" s="136">
        <v>0</v>
      </c>
      <c r="Z6" s="136">
        <v>0</v>
      </c>
      <c r="AA6" s="63">
        <f t="shared" si="37"/>
        <v>0</v>
      </c>
      <c r="AB6" s="63">
        <v>0</v>
      </c>
      <c r="AC6" s="63">
        <f t="shared" si="38"/>
        <v>28811277.388441555</v>
      </c>
      <c r="AD6" s="44">
        <f>IF(E6='2. UC Pool Allocations by Type'!B$5,'2. UC Pool Allocations by Type'!J$5,IF(E6='2. UC Pool Allocations by Type'!B$6,'2. UC Pool Allocations by Type'!J$6,IF(E6='2. UC Pool Allocations by Type'!B$7,'2. UC Pool Allocations by Type'!J$7,IF(E6='2. UC Pool Allocations by Type'!B$10,'2. UC Pool Allocations by Type'!J$10,IF(E6='2. UC Pool Allocations by Type'!B$14,'2. UC Pool Allocations by Type'!J$14,IF(E6='2. UC Pool Allocations by Type'!B$15,'2. UC Pool Allocations by Type'!J$15,IF(E6='2. UC Pool Allocations by Type'!B$16,'2. UC Pool Allocations by Type'!J$16,0)))))))</f>
        <v>1888113440.4202065</v>
      </c>
      <c r="AE6" s="64">
        <f t="shared" si="3"/>
        <v>28811277.388441555</v>
      </c>
      <c r="AF6" s="64">
        <f t="shared" si="4"/>
        <v>0</v>
      </c>
      <c r="AG6" s="64">
        <f t="shared" si="5"/>
        <v>0</v>
      </c>
      <c r="AH6" s="64">
        <f t="shared" si="6"/>
        <v>0</v>
      </c>
      <c r="AI6" s="64">
        <f t="shared" si="7"/>
        <v>0</v>
      </c>
      <c r="AJ6" s="64">
        <f t="shared" si="8"/>
        <v>0</v>
      </c>
      <c r="AK6" s="64">
        <f t="shared" si="9"/>
        <v>0</v>
      </c>
      <c r="AL6" s="42">
        <f t="shared" si="10"/>
        <v>10753745.368762586</v>
      </c>
      <c r="AM6" s="44">
        <f>IF($F6=$E$362,S6*'1. UC Assumptions'!$H$14,0)</f>
        <v>0</v>
      </c>
      <c r="AN6" s="63">
        <f t="shared" si="39"/>
        <v>0</v>
      </c>
      <c r="AO6" s="63">
        <f t="shared" si="11"/>
        <v>0</v>
      </c>
      <c r="AP6" s="63">
        <f t="shared" si="12"/>
        <v>0</v>
      </c>
      <c r="AQ6" s="63">
        <f t="shared" si="13"/>
        <v>0</v>
      </c>
      <c r="AR6" s="63">
        <f t="shared" si="14"/>
        <v>0</v>
      </c>
      <c r="AS6" s="63">
        <f t="shared" si="15"/>
        <v>10753745.368762586</v>
      </c>
      <c r="AT6" s="63">
        <f t="shared" si="16"/>
        <v>-1183197.0797560632</v>
      </c>
      <c r="AU6" s="87">
        <f t="shared" si="40"/>
        <v>9570548.2890065238</v>
      </c>
      <c r="AV6" s="310">
        <v>9439575.0800000001</v>
      </c>
      <c r="AW6" s="310">
        <f>AV6*'1. UC Assumptions'!$C$19</f>
        <v>4136421.8000559998</v>
      </c>
      <c r="AX6" s="311">
        <f>IF(((S6+AA6)-AV6)*'1. UC Assumptions'!$C$19&gt;0,((S6+AA6)-AV6)*'1. UC Assumptions'!$C$19,0)</f>
        <v>8488679.9515590891</v>
      </c>
      <c r="AY6" s="311">
        <f t="shared" si="41"/>
        <v>12625101.751615088</v>
      </c>
      <c r="AZ6" s="311">
        <f>ROUND(AY6/'1. UC Assumptions'!$C$19,2)</f>
        <v>28811277.390000001</v>
      </c>
      <c r="BA6" s="311">
        <f t="shared" si="17"/>
        <v>9570548.2890065238</v>
      </c>
      <c r="BB6" s="311">
        <f t="shared" si="18"/>
        <v>0</v>
      </c>
      <c r="BC6" s="311">
        <f t="shared" si="19"/>
        <v>0</v>
      </c>
      <c r="BD6" s="311">
        <f t="shared" si="20"/>
        <v>19240729.100993477</v>
      </c>
      <c r="BE6" s="311">
        <f t="shared" si="21"/>
        <v>0</v>
      </c>
      <c r="BF6" s="311">
        <f t="shared" si="22"/>
        <v>0</v>
      </c>
      <c r="BG6" s="311">
        <f t="shared" si="23"/>
        <v>0</v>
      </c>
      <c r="BH6" s="311">
        <v>8460633.8683872521</v>
      </c>
      <c r="BI6" s="311">
        <f t="shared" si="24"/>
        <v>9570548.2890065238</v>
      </c>
      <c r="BJ6" s="312">
        <f t="shared" si="42"/>
        <v>1109914.4206192717</v>
      </c>
      <c r="BK6" s="311">
        <f t="shared" si="25"/>
        <v>9570548.2890065238</v>
      </c>
      <c r="BL6" s="311">
        <f t="shared" si="26"/>
        <v>0</v>
      </c>
      <c r="BM6" s="311">
        <f t="shared" si="27"/>
        <v>0</v>
      </c>
      <c r="BN6" s="311">
        <f t="shared" si="28"/>
        <v>0</v>
      </c>
      <c r="BO6" s="311">
        <f t="shared" si="29"/>
        <v>0</v>
      </c>
      <c r="BP6" s="311">
        <f t="shared" si="30"/>
        <v>0</v>
      </c>
      <c r="BQ6" s="311">
        <f t="shared" si="31"/>
        <v>0</v>
      </c>
      <c r="BR6" s="311">
        <f t="shared" si="32"/>
        <v>130973.20900652371</v>
      </c>
      <c r="BS6" s="311">
        <f>ROUNDDOWN(BR6*'1. UC Assumptions'!$C$19,2)</f>
        <v>57392.46</v>
      </c>
      <c r="BT6" s="313">
        <f>IF(BR6&gt;0,BR6/'1. UC Assumptions'!$C$29*'1. UC Assumptions'!$C$28,0)</f>
        <v>115013.32162702992</v>
      </c>
      <c r="BU6" s="312">
        <f>BT6*'1. UC Assumptions'!$C$19</f>
        <v>50398.837536964507</v>
      </c>
      <c r="BV6" s="312">
        <f t="shared" si="43"/>
        <v>9554588.4016270302</v>
      </c>
      <c r="BW6" s="79"/>
      <c r="BX6" s="93"/>
      <c r="BY6" s="93"/>
      <c r="BZ6" s="136">
        <v>10229105.569660086</v>
      </c>
      <c r="CA6" s="136">
        <v>33731510.098441556</v>
      </c>
      <c r="CB6" s="146">
        <f t="shared" si="33"/>
        <v>0</v>
      </c>
    </row>
    <row r="7" spans="1:80" s="6" customFormat="1">
      <c r="A7" s="130" t="s">
        <v>694</v>
      </c>
      <c r="B7" s="130" t="s">
        <v>54</v>
      </c>
      <c r="C7" s="246" t="s">
        <v>54</v>
      </c>
      <c r="D7" s="246" t="s">
        <v>54</v>
      </c>
      <c r="E7" s="129" t="s">
        <v>599</v>
      </c>
      <c r="F7" s="130" t="s">
        <v>604</v>
      </c>
      <c r="G7" s="130"/>
      <c r="H7" s="130" t="s">
        <v>1032</v>
      </c>
      <c r="I7" s="246" t="s">
        <v>1317</v>
      </c>
      <c r="J7" s="101"/>
      <c r="K7" s="125" t="str">
        <f t="shared" si="34"/>
        <v xml:space="preserve"> </v>
      </c>
      <c r="L7" s="136">
        <v>150217.12</v>
      </c>
      <c r="M7" s="136">
        <v>213845.77000000002</v>
      </c>
      <c r="N7" s="151">
        <f t="shared" si="35"/>
        <v>5.9921541687228519E-2</v>
      </c>
      <c r="O7" s="136">
        <v>385878.09963990789</v>
      </c>
      <c r="P7" s="136">
        <v>0</v>
      </c>
      <c r="Q7" s="136">
        <f t="shared" si="36"/>
        <v>385878.09963990789</v>
      </c>
      <c r="R7" s="136">
        <v>0</v>
      </c>
      <c r="S7" s="136">
        <f t="shared" si="0"/>
        <v>385878.09963990789</v>
      </c>
      <c r="T7" s="136" t="b">
        <f t="shared" si="1"/>
        <v>0</v>
      </c>
      <c r="U7" s="136">
        <f t="shared" si="2"/>
        <v>385878.09963990789</v>
      </c>
      <c r="V7" s="136">
        <v>0</v>
      </c>
      <c r="W7" s="136">
        <v>0</v>
      </c>
      <c r="X7" s="136">
        <v>0</v>
      </c>
      <c r="Y7" s="136">
        <v>0</v>
      </c>
      <c r="Z7" s="136">
        <v>0</v>
      </c>
      <c r="AA7" s="63">
        <f t="shared" si="37"/>
        <v>0</v>
      </c>
      <c r="AB7" s="63">
        <v>0</v>
      </c>
      <c r="AC7" s="63">
        <f t="shared" si="38"/>
        <v>385878.09963990789</v>
      </c>
      <c r="AD7" s="44">
        <f>IF(E7='2. UC Pool Allocations by Type'!B$5,'2. UC Pool Allocations by Type'!J$5,IF(E7='2. UC Pool Allocations by Type'!B$6,'2. UC Pool Allocations by Type'!J$6,IF(E7='2. UC Pool Allocations by Type'!B$7,'2. UC Pool Allocations by Type'!J$7,IF(E7='2. UC Pool Allocations by Type'!B$10,'2. UC Pool Allocations by Type'!J$10,IF(E7='2. UC Pool Allocations by Type'!B$14,'2. UC Pool Allocations by Type'!J$14,IF(E7='2. UC Pool Allocations by Type'!B$15,'2. UC Pool Allocations by Type'!J$15,IF(E7='2. UC Pool Allocations by Type'!B$16,'2. UC Pool Allocations by Type'!J$16,0)))))))</f>
        <v>232198730.65142876</v>
      </c>
      <c r="AE7" s="64">
        <f t="shared" si="3"/>
        <v>0</v>
      </c>
      <c r="AF7" s="64">
        <f t="shared" si="4"/>
        <v>385878.09963990789</v>
      </c>
      <c r="AG7" s="64">
        <f t="shared" si="5"/>
        <v>0</v>
      </c>
      <c r="AH7" s="64">
        <f t="shared" si="6"/>
        <v>0</v>
      </c>
      <c r="AI7" s="64">
        <f t="shared" si="7"/>
        <v>0</v>
      </c>
      <c r="AJ7" s="64">
        <f t="shared" si="8"/>
        <v>0</v>
      </c>
      <c r="AK7" s="64">
        <f t="shared" si="9"/>
        <v>0</v>
      </c>
      <c r="AL7" s="42">
        <f t="shared" si="10"/>
        <v>193260.97874334053</v>
      </c>
      <c r="AM7" s="44">
        <f>IF($F7=$E$362,S7*'1. UC Assumptions'!$H$14,0)</f>
        <v>306723.61766249087</v>
      </c>
      <c r="AN7" s="63">
        <f t="shared" si="39"/>
        <v>113462.63891915034</v>
      </c>
      <c r="AO7" s="63">
        <f t="shared" si="11"/>
        <v>113462.63891915034</v>
      </c>
      <c r="AP7" s="63">
        <f t="shared" si="12"/>
        <v>0</v>
      </c>
      <c r="AQ7" s="63">
        <f t="shared" si="13"/>
        <v>0</v>
      </c>
      <c r="AR7" s="63">
        <f t="shared" si="14"/>
        <v>0</v>
      </c>
      <c r="AS7" s="63">
        <f t="shared" si="15"/>
        <v>0</v>
      </c>
      <c r="AT7" s="63">
        <f t="shared" si="16"/>
        <v>0</v>
      </c>
      <c r="AU7" s="87">
        <f t="shared" si="40"/>
        <v>306723.61766249087</v>
      </c>
      <c r="AV7" s="310">
        <v>244267.26</v>
      </c>
      <c r="AW7" s="310">
        <f>AV7*'1. UC Assumptions'!$C$19</f>
        <v>107037.913332</v>
      </c>
      <c r="AX7" s="311">
        <f>IF(((S7+AA7)-AV7)*'1. UC Assumptions'!$C$19&gt;0,((S7+AA7)-AV7)*'1. UC Assumptions'!$C$19,0)</f>
        <v>62053.869930207627</v>
      </c>
      <c r="AY7" s="311">
        <f t="shared" si="41"/>
        <v>169091.78326220764</v>
      </c>
      <c r="AZ7" s="311">
        <f>ROUND(AY7/'1. UC Assumptions'!$C$19,2)</f>
        <v>385878.1</v>
      </c>
      <c r="BA7" s="311">
        <f t="shared" si="17"/>
        <v>306723.61766249087</v>
      </c>
      <c r="BB7" s="311">
        <f t="shared" si="18"/>
        <v>0</v>
      </c>
      <c r="BC7" s="311">
        <f t="shared" si="19"/>
        <v>0</v>
      </c>
      <c r="BD7" s="311">
        <f t="shared" si="20"/>
        <v>0</v>
      </c>
      <c r="BE7" s="311">
        <f t="shared" si="21"/>
        <v>0</v>
      </c>
      <c r="BF7" s="311">
        <f t="shared" si="22"/>
        <v>0</v>
      </c>
      <c r="BG7" s="311">
        <f t="shared" si="23"/>
        <v>0</v>
      </c>
      <c r="BH7" s="311">
        <v>304683.72750840761</v>
      </c>
      <c r="BI7" s="311">
        <f t="shared" si="24"/>
        <v>306723.61766249087</v>
      </c>
      <c r="BJ7" s="312">
        <f t="shared" si="42"/>
        <v>2039.8901540832594</v>
      </c>
      <c r="BK7" s="311">
        <f t="shared" si="25"/>
        <v>0</v>
      </c>
      <c r="BL7" s="311">
        <f t="shared" si="26"/>
        <v>306723.61766249087</v>
      </c>
      <c r="BM7" s="311">
        <f t="shared" si="27"/>
        <v>0</v>
      </c>
      <c r="BN7" s="311">
        <f t="shared" si="28"/>
        <v>0</v>
      </c>
      <c r="BO7" s="311">
        <f t="shared" si="29"/>
        <v>0</v>
      </c>
      <c r="BP7" s="311">
        <f t="shared" si="30"/>
        <v>0</v>
      </c>
      <c r="BQ7" s="311">
        <f t="shared" si="31"/>
        <v>0</v>
      </c>
      <c r="BR7" s="311">
        <f t="shared" si="32"/>
        <v>62456.35766249086</v>
      </c>
      <c r="BS7" s="311">
        <f>ROUNDDOWN(BR7*'1. UC Assumptions'!$C$19,2)</f>
        <v>27368.37</v>
      </c>
      <c r="BT7" s="313">
        <f>IF(BR7&gt;0,BR7/'1. UC Assumptions'!$C$29*'1. UC Assumptions'!$C$28,0)</f>
        <v>54845.668102482538</v>
      </c>
      <c r="BU7" s="312">
        <f>BT7*'1. UC Assumptions'!$C$19</f>
        <v>24033.371762507846</v>
      </c>
      <c r="BV7" s="312">
        <f t="shared" si="43"/>
        <v>299112.92810248258</v>
      </c>
      <c r="BW7" s="79"/>
      <c r="BX7" s="93"/>
      <c r="BY7" s="93"/>
      <c r="BZ7" s="136">
        <v>152654.56</v>
      </c>
      <c r="CA7" s="136">
        <v>385878.09963990789</v>
      </c>
      <c r="CB7" s="146">
        <f t="shared" si="33"/>
        <v>0</v>
      </c>
    </row>
    <row r="8" spans="1:80" s="6" customFormat="1">
      <c r="A8" s="130" t="s">
        <v>453</v>
      </c>
      <c r="B8" s="130" t="s">
        <v>454</v>
      </c>
      <c r="C8" s="246" t="s">
        <v>454</v>
      </c>
      <c r="D8" s="246" t="s">
        <v>454</v>
      </c>
      <c r="E8" s="129" t="s">
        <v>580</v>
      </c>
      <c r="F8" s="130"/>
      <c r="G8" s="130"/>
      <c r="H8" s="130" t="s">
        <v>1033</v>
      </c>
      <c r="I8" s="246" t="s">
        <v>572</v>
      </c>
      <c r="J8" s="101"/>
      <c r="K8" s="125">
        <f t="shared" si="34"/>
        <v>1</v>
      </c>
      <c r="L8" s="136">
        <v>52234168.809116445</v>
      </c>
      <c r="M8" s="136">
        <v>10619246</v>
      </c>
      <c r="N8" s="151">
        <f t="shared" si="35"/>
        <v>0.10968416779281864</v>
      </c>
      <c r="O8" s="136">
        <v>69724597.237631842</v>
      </c>
      <c r="P8" s="136">
        <v>22842.067759360001</v>
      </c>
      <c r="Q8" s="136">
        <f t="shared" si="36"/>
        <v>69747439.305391207</v>
      </c>
      <c r="R8" s="136">
        <v>19071412.13579455</v>
      </c>
      <c r="S8" s="136">
        <f t="shared" si="0"/>
        <v>50676027.169596657</v>
      </c>
      <c r="T8" s="136">
        <f t="shared" si="1"/>
        <v>0</v>
      </c>
      <c r="U8" s="136" t="b">
        <f t="shared" si="2"/>
        <v>0</v>
      </c>
      <c r="V8" s="136">
        <v>274064</v>
      </c>
      <c r="W8" s="136">
        <v>0</v>
      </c>
      <c r="X8" s="136">
        <v>0</v>
      </c>
      <c r="Y8" s="136">
        <v>0</v>
      </c>
      <c r="Z8" s="136">
        <v>0</v>
      </c>
      <c r="AA8" s="63">
        <f t="shared" si="37"/>
        <v>274064</v>
      </c>
      <c r="AB8" s="63">
        <v>0</v>
      </c>
      <c r="AC8" s="63">
        <f t="shared" si="38"/>
        <v>50950091.169596657</v>
      </c>
      <c r="AD8" s="44">
        <f>IF(E8='2. UC Pool Allocations by Type'!B$5,'2. UC Pool Allocations by Type'!J$5,IF(E8='2. UC Pool Allocations by Type'!B$6,'2. UC Pool Allocations by Type'!J$6,IF(E8='2. UC Pool Allocations by Type'!B$7,'2. UC Pool Allocations by Type'!J$7,IF(E8='2. UC Pool Allocations by Type'!B$10,'2. UC Pool Allocations by Type'!J$10,IF(E8='2. UC Pool Allocations by Type'!B$14,'2. UC Pool Allocations by Type'!J$14,IF(E8='2. UC Pool Allocations by Type'!B$15,'2. UC Pool Allocations by Type'!J$15,IF(E8='2. UC Pool Allocations by Type'!B$16,'2. UC Pool Allocations by Type'!J$16,0)))))))</f>
        <v>1888113440.4202065</v>
      </c>
      <c r="AE8" s="64">
        <f t="shared" si="3"/>
        <v>50950091.169596657</v>
      </c>
      <c r="AF8" s="64">
        <f t="shared" si="4"/>
        <v>0</v>
      </c>
      <c r="AG8" s="64">
        <f t="shared" si="5"/>
        <v>0</v>
      </c>
      <c r="AH8" s="64">
        <f t="shared" si="6"/>
        <v>0</v>
      </c>
      <c r="AI8" s="64">
        <f t="shared" si="7"/>
        <v>0</v>
      </c>
      <c r="AJ8" s="64">
        <f t="shared" si="8"/>
        <v>0</v>
      </c>
      <c r="AK8" s="64">
        <f t="shared" si="9"/>
        <v>0</v>
      </c>
      <c r="AL8" s="42">
        <f t="shared" si="10"/>
        <v>19017008.498654373</v>
      </c>
      <c r="AM8" s="44">
        <f>IF($F8=$E$362,S8*'1. UC Assumptions'!$H$14,0)</f>
        <v>0</v>
      </c>
      <c r="AN8" s="63">
        <f t="shared" si="39"/>
        <v>0</v>
      </c>
      <c r="AO8" s="63">
        <f t="shared" si="11"/>
        <v>0</v>
      </c>
      <c r="AP8" s="63">
        <f t="shared" si="12"/>
        <v>0</v>
      </c>
      <c r="AQ8" s="63">
        <f t="shared" si="13"/>
        <v>0</v>
      </c>
      <c r="AR8" s="63">
        <f t="shared" si="14"/>
        <v>0</v>
      </c>
      <c r="AS8" s="63">
        <f t="shared" si="15"/>
        <v>19017008.498654373</v>
      </c>
      <c r="AT8" s="63">
        <f t="shared" si="16"/>
        <v>-2092375.0888378366</v>
      </c>
      <c r="AU8" s="87">
        <f t="shared" si="40"/>
        <v>16924633.409816537</v>
      </c>
      <c r="AV8" s="310">
        <v>16159082.16</v>
      </c>
      <c r="AW8" s="310">
        <f>AV8*'1. UC Assumptions'!$C$19</f>
        <v>7080909.8025119994</v>
      </c>
      <c r="AX8" s="311">
        <f>IF(((S8+AA8)-AV8)*'1. UC Assumptions'!$C$19&gt;0,((S8+AA8)-AV8)*'1. UC Assumptions'!$C$19,0)</f>
        <v>15245420.148005256</v>
      </c>
      <c r="AY8" s="311">
        <f t="shared" si="41"/>
        <v>22326329.950517256</v>
      </c>
      <c r="AZ8" s="311">
        <f>ROUND(AY8/'1. UC Assumptions'!$C$19,2)</f>
        <v>50950091.170000002</v>
      </c>
      <c r="BA8" s="311">
        <f t="shared" si="17"/>
        <v>16924633.409816537</v>
      </c>
      <c r="BB8" s="311">
        <f t="shared" si="18"/>
        <v>0</v>
      </c>
      <c r="BC8" s="311">
        <f t="shared" si="19"/>
        <v>0</v>
      </c>
      <c r="BD8" s="311">
        <f t="shared" si="20"/>
        <v>34025457.760183468</v>
      </c>
      <c r="BE8" s="311">
        <f t="shared" si="21"/>
        <v>0</v>
      </c>
      <c r="BF8" s="311">
        <f t="shared" si="22"/>
        <v>0</v>
      </c>
      <c r="BG8" s="311">
        <f t="shared" si="23"/>
        <v>0</v>
      </c>
      <c r="BH8" s="311">
        <v>14483287.296185536</v>
      </c>
      <c r="BI8" s="311">
        <f t="shared" si="24"/>
        <v>16924633.409816537</v>
      </c>
      <c r="BJ8" s="312">
        <f t="shared" si="42"/>
        <v>2441346.1136310007</v>
      </c>
      <c r="BK8" s="311">
        <f t="shared" si="25"/>
        <v>16924633.409816537</v>
      </c>
      <c r="BL8" s="311">
        <f t="shared" si="26"/>
        <v>0</v>
      </c>
      <c r="BM8" s="311">
        <f t="shared" si="27"/>
        <v>0</v>
      </c>
      <c r="BN8" s="311">
        <f t="shared" si="28"/>
        <v>0</v>
      </c>
      <c r="BO8" s="311">
        <f t="shared" si="29"/>
        <v>0</v>
      </c>
      <c r="BP8" s="311">
        <f t="shared" si="30"/>
        <v>0</v>
      </c>
      <c r="BQ8" s="311">
        <f t="shared" si="31"/>
        <v>0</v>
      </c>
      <c r="BR8" s="311">
        <f t="shared" si="32"/>
        <v>765551.2498165369</v>
      </c>
      <c r="BS8" s="311">
        <f>ROUNDDOWN(BR8*'1. UC Assumptions'!$C$19,2)</f>
        <v>335464.55</v>
      </c>
      <c r="BT8" s="313">
        <f>IF(BR8&gt;0,BR8/'1. UC Assumptions'!$C$29*'1. UC Assumptions'!$C$28,0)</f>
        <v>672264.14306408609</v>
      </c>
      <c r="BU8" s="312">
        <f>BT8*'1. UC Assumptions'!$C$19</f>
        <v>294586.14749068249</v>
      </c>
      <c r="BV8" s="312">
        <f t="shared" si="43"/>
        <v>16831346.303064086</v>
      </c>
      <c r="BW8" s="79"/>
      <c r="BX8" s="93"/>
      <c r="BY8" s="93"/>
      <c r="BZ8" s="136">
        <v>55603967.809116445</v>
      </c>
      <c r="CA8" s="136">
        <v>69724597.237631842</v>
      </c>
      <c r="CB8" s="146">
        <f t="shared" si="33"/>
        <v>-22842.067759364843</v>
      </c>
    </row>
    <row r="9" spans="1:80" s="6" customFormat="1">
      <c r="A9" s="130" t="s">
        <v>19</v>
      </c>
      <c r="B9" s="130" t="s">
        <v>20</v>
      </c>
      <c r="C9" s="246" t="s">
        <v>20</v>
      </c>
      <c r="D9" s="246" t="s">
        <v>20</v>
      </c>
      <c r="E9" s="129" t="s">
        <v>580</v>
      </c>
      <c r="F9" s="130"/>
      <c r="G9" s="130"/>
      <c r="H9" s="130" t="s">
        <v>1034</v>
      </c>
      <c r="I9" s="246" t="s">
        <v>562</v>
      </c>
      <c r="J9" s="101"/>
      <c r="K9" s="125">
        <f t="shared" si="34"/>
        <v>1</v>
      </c>
      <c r="L9" s="136">
        <v>16526932.360782195</v>
      </c>
      <c r="M9" s="136">
        <v>40603245.030000001</v>
      </c>
      <c r="N9" s="151">
        <f t="shared" si="35"/>
        <v>7.5697330780098548E-2</v>
      </c>
      <c r="O9" s="136">
        <v>61453435.861014299</v>
      </c>
      <c r="P9" s="136">
        <v>1343.4652436480001</v>
      </c>
      <c r="Q9" s="136">
        <f t="shared" si="36"/>
        <v>61454779.326257944</v>
      </c>
      <c r="R9" s="136">
        <v>10123648.672658119</v>
      </c>
      <c r="S9" s="136">
        <f t="shared" si="0"/>
        <v>51331130.653599828</v>
      </c>
      <c r="T9" s="136">
        <f t="shared" si="1"/>
        <v>0</v>
      </c>
      <c r="U9" s="136" t="b">
        <f t="shared" si="2"/>
        <v>0</v>
      </c>
      <c r="V9" s="136">
        <v>0</v>
      </c>
      <c r="W9" s="136">
        <v>0</v>
      </c>
      <c r="X9" s="136">
        <v>0</v>
      </c>
      <c r="Y9" s="136">
        <v>0</v>
      </c>
      <c r="Z9" s="136">
        <v>0</v>
      </c>
      <c r="AA9" s="63">
        <f t="shared" si="37"/>
        <v>0</v>
      </c>
      <c r="AB9" s="63">
        <v>0</v>
      </c>
      <c r="AC9" s="63">
        <f t="shared" si="38"/>
        <v>51331130.653599828</v>
      </c>
      <c r="AD9" s="44">
        <f>IF(E9='2. UC Pool Allocations by Type'!B$5,'2. UC Pool Allocations by Type'!J$5,IF(E9='2. UC Pool Allocations by Type'!B$6,'2. UC Pool Allocations by Type'!J$6,IF(E9='2. UC Pool Allocations by Type'!B$7,'2. UC Pool Allocations by Type'!J$7,IF(E9='2. UC Pool Allocations by Type'!B$10,'2. UC Pool Allocations by Type'!J$10,IF(E9='2. UC Pool Allocations by Type'!B$14,'2. UC Pool Allocations by Type'!J$14,IF(E9='2. UC Pool Allocations by Type'!B$15,'2. UC Pool Allocations by Type'!J$15,IF(E9='2. UC Pool Allocations by Type'!B$16,'2. UC Pool Allocations by Type'!J$16,0)))))))</f>
        <v>1888113440.4202065</v>
      </c>
      <c r="AE9" s="64">
        <f t="shared" si="3"/>
        <v>51331130.653599828</v>
      </c>
      <c r="AF9" s="64">
        <f t="shared" si="4"/>
        <v>0</v>
      </c>
      <c r="AG9" s="64">
        <f t="shared" si="5"/>
        <v>0</v>
      </c>
      <c r="AH9" s="64">
        <f t="shared" si="6"/>
        <v>0</v>
      </c>
      <c r="AI9" s="64">
        <f t="shared" si="7"/>
        <v>0</v>
      </c>
      <c r="AJ9" s="64">
        <f t="shared" si="8"/>
        <v>0</v>
      </c>
      <c r="AK9" s="64">
        <f t="shared" si="9"/>
        <v>0</v>
      </c>
      <c r="AL9" s="42">
        <f t="shared" si="10"/>
        <v>19159230.640740257</v>
      </c>
      <c r="AM9" s="44">
        <f>IF($F9=$E$362,S9*'1. UC Assumptions'!$H$14,0)</f>
        <v>0</v>
      </c>
      <c r="AN9" s="63">
        <f t="shared" si="39"/>
        <v>0</v>
      </c>
      <c r="AO9" s="63">
        <f t="shared" si="11"/>
        <v>0</v>
      </c>
      <c r="AP9" s="63">
        <f t="shared" si="12"/>
        <v>0</v>
      </c>
      <c r="AQ9" s="63">
        <f t="shared" si="13"/>
        <v>0</v>
      </c>
      <c r="AR9" s="63">
        <f t="shared" si="14"/>
        <v>0</v>
      </c>
      <c r="AS9" s="63">
        <f t="shared" si="15"/>
        <v>19159230.640740257</v>
      </c>
      <c r="AT9" s="63">
        <f t="shared" si="16"/>
        <v>-2108023.2948741708</v>
      </c>
      <c r="AU9" s="87">
        <f t="shared" si="40"/>
        <v>17051207.345866084</v>
      </c>
      <c r="AV9" s="310">
        <v>16994396.419999998</v>
      </c>
      <c r="AW9" s="310">
        <f>AV9*'1. UC Assumptions'!$C$19</f>
        <v>7446944.511243999</v>
      </c>
      <c r="AX9" s="311">
        <f>IF(((S9+AA9)-AV9)*'1. UC Assumptions'!$C$19&gt;0,((S9+AA9)-AV9)*'1. UC Assumptions'!$C$19,0)</f>
        <v>15046356.941163443</v>
      </c>
      <c r="AY9" s="311">
        <f t="shared" si="41"/>
        <v>22493301.452407442</v>
      </c>
      <c r="AZ9" s="311">
        <f>ROUND(AY9/'1. UC Assumptions'!$C$19,2)</f>
        <v>51331130.649999999</v>
      </c>
      <c r="BA9" s="311">
        <f t="shared" si="17"/>
        <v>17051207.345866084</v>
      </c>
      <c r="BB9" s="311">
        <f t="shared" si="18"/>
        <v>0</v>
      </c>
      <c r="BC9" s="311">
        <f t="shared" si="19"/>
        <v>0</v>
      </c>
      <c r="BD9" s="311">
        <f t="shared" si="20"/>
        <v>34279923.304133914</v>
      </c>
      <c r="BE9" s="311">
        <f t="shared" si="21"/>
        <v>0</v>
      </c>
      <c r="BF9" s="311">
        <f t="shared" si="22"/>
        <v>0</v>
      </c>
      <c r="BG9" s="311">
        <f t="shared" si="23"/>
        <v>0</v>
      </c>
      <c r="BH9" s="311">
        <v>15231974.39825047</v>
      </c>
      <c r="BI9" s="311">
        <f t="shared" si="24"/>
        <v>17051207.345866084</v>
      </c>
      <c r="BJ9" s="312">
        <f t="shared" si="42"/>
        <v>1819232.9476156142</v>
      </c>
      <c r="BK9" s="311">
        <f t="shared" si="25"/>
        <v>17051207.345866084</v>
      </c>
      <c r="BL9" s="311">
        <f t="shared" si="26"/>
        <v>0</v>
      </c>
      <c r="BM9" s="311">
        <f t="shared" si="27"/>
        <v>0</v>
      </c>
      <c r="BN9" s="311">
        <f t="shared" si="28"/>
        <v>0</v>
      </c>
      <c r="BO9" s="311">
        <f t="shared" si="29"/>
        <v>0</v>
      </c>
      <c r="BP9" s="311">
        <f t="shared" si="30"/>
        <v>0</v>
      </c>
      <c r="BQ9" s="311">
        <f t="shared" si="31"/>
        <v>0</v>
      </c>
      <c r="BR9" s="311">
        <f t="shared" si="32"/>
        <v>56810.925866086036</v>
      </c>
      <c r="BS9" s="311">
        <f>ROUNDDOWN(BR9*'1. UC Assumptions'!$C$19,2)</f>
        <v>24894.54</v>
      </c>
      <c r="BT9" s="313">
        <f>IF(BR9&gt;0,BR9/'1. UC Assumptions'!$C$29*'1. UC Assumptions'!$C$28,0)</f>
        <v>49888.16673370239</v>
      </c>
      <c r="BU9" s="312">
        <f>BT9*'1. UC Assumptions'!$C$19</f>
        <v>21860.994662708385</v>
      </c>
      <c r="BV9" s="312">
        <f t="shared" si="43"/>
        <v>17044284.586733699</v>
      </c>
      <c r="BW9" s="79"/>
      <c r="BX9" s="93"/>
      <c r="BY9" s="93"/>
      <c r="BZ9" s="136">
        <v>17764163.080782194</v>
      </c>
      <c r="CA9" s="136">
        <v>61453435.861014299</v>
      </c>
      <c r="CB9" s="146">
        <f t="shared" si="33"/>
        <v>-1343.4652436450124</v>
      </c>
    </row>
    <row r="10" spans="1:80" s="6" customFormat="1">
      <c r="A10" s="130" t="s">
        <v>688</v>
      </c>
      <c r="B10" s="130" t="s">
        <v>23</v>
      </c>
      <c r="C10" s="246" t="s">
        <v>23</v>
      </c>
      <c r="D10" s="246" t="s">
        <v>23</v>
      </c>
      <c r="E10" s="129" t="s">
        <v>580</v>
      </c>
      <c r="F10" s="130"/>
      <c r="G10" s="130"/>
      <c r="H10" s="130" t="s">
        <v>1035</v>
      </c>
      <c r="I10" s="246" t="s">
        <v>1318</v>
      </c>
      <c r="J10" s="101"/>
      <c r="K10" s="125" t="str">
        <f t="shared" si="34"/>
        <v xml:space="preserve"> </v>
      </c>
      <c r="L10" s="136">
        <v>9108418.7976439521</v>
      </c>
      <c r="M10" s="136">
        <v>25606245.789999999</v>
      </c>
      <c r="N10" s="151">
        <f t="shared" si="35"/>
        <v>7.2887732063926736E-2</v>
      </c>
      <c r="O10" s="136">
        <v>37241376.428270593</v>
      </c>
      <c r="P10" s="136">
        <v>3561.3305266355205</v>
      </c>
      <c r="Q10" s="136">
        <f t="shared" si="36"/>
        <v>37244937.758797228</v>
      </c>
      <c r="R10" s="136">
        <v>0</v>
      </c>
      <c r="S10" s="136">
        <f t="shared" si="0"/>
        <v>37244937.758797228</v>
      </c>
      <c r="T10" s="136">
        <f t="shared" si="1"/>
        <v>0</v>
      </c>
      <c r="U10" s="136" t="b">
        <f t="shared" si="2"/>
        <v>0</v>
      </c>
      <c r="V10" s="136">
        <v>0</v>
      </c>
      <c r="W10" s="136">
        <v>0</v>
      </c>
      <c r="X10" s="136">
        <v>0</v>
      </c>
      <c r="Y10" s="136">
        <v>0</v>
      </c>
      <c r="Z10" s="136">
        <v>0</v>
      </c>
      <c r="AA10" s="63">
        <f t="shared" si="37"/>
        <v>0</v>
      </c>
      <c r="AB10" s="63">
        <v>0</v>
      </c>
      <c r="AC10" s="63">
        <f t="shared" si="38"/>
        <v>37244937.758797228</v>
      </c>
      <c r="AD10" s="44">
        <f>IF(E10='2. UC Pool Allocations by Type'!B$5,'2. UC Pool Allocations by Type'!J$5,IF(E10='2. UC Pool Allocations by Type'!B$6,'2. UC Pool Allocations by Type'!J$6,IF(E10='2. UC Pool Allocations by Type'!B$7,'2. UC Pool Allocations by Type'!J$7,IF(E10='2. UC Pool Allocations by Type'!B$10,'2. UC Pool Allocations by Type'!J$10,IF(E10='2. UC Pool Allocations by Type'!B$14,'2. UC Pool Allocations by Type'!J$14,IF(E10='2. UC Pool Allocations by Type'!B$15,'2. UC Pool Allocations by Type'!J$15,IF(E10='2. UC Pool Allocations by Type'!B$16,'2. UC Pool Allocations by Type'!J$16,0)))))))</f>
        <v>1888113440.4202065</v>
      </c>
      <c r="AE10" s="64">
        <f t="shared" si="3"/>
        <v>37244937.758797228</v>
      </c>
      <c r="AF10" s="64">
        <f t="shared" si="4"/>
        <v>0</v>
      </c>
      <c r="AG10" s="64">
        <f t="shared" si="5"/>
        <v>0</v>
      </c>
      <c r="AH10" s="64">
        <f t="shared" si="6"/>
        <v>0</v>
      </c>
      <c r="AI10" s="64">
        <f t="shared" si="7"/>
        <v>0</v>
      </c>
      <c r="AJ10" s="64">
        <f t="shared" si="8"/>
        <v>0</v>
      </c>
      <c r="AK10" s="64">
        <f t="shared" si="9"/>
        <v>0</v>
      </c>
      <c r="AL10" s="42">
        <f t="shared" si="10"/>
        <v>13901590.392316211</v>
      </c>
      <c r="AM10" s="44">
        <f>IF($F10=$E$362,S10*'1. UC Assumptions'!$H$14,0)</f>
        <v>0</v>
      </c>
      <c r="AN10" s="63">
        <f t="shared" si="39"/>
        <v>0</v>
      </c>
      <c r="AO10" s="63">
        <f t="shared" si="11"/>
        <v>0</v>
      </c>
      <c r="AP10" s="63">
        <f t="shared" si="12"/>
        <v>0</v>
      </c>
      <c r="AQ10" s="63">
        <f t="shared" si="13"/>
        <v>0</v>
      </c>
      <c r="AR10" s="63">
        <f t="shared" si="14"/>
        <v>0</v>
      </c>
      <c r="AS10" s="63">
        <f t="shared" si="15"/>
        <v>13901590.392316211</v>
      </c>
      <c r="AT10" s="63">
        <f t="shared" si="16"/>
        <v>-1529543.4838853884</v>
      </c>
      <c r="AU10" s="87">
        <f t="shared" si="40"/>
        <v>12372046.908430822</v>
      </c>
      <c r="AV10" s="310">
        <v>12384129.710000001</v>
      </c>
      <c r="AW10" s="310">
        <f>AV10*'1. UC Assumptions'!$C$19</f>
        <v>5426725.6389220003</v>
      </c>
      <c r="AX10" s="311">
        <f>IF(((S10+AA10)-AV10)*'1. UC Assumptions'!$C$19&gt;0,((S10+AA10)-AV10)*'1. UC Assumptions'!$C$19,0)</f>
        <v>10894006.086982945</v>
      </c>
      <c r="AY10" s="311">
        <f t="shared" si="41"/>
        <v>16320731.725904945</v>
      </c>
      <c r="AZ10" s="311">
        <f>ROUND(AY10/'1. UC Assumptions'!$C$19,2)</f>
        <v>37244937.759999998</v>
      </c>
      <c r="BA10" s="311">
        <f t="shared" si="17"/>
        <v>12372046.908430822</v>
      </c>
      <c r="BB10" s="311">
        <f t="shared" si="18"/>
        <v>0</v>
      </c>
      <c r="BC10" s="311">
        <f t="shared" si="19"/>
        <v>0</v>
      </c>
      <c r="BD10" s="311">
        <f t="shared" si="20"/>
        <v>24872890.851569176</v>
      </c>
      <c r="BE10" s="311">
        <f t="shared" si="21"/>
        <v>0</v>
      </c>
      <c r="BF10" s="311">
        <f t="shared" si="22"/>
        <v>0</v>
      </c>
      <c r="BG10" s="311">
        <f t="shared" si="23"/>
        <v>0</v>
      </c>
      <c r="BH10" s="311">
        <v>11099820.33556892</v>
      </c>
      <c r="BI10" s="311">
        <f t="shared" si="24"/>
        <v>12372046.908430822</v>
      </c>
      <c r="BJ10" s="312">
        <f t="shared" si="42"/>
        <v>1272226.5728619024</v>
      </c>
      <c r="BK10" s="311">
        <f t="shared" si="25"/>
        <v>12372046.908430822</v>
      </c>
      <c r="BL10" s="311">
        <f t="shared" si="26"/>
        <v>0</v>
      </c>
      <c r="BM10" s="311">
        <f t="shared" si="27"/>
        <v>0</v>
      </c>
      <c r="BN10" s="311">
        <f t="shared" si="28"/>
        <v>0</v>
      </c>
      <c r="BO10" s="311">
        <f t="shared" si="29"/>
        <v>0</v>
      </c>
      <c r="BP10" s="311">
        <f t="shared" si="30"/>
        <v>0</v>
      </c>
      <c r="BQ10" s="311">
        <f t="shared" si="31"/>
        <v>0</v>
      </c>
      <c r="BR10" s="311">
        <f t="shared" si="32"/>
        <v>-12082.8015691787</v>
      </c>
      <c r="BS10" s="311">
        <f>ROUNDDOWN(BR10*'1. UC Assumptions'!$C$19,2)</f>
        <v>-5294.68</v>
      </c>
      <c r="BT10" s="313">
        <f>IF(BR10&gt;0,BR10/'1. UC Assumptions'!$C$29*'1. UC Assumptions'!$C$28,0)</f>
        <v>0</v>
      </c>
      <c r="BU10" s="312">
        <f>BT10*'1. UC Assumptions'!$C$19</f>
        <v>0</v>
      </c>
      <c r="BV10" s="312">
        <f t="shared" si="43"/>
        <v>12384129.710000001</v>
      </c>
      <c r="BW10" s="79"/>
      <c r="BX10" s="93"/>
      <c r="BY10" s="93"/>
      <c r="BZ10" s="136">
        <v>9764967.9776439518</v>
      </c>
      <c r="CA10" s="136">
        <v>37241376.428270593</v>
      </c>
      <c r="CB10" s="146">
        <f t="shared" si="33"/>
        <v>-3561.3305266350508</v>
      </c>
    </row>
    <row r="11" spans="1:80" s="6" customFormat="1">
      <c r="A11" s="130" t="s">
        <v>48</v>
      </c>
      <c r="B11" s="130" t="s">
        <v>49</v>
      </c>
      <c r="C11" s="246" t="s">
        <v>49</v>
      </c>
      <c r="D11" s="246" t="s">
        <v>49</v>
      </c>
      <c r="E11" s="129" t="s">
        <v>580</v>
      </c>
      <c r="F11" s="130"/>
      <c r="G11" s="130"/>
      <c r="H11" s="130" t="s">
        <v>47</v>
      </c>
      <c r="I11" s="246" t="s">
        <v>568</v>
      </c>
      <c r="J11" s="101"/>
      <c r="K11" s="125">
        <f t="shared" si="34"/>
        <v>1</v>
      </c>
      <c r="L11" s="136">
        <v>20636702.073803488</v>
      </c>
      <c r="M11" s="136">
        <v>17990134.68</v>
      </c>
      <c r="N11" s="151">
        <f t="shared" si="35"/>
        <v>8.7832902522242851E-2</v>
      </c>
      <c r="O11" s="136">
        <v>42019543.941142902</v>
      </c>
      <c r="P11" s="136">
        <v>0</v>
      </c>
      <c r="Q11" s="136">
        <f t="shared" si="36"/>
        <v>42019543.941142902</v>
      </c>
      <c r="R11" s="136">
        <v>7223463.8922170345</v>
      </c>
      <c r="S11" s="136">
        <f t="shared" si="0"/>
        <v>34796080.048925869</v>
      </c>
      <c r="T11" s="136">
        <f t="shared" si="1"/>
        <v>0</v>
      </c>
      <c r="U11" s="136" t="b">
        <f t="shared" si="2"/>
        <v>0</v>
      </c>
      <c r="V11" s="136">
        <v>0</v>
      </c>
      <c r="W11" s="136">
        <v>0</v>
      </c>
      <c r="X11" s="136">
        <v>0</v>
      </c>
      <c r="Y11" s="136">
        <v>0</v>
      </c>
      <c r="Z11" s="136">
        <v>0</v>
      </c>
      <c r="AA11" s="63">
        <f t="shared" si="37"/>
        <v>0</v>
      </c>
      <c r="AB11" s="63">
        <v>0</v>
      </c>
      <c r="AC11" s="63">
        <f t="shared" si="38"/>
        <v>34796080.048925869</v>
      </c>
      <c r="AD11" s="44">
        <f>IF(E11='2. UC Pool Allocations by Type'!B$5,'2. UC Pool Allocations by Type'!J$5,IF(E11='2. UC Pool Allocations by Type'!B$6,'2. UC Pool Allocations by Type'!J$6,IF(E11='2. UC Pool Allocations by Type'!B$7,'2. UC Pool Allocations by Type'!J$7,IF(E11='2. UC Pool Allocations by Type'!B$10,'2. UC Pool Allocations by Type'!J$10,IF(E11='2. UC Pool Allocations by Type'!B$14,'2. UC Pool Allocations by Type'!J$14,IF(E11='2. UC Pool Allocations by Type'!B$15,'2. UC Pool Allocations by Type'!J$15,IF(E11='2. UC Pool Allocations by Type'!B$16,'2. UC Pool Allocations by Type'!J$16,0)))))))</f>
        <v>1888113440.4202065</v>
      </c>
      <c r="AE11" s="64">
        <f t="shared" si="3"/>
        <v>34796080.048925869</v>
      </c>
      <c r="AF11" s="64">
        <f t="shared" si="4"/>
        <v>0</v>
      </c>
      <c r="AG11" s="64">
        <f t="shared" si="5"/>
        <v>0</v>
      </c>
      <c r="AH11" s="64">
        <f t="shared" si="6"/>
        <v>0</v>
      </c>
      <c r="AI11" s="64">
        <f t="shared" si="7"/>
        <v>0</v>
      </c>
      <c r="AJ11" s="64">
        <f t="shared" si="8"/>
        <v>0</v>
      </c>
      <c r="AK11" s="64">
        <f t="shared" si="9"/>
        <v>0</v>
      </c>
      <c r="AL11" s="42">
        <f t="shared" si="10"/>
        <v>12987559.684783179</v>
      </c>
      <c r="AM11" s="44">
        <f>IF($F11=$E$362,S11*'1. UC Assumptions'!$H$14,0)</f>
        <v>0</v>
      </c>
      <c r="AN11" s="63">
        <f t="shared" si="39"/>
        <v>0</v>
      </c>
      <c r="AO11" s="63">
        <f t="shared" si="11"/>
        <v>0</v>
      </c>
      <c r="AP11" s="63">
        <f t="shared" si="12"/>
        <v>0</v>
      </c>
      <c r="AQ11" s="63">
        <f t="shared" si="13"/>
        <v>0</v>
      </c>
      <c r="AR11" s="63">
        <f t="shared" si="14"/>
        <v>0</v>
      </c>
      <c r="AS11" s="63">
        <f t="shared" si="15"/>
        <v>12987559.684783179</v>
      </c>
      <c r="AT11" s="63">
        <f t="shared" si="16"/>
        <v>-1428975.8744735154</v>
      </c>
      <c r="AU11" s="87">
        <f t="shared" si="40"/>
        <v>11558583.810309663</v>
      </c>
      <c r="AV11" s="310">
        <v>11362605.279999999</v>
      </c>
      <c r="AW11" s="310">
        <f>AV11*'1. UC Assumptions'!$C$19</f>
        <v>4979093.6336959992</v>
      </c>
      <c r="AX11" s="311">
        <f>IF(((S11+AA11)-AV11)*'1. UC Assumptions'!$C$19&gt;0,((S11+AA11)-AV11)*'1. UC Assumptions'!$C$19,0)</f>
        <v>10268548.643743316</v>
      </c>
      <c r="AY11" s="311">
        <f t="shared" si="41"/>
        <v>15247642.277439315</v>
      </c>
      <c r="AZ11" s="311">
        <f>ROUND(AY11/'1. UC Assumptions'!$C$19,2)</f>
        <v>34796080.049999997</v>
      </c>
      <c r="BA11" s="311">
        <f t="shared" si="17"/>
        <v>11558583.810309663</v>
      </c>
      <c r="BB11" s="311">
        <f t="shared" si="18"/>
        <v>0</v>
      </c>
      <c r="BC11" s="311">
        <f t="shared" si="19"/>
        <v>0</v>
      </c>
      <c r="BD11" s="311">
        <f t="shared" si="20"/>
        <v>23237496.239690334</v>
      </c>
      <c r="BE11" s="311">
        <f t="shared" si="21"/>
        <v>0</v>
      </c>
      <c r="BF11" s="311">
        <f t="shared" si="22"/>
        <v>0</v>
      </c>
      <c r="BG11" s="311">
        <f t="shared" si="23"/>
        <v>0</v>
      </c>
      <c r="BH11" s="311">
        <v>10184234.174762914</v>
      </c>
      <c r="BI11" s="311">
        <f t="shared" si="24"/>
        <v>11558583.810309663</v>
      </c>
      <c r="BJ11" s="312">
        <f t="shared" si="42"/>
        <v>1374349.6355467495</v>
      </c>
      <c r="BK11" s="311">
        <f t="shared" si="25"/>
        <v>11558583.810309663</v>
      </c>
      <c r="BL11" s="311">
        <f t="shared" si="26"/>
        <v>0</v>
      </c>
      <c r="BM11" s="311">
        <f t="shared" si="27"/>
        <v>0</v>
      </c>
      <c r="BN11" s="311">
        <f t="shared" si="28"/>
        <v>0</v>
      </c>
      <c r="BO11" s="311">
        <f t="shared" si="29"/>
        <v>0</v>
      </c>
      <c r="BP11" s="311">
        <f t="shared" si="30"/>
        <v>0</v>
      </c>
      <c r="BQ11" s="311">
        <f t="shared" si="31"/>
        <v>0</v>
      </c>
      <c r="BR11" s="311">
        <f t="shared" si="32"/>
        <v>195978.53030966409</v>
      </c>
      <c r="BS11" s="311">
        <f>ROUNDDOWN(BR11*'1. UC Assumptions'!$C$19,2)</f>
        <v>85877.79</v>
      </c>
      <c r="BT11" s="313">
        <f>IF(BR11&gt;0,BR11/'1. UC Assumptions'!$C$29*'1. UC Assumptions'!$C$28,0)</f>
        <v>172097.34654493586</v>
      </c>
      <c r="BU11" s="312">
        <f>BT11*'1. UC Assumptions'!$C$19</f>
        <v>75413.057255990891</v>
      </c>
      <c r="BV11" s="312">
        <f t="shared" si="43"/>
        <v>11534702.626544936</v>
      </c>
      <c r="BW11" s="79"/>
      <c r="BX11" s="93"/>
      <c r="BY11" s="93"/>
      <c r="BZ11" s="136">
        <v>21919299.76380349</v>
      </c>
      <c r="CA11" s="136">
        <v>42019543.941142902</v>
      </c>
      <c r="CB11" s="146">
        <f t="shared" si="33"/>
        <v>0</v>
      </c>
    </row>
    <row r="12" spans="1:80" s="6" customFormat="1">
      <c r="A12" s="130" t="s">
        <v>51</v>
      </c>
      <c r="B12" s="130" t="s">
        <v>1290</v>
      </c>
      <c r="C12" s="246" t="s">
        <v>1290</v>
      </c>
      <c r="D12" s="246" t="s">
        <v>1290</v>
      </c>
      <c r="E12" s="129" t="s">
        <v>580</v>
      </c>
      <c r="F12" s="130"/>
      <c r="G12" s="130"/>
      <c r="H12" s="130" t="s">
        <v>1036</v>
      </c>
      <c r="I12" s="246" t="s">
        <v>1294</v>
      </c>
      <c r="J12" s="101"/>
      <c r="K12" s="125" t="str">
        <f t="shared" si="34"/>
        <v xml:space="preserve"> </v>
      </c>
      <c r="L12" s="136">
        <v>2893705.2899999996</v>
      </c>
      <c r="M12" s="136">
        <v>5974639.4199999999</v>
      </c>
      <c r="N12" s="151">
        <f t="shared" si="35"/>
        <v>0.11212900450832453</v>
      </c>
      <c r="O12" s="136">
        <v>9811614.182240719</v>
      </c>
      <c r="P12" s="136">
        <v>51129.191728245765</v>
      </c>
      <c r="Q12" s="136">
        <f t="shared" si="36"/>
        <v>9862743.3739689644</v>
      </c>
      <c r="R12" s="136">
        <v>0</v>
      </c>
      <c r="S12" s="136">
        <f t="shared" si="0"/>
        <v>9862743.3739689644</v>
      </c>
      <c r="T12" s="136">
        <f t="shared" si="1"/>
        <v>0</v>
      </c>
      <c r="U12" s="136" t="b">
        <f t="shared" si="2"/>
        <v>0</v>
      </c>
      <c r="V12" s="136">
        <v>0</v>
      </c>
      <c r="W12" s="136">
        <v>0</v>
      </c>
      <c r="X12" s="136">
        <v>0</v>
      </c>
      <c r="Y12" s="136">
        <v>0</v>
      </c>
      <c r="Z12" s="136">
        <v>0</v>
      </c>
      <c r="AA12" s="63">
        <f t="shared" si="37"/>
        <v>0</v>
      </c>
      <c r="AB12" s="63">
        <v>0</v>
      </c>
      <c r="AC12" s="63">
        <f t="shared" si="38"/>
        <v>9862743.3739689644</v>
      </c>
      <c r="AD12" s="44">
        <f>IF(E12='2. UC Pool Allocations by Type'!B$5,'2. UC Pool Allocations by Type'!J$5,IF(E12='2. UC Pool Allocations by Type'!B$6,'2. UC Pool Allocations by Type'!J$6,IF(E12='2. UC Pool Allocations by Type'!B$7,'2. UC Pool Allocations by Type'!J$7,IF(E12='2. UC Pool Allocations by Type'!B$10,'2. UC Pool Allocations by Type'!J$10,IF(E12='2. UC Pool Allocations by Type'!B$14,'2. UC Pool Allocations by Type'!J$14,IF(E12='2. UC Pool Allocations by Type'!B$15,'2. UC Pool Allocations by Type'!J$15,IF(E12='2. UC Pool Allocations by Type'!B$16,'2. UC Pool Allocations by Type'!J$16,0)))))))</f>
        <v>1888113440.4202065</v>
      </c>
      <c r="AE12" s="64">
        <f t="shared" si="3"/>
        <v>9862743.3739689644</v>
      </c>
      <c r="AF12" s="64">
        <f t="shared" si="4"/>
        <v>0</v>
      </c>
      <c r="AG12" s="64">
        <f t="shared" si="5"/>
        <v>0</v>
      </c>
      <c r="AH12" s="64">
        <f t="shared" si="6"/>
        <v>0</v>
      </c>
      <c r="AI12" s="64">
        <f t="shared" si="7"/>
        <v>0</v>
      </c>
      <c r="AJ12" s="64">
        <f t="shared" si="8"/>
        <v>0</v>
      </c>
      <c r="AK12" s="64">
        <f t="shared" si="9"/>
        <v>0</v>
      </c>
      <c r="AL12" s="42">
        <f t="shared" si="10"/>
        <v>3681247.0842983904</v>
      </c>
      <c r="AM12" s="44">
        <f>IF($F12=$E$362,S12*'1. UC Assumptions'!$H$14,0)</f>
        <v>0</v>
      </c>
      <c r="AN12" s="63">
        <f t="shared" si="39"/>
        <v>0</v>
      </c>
      <c r="AO12" s="63">
        <f t="shared" si="11"/>
        <v>0</v>
      </c>
      <c r="AP12" s="63">
        <f t="shared" si="12"/>
        <v>0</v>
      </c>
      <c r="AQ12" s="63">
        <f t="shared" si="13"/>
        <v>0</v>
      </c>
      <c r="AR12" s="63">
        <f t="shared" si="14"/>
        <v>0</v>
      </c>
      <c r="AS12" s="63">
        <f t="shared" si="15"/>
        <v>3681247.0842983904</v>
      </c>
      <c r="AT12" s="63">
        <f t="shared" si="16"/>
        <v>-405034.77166705253</v>
      </c>
      <c r="AU12" s="87">
        <f t="shared" si="40"/>
        <v>3276212.3126313379</v>
      </c>
      <c r="AV12" s="310">
        <v>3163698.47</v>
      </c>
      <c r="AW12" s="310">
        <f>AV12*'1. UC Assumptions'!$C$19</f>
        <v>1386332.669554</v>
      </c>
      <c r="AX12" s="311">
        <f>IF(((S12+AA12)-AV12)*'1. UC Assumptions'!$C$19&gt;0,((S12+AA12)-AV12)*'1. UC Assumptions'!$C$19,0)</f>
        <v>2935521.4769191998</v>
      </c>
      <c r="AY12" s="311">
        <f t="shared" si="41"/>
        <v>4321854.1464732001</v>
      </c>
      <c r="AZ12" s="311">
        <f>ROUND(AY12/'1. UC Assumptions'!$C$19,2)</f>
        <v>9862743.3699999992</v>
      </c>
      <c r="BA12" s="311">
        <f t="shared" si="17"/>
        <v>3276212.3126313379</v>
      </c>
      <c r="BB12" s="311">
        <f t="shared" si="18"/>
        <v>0</v>
      </c>
      <c r="BC12" s="311">
        <f t="shared" si="19"/>
        <v>0</v>
      </c>
      <c r="BD12" s="311">
        <f t="shared" si="20"/>
        <v>6586531.0573686613</v>
      </c>
      <c r="BE12" s="311">
        <f t="shared" si="21"/>
        <v>0</v>
      </c>
      <c r="BF12" s="311">
        <f t="shared" si="22"/>
        <v>0</v>
      </c>
      <c r="BG12" s="311">
        <f t="shared" si="23"/>
        <v>0</v>
      </c>
      <c r="BH12" s="311">
        <v>2835603.7462587585</v>
      </c>
      <c r="BI12" s="311">
        <f t="shared" si="24"/>
        <v>3276212.3126313379</v>
      </c>
      <c r="BJ12" s="312">
        <f t="shared" si="42"/>
        <v>440608.56637257943</v>
      </c>
      <c r="BK12" s="311">
        <f t="shared" si="25"/>
        <v>3276212.3126313379</v>
      </c>
      <c r="BL12" s="311">
        <f t="shared" si="26"/>
        <v>0</v>
      </c>
      <c r="BM12" s="311">
        <f t="shared" si="27"/>
        <v>0</v>
      </c>
      <c r="BN12" s="311">
        <f t="shared" si="28"/>
        <v>0</v>
      </c>
      <c r="BO12" s="311">
        <f t="shared" si="29"/>
        <v>0</v>
      </c>
      <c r="BP12" s="311">
        <f t="shared" si="30"/>
        <v>0</v>
      </c>
      <c r="BQ12" s="311">
        <f t="shared" si="31"/>
        <v>0</v>
      </c>
      <c r="BR12" s="311">
        <f t="shared" si="32"/>
        <v>112513.8426313377</v>
      </c>
      <c r="BS12" s="311">
        <f>ROUNDDOWN(BR12*'1. UC Assumptions'!$C$19,2)</f>
        <v>49303.56</v>
      </c>
      <c r="BT12" s="313">
        <f>IF(BR12&gt;0,BR12/'1. UC Assumptions'!$C$29*'1. UC Assumptions'!$C$28,0)</f>
        <v>98803.342059111557</v>
      </c>
      <c r="BU12" s="312">
        <f>BT12*'1. UC Assumptions'!$C$19</f>
        <v>43295.624490302682</v>
      </c>
      <c r="BV12" s="312">
        <f t="shared" si="43"/>
        <v>3262501.8120591119</v>
      </c>
      <c r="BW12" s="79"/>
      <c r="BX12" s="93"/>
      <c r="BY12" s="93"/>
      <c r="BZ12" s="136">
        <v>3344261.65</v>
      </c>
      <c r="CA12" s="136">
        <v>9811614.182240719</v>
      </c>
      <c r="CB12" s="146">
        <f t="shared" si="33"/>
        <v>-51129.191728245467</v>
      </c>
    </row>
    <row r="13" spans="1:80" s="6" customFormat="1">
      <c r="A13" s="130" t="s">
        <v>61</v>
      </c>
      <c r="B13" s="130" t="s">
        <v>62</v>
      </c>
      <c r="C13" s="246" t="s">
        <v>62</v>
      </c>
      <c r="D13" s="246" t="s">
        <v>62</v>
      </c>
      <c r="E13" s="129" t="s">
        <v>599</v>
      </c>
      <c r="F13" s="130" t="s">
        <v>604</v>
      </c>
      <c r="G13" s="130"/>
      <c r="H13" s="130" t="s">
        <v>1037</v>
      </c>
      <c r="I13" s="246" t="s">
        <v>1319</v>
      </c>
      <c r="J13" s="101"/>
      <c r="K13" s="125" t="str">
        <f t="shared" si="34"/>
        <v xml:space="preserve"> </v>
      </c>
      <c r="L13" s="136">
        <v>389566.61376228032</v>
      </c>
      <c r="M13" s="136">
        <v>600071</v>
      </c>
      <c r="N13" s="151">
        <f t="shared" si="35"/>
        <v>6.2901357797735091E-2</v>
      </c>
      <c r="O13" s="136">
        <v>1051887.1633956383</v>
      </c>
      <c r="P13" s="136">
        <v>0</v>
      </c>
      <c r="Q13" s="136">
        <f t="shared" si="36"/>
        <v>1051887.1633956383</v>
      </c>
      <c r="R13" s="136">
        <v>0</v>
      </c>
      <c r="S13" s="136">
        <f t="shared" si="0"/>
        <v>1051887.1633956383</v>
      </c>
      <c r="T13" s="136" t="b">
        <f t="shared" si="1"/>
        <v>0</v>
      </c>
      <c r="U13" s="136">
        <f t="shared" si="2"/>
        <v>1051887.1633956383</v>
      </c>
      <c r="V13" s="136">
        <v>0</v>
      </c>
      <c r="W13" s="136">
        <v>0</v>
      </c>
      <c r="X13" s="136">
        <v>0</v>
      </c>
      <c r="Y13" s="136">
        <v>0</v>
      </c>
      <c r="Z13" s="136">
        <v>0</v>
      </c>
      <c r="AA13" s="63">
        <f t="shared" si="37"/>
        <v>0</v>
      </c>
      <c r="AB13" s="63">
        <v>0</v>
      </c>
      <c r="AC13" s="63">
        <f t="shared" si="38"/>
        <v>1051887.1633956383</v>
      </c>
      <c r="AD13" s="44">
        <f>IF(E13='2. UC Pool Allocations by Type'!B$5,'2. UC Pool Allocations by Type'!J$5,IF(E13='2. UC Pool Allocations by Type'!B$6,'2. UC Pool Allocations by Type'!J$6,IF(E13='2. UC Pool Allocations by Type'!B$7,'2. UC Pool Allocations by Type'!J$7,IF(E13='2. UC Pool Allocations by Type'!B$10,'2. UC Pool Allocations by Type'!J$10,IF(E13='2. UC Pool Allocations by Type'!B$14,'2. UC Pool Allocations by Type'!J$14,IF(E13='2. UC Pool Allocations by Type'!B$15,'2. UC Pool Allocations by Type'!J$15,IF(E13='2. UC Pool Allocations by Type'!B$16,'2. UC Pool Allocations by Type'!J$16,0)))))))</f>
        <v>232198730.65142876</v>
      </c>
      <c r="AE13" s="64">
        <f t="shared" si="3"/>
        <v>0</v>
      </c>
      <c r="AF13" s="64">
        <f t="shared" si="4"/>
        <v>1051887.1633956383</v>
      </c>
      <c r="AG13" s="64">
        <f t="shared" si="5"/>
        <v>0</v>
      </c>
      <c r="AH13" s="64">
        <f t="shared" si="6"/>
        <v>0</v>
      </c>
      <c r="AI13" s="64">
        <f t="shared" si="7"/>
        <v>0</v>
      </c>
      <c r="AJ13" s="64">
        <f t="shared" si="8"/>
        <v>0</v>
      </c>
      <c r="AK13" s="64">
        <f t="shared" si="9"/>
        <v>0</v>
      </c>
      <c r="AL13" s="42">
        <f t="shared" si="10"/>
        <v>526821.1461471935</v>
      </c>
      <c r="AM13" s="44">
        <f>IF($F13=$E$362,S13*'1. UC Assumptions'!$H$14,0)</f>
        <v>836115.43757089193</v>
      </c>
      <c r="AN13" s="63">
        <f t="shared" si="39"/>
        <v>309294.29142369842</v>
      </c>
      <c r="AO13" s="63">
        <f t="shared" si="11"/>
        <v>309294.29142369842</v>
      </c>
      <c r="AP13" s="63">
        <f t="shared" si="12"/>
        <v>0</v>
      </c>
      <c r="AQ13" s="63">
        <f t="shared" si="13"/>
        <v>0</v>
      </c>
      <c r="AR13" s="63">
        <f t="shared" si="14"/>
        <v>0</v>
      </c>
      <c r="AS13" s="63">
        <f t="shared" si="15"/>
        <v>0</v>
      </c>
      <c r="AT13" s="63">
        <f t="shared" si="16"/>
        <v>0</v>
      </c>
      <c r="AU13" s="87">
        <f t="shared" si="40"/>
        <v>836115.43757089193</v>
      </c>
      <c r="AV13" s="310">
        <v>828226.33000000007</v>
      </c>
      <c r="AW13" s="310">
        <f>AV13*'1. UC Assumptions'!$C$19</f>
        <v>362928.77780600003</v>
      </c>
      <c r="AX13" s="311">
        <f>IF(((S13+AA13)-AV13)*'1. UC Assumptions'!$C$19&gt;0,((S13+AA13)-AV13)*'1. UC Assumptions'!$C$19,0)</f>
        <v>98008.177193968688</v>
      </c>
      <c r="AY13" s="311">
        <f t="shared" si="41"/>
        <v>460936.9549999687</v>
      </c>
      <c r="AZ13" s="311">
        <f>ROUND(AY13/'1. UC Assumptions'!$C$19,2)</f>
        <v>1051887.1599999999</v>
      </c>
      <c r="BA13" s="311">
        <f t="shared" si="17"/>
        <v>836115.43757089193</v>
      </c>
      <c r="BB13" s="311">
        <f t="shared" si="18"/>
        <v>0</v>
      </c>
      <c r="BC13" s="311">
        <f t="shared" si="19"/>
        <v>0</v>
      </c>
      <c r="BD13" s="311">
        <f t="shared" si="20"/>
        <v>0</v>
      </c>
      <c r="BE13" s="311">
        <f t="shared" si="21"/>
        <v>0</v>
      </c>
      <c r="BF13" s="311">
        <f t="shared" si="22"/>
        <v>0</v>
      </c>
      <c r="BG13" s="311">
        <f t="shared" si="23"/>
        <v>0</v>
      </c>
      <c r="BH13" s="311">
        <v>828226.3458481509</v>
      </c>
      <c r="BI13" s="311">
        <f t="shared" si="24"/>
        <v>836115.43757089193</v>
      </c>
      <c r="BJ13" s="312">
        <f t="shared" si="42"/>
        <v>7889.0917227410246</v>
      </c>
      <c r="BK13" s="311">
        <f t="shared" si="25"/>
        <v>0</v>
      </c>
      <c r="BL13" s="311">
        <f t="shared" si="26"/>
        <v>836115.43757089193</v>
      </c>
      <c r="BM13" s="311">
        <f t="shared" si="27"/>
        <v>0</v>
      </c>
      <c r="BN13" s="311">
        <f t="shared" si="28"/>
        <v>0</v>
      </c>
      <c r="BO13" s="311">
        <f t="shared" si="29"/>
        <v>0</v>
      </c>
      <c r="BP13" s="311">
        <f t="shared" si="30"/>
        <v>0</v>
      </c>
      <c r="BQ13" s="311">
        <f t="shared" si="31"/>
        <v>0</v>
      </c>
      <c r="BR13" s="311">
        <f t="shared" si="32"/>
        <v>7889.1075708918506</v>
      </c>
      <c r="BS13" s="311">
        <f>ROUNDDOWN(BR13*'1. UC Assumptions'!$C$19,2)</f>
        <v>3457</v>
      </c>
      <c r="BT13" s="313">
        <f>IF(BR13&gt;0,BR13/'1. UC Assumptions'!$C$29*'1. UC Assumptions'!$C$28,0)</f>
        <v>6927.771513607996</v>
      </c>
      <c r="BU13" s="312">
        <f>BT13*'1. UC Assumptions'!$C$19</f>
        <v>3035.7494772630239</v>
      </c>
      <c r="BV13" s="312">
        <f t="shared" si="43"/>
        <v>835154.10151360813</v>
      </c>
      <c r="BW13" s="79"/>
      <c r="BX13" s="93"/>
      <c r="BY13" s="93"/>
      <c r="BZ13" s="136">
        <v>398993.19376228028</v>
      </c>
      <c r="CA13" s="136">
        <v>1051887.1633956383</v>
      </c>
      <c r="CB13" s="146">
        <f t="shared" si="33"/>
        <v>0</v>
      </c>
    </row>
    <row r="14" spans="1:80" s="6" customFormat="1">
      <c r="A14" s="130" t="s">
        <v>265</v>
      </c>
      <c r="B14" s="130" t="s">
        <v>266</v>
      </c>
      <c r="C14" s="246" t="s">
        <v>266</v>
      </c>
      <c r="D14" s="246" t="s">
        <v>266</v>
      </c>
      <c r="E14" s="129" t="s">
        <v>599</v>
      </c>
      <c r="F14" s="130" t="s">
        <v>604</v>
      </c>
      <c r="G14" s="130"/>
      <c r="H14" s="130" t="s">
        <v>722</v>
      </c>
      <c r="I14" s="246" t="s">
        <v>1320</v>
      </c>
      <c r="J14" s="101"/>
      <c r="K14" s="125">
        <f t="shared" si="34"/>
        <v>1</v>
      </c>
      <c r="L14" s="136">
        <v>1311754.5744768283</v>
      </c>
      <c r="M14" s="136">
        <v>1497165</v>
      </c>
      <c r="N14" s="151">
        <f t="shared" si="35"/>
        <v>7.4936451040663377E-2</v>
      </c>
      <c r="O14" s="136">
        <v>3019410.038646772</v>
      </c>
      <c r="P14" s="136">
        <v>0</v>
      </c>
      <c r="Q14" s="136">
        <f t="shared" si="36"/>
        <v>3019410.038646772</v>
      </c>
      <c r="R14" s="136">
        <v>1597899.4661520165</v>
      </c>
      <c r="S14" s="136">
        <f t="shared" si="0"/>
        <v>1421510.5724947555</v>
      </c>
      <c r="T14" s="136" t="b">
        <f t="shared" si="1"/>
        <v>0</v>
      </c>
      <c r="U14" s="136">
        <f t="shared" si="2"/>
        <v>1421510.5724947555</v>
      </c>
      <c r="V14" s="136">
        <v>247459.03</v>
      </c>
      <c r="W14" s="136">
        <v>0</v>
      </c>
      <c r="X14" s="136">
        <v>0</v>
      </c>
      <c r="Y14" s="136">
        <v>0</v>
      </c>
      <c r="Z14" s="136">
        <v>0</v>
      </c>
      <c r="AA14" s="63">
        <f t="shared" si="37"/>
        <v>247459.03</v>
      </c>
      <c r="AB14" s="63">
        <v>0</v>
      </c>
      <c r="AC14" s="63">
        <f t="shared" si="38"/>
        <v>1668969.6024947555</v>
      </c>
      <c r="AD14" s="44">
        <f>IF(E14='2. UC Pool Allocations by Type'!B$5,'2. UC Pool Allocations by Type'!J$5,IF(E14='2. UC Pool Allocations by Type'!B$6,'2. UC Pool Allocations by Type'!J$6,IF(E14='2. UC Pool Allocations by Type'!B$7,'2. UC Pool Allocations by Type'!J$7,IF(E14='2. UC Pool Allocations by Type'!B$10,'2. UC Pool Allocations by Type'!J$10,IF(E14='2. UC Pool Allocations by Type'!B$14,'2. UC Pool Allocations by Type'!J$14,IF(E14='2. UC Pool Allocations by Type'!B$15,'2. UC Pool Allocations by Type'!J$15,IF(E14='2. UC Pool Allocations by Type'!B$16,'2. UC Pool Allocations by Type'!J$16,0)))))))</f>
        <v>232198730.65142876</v>
      </c>
      <c r="AE14" s="64">
        <f t="shared" si="3"/>
        <v>0</v>
      </c>
      <c r="AF14" s="64">
        <f t="shared" si="4"/>
        <v>1668969.6024947555</v>
      </c>
      <c r="AG14" s="64">
        <f t="shared" si="5"/>
        <v>0</v>
      </c>
      <c r="AH14" s="64">
        <f t="shared" si="6"/>
        <v>0</v>
      </c>
      <c r="AI14" s="64">
        <f t="shared" si="7"/>
        <v>0</v>
      </c>
      <c r="AJ14" s="64">
        <f t="shared" si="8"/>
        <v>0</v>
      </c>
      <c r="AK14" s="64">
        <f t="shared" si="9"/>
        <v>0</v>
      </c>
      <c r="AL14" s="42">
        <f t="shared" si="10"/>
        <v>835877.18290313252</v>
      </c>
      <c r="AM14" s="44">
        <f>IF($F14=$E$362,S14*'1. UC Assumptions'!$H$14,0)</f>
        <v>1129918.660188139</v>
      </c>
      <c r="AN14" s="63">
        <f t="shared" si="39"/>
        <v>294041.47728500643</v>
      </c>
      <c r="AO14" s="63">
        <f t="shared" si="11"/>
        <v>294041.47728500643</v>
      </c>
      <c r="AP14" s="63">
        <f t="shared" si="12"/>
        <v>0</v>
      </c>
      <c r="AQ14" s="63">
        <f t="shared" si="13"/>
        <v>0</v>
      </c>
      <c r="AR14" s="63">
        <f t="shared" si="14"/>
        <v>0</v>
      </c>
      <c r="AS14" s="63">
        <f t="shared" si="15"/>
        <v>0</v>
      </c>
      <c r="AT14" s="63">
        <f t="shared" si="16"/>
        <v>0</v>
      </c>
      <c r="AU14" s="87">
        <f t="shared" si="40"/>
        <v>1129918.660188139</v>
      </c>
      <c r="AV14" s="310">
        <v>1093566.72</v>
      </c>
      <c r="AW14" s="310">
        <f>AV14*'1. UC Assumptions'!$C$19</f>
        <v>479200.93670399999</v>
      </c>
      <c r="AX14" s="311">
        <f>IF(((S14+AA14)-AV14)*'1. UC Assumptions'!$C$19&gt;0,((S14+AA14)-AV14)*'1. UC Assumptions'!$C$19,0)</f>
        <v>252141.54310920188</v>
      </c>
      <c r="AY14" s="311">
        <f t="shared" si="41"/>
        <v>731342.47981320182</v>
      </c>
      <c r="AZ14" s="311">
        <f>ROUND(AY14/'1. UC Assumptions'!$C$19,2)</f>
        <v>1668969.6</v>
      </c>
      <c r="BA14" s="311">
        <f t="shared" si="17"/>
        <v>1129918.660188139</v>
      </c>
      <c r="BB14" s="311">
        <f t="shared" si="18"/>
        <v>0</v>
      </c>
      <c r="BC14" s="311">
        <f t="shared" si="19"/>
        <v>0</v>
      </c>
      <c r="BD14" s="311">
        <f t="shared" si="20"/>
        <v>0</v>
      </c>
      <c r="BE14" s="311">
        <f t="shared" si="21"/>
        <v>0</v>
      </c>
      <c r="BF14" s="311">
        <f t="shared" si="22"/>
        <v>0</v>
      </c>
      <c r="BG14" s="311">
        <f t="shared" si="23"/>
        <v>0</v>
      </c>
      <c r="BH14" s="311">
        <v>1093566.7376166827</v>
      </c>
      <c r="BI14" s="311">
        <f t="shared" si="24"/>
        <v>1129918.660188139</v>
      </c>
      <c r="BJ14" s="312">
        <f t="shared" si="42"/>
        <v>36351.922571456293</v>
      </c>
      <c r="BK14" s="311">
        <f t="shared" si="25"/>
        <v>0</v>
      </c>
      <c r="BL14" s="311">
        <f t="shared" si="26"/>
        <v>1129918.660188139</v>
      </c>
      <c r="BM14" s="311">
        <f t="shared" si="27"/>
        <v>0</v>
      </c>
      <c r="BN14" s="311">
        <f t="shared" si="28"/>
        <v>0</v>
      </c>
      <c r="BO14" s="311">
        <f t="shared" si="29"/>
        <v>0</v>
      </c>
      <c r="BP14" s="311">
        <f t="shared" si="30"/>
        <v>0</v>
      </c>
      <c r="BQ14" s="311">
        <f t="shared" si="31"/>
        <v>0</v>
      </c>
      <c r="BR14" s="311">
        <f t="shared" si="32"/>
        <v>36351.940188138979</v>
      </c>
      <c r="BS14" s="311">
        <f>ROUNDDOWN(BR14*'1. UC Assumptions'!$C$19,2)</f>
        <v>15929.42</v>
      </c>
      <c r="BT14" s="313">
        <f>IF(BR14&gt;0,BR14/'1. UC Assumptions'!$C$29*'1. UC Assumptions'!$C$28,0)</f>
        <v>31922.233717406525</v>
      </c>
      <c r="BU14" s="312">
        <f>BT14*'1. UC Assumptions'!$C$19</f>
        <v>13988.322814967538</v>
      </c>
      <c r="BV14" s="312">
        <f t="shared" si="43"/>
        <v>1125488.9537174066</v>
      </c>
      <c r="BW14" s="79"/>
      <c r="BX14" s="93"/>
      <c r="BY14" s="93"/>
      <c r="BZ14" s="136">
        <v>1370618.3144768283</v>
      </c>
      <c r="CA14" s="136">
        <v>3019410.038646772</v>
      </c>
      <c r="CB14" s="146">
        <f t="shared" si="33"/>
        <v>0</v>
      </c>
    </row>
    <row r="15" spans="1:80" s="6" customFormat="1">
      <c r="A15" s="130" t="s">
        <v>299</v>
      </c>
      <c r="B15" s="130" t="s">
        <v>300</v>
      </c>
      <c r="C15" s="246" t="s">
        <v>300</v>
      </c>
      <c r="D15" s="246" t="s">
        <v>300</v>
      </c>
      <c r="E15" s="129" t="s">
        <v>599</v>
      </c>
      <c r="F15" s="130" t="s">
        <v>604</v>
      </c>
      <c r="G15" s="130"/>
      <c r="H15" s="130" t="s">
        <v>1039</v>
      </c>
      <c r="I15" s="246" t="s">
        <v>1322</v>
      </c>
      <c r="J15" s="101"/>
      <c r="K15" s="125">
        <f t="shared" si="34"/>
        <v>1</v>
      </c>
      <c r="L15" s="136">
        <v>2132107.0477960464</v>
      </c>
      <c r="M15" s="136">
        <v>7789492</v>
      </c>
      <c r="N15" s="151">
        <f t="shared" si="35"/>
        <v>7.2827429487527073E-2</v>
      </c>
      <c r="O15" s="136">
        <v>10644163.602852929</v>
      </c>
      <c r="P15" s="136">
        <v>0</v>
      </c>
      <c r="Q15" s="136">
        <f t="shared" si="36"/>
        <v>10644163.602852929</v>
      </c>
      <c r="R15" s="136">
        <v>6614926.0552042387</v>
      </c>
      <c r="S15" s="136">
        <f>Q15-R15</f>
        <v>4029237.5476486906</v>
      </c>
      <c r="T15" s="136" t="b">
        <f t="shared" si="1"/>
        <v>0</v>
      </c>
      <c r="U15" s="136">
        <f t="shared" si="2"/>
        <v>4029237.5476486906</v>
      </c>
      <c r="V15" s="136">
        <v>1576203.9</v>
      </c>
      <c r="W15" s="136">
        <v>0</v>
      </c>
      <c r="X15" s="136">
        <v>0</v>
      </c>
      <c r="Y15" s="136">
        <v>0</v>
      </c>
      <c r="Z15" s="136">
        <v>0</v>
      </c>
      <c r="AA15" s="63">
        <f t="shared" si="37"/>
        <v>1576203.9</v>
      </c>
      <c r="AB15" s="63">
        <v>0</v>
      </c>
      <c r="AC15" s="63">
        <f t="shared" si="38"/>
        <v>5605441.447648691</v>
      </c>
      <c r="AD15" s="44">
        <f>IF(E15='2. UC Pool Allocations by Type'!B$5,'2. UC Pool Allocations by Type'!J$5,IF(E15='2. UC Pool Allocations by Type'!B$6,'2. UC Pool Allocations by Type'!J$6,IF(E15='2. UC Pool Allocations by Type'!B$7,'2. UC Pool Allocations by Type'!J$7,IF(E15='2. UC Pool Allocations by Type'!B$10,'2. UC Pool Allocations by Type'!J$10,IF(E15='2. UC Pool Allocations by Type'!B$14,'2. UC Pool Allocations by Type'!J$14,IF(E15='2. UC Pool Allocations by Type'!B$15,'2. UC Pool Allocations by Type'!J$15,IF(E15='2. UC Pool Allocations by Type'!B$16,'2. UC Pool Allocations by Type'!J$16,0)))))))</f>
        <v>232198730.65142876</v>
      </c>
      <c r="AE15" s="64">
        <f t="shared" si="3"/>
        <v>0</v>
      </c>
      <c r="AF15" s="64">
        <f t="shared" si="4"/>
        <v>5605441.447648691</v>
      </c>
      <c r="AG15" s="64">
        <f t="shared" si="5"/>
        <v>0</v>
      </c>
      <c r="AH15" s="64">
        <f t="shared" si="6"/>
        <v>0</v>
      </c>
      <c r="AI15" s="64">
        <f t="shared" si="7"/>
        <v>0</v>
      </c>
      <c r="AJ15" s="64">
        <f t="shared" si="8"/>
        <v>0</v>
      </c>
      <c r="AK15" s="64">
        <f t="shared" si="9"/>
        <v>0</v>
      </c>
      <c r="AL15" s="42">
        <f t="shared" si="10"/>
        <v>2807397.2103418028</v>
      </c>
      <c r="AM15" s="44">
        <f>IF($F15=$E$362,S15*'1. UC Assumptions'!$H$14,0)</f>
        <v>3202727.2814643434</v>
      </c>
      <c r="AN15" s="63">
        <f t="shared" si="39"/>
        <v>395330.07112254063</v>
      </c>
      <c r="AO15" s="63">
        <f t="shared" si="11"/>
        <v>395330.07112254063</v>
      </c>
      <c r="AP15" s="63">
        <f t="shared" si="12"/>
        <v>0</v>
      </c>
      <c r="AQ15" s="63">
        <f t="shared" si="13"/>
        <v>0</v>
      </c>
      <c r="AR15" s="63">
        <f t="shared" si="14"/>
        <v>0</v>
      </c>
      <c r="AS15" s="63">
        <f t="shared" si="15"/>
        <v>0</v>
      </c>
      <c r="AT15" s="63">
        <f t="shared" si="16"/>
        <v>0</v>
      </c>
      <c r="AU15" s="87">
        <f t="shared" si="40"/>
        <v>3202727.2814643434</v>
      </c>
      <c r="AV15" s="310">
        <v>3102320.8200000003</v>
      </c>
      <c r="AW15" s="310">
        <f>AV15*'1. UC Assumptions'!$C$19</f>
        <v>1359436.9833240001</v>
      </c>
      <c r="AX15" s="311">
        <f>IF(((S15+AA15)-AV15)*'1. UC Assumptions'!$C$19&gt;0,((S15+AA15)-AV15)*'1. UC Assumptions'!$C$19,0)</f>
        <v>1096867.4590356562</v>
      </c>
      <c r="AY15" s="311">
        <f t="shared" si="41"/>
        <v>2456304.4423596561</v>
      </c>
      <c r="AZ15" s="311">
        <f>ROUND(AY15/'1. UC Assumptions'!$C$19,2)</f>
        <v>5605441.4500000002</v>
      </c>
      <c r="BA15" s="311">
        <f t="shared" si="17"/>
        <v>3202727.2814643434</v>
      </c>
      <c r="BB15" s="311">
        <f t="shared" si="18"/>
        <v>0</v>
      </c>
      <c r="BC15" s="311">
        <f t="shared" si="19"/>
        <v>0</v>
      </c>
      <c r="BD15" s="311">
        <f t="shared" si="20"/>
        <v>0</v>
      </c>
      <c r="BE15" s="311">
        <f t="shared" si="21"/>
        <v>0</v>
      </c>
      <c r="BF15" s="311">
        <f t="shared" si="22"/>
        <v>0</v>
      </c>
      <c r="BG15" s="311">
        <f t="shared" si="23"/>
        <v>0</v>
      </c>
      <c r="BH15" s="311">
        <v>3102320.8249577503</v>
      </c>
      <c r="BI15" s="311">
        <f t="shared" si="24"/>
        <v>3202727.2814643434</v>
      </c>
      <c r="BJ15" s="312">
        <f t="shared" si="42"/>
        <v>100406.45650659315</v>
      </c>
      <c r="BK15" s="311">
        <f t="shared" si="25"/>
        <v>0</v>
      </c>
      <c r="BL15" s="311">
        <f t="shared" si="26"/>
        <v>3202727.2814643434</v>
      </c>
      <c r="BM15" s="311">
        <f t="shared" si="27"/>
        <v>0</v>
      </c>
      <c r="BN15" s="311">
        <f t="shared" si="28"/>
        <v>0</v>
      </c>
      <c r="BO15" s="311">
        <f t="shared" si="29"/>
        <v>0</v>
      </c>
      <c r="BP15" s="311">
        <f t="shared" si="30"/>
        <v>0</v>
      </c>
      <c r="BQ15" s="311">
        <f t="shared" si="31"/>
        <v>0</v>
      </c>
      <c r="BR15" s="311">
        <f t="shared" si="32"/>
        <v>100406.46146434313</v>
      </c>
      <c r="BS15" s="311">
        <f>ROUNDDOWN(BR15*'1. UC Assumptions'!$C$19,2)</f>
        <v>43998.11</v>
      </c>
      <c r="BT15" s="313">
        <f>IF(BR15&gt;0,BR15/'1. UC Assumptions'!$C$29*'1. UC Assumptions'!$C$28,0)</f>
        <v>88171.31941277608</v>
      </c>
      <c r="BU15" s="312">
        <f>BT15*'1. UC Assumptions'!$C$19</f>
        <v>38636.67216667848</v>
      </c>
      <c r="BV15" s="312">
        <f t="shared" si="43"/>
        <v>3190492.1394127766</v>
      </c>
      <c r="BW15" s="79"/>
      <c r="BX15" s="93"/>
      <c r="BY15" s="93"/>
      <c r="BZ15" s="136">
        <v>2320150.0777960466</v>
      </c>
      <c r="CA15" s="136">
        <v>10644163.602852929</v>
      </c>
      <c r="CB15" s="146">
        <f t="shared" si="33"/>
        <v>0</v>
      </c>
    </row>
    <row r="16" spans="1:80" s="6" customFormat="1">
      <c r="A16" s="130" t="s">
        <v>1176</v>
      </c>
      <c r="B16" s="130" t="s">
        <v>842</v>
      </c>
      <c r="C16" s="246" t="s">
        <v>842</v>
      </c>
      <c r="D16" s="246" t="s">
        <v>842</v>
      </c>
      <c r="E16" s="129" t="s">
        <v>599</v>
      </c>
      <c r="F16" s="130" t="s">
        <v>604</v>
      </c>
      <c r="G16" s="130"/>
      <c r="H16" s="130" t="s">
        <v>707</v>
      </c>
      <c r="I16" s="246" t="s">
        <v>1323</v>
      </c>
      <c r="J16" s="101"/>
      <c r="K16" s="125" t="str">
        <f t="shared" si="34"/>
        <v xml:space="preserve"> </v>
      </c>
      <c r="L16" s="136">
        <v>336969.95939497568</v>
      </c>
      <c r="M16" s="136">
        <v>927375</v>
      </c>
      <c r="N16" s="151">
        <f t="shared" si="35"/>
        <v>8.2181582575616696E-2</v>
      </c>
      <c r="O16" s="136">
        <v>1368250.8290795586</v>
      </c>
      <c r="P16" s="136">
        <v>0</v>
      </c>
      <c r="Q16" s="136">
        <f t="shared" si="36"/>
        <v>1368250.8290795586</v>
      </c>
      <c r="R16" s="136">
        <v>0</v>
      </c>
      <c r="S16" s="136">
        <f t="shared" ref="S16:S21" si="44">Q16-R16</f>
        <v>1368250.8290795586</v>
      </c>
      <c r="T16" s="136" t="b">
        <f t="shared" si="1"/>
        <v>0</v>
      </c>
      <c r="U16" s="136">
        <f t="shared" si="2"/>
        <v>1368250.8290795586</v>
      </c>
      <c r="V16" s="136">
        <v>247859.94</v>
      </c>
      <c r="W16" s="136">
        <v>0</v>
      </c>
      <c r="X16" s="136">
        <v>0</v>
      </c>
      <c r="Y16" s="136">
        <v>0</v>
      </c>
      <c r="Z16" s="136">
        <v>0</v>
      </c>
      <c r="AA16" s="63">
        <f t="shared" si="37"/>
        <v>247859.94</v>
      </c>
      <c r="AB16" s="63">
        <v>0</v>
      </c>
      <c r="AC16" s="63">
        <f t="shared" si="38"/>
        <v>1616110.7690795586</v>
      </c>
      <c r="AD16" s="44">
        <f>IF(E16='2. UC Pool Allocations by Type'!B$5,'2. UC Pool Allocations by Type'!J$5,IF(E16='2. UC Pool Allocations by Type'!B$6,'2. UC Pool Allocations by Type'!J$6,IF(E16='2. UC Pool Allocations by Type'!B$7,'2. UC Pool Allocations by Type'!J$7,IF(E16='2. UC Pool Allocations by Type'!B$10,'2. UC Pool Allocations by Type'!J$10,IF(E16='2. UC Pool Allocations by Type'!B$14,'2. UC Pool Allocations by Type'!J$14,IF(E16='2. UC Pool Allocations by Type'!B$15,'2. UC Pool Allocations by Type'!J$15,IF(E16='2. UC Pool Allocations by Type'!B$16,'2. UC Pool Allocations by Type'!J$16,0)))))))</f>
        <v>232198730.65142876</v>
      </c>
      <c r="AE16" s="64">
        <f t="shared" si="3"/>
        <v>0</v>
      </c>
      <c r="AF16" s="64">
        <f t="shared" si="4"/>
        <v>1616110.7690795586</v>
      </c>
      <c r="AG16" s="64">
        <f t="shared" si="5"/>
        <v>0</v>
      </c>
      <c r="AH16" s="64">
        <f t="shared" si="6"/>
        <v>0</v>
      </c>
      <c r="AI16" s="64">
        <f t="shared" si="7"/>
        <v>0</v>
      </c>
      <c r="AJ16" s="64">
        <f t="shared" si="8"/>
        <v>0</v>
      </c>
      <c r="AK16" s="64">
        <f t="shared" si="9"/>
        <v>0</v>
      </c>
      <c r="AL16" s="42">
        <f t="shared" si="10"/>
        <v>809403.66732765653</v>
      </c>
      <c r="AM16" s="44">
        <f>IF($F16=$E$362,S16*'1. UC Assumptions'!$H$14,0)</f>
        <v>1087583.99234529</v>
      </c>
      <c r="AN16" s="63">
        <f t="shared" si="39"/>
        <v>278180.3250176335</v>
      </c>
      <c r="AO16" s="63">
        <f t="shared" si="11"/>
        <v>278180.3250176335</v>
      </c>
      <c r="AP16" s="63">
        <f t="shared" si="12"/>
        <v>0</v>
      </c>
      <c r="AQ16" s="63">
        <f t="shared" si="13"/>
        <v>0</v>
      </c>
      <c r="AR16" s="63">
        <f t="shared" si="14"/>
        <v>0</v>
      </c>
      <c r="AS16" s="63">
        <f t="shared" si="15"/>
        <v>0</v>
      </c>
      <c r="AT16" s="63">
        <f t="shared" si="16"/>
        <v>0</v>
      </c>
      <c r="AU16" s="87">
        <f t="shared" si="40"/>
        <v>1087583.99234529</v>
      </c>
      <c r="AV16" s="310">
        <v>1058128.52</v>
      </c>
      <c r="AW16" s="310">
        <f>AV16*'1. UC Assumptions'!$C$19</f>
        <v>463671.917464</v>
      </c>
      <c r="AX16" s="311">
        <f>IF(((S16+AA16)-AV16)*'1. UC Assumptions'!$C$19&gt;0,((S16+AA16)-AV16)*'1. UC Assumptions'!$C$19,0)</f>
        <v>244507.82154666254</v>
      </c>
      <c r="AY16" s="311">
        <f t="shared" si="41"/>
        <v>708179.73901066254</v>
      </c>
      <c r="AZ16" s="311">
        <f>ROUND(AY16/'1. UC Assumptions'!$C$19,2)</f>
        <v>1616110.77</v>
      </c>
      <c r="BA16" s="311">
        <f t="shared" si="17"/>
        <v>1087583.99234529</v>
      </c>
      <c r="BB16" s="311">
        <f t="shared" si="18"/>
        <v>0</v>
      </c>
      <c r="BC16" s="311">
        <f t="shared" si="19"/>
        <v>0</v>
      </c>
      <c r="BD16" s="311">
        <f t="shared" si="20"/>
        <v>0</v>
      </c>
      <c r="BE16" s="311">
        <f t="shared" si="21"/>
        <v>0</v>
      </c>
      <c r="BF16" s="311">
        <f t="shared" si="22"/>
        <v>0</v>
      </c>
      <c r="BG16" s="311">
        <f t="shared" si="23"/>
        <v>0</v>
      </c>
      <c r="BH16" s="311">
        <v>1058128.5422552333</v>
      </c>
      <c r="BI16" s="311">
        <f t="shared" si="24"/>
        <v>1087583.99234529</v>
      </c>
      <c r="BJ16" s="312">
        <f t="shared" si="42"/>
        <v>29455.450090056751</v>
      </c>
      <c r="BK16" s="311">
        <f t="shared" si="25"/>
        <v>0</v>
      </c>
      <c r="BL16" s="311">
        <f t="shared" si="26"/>
        <v>1087583.99234529</v>
      </c>
      <c r="BM16" s="311">
        <f t="shared" si="27"/>
        <v>0</v>
      </c>
      <c r="BN16" s="311">
        <f t="shared" si="28"/>
        <v>0</v>
      </c>
      <c r="BO16" s="311">
        <f t="shared" si="29"/>
        <v>0</v>
      </c>
      <c r="BP16" s="311">
        <f t="shared" si="30"/>
        <v>0</v>
      </c>
      <c r="BQ16" s="311">
        <f t="shared" si="31"/>
        <v>0</v>
      </c>
      <c r="BR16" s="311">
        <f t="shared" si="32"/>
        <v>29455.472345290007</v>
      </c>
      <c r="BS16" s="311">
        <f>ROUNDDOWN(BR16*'1. UC Assumptions'!$C$19,2)</f>
        <v>12907.38</v>
      </c>
      <c r="BT16" s="313">
        <f>IF(BR16&gt;0,BR16/'1. UC Assumptions'!$C$29*'1. UC Assumptions'!$C$28,0)</f>
        <v>25866.142703705013</v>
      </c>
      <c r="BU16" s="312">
        <f>BT16*'1. UC Assumptions'!$C$19</f>
        <v>11334.543732763535</v>
      </c>
      <c r="BV16" s="312">
        <f t="shared" si="43"/>
        <v>1083994.662703705</v>
      </c>
      <c r="BW16" s="79"/>
      <c r="BX16" s="93"/>
      <c r="BY16" s="93"/>
      <c r="BZ16" s="136">
        <v>372165.91939497564</v>
      </c>
      <c r="CA16" s="136">
        <v>1368250.8290795586</v>
      </c>
      <c r="CB16" s="146">
        <f t="shared" si="33"/>
        <v>0</v>
      </c>
    </row>
    <row r="17" spans="1:80" s="6" customFormat="1">
      <c r="A17" s="130" t="s">
        <v>251</v>
      </c>
      <c r="B17" s="130" t="s">
        <v>252</v>
      </c>
      <c r="C17" s="246" t="s">
        <v>252</v>
      </c>
      <c r="D17" s="246" t="s">
        <v>252</v>
      </c>
      <c r="E17" s="129" t="s">
        <v>580</v>
      </c>
      <c r="F17" s="130"/>
      <c r="G17" s="130"/>
      <c r="H17" s="130" t="s">
        <v>250</v>
      </c>
      <c r="I17" s="246" t="s">
        <v>565</v>
      </c>
      <c r="J17" s="101"/>
      <c r="K17" s="125" t="str">
        <f t="shared" si="34"/>
        <v xml:space="preserve"> </v>
      </c>
      <c r="L17" s="136">
        <v>14251347.487278916</v>
      </c>
      <c r="M17" s="136">
        <v>22327793</v>
      </c>
      <c r="N17" s="151">
        <f t="shared" si="35"/>
        <v>0.11719454826891851</v>
      </c>
      <c r="O17" s="136">
        <v>40866016.332750879</v>
      </c>
      <c r="P17" s="136">
        <v>0</v>
      </c>
      <c r="Q17" s="136">
        <f t="shared" si="36"/>
        <v>40866016.332750879</v>
      </c>
      <c r="R17" s="136">
        <v>0</v>
      </c>
      <c r="S17" s="136">
        <f t="shared" si="44"/>
        <v>40866016.332750879</v>
      </c>
      <c r="T17" s="136">
        <f t="shared" si="1"/>
        <v>0</v>
      </c>
      <c r="U17" s="136" t="b">
        <f t="shared" si="2"/>
        <v>0</v>
      </c>
      <c r="V17" s="136">
        <v>205894</v>
      </c>
      <c r="W17" s="136">
        <v>0</v>
      </c>
      <c r="X17" s="136">
        <v>0</v>
      </c>
      <c r="Y17" s="136">
        <v>0</v>
      </c>
      <c r="Z17" s="136">
        <v>0</v>
      </c>
      <c r="AA17" s="63">
        <f t="shared" si="37"/>
        <v>205894</v>
      </c>
      <c r="AB17" s="63">
        <v>0</v>
      </c>
      <c r="AC17" s="63">
        <f t="shared" si="38"/>
        <v>41071910.332750879</v>
      </c>
      <c r="AD17" s="44">
        <f>IF(E17='2. UC Pool Allocations by Type'!B$5,'2. UC Pool Allocations by Type'!J$5,IF(E17='2. UC Pool Allocations by Type'!B$6,'2. UC Pool Allocations by Type'!J$6,IF(E17='2. UC Pool Allocations by Type'!B$7,'2. UC Pool Allocations by Type'!J$7,IF(E17='2. UC Pool Allocations by Type'!B$10,'2. UC Pool Allocations by Type'!J$10,IF(E17='2. UC Pool Allocations by Type'!B$14,'2. UC Pool Allocations by Type'!J$14,IF(E17='2. UC Pool Allocations by Type'!B$15,'2. UC Pool Allocations by Type'!J$15,IF(E17='2. UC Pool Allocations by Type'!B$16,'2. UC Pool Allocations by Type'!J$16,0)))))))</f>
        <v>1888113440.4202065</v>
      </c>
      <c r="AE17" s="64">
        <f t="shared" si="3"/>
        <v>41071910.332750879</v>
      </c>
      <c r="AF17" s="64">
        <f t="shared" si="4"/>
        <v>0</v>
      </c>
      <c r="AG17" s="64">
        <f t="shared" si="5"/>
        <v>0</v>
      </c>
      <c r="AH17" s="64">
        <f t="shared" si="6"/>
        <v>0</v>
      </c>
      <c r="AI17" s="64">
        <f t="shared" si="7"/>
        <v>0</v>
      </c>
      <c r="AJ17" s="64">
        <f t="shared" si="8"/>
        <v>0</v>
      </c>
      <c r="AK17" s="64">
        <f t="shared" si="9"/>
        <v>0</v>
      </c>
      <c r="AL17" s="42">
        <f t="shared" si="10"/>
        <v>15329999.415584501</v>
      </c>
      <c r="AM17" s="44">
        <f>IF($F17=$E$362,S17*'1. UC Assumptions'!$H$14,0)</f>
        <v>0</v>
      </c>
      <c r="AN17" s="63">
        <f t="shared" si="39"/>
        <v>0</v>
      </c>
      <c r="AO17" s="63">
        <f t="shared" si="11"/>
        <v>0</v>
      </c>
      <c r="AP17" s="63">
        <f t="shared" si="12"/>
        <v>0</v>
      </c>
      <c r="AQ17" s="63">
        <f t="shared" si="13"/>
        <v>0</v>
      </c>
      <c r="AR17" s="63">
        <f t="shared" si="14"/>
        <v>0</v>
      </c>
      <c r="AS17" s="63">
        <f t="shared" si="15"/>
        <v>15329999.415584501</v>
      </c>
      <c r="AT17" s="63">
        <f t="shared" si="16"/>
        <v>-1686706.3445513675</v>
      </c>
      <c r="AU17" s="87">
        <f t="shared" si="40"/>
        <v>13643293.071033133</v>
      </c>
      <c r="AV17" s="310">
        <v>13119026.18</v>
      </c>
      <c r="AW17" s="310">
        <f>AV17*'1. UC Assumptions'!$C$19</f>
        <v>5748757.2720759995</v>
      </c>
      <c r="AX17" s="311">
        <f>IF(((S17+AA17)-AV17)*'1. UC Assumptions'!$C$19&gt;0,((S17+AA17)-AV17)*'1. UC Assumptions'!$C$19,0)</f>
        <v>12248953.835735435</v>
      </c>
      <c r="AY17" s="311">
        <f t="shared" si="41"/>
        <v>17997711.107811436</v>
      </c>
      <c r="AZ17" s="311">
        <f>ROUND(AY17/'1. UC Assumptions'!$C$19,2)</f>
        <v>41071910.329999998</v>
      </c>
      <c r="BA17" s="311">
        <f t="shared" si="17"/>
        <v>13643293.071033133</v>
      </c>
      <c r="BB17" s="311">
        <f t="shared" si="18"/>
        <v>0</v>
      </c>
      <c r="BC17" s="311">
        <f t="shared" si="19"/>
        <v>0</v>
      </c>
      <c r="BD17" s="311">
        <f t="shared" si="20"/>
        <v>27428617.258966863</v>
      </c>
      <c r="BE17" s="311">
        <f t="shared" si="21"/>
        <v>0</v>
      </c>
      <c r="BF17" s="311">
        <f t="shared" si="22"/>
        <v>0</v>
      </c>
      <c r="BG17" s="311">
        <f t="shared" si="23"/>
        <v>0</v>
      </c>
      <c r="BH17" s="311">
        <v>11758503.580010651</v>
      </c>
      <c r="BI17" s="311">
        <f t="shared" si="24"/>
        <v>13643293.071033133</v>
      </c>
      <c r="BJ17" s="312">
        <f t="shared" si="42"/>
        <v>1884789.4910224825</v>
      </c>
      <c r="BK17" s="311">
        <f t="shared" si="25"/>
        <v>13643293.071033133</v>
      </c>
      <c r="BL17" s="311">
        <f t="shared" si="26"/>
        <v>0</v>
      </c>
      <c r="BM17" s="311">
        <f t="shared" si="27"/>
        <v>0</v>
      </c>
      <c r="BN17" s="311">
        <f t="shared" si="28"/>
        <v>0</v>
      </c>
      <c r="BO17" s="311">
        <f t="shared" si="29"/>
        <v>0</v>
      </c>
      <c r="BP17" s="311">
        <f t="shared" si="30"/>
        <v>0</v>
      </c>
      <c r="BQ17" s="311">
        <f t="shared" si="31"/>
        <v>0</v>
      </c>
      <c r="BR17" s="311">
        <f t="shared" si="32"/>
        <v>524266.89103313349</v>
      </c>
      <c r="BS17" s="311">
        <f>ROUNDDOWN(BR17*'1. UC Assumptions'!$C$19,2)</f>
        <v>229733.75</v>
      </c>
      <c r="BT17" s="313">
        <f>IF(BR17&gt;0,BR17/'1. UC Assumptions'!$C$29*'1. UC Assumptions'!$C$28,0)</f>
        <v>460381.76062246005</v>
      </c>
      <c r="BU17" s="312">
        <f>BT17*'1. UC Assumptions'!$C$19</f>
        <v>201739.28750476197</v>
      </c>
      <c r="BV17" s="312">
        <f t="shared" si="43"/>
        <v>13579407.94062246</v>
      </c>
      <c r="BW17" s="79"/>
      <c r="BX17" s="93"/>
      <c r="BY17" s="93"/>
      <c r="BZ17" s="136">
        <v>16486040.917278916</v>
      </c>
      <c r="CA17" s="136">
        <v>40866016.332750879</v>
      </c>
      <c r="CB17" s="146">
        <f t="shared" si="33"/>
        <v>0</v>
      </c>
    </row>
    <row r="18" spans="1:80" s="6" customFormat="1">
      <c r="A18" s="130" t="s">
        <v>321</v>
      </c>
      <c r="B18" s="130" t="s">
        <v>322</v>
      </c>
      <c r="C18" s="246" t="s">
        <v>322</v>
      </c>
      <c r="D18" s="246" t="s">
        <v>322</v>
      </c>
      <c r="E18" s="129" t="s">
        <v>580</v>
      </c>
      <c r="F18" s="130"/>
      <c r="G18" s="130"/>
      <c r="H18" s="130" t="s">
        <v>320</v>
      </c>
      <c r="I18" s="246" t="s">
        <v>565</v>
      </c>
      <c r="J18" s="101"/>
      <c r="K18" s="125">
        <f t="shared" si="34"/>
        <v>1</v>
      </c>
      <c r="L18" s="136">
        <v>32092243.166921172</v>
      </c>
      <c r="M18" s="136">
        <v>36881522</v>
      </c>
      <c r="N18" s="151">
        <f t="shared" si="35"/>
        <v>9.2172928530853682E-2</v>
      </c>
      <c r="O18" s="136">
        <v>75331279.094155684</v>
      </c>
      <c r="P18" s="136">
        <v>0</v>
      </c>
      <c r="Q18" s="136">
        <f t="shared" si="36"/>
        <v>75331279.094155684</v>
      </c>
      <c r="R18" s="136">
        <v>9435734.1343756616</v>
      </c>
      <c r="S18" s="136">
        <f t="shared" si="44"/>
        <v>65895544.959780023</v>
      </c>
      <c r="T18" s="136">
        <f t="shared" si="1"/>
        <v>0</v>
      </c>
      <c r="U18" s="136" t="b">
        <f t="shared" si="2"/>
        <v>0</v>
      </c>
      <c r="V18" s="136">
        <v>266620</v>
      </c>
      <c r="W18" s="136">
        <v>0</v>
      </c>
      <c r="X18" s="136">
        <v>0</v>
      </c>
      <c r="Y18" s="136">
        <v>0</v>
      </c>
      <c r="Z18" s="136">
        <v>0</v>
      </c>
      <c r="AA18" s="63">
        <f t="shared" si="37"/>
        <v>266620</v>
      </c>
      <c r="AB18" s="63">
        <v>0</v>
      </c>
      <c r="AC18" s="63">
        <f t="shared" si="38"/>
        <v>66162164.959780023</v>
      </c>
      <c r="AD18" s="44">
        <f>IF(E18='2. UC Pool Allocations by Type'!B$5,'2. UC Pool Allocations by Type'!J$5,IF(E18='2. UC Pool Allocations by Type'!B$6,'2. UC Pool Allocations by Type'!J$6,IF(E18='2. UC Pool Allocations by Type'!B$7,'2. UC Pool Allocations by Type'!J$7,IF(E18='2. UC Pool Allocations by Type'!B$10,'2. UC Pool Allocations by Type'!J$10,IF(E18='2. UC Pool Allocations by Type'!B$14,'2. UC Pool Allocations by Type'!J$14,IF(E18='2. UC Pool Allocations by Type'!B$15,'2. UC Pool Allocations by Type'!J$15,IF(E18='2. UC Pool Allocations by Type'!B$16,'2. UC Pool Allocations by Type'!J$16,0)))))))</f>
        <v>1888113440.4202065</v>
      </c>
      <c r="AE18" s="64">
        <f t="shared" si="3"/>
        <v>66162164.959780023</v>
      </c>
      <c r="AF18" s="64">
        <f t="shared" si="4"/>
        <v>0</v>
      </c>
      <c r="AG18" s="64">
        <f t="shared" si="5"/>
        <v>0</v>
      </c>
      <c r="AH18" s="64">
        <f t="shared" si="6"/>
        <v>0</v>
      </c>
      <c r="AI18" s="64">
        <f t="shared" si="7"/>
        <v>0</v>
      </c>
      <c r="AJ18" s="64">
        <f t="shared" si="8"/>
        <v>0</v>
      </c>
      <c r="AK18" s="64">
        <f t="shared" si="9"/>
        <v>0</v>
      </c>
      <c r="AL18" s="42">
        <f t="shared" si="10"/>
        <v>24694881.293565106</v>
      </c>
      <c r="AM18" s="44">
        <f>IF($F18=$E$362,S18*'1. UC Assumptions'!$H$14,0)</f>
        <v>0</v>
      </c>
      <c r="AN18" s="63">
        <f t="shared" si="39"/>
        <v>0</v>
      </c>
      <c r="AO18" s="63">
        <f t="shared" si="11"/>
        <v>0</v>
      </c>
      <c r="AP18" s="63">
        <f t="shared" si="12"/>
        <v>0</v>
      </c>
      <c r="AQ18" s="63">
        <f t="shared" si="13"/>
        <v>0</v>
      </c>
      <c r="AR18" s="63">
        <f t="shared" si="14"/>
        <v>0</v>
      </c>
      <c r="AS18" s="63">
        <f t="shared" si="15"/>
        <v>24694881.293565106</v>
      </c>
      <c r="AT18" s="63">
        <f t="shared" si="16"/>
        <v>-2717091.6205942333</v>
      </c>
      <c r="AU18" s="87">
        <f t="shared" si="40"/>
        <v>21977789.672970872</v>
      </c>
      <c r="AV18" s="310">
        <v>21540593.149999999</v>
      </c>
      <c r="AW18" s="310">
        <f>AV18*'1. UC Assumptions'!$C$19</f>
        <v>9439087.9183299989</v>
      </c>
      <c r="AX18" s="311">
        <f>IF(((S18+AA18)-AV18)*'1. UC Assumptions'!$C$19&gt;0,((S18+AA18)-AV18)*'1. UC Assumptions'!$C$19,0)</f>
        <v>19553172.767045606</v>
      </c>
      <c r="AY18" s="311">
        <f t="shared" si="41"/>
        <v>28992260.685375605</v>
      </c>
      <c r="AZ18" s="311">
        <f>ROUND(AY18/'1. UC Assumptions'!$C$19,2)</f>
        <v>66162164.960000001</v>
      </c>
      <c r="BA18" s="311">
        <f t="shared" si="17"/>
        <v>21977789.672970872</v>
      </c>
      <c r="BB18" s="311">
        <f t="shared" si="18"/>
        <v>0</v>
      </c>
      <c r="BC18" s="311">
        <f t="shared" si="19"/>
        <v>0</v>
      </c>
      <c r="BD18" s="311">
        <f t="shared" si="20"/>
        <v>44184375.287029132</v>
      </c>
      <c r="BE18" s="311">
        <f t="shared" si="21"/>
        <v>0</v>
      </c>
      <c r="BF18" s="311">
        <f t="shared" si="22"/>
        <v>0</v>
      </c>
      <c r="BG18" s="311">
        <f t="shared" si="23"/>
        <v>0</v>
      </c>
      <c r="BH18" s="311">
        <v>19306702.942448121</v>
      </c>
      <c r="BI18" s="311">
        <f t="shared" si="24"/>
        <v>21977789.672970872</v>
      </c>
      <c r="BJ18" s="312">
        <f t="shared" si="42"/>
        <v>2671086.7305227518</v>
      </c>
      <c r="BK18" s="311">
        <f t="shared" si="25"/>
        <v>21977789.672970872</v>
      </c>
      <c r="BL18" s="311">
        <f t="shared" si="26"/>
        <v>0</v>
      </c>
      <c r="BM18" s="311">
        <f t="shared" si="27"/>
        <v>0</v>
      </c>
      <c r="BN18" s="311">
        <f t="shared" si="28"/>
        <v>0</v>
      </c>
      <c r="BO18" s="311">
        <f t="shared" si="29"/>
        <v>0</v>
      </c>
      <c r="BP18" s="311">
        <f t="shared" si="30"/>
        <v>0</v>
      </c>
      <c r="BQ18" s="311">
        <f t="shared" si="31"/>
        <v>0</v>
      </c>
      <c r="BR18" s="311">
        <f t="shared" si="32"/>
        <v>437196.52297087386</v>
      </c>
      <c r="BS18" s="311">
        <f>ROUNDDOWN(BR18*'1. UC Assumptions'!$C$19,2)</f>
        <v>191579.51</v>
      </c>
      <c r="BT18" s="313">
        <f>IF(BR18&gt;0,BR18/'1. UC Assumptions'!$C$29*'1. UC Assumptions'!$C$28,0)</f>
        <v>383921.44998267316</v>
      </c>
      <c r="BU18" s="312">
        <f>BT18*'1. UC Assumptions'!$C$19</f>
        <v>168234.37938240738</v>
      </c>
      <c r="BV18" s="312">
        <f t="shared" si="43"/>
        <v>21924514.599982671</v>
      </c>
      <c r="BW18" s="79"/>
      <c r="BX18" s="93"/>
      <c r="BY18" s="93"/>
      <c r="BZ18" s="136">
        <v>34666821.046921179</v>
      </c>
      <c r="CA18" s="136">
        <v>75331279.094155684</v>
      </c>
      <c r="CB18" s="146">
        <f t="shared" si="33"/>
        <v>0</v>
      </c>
    </row>
    <row r="19" spans="1:80" s="6" customFormat="1">
      <c r="A19" s="130" t="s">
        <v>1177</v>
      </c>
      <c r="B19" s="130" t="s">
        <v>511</v>
      </c>
      <c r="C19" s="246" t="s">
        <v>511</v>
      </c>
      <c r="D19" s="246" t="s">
        <v>511</v>
      </c>
      <c r="E19" s="129" t="s">
        <v>580</v>
      </c>
      <c r="F19" s="130"/>
      <c r="G19" s="130"/>
      <c r="H19" s="130" t="s">
        <v>510</v>
      </c>
      <c r="I19" s="246" t="s">
        <v>565</v>
      </c>
      <c r="J19" s="101"/>
      <c r="K19" s="125" t="str">
        <f t="shared" si="34"/>
        <v xml:space="preserve"> </v>
      </c>
      <c r="L19" s="136">
        <v>8875309.4184353761</v>
      </c>
      <c r="M19" s="136">
        <v>10068062</v>
      </c>
      <c r="N19" s="151">
        <f t="shared" si="35"/>
        <v>9.0612000136158555E-2</v>
      </c>
      <c r="O19" s="136">
        <v>20659868.191981945</v>
      </c>
      <c r="P19" s="136">
        <v>0</v>
      </c>
      <c r="Q19" s="136">
        <f t="shared" si="36"/>
        <v>20659868.191981945</v>
      </c>
      <c r="R19" s="136">
        <v>0</v>
      </c>
      <c r="S19" s="136">
        <f t="shared" si="44"/>
        <v>20659868.191981945</v>
      </c>
      <c r="T19" s="136">
        <f t="shared" si="1"/>
        <v>0</v>
      </c>
      <c r="U19" s="136" t="b">
        <f t="shared" si="2"/>
        <v>0</v>
      </c>
      <c r="V19" s="136">
        <v>0</v>
      </c>
      <c r="W19" s="136">
        <v>0</v>
      </c>
      <c r="X19" s="136">
        <v>0</v>
      </c>
      <c r="Y19" s="136">
        <v>0</v>
      </c>
      <c r="Z19" s="136">
        <v>0</v>
      </c>
      <c r="AA19" s="63">
        <f t="shared" si="37"/>
        <v>0</v>
      </c>
      <c r="AB19" s="63">
        <v>0</v>
      </c>
      <c r="AC19" s="63">
        <f t="shared" si="38"/>
        <v>20659868.191981945</v>
      </c>
      <c r="AD19" s="44">
        <f>IF(E19='2. UC Pool Allocations by Type'!B$5,'2. UC Pool Allocations by Type'!J$5,IF(E19='2. UC Pool Allocations by Type'!B$6,'2. UC Pool Allocations by Type'!J$6,IF(E19='2. UC Pool Allocations by Type'!B$7,'2. UC Pool Allocations by Type'!J$7,IF(E19='2. UC Pool Allocations by Type'!B$10,'2. UC Pool Allocations by Type'!J$10,IF(E19='2. UC Pool Allocations by Type'!B$14,'2. UC Pool Allocations by Type'!J$14,IF(E19='2. UC Pool Allocations by Type'!B$15,'2. UC Pool Allocations by Type'!J$15,IF(E19='2. UC Pool Allocations by Type'!B$16,'2. UC Pool Allocations by Type'!J$16,0)))))))</f>
        <v>1888113440.4202065</v>
      </c>
      <c r="AE19" s="64">
        <f t="shared" si="3"/>
        <v>20659868.191981945</v>
      </c>
      <c r="AF19" s="64">
        <f t="shared" si="4"/>
        <v>0</v>
      </c>
      <c r="AG19" s="64">
        <f t="shared" si="5"/>
        <v>0</v>
      </c>
      <c r="AH19" s="64">
        <f t="shared" si="6"/>
        <v>0</v>
      </c>
      <c r="AI19" s="64">
        <f t="shared" si="7"/>
        <v>0</v>
      </c>
      <c r="AJ19" s="64">
        <f t="shared" si="8"/>
        <v>0</v>
      </c>
      <c r="AK19" s="64">
        <f t="shared" si="9"/>
        <v>0</v>
      </c>
      <c r="AL19" s="42">
        <f t="shared" si="10"/>
        <v>7711249.9697046187</v>
      </c>
      <c r="AM19" s="44">
        <f>IF($F19=$E$362,S19*'1. UC Assumptions'!$H$14,0)</f>
        <v>0</v>
      </c>
      <c r="AN19" s="63">
        <f t="shared" si="39"/>
        <v>0</v>
      </c>
      <c r="AO19" s="63">
        <f t="shared" si="11"/>
        <v>0</v>
      </c>
      <c r="AP19" s="63">
        <f t="shared" si="12"/>
        <v>0</v>
      </c>
      <c r="AQ19" s="63">
        <f t="shared" si="13"/>
        <v>0</v>
      </c>
      <c r="AR19" s="63">
        <f t="shared" si="14"/>
        <v>0</v>
      </c>
      <c r="AS19" s="63">
        <f t="shared" si="15"/>
        <v>7711249.9697046187</v>
      </c>
      <c r="AT19" s="63">
        <f t="shared" si="16"/>
        <v>-848441.92721232434</v>
      </c>
      <c r="AU19" s="87">
        <f t="shared" si="40"/>
        <v>6862808.0424922947</v>
      </c>
      <c r="AV19" s="310">
        <v>6757869.370000001</v>
      </c>
      <c r="AW19" s="310">
        <f>AV19*'1. UC Assumptions'!$C$19</f>
        <v>2961298.3579340004</v>
      </c>
      <c r="AX19" s="311">
        <f>IF(((S19+AA19)-AV19)*'1. UC Assumptions'!$C$19&gt;0,((S19+AA19)-AV19)*'1. UC Assumptions'!$C$19,0)</f>
        <v>6091855.8837924879</v>
      </c>
      <c r="AY19" s="311">
        <f t="shared" si="41"/>
        <v>9053154.2417264879</v>
      </c>
      <c r="AZ19" s="311">
        <f>ROUND(AY19/'1. UC Assumptions'!$C$19,2)</f>
        <v>20659868.190000001</v>
      </c>
      <c r="BA19" s="311">
        <f t="shared" si="17"/>
        <v>6862808.0424922947</v>
      </c>
      <c r="BB19" s="311">
        <f t="shared" si="18"/>
        <v>0</v>
      </c>
      <c r="BC19" s="311">
        <f t="shared" si="19"/>
        <v>0</v>
      </c>
      <c r="BD19" s="311">
        <f t="shared" si="20"/>
        <v>13797060.147507707</v>
      </c>
      <c r="BE19" s="311">
        <f t="shared" si="21"/>
        <v>0</v>
      </c>
      <c r="BF19" s="311">
        <f t="shared" si="22"/>
        <v>0</v>
      </c>
      <c r="BG19" s="311">
        <f t="shared" si="23"/>
        <v>0</v>
      </c>
      <c r="BH19" s="311">
        <v>6057037.3296795478</v>
      </c>
      <c r="BI19" s="311">
        <f t="shared" si="24"/>
        <v>6862808.0424922947</v>
      </c>
      <c r="BJ19" s="312">
        <f t="shared" si="42"/>
        <v>805770.71281274687</v>
      </c>
      <c r="BK19" s="311">
        <f t="shared" si="25"/>
        <v>6862808.0424922947</v>
      </c>
      <c r="BL19" s="311">
        <f t="shared" si="26"/>
        <v>0</v>
      </c>
      <c r="BM19" s="311">
        <f t="shared" si="27"/>
        <v>0</v>
      </c>
      <c r="BN19" s="311">
        <f t="shared" si="28"/>
        <v>0</v>
      </c>
      <c r="BO19" s="311">
        <f t="shared" si="29"/>
        <v>0</v>
      </c>
      <c r="BP19" s="311">
        <f t="shared" si="30"/>
        <v>0</v>
      </c>
      <c r="BQ19" s="311">
        <f t="shared" si="31"/>
        <v>0</v>
      </c>
      <c r="BR19" s="311">
        <f t="shared" si="32"/>
        <v>104938.67249229364</v>
      </c>
      <c r="BS19" s="311">
        <f>ROUNDDOWN(BR19*'1. UC Assumptions'!$C$19,2)</f>
        <v>45984.12</v>
      </c>
      <c r="BT19" s="313">
        <f>IF(BR19&gt;0,BR19/'1. UC Assumptions'!$C$29*'1. UC Assumptions'!$C$28,0)</f>
        <v>92151.252779250135</v>
      </c>
      <c r="BU19" s="312">
        <f>BT19*'1. UC Assumptions'!$C$19</f>
        <v>40380.67896786741</v>
      </c>
      <c r="BV19" s="312">
        <f t="shared" si="43"/>
        <v>6850020.6227792511</v>
      </c>
      <c r="BW19" s="79"/>
      <c r="BX19" s="93"/>
      <c r="BY19" s="93"/>
      <c r="BZ19" s="136">
        <v>9554322.6784353741</v>
      </c>
      <c r="CA19" s="136">
        <v>20659868.191981945</v>
      </c>
      <c r="CB19" s="146">
        <f t="shared" si="33"/>
        <v>0</v>
      </c>
    </row>
    <row r="20" spans="1:80" s="6" customFormat="1">
      <c r="A20" s="130" t="s">
        <v>1284</v>
      </c>
      <c r="B20" s="130" t="s">
        <v>187</v>
      </c>
      <c r="C20" s="246" t="s">
        <v>187</v>
      </c>
      <c r="D20" s="246" t="s">
        <v>187</v>
      </c>
      <c r="E20" s="129" t="s">
        <v>580</v>
      </c>
      <c r="F20" s="130"/>
      <c r="G20" s="130"/>
      <c r="H20" s="130" t="s">
        <v>1282</v>
      </c>
      <c r="I20" s="246" t="s">
        <v>572</v>
      </c>
      <c r="J20" s="101"/>
      <c r="K20" s="125">
        <f t="shared" si="34"/>
        <v>1</v>
      </c>
      <c r="L20" s="136">
        <v>11295971.182610344</v>
      </c>
      <c r="M20" s="136">
        <v>20400463.550000001</v>
      </c>
      <c r="N20" s="151">
        <f t="shared" si="35"/>
        <v>0.10024148441688374</v>
      </c>
      <c r="O20" s="136">
        <v>34873732.400930077</v>
      </c>
      <c r="P20" s="136">
        <v>0</v>
      </c>
      <c r="Q20" s="136">
        <f t="shared" si="36"/>
        <v>34873732.400930077</v>
      </c>
      <c r="R20" s="136">
        <v>7099725.598285987</v>
      </c>
      <c r="S20" s="136">
        <f t="shared" si="44"/>
        <v>27774006.802644089</v>
      </c>
      <c r="T20" s="136">
        <f t="shared" si="1"/>
        <v>0</v>
      </c>
      <c r="U20" s="136" t="b">
        <f t="shared" si="2"/>
        <v>0</v>
      </c>
      <c r="V20" s="136">
        <v>0</v>
      </c>
      <c r="W20" s="136">
        <v>0</v>
      </c>
      <c r="X20" s="136">
        <v>0</v>
      </c>
      <c r="Y20" s="136">
        <v>0</v>
      </c>
      <c r="Z20" s="136">
        <v>0</v>
      </c>
      <c r="AA20" s="63">
        <f t="shared" si="37"/>
        <v>0</v>
      </c>
      <c r="AB20" s="63">
        <v>0</v>
      </c>
      <c r="AC20" s="63">
        <f t="shared" si="38"/>
        <v>27774006.802644089</v>
      </c>
      <c r="AD20" s="44">
        <f>IF(E20='2. UC Pool Allocations by Type'!B$5,'2. UC Pool Allocations by Type'!J$5,IF(E20='2. UC Pool Allocations by Type'!B$6,'2. UC Pool Allocations by Type'!J$6,IF(E20='2. UC Pool Allocations by Type'!B$7,'2. UC Pool Allocations by Type'!J$7,IF(E20='2. UC Pool Allocations by Type'!B$10,'2. UC Pool Allocations by Type'!J$10,IF(E20='2. UC Pool Allocations by Type'!B$14,'2. UC Pool Allocations by Type'!J$14,IF(E20='2. UC Pool Allocations by Type'!B$15,'2. UC Pool Allocations by Type'!J$15,IF(E20='2. UC Pool Allocations by Type'!B$16,'2. UC Pool Allocations by Type'!J$16,0)))))))</f>
        <v>1888113440.4202065</v>
      </c>
      <c r="AE20" s="64">
        <f t="shared" si="3"/>
        <v>27774006.802644089</v>
      </c>
      <c r="AF20" s="64">
        <f t="shared" si="4"/>
        <v>0</v>
      </c>
      <c r="AG20" s="64">
        <f t="shared" si="5"/>
        <v>0</v>
      </c>
      <c r="AH20" s="64">
        <f t="shared" si="6"/>
        <v>0</v>
      </c>
      <c r="AI20" s="64">
        <f t="shared" si="7"/>
        <v>0</v>
      </c>
      <c r="AJ20" s="64">
        <f t="shared" si="8"/>
        <v>0</v>
      </c>
      <c r="AK20" s="64">
        <f t="shared" si="9"/>
        <v>0</v>
      </c>
      <c r="AL20" s="42">
        <f t="shared" si="10"/>
        <v>10366586.42375003</v>
      </c>
      <c r="AM20" s="44">
        <f>IF($F20=$E$362,S20*'1. UC Assumptions'!$H$14,0)</f>
        <v>0</v>
      </c>
      <c r="AN20" s="63">
        <f>IF(AM20=0,0,IF(AL20&gt;AM20,0,AM20-AL20))</f>
        <v>0</v>
      </c>
      <c r="AO20" s="63">
        <f t="shared" si="11"/>
        <v>0</v>
      </c>
      <c r="AP20" s="63">
        <f t="shared" si="12"/>
        <v>0</v>
      </c>
      <c r="AQ20" s="63">
        <f t="shared" si="13"/>
        <v>0</v>
      </c>
      <c r="AR20" s="63">
        <f t="shared" si="14"/>
        <v>0</v>
      </c>
      <c r="AS20" s="63">
        <f t="shared" si="15"/>
        <v>10366586.42375003</v>
      </c>
      <c r="AT20" s="63">
        <f t="shared" si="16"/>
        <v>-1140599.3319545449</v>
      </c>
      <c r="AU20" s="87">
        <f>AL20+AN20+AQ20+AT20</f>
        <v>9225987.0917954855</v>
      </c>
      <c r="AV20" s="310">
        <v>8931538.3800000008</v>
      </c>
      <c r="AW20" s="310">
        <f>AV20*'1. UC Assumptions'!$C$19</f>
        <v>3913800.1181160002</v>
      </c>
      <c r="AX20" s="311">
        <f>IF(((S20+AA20)-AV20)*'1. UC Assumptions'!$C$19&gt;0,((S20+AA20)-AV20)*'1. UC Assumptions'!$C$19,0)</f>
        <v>8256769.6628026385</v>
      </c>
      <c r="AY20" s="311">
        <f>AX20+AW20</f>
        <v>12170569.780918639</v>
      </c>
      <c r="AZ20" s="311">
        <f>ROUND(AY20/'1. UC Assumptions'!$C$19,2)</f>
        <v>27774006.800000001</v>
      </c>
      <c r="BA20" s="311">
        <f t="shared" si="17"/>
        <v>9225987.0917954855</v>
      </c>
      <c r="BB20" s="311">
        <f t="shared" si="18"/>
        <v>0</v>
      </c>
      <c r="BC20" s="311">
        <f t="shared" si="19"/>
        <v>0</v>
      </c>
      <c r="BD20" s="311">
        <f t="shared" si="20"/>
        <v>18548019.708204515</v>
      </c>
      <c r="BE20" s="311">
        <f t="shared" si="21"/>
        <v>0</v>
      </c>
      <c r="BF20" s="311">
        <f t="shared" si="22"/>
        <v>0</v>
      </c>
      <c r="BG20" s="311">
        <f t="shared" si="23"/>
        <v>0</v>
      </c>
      <c r="BH20" s="311">
        <v>8005283.6779690962</v>
      </c>
      <c r="BI20" s="311">
        <f>BA20+BF20+BG20</f>
        <v>9225987.0917954855</v>
      </c>
      <c r="BJ20" s="312">
        <f t="shared" si="42"/>
        <v>1220703.4138263892</v>
      </c>
      <c r="BK20" s="311">
        <f t="shared" si="25"/>
        <v>9225987.0917954855</v>
      </c>
      <c r="BL20" s="311">
        <f t="shared" si="26"/>
        <v>0</v>
      </c>
      <c r="BM20" s="311">
        <f t="shared" si="27"/>
        <v>0</v>
      </c>
      <c r="BN20" s="311">
        <f t="shared" si="28"/>
        <v>0</v>
      </c>
      <c r="BO20" s="311">
        <f t="shared" si="29"/>
        <v>0</v>
      </c>
      <c r="BP20" s="311">
        <f t="shared" si="30"/>
        <v>0</v>
      </c>
      <c r="BQ20" s="311">
        <f t="shared" si="31"/>
        <v>0</v>
      </c>
      <c r="BR20" s="311">
        <f t="shared" si="32"/>
        <v>294448.71179548465</v>
      </c>
      <c r="BS20" s="311">
        <f>ROUNDDOWN(BR20*'1. UC Assumptions'!$C$19,2)</f>
        <v>129027.42</v>
      </c>
      <c r="BT20" s="313">
        <f>IF(BR20&gt;0,BR20/'1. UC Assumptions'!$C$29*'1. UC Assumptions'!$C$28,0)</f>
        <v>258568.33354912981</v>
      </c>
      <c r="BU20" s="312">
        <f>BT20*'1. UC Assumptions'!$C$19</f>
        <v>113304.64376122867</v>
      </c>
      <c r="BV20" s="312">
        <f t="shared" si="43"/>
        <v>9190106.7135491315</v>
      </c>
      <c r="BW20" s="79"/>
      <c r="BX20" s="93"/>
      <c r="BY20" s="93"/>
      <c r="BZ20" s="136">
        <v>12722002.962610345</v>
      </c>
      <c r="CA20" s="136">
        <v>34873732.400930077</v>
      </c>
      <c r="CB20" s="146">
        <f t="shared" si="33"/>
        <v>0</v>
      </c>
    </row>
    <row r="21" spans="1:80" s="6" customFormat="1">
      <c r="A21" s="130" t="s">
        <v>476</v>
      </c>
      <c r="B21" s="130" t="s">
        <v>477</v>
      </c>
      <c r="C21" s="246" t="s">
        <v>477</v>
      </c>
      <c r="D21" s="246" t="s">
        <v>477</v>
      </c>
      <c r="E21" s="129" t="s">
        <v>580</v>
      </c>
      <c r="F21" s="130"/>
      <c r="G21" s="130"/>
      <c r="H21" s="130" t="s">
        <v>475</v>
      </c>
      <c r="I21" s="246" t="s">
        <v>567</v>
      </c>
      <c r="J21" s="101"/>
      <c r="K21" s="125" t="str">
        <f t="shared" si="34"/>
        <v xml:space="preserve"> </v>
      </c>
      <c r="L21" s="136">
        <v>4734202.2174983388</v>
      </c>
      <c r="M21" s="136">
        <v>9313201</v>
      </c>
      <c r="N21" s="151">
        <f t="shared" si="35"/>
        <v>0.10313747511591553</v>
      </c>
      <c r="O21" s="136">
        <v>15496216.917286307</v>
      </c>
      <c r="P21" s="136">
        <v>0</v>
      </c>
      <c r="Q21" s="136">
        <f t="shared" si="36"/>
        <v>15496216.917286307</v>
      </c>
      <c r="R21" s="136">
        <v>0</v>
      </c>
      <c r="S21" s="136">
        <f t="shared" si="44"/>
        <v>15496216.917286307</v>
      </c>
      <c r="T21" s="136">
        <f t="shared" si="1"/>
        <v>0</v>
      </c>
      <c r="U21" s="136" t="b">
        <f t="shared" si="2"/>
        <v>0</v>
      </c>
      <c r="V21" s="136">
        <v>0</v>
      </c>
      <c r="W21" s="136">
        <v>0</v>
      </c>
      <c r="X21" s="136">
        <v>0</v>
      </c>
      <c r="Y21" s="136">
        <v>0</v>
      </c>
      <c r="Z21" s="136">
        <v>0</v>
      </c>
      <c r="AA21" s="63">
        <f t="shared" si="37"/>
        <v>0</v>
      </c>
      <c r="AB21" s="63">
        <v>0</v>
      </c>
      <c r="AC21" s="63">
        <f t="shared" si="38"/>
        <v>15496216.917286307</v>
      </c>
      <c r="AD21" s="44">
        <f>IF(E21='2. UC Pool Allocations by Type'!B$5,'2. UC Pool Allocations by Type'!J$5,IF(E21='2. UC Pool Allocations by Type'!B$6,'2. UC Pool Allocations by Type'!J$6,IF(E21='2. UC Pool Allocations by Type'!B$7,'2. UC Pool Allocations by Type'!J$7,IF(E21='2. UC Pool Allocations by Type'!B$10,'2. UC Pool Allocations by Type'!J$10,IF(E21='2. UC Pool Allocations by Type'!B$14,'2. UC Pool Allocations by Type'!J$14,IF(E21='2. UC Pool Allocations by Type'!B$15,'2. UC Pool Allocations by Type'!J$15,IF(E21='2. UC Pool Allocations by Type'!B$16,'2. UC Pool Allocations by Type'!J$16,0)))))))</f>
        <v>1888113440.4202065</v>
      </c>
      <c r="AE21" s="64">
        <f t="shared" si="3"/>
        <v>15496216.917286307</v>
      </c>
      <c r="AF21" s="64">
        <f t="shared" si="4"/>
        <v>0</v>
      </c>
      <c r="AG21" s="64">
        <f t="shared" si="5"/>
        <v>0</v>
      </c>
      <c r="AH21" s="64">
        <f t="shared" si="6"/>
        <v>0</v>
      </c>
      <c r="AI21" s="64">
        <f t="shared" si="7"/>
        <v>0</v>
      </c>
      <c r="AJ21" s="64">
        <f t="shared" si="8"/>
        <v>0</v>
      </c>
      <c r="AK21" s="64">
        <f t="shared" si="9"/>
        <v>0</v>
      </c>
      <c r="AL21" s="42">
        <f t="shared" si="10"/>
        <v>5783928.586743651</v>
      </c>
      <c r="AM21" s="44">
        <f>IF($F21=$E$362,S21*'1. UC Assumptions'!$H$14,0)</f>
        <v>0</v>
      </c>
      <c r="AN21" s="63">
        <f t="shared" si="39"/>
        <v>0</v>
      </c>
      <c r="AO21" s="63">
        <f t="shared" si="11"/>
        <v>0</v>
      </c>
      <c r="AP21" s="63">
        <f t="shared" si="12"/>
        <v>0</v>
      </c>
      <c r="AQ21" s="63">
        <f t="shared" si="13"/>
        <v>0</v>
      </c>
      <c r="AR21" s="63">
        <f t="shared" si="14"/>
        <v>0</v>
      </c>
      <c r="AS21" s="63">
        <f t="shared" si="15"/>
        <v>5783928.586743651</v>
      </c>
      <c r="AT21" s="63">
        <f t="shared" si="16"/>
        <v>-636385.48047006375</v>
      </c>
      <c r="AU21" s="87">
        <f t="shared" si="40"/>
        <v>5147543.1062735869</v>
      </c>
      <c r="AV21" s="310">
        <v>5011278.84</v>
      </c>
      <c r="AW21" s="310">
        <f>AV21*'1. UC Assumptions'!$C$19</f>
        <v>2195942.3876879998</v>
      </c>
      <c r="AX21" s="311">
        <f>IF(((S21+AA21)-AV21)*'1. UC Assumptions'!$C$19&gt;0,((S21+AA21)-AV21)*'1. UC Assumptions'!$C$19,0)</f>
        <v>4594499.8654668592</v>
      </c>
      <c r="AY21" s="311">
        <f>AX21+AW21</f>
        <v>6790442.2531548589</v>
      </c>
      <c r="AZ21" s="311">
        <f>ROUND(AY21/'1. UC Assumptions'!$C$19,2)</f>
        <v>15496216.92</v>
      </c>
      <c r="BA21" s="311">
        <f t="shared" si="17"/>
        <v>5147543.1062735869</v>
      </c>
      <c r="BB21" s="311">
        <f t="shared" si="18"/>
        <v>0</v>
      </c>
      <c r="BC21" s="311">
        <f t="shared" si="19"/>
        <v>0</v>
      </c>
      <c r="BD21" s="311">
        <f t="shared" si="20"/>
        <v>10348673.813726414</v>
      </c>
      <c r="BE21" s="311">
        <f t="shared" si="21"/>
        <v>0</v>
      </c>
      <c r="BF21" s="311">
        <f t="shared" si="22"/>
        <v>0</v>
      </c>
      <c r="BG21" s="311">
        <f t="shared" si="23"/>
        <v>0</v>
      </c>
      <c r="BH21" s="311">
        <v>4491578.8110768627</v>
      </c>
      <c r="BI21" s="311">
        <f>BA21+BF21+BG21</f>
        <v>5147543.1062735869</v>
      </c>
      <c r="BJ21" s="312">
        <f t="shared" si="42"/>
        <v>655964.29519672412</v>
      </c>
      <c r="BK21" s="311">
        <f t="shared" si="25"/>
        <v>5147543.1062735869</v>
      </c>
      <c r="BL21" s="311">
        <f t="shared" si="26"/>
        <v>0</v>
      </c>
      <c r="BM21" s="311">
        <f t="shared" si="27"/>
        <v>0</v>
      </c>
      <c r="BN21" s="311">
        <f t="shared" si="28"/>
        <v>0</v>
      </c>
      <c r="BO21" s="311">
        <f t="shared" si="29"/>
        <v>0</v>
      </c>
      <c r="BP21" s="311">
        <f t="shared" si="30"/>
        <v>0</v>
      </c>
      <c r="BQ21" s="311">
        <f t="shared" si="31"/>
        <v>0</v>
      </c>
      <c r="BR21" s="311">
        <f t="shared" si="32"/>
        <v>136264.26627358701</v>
      </c>
      <c r="BS21" s="311">
        <f>ROUNDDOWN(BR21*'1. UC Assumptions'!$C$19,2)</f>
        <v>59711</v>
      </c>
      <c r="BT21" s="313">
        <f>IF(BR21&gt;0,BR21/'1. UC Assumptions'!$C$29*'1. UC Assumptions'!$C$28,0)</f>
        <v>119659.63117246889</v>
      </c>
      <c r="BU21" s="312">
        <f>BT21*'1. UC Assumptions'!$C$19</f>
        <v>52434.85037977586</v>
      </c>
      <c r="BV21" s="312">
        <f t="shared" si="43"/>
        <v>5130938.4711724687</v>
      </c>
      <c r="BW21" s="79"/>
      <c r="BX21" s="93"/>
      <c r="BY21" s="93"/>
      <c r="BZ21" s="136">
        <v>5404837.207498339</v>
      </c>
      <c r="CA21" s="136">
        <v>15496216.917286307</v>
      </c>
      <c r="CB21" s="146">
        <f t="shared" si="33"/>
        <v>0</v>
      </c>
    </row>
    <row r="22" spans="1:80" s="6" customFormat="1">
      <c r="A22" s="130" t="s">
        <v>1178</v>
      </c>
      <c r="B22" s="130" t="s">
        <v>1011</v>
      </c>
      <c r="C22" s="246" t="s">
        <v>1011</v>
      </c>
      <c r="D22" s="246" t="s">
        <v>1011</v>
      </c>
      <c r="E22" s="129" t="s">
        <v>580</v>
      </c>
      <c r="F22" s="130"/>
      <c r="G22" s="130"/>
      <c r="H22" s="130" t="s">
        <v>1042</v>
      </c>
      <c r="I22" s="246" t="s">
        <v>565</v>
      </c>
      <c r="J22" s="101"/>
      <c r="K22" s="125" t="str">
        <f t="shared" si="34"/>
        <v xml:space="preserve"> </v>
      </c>
      <c r="L22" s="136">
        <v>1773400.3840816328</v>
      </c>
      <c r="M22" s="136">
        <v>1178948</v>
      </c>
      <c r="N22" s="151">
        <f t="shared" si="35"/>
        <v>0.15876795145325273</v>
      </c>
      <c r="O22" s="136">
        <v>3421086.6889985949</v>
      </c>
      <c r="P22" s="136">
        <v>0</v>
      </c>
      <c r="Q22" s="136">
        <f t="shared" si="36"/>
        <v>3421086.6889985949</v>
      </c>
      <c r="R22" s="136">
        <v>0</v>
      </c>
      <c r="S22" s="136">
        <f t="shared" ref="S22:S58" si="45">Q22-R22</f>
        <v>3421086.6889985949</v>
      </c>
      <c r="T22" s="136">
        <f t="shared" si="1"/>
        <v>0</v>
      </c>
      <c r="U22" s="136" t="b">
        <f t="shared" si="2"/>
        <v>0</v>
      </c>
      <c r="V22" s="136">
        <v>1893906</v>
      </c>
      <c r="W22" s="136">
        <v>0</v>
      </c>
      <c r="X22" s="136">
        <v>0</v>
      </c>
      <c r="Y22" s="136">
        <v>0</v>
      </c>
      <c r="Z22" s="136">
        <v>0</v>
      </c>
      <c r="AA22" s="63">
        <f t="shared" si="37"/>
        <v>1893906</v>
      </c>
      <c r="AB22" s="63">
        <v>0</v>
      </c>
      <c r="AC22" s="63">
        <f t="shared" si="38"/>
        <v>5314992.6889985949</v>
      </c>
      <c r="AD22" s="44">
        <f>IF(E22='2. UC Pool Allocations by Type'!B$5,'2. UC Pool Allocations by Type'!J$5,IF(E22='2. UC Pool Allocations by Type'!B$6,'2. UC Pool Allocations by Type'!J$6,IF(E22='2. UC Pool Allocations by Type'!B$7,'2. UC Pool Allocations by Type'!J$7,IF(E22='2. UC Pool Allocations by Type'!B$10,'2. UC Pool Allocations by Type'!J$10,IF(E22='2. UC Pool Allocations by Type'!B$14,'2. UC Pool Allocations by Type'!J$14,IF(E22='2. UC Pool Allocations by Type'!B$15,'2. UC Pool Allocations by Type'!J$15,IF(E22='2. UC Pool Allocations by Type'!B$16,'2. UC Pool Allocations by Type'!J$16,0)))))))</f>
        <v>1888113440.4202065</v>
      </c>
      <c r="AE22" s="64">
        <f t="shared" si="3"/>
        <v>5314992.6889985949</v>
      </c>
      <c r="AF22" s="64">
        <f t="shared" si="4"/>
        <v>0</v>
      </c>
      <c r="AG22" s="64">
        <f t="shared" si="5"/>
        <v>0</v>
      </c>
      <c r="AH22" s="64">
        <f t="shared" si="6"/>
        <v>0</v>
      </c>
      <c r="AI22" s="64">
        <f t="shared" si="7"/>
        <v>0</v>
      </c>
      <c r="AJ22" s="64">
        <f t="shared" si="8"/>
        <v>0</v>
      </c>
      <c r="AK22" s="64">
        <f t="shared" si="9"/>
        <v>0</v>
      </c>
      <c r="AL22" s="42">
        <f t="shared" si="10"/>
        <v>1983809.2301056874</v>
      </c>
      <c r="AM22" s="44">
        <f>IF($F22=$E$362,S22*'1. UC Assumptions'!$H$14,0)</f>
        <v>0</v>
      </c>
      <c r="AN22" s="63">
        <f t="shared" si="39"/>
        <v>0</v>
      </c>
      <c r="AO22" s="63">
        <f t="shared" si="11"/>
        <v>0</v>
      </c>
      <c r="AP22" s="63">
        <f t="shared" si="12"/>
        <v>0</v>
      </c>
      <c r="AQ22" s="63">
        <f t="shared" si="13"/>
        <v>0</v>
      </c>
      <c r="AR22" s="63">
        <f t="shared" si="14"/>
        <v>0</v>
      </c>
      <c r="AS22" s="63">
        <f t="shared" si="15"/>
        <v>1983809.2301056874</v>
      </c>
      <c r="AT22" s="63">
        <f t="shared" si="16"/>
        <v>-218271.6074598915</v>
      </c>
      <c r="AU22" s="87">
        <f t="shared" si="40"/>
        <v>1765537.6226457958</v>
      </c>
      <c r="AV22" s="310">
        <v>1694927.1099999999</v>
      </c>
      <c r="AW22" s="310">
        <f>AV22*'1. UC Assumptions'!$C$19</f>
        <v>742717.05960199994</v>
      </c>
      <c r="AX22" s="311">
        <f>IF(((S22+AA22)-AV22)*'1. UC Assumptions'!$C$19&gt;0,((S22+AA22)-AV22)*'1. UC Assumptions'!$C$19,0)</f>
        <v>1586312.7367171843</v>
      </c>
      <c r="AY22" s="311">
        <f t="shared" si="41"/>
        <v>2329029.7963191844</v>
      </c>
      <c r="AZ22" s="311">
        <f>ROUND(AY22/'1. UC Assumptions'!$C$19,2)</f>
        <v>5314992.6900000004</v>
      </c>
      <c r="BA22" s="311">
        <f t="shared" si="17"/>
        <v>1765537.6226457958</v>
      </c>
      <c r="BB22" s="311">
        <f t="shared" si="18"/>
        <v>0</v>
      </c>
      <c r="BC22" s="311">
        <f t="shared" si="19"/>
        <v>0</v>
      </c>
      <c r="BD22" s="311">
        <f t="shared" si="20"/>
        <v>3549455.0673542046</v>
      </c>
      <c r="BE22" s="311">
        <f t="shared" si="21"/>
        <v>0</v>
      </c>
      <c r="BF22" s="311">
        <f t="shared" si="22"/>
        <v>0</v>
      </c>
      <c r="BG22" s="311">
        <f t="shared" si="23"/>
        <v>0</v>
      </c>
      <c r="BH22" s="311">
        <v>1519152.8987048969</v>
      </c>
      <c r="BI22" s="311">
        <f t="shared" si="24"/>
        <v>1765537.6226457958</v>
      </c>
      <c r="BJ22" s="312">
        <f t="shared" si="42"/>
        <v>246384.7239408989</v>
      </c>
      <c r="BK22" s="311">
        <f t="shared" si="25"/>
        <v>1765537.6226457958</v>
      </c>
      <c r="BL22" s="311">
        <f t="shared" si="26"/>
        <v>0</v>
      </c>
      <c r="BM22" s="311">
        <f t="shared" si="27"/>
        <v>0</v>
      </c>
      <c r="BN22" s="311">
        <f t="shared" si="28"/>
        <v>0</v>
      </c>
      <c r="BO22" s="311">
        <f t="shared" si="29"/>
        <v>0</v>
      </c>
      <c r="BP22" s="311">
        <f t="shared" si="30"/>
        <v>0</v>
      </c>
      <c r="BQ22" s="311">
        <f t="shared" si="31"/>
        <v>0</v>
      </c>
      <c r="BR22" s="311">
        <f t="shared" si="32"/>
        <v>70610.512645795941</v>
      </c>
      <c r="BS22" s="311">
        <f>ROUNDDOWN(BR22*'1. UC Assumptions'!$C$19,2)</f>
        <v>30941.52</v>
      </c>
      <c r="BT22" s="313">
        <f>IF(BR22&gt;0,BR22/'1. UC Assumptions'!$C$29*'1. UC Assumptions'!$C$28,0)</f>
        <v>62006.189378591778</v>
      </c>
      <c r="BU22" s="312">
        <f>BT22*'1. UC Assumptions'!$C$19</f>
        <v>27171.112185698916</v>
      </c>
      <c r="BV22" s="312">
        <f t="shared" si="43"/>
        <v>1756933.2993785916</v>
      </c>
      <c r="BW22" s="79"/>
      <c r="BX22" s="93"/>
      <c r="BY22" s="93"/>
      <c r="BZ22" s="136">
        <v>2070340.834081633</v>
      </c>
      <c r="CA22" s="136">
        <v>3421086.6889985949</v>
      </c>
      <c r="CB22" s="146">
        <f t="shared" si="33"/>
        <v>0</v>
      </c>
    </row>
    <row r="23" spans="1:80" s="6" customFormat="1">
      <c r="A23" s="130" t="s">
        <v>324</v>
      </c>
      <c r="B23" s="130" t="s">
        <v>981</v>
      </c>
      <c r="C23" s="246" t="s">
        <v>981</v>
      </c>
      <c r="D23" s="246" t="s">
        <v>981</v>
      </c>
      <c r="E23" s="129" t="s">
        <v>580</v>
      </c>
      <c r="F23" s="130" t="s">
        <v>604</v>
      </c>
      <c r="G23" s="130"/>
      <c r="H23" s="130" t="s">
        <v>323</v>
      </c>
      <c r="I23" s="246" t="s">
        <v>1325</v>
      </c>
      <c r="J23" s="101"/>
      <c r="K23" s="125">
        <f t="shared" si="34"/>
        <v>1</v>
      </c>
      <c r="L23" s="136">
        <v>255624.45847101137</v>
      </c>
      <c r="M23" s="136">
        <v>1210141</v>
      </c>
      <c r="N23" s="151">
        <f t="shared" si="35"/>
        <v>7.4629666952998441E-2</v>
      </c>
      <c r="O23" s="136">
        <v>1575155.0464679122</v>
      </c>
      <c r="P23" s="136">
        <v>0</v>
      </c>
      <c r="Q23" s="136">
        <f t="shared" si="36"/>
        <v>1575155.0464679122</v>
      </c>
      <c r="R23" s="136">
        <v>372835.23238596745</v>
      </c>
      <c r="S23" s="136">
        <f t="shared" si="45"/>
        <v>1202319.8140819448</v>
      </c>
      <c r="T23" s="136">
        <f t="shared" si="1"/>
        <v>1202319.8140819448</v>
      </c>
      <c r="U23" s="136" t="b">
        <f t="shared" si="2"/>
        <v>0</v>
      </c>
      <c r="V23" s="136">
        <v>56024</v>
      </c>
      <c r="W23" s="136">
        <v>0</v>
      </c>
      <c r="X23" s="136">
        <v>0</v>
      </c>
      <c r="Y23" s="136">
        <v>0</v>
      </c>
      <c r="Z23" s="136">
        <v>0</v>
      </c>
      <c r="AA23" s="63">
        <f t="shared" si="37"/>
        <v>56024</v>
      </c>
      <c r="AB23" s="63">
        <v>0</v>
      </c>
      <c r="AC23" s="63">
        <f t="shared" si="38"/>
        <v>1258343.8140819448</v>
      </c>
      <c r="AD23" s="44">
        <f>IF(E23='2. UC Pool Allocations by Type'!B$5,'2. UC Pool Allocations by Type'!J$5,IF(E23='2. UC Pool Allocations by Type'!B$6,'2. UC Pool Allocations by Type'!J$6,IF(E23='2. UC Pool Allocations by Type'!B$7,'2. UC Pool Allocations by Type'!J$7,IF(E23='2. UC Pool Allocations by Type'!B$10,'2. UC Pool Allocations by Type'!J$10,IF(E23='2. UC Pool Allocations by Type'!B$14,'2. UC Pool Allocations by Type'!J$14,IF(E23='2. UC Pool Allocations by Type'!B$15,'2. UC Pool Allocations by Type'!J$15,IF(E23='2. UC Pool Allocations by Type'!B$16,'2. UC Pool Allocations by Type'!J$16,0)))))))</f>
        <v>1888113440.4202065</v>
      </c>
      <c r="AE23" s="64">
        <f t="shared" si="3"/>
        <v>1258343.8140819448</v>
      </c>
      <c r="AF23" s="64">
        <f t="shared" si="4"/>
        <v>0</v>
      </c>
      <c r="AG23" s="64">
        <f t="shared" si="5"/>
        <v>0</v>
      </c>
      <c r="AH23" s="64">
        <f t="shared" si="6"/>
        <v>0</v>
      </c>
      <c r="AI23" s="64">
        <f t="shared" si="7"/>
        <v>0</v>
      </c>
      <c r="AJ23" s="64">
        <f t="shared" si="8"/>
        <v>0</v>
      </c>
      <c r="AK23" s="64">
        <f t="shared" si="9"/>
        <v>0</v>
      </c>
      <c r="AL23" s="42">
        <f t="shared" si="10"/>
        <v>469674.03702910664</v>
      </c>
      <c r="AM23" s="44">
        <f>IF($F23=$E$362,S23*'1. UC Assumptions'!$H$14,0)</f>
        <v>955690.10862923809</v>
      </c>
      <c r="AN23" s="63">
        <f t="shared" si="39"/>
        <v>486016.07160013146</v>
      </c>
      <c r="AO23" s="63">
        <f t="shared" si="11"/>
        <v>0</v>
      </c>
      <c r="AP23" s="63">
        <f t="shared" si="12"/>
        <v>0</v>
      </c>
      <c r="AQ23" s="63">
        <f t="shared" si="13"/>
        <v>0</v>
      </c>
      <c r="AR23" s="63">
        <f t="shared" si="14"/>
        <v>486016.07160013146</v>
      </c>
      <c r="AS23" s="63">
        <f t="shared" si="15"/>
        <v>0</v>
      </c>
      <c r="AT23" s="63">
        <f t="shared" si="16"/>
        <v>0</v>
      </c>
      <c r="AU23" s="87">
        <f t="shared" si="40"/>
        <v>955690.10862923809</v>
      </c>
      <c r="AV23" s="310">
        <v>934076.15</v>
      </c>
      <c r="AW23" s="310">
        <f>AV23*'1. UC Assumptions'!$C$19</f>
        <v>409312.16892999999</v>
      </c>
      <c r="AX23" s="311">
        <f>IF(((S23+AA23)-AV23)*'1. UC Assumptions'!$C$19&gt;0,((S23+AA23)-AV23)*'1. UC Assumptions'!$C$19,0)</f>
        <v>142094.09040070817</v>
      </c>
      <c r="AY23" s="311">
        <f t="shared" si="41"/>
        <v>551406.25933070818</v>
      </c>
      <c r="AZ23" s="311">
        <f>ROUND(AY23/'1. UC Assumptions'!$C$19,2)</f>
        <v>1258343.81</v>
      </c>
      <c r="BA23" s="311">
        <f t="shared" si="17"/>
        <v>955690.10862923809</v>
      </c>
      <c r="BB23" s="311">
        <f t="shared" si="18"/>
        <v>0</v>
      </c>
      <c r="BC23" s="311">
        <f t="shared" si="19"/>
        <v>0</v>
      </c>
      <c r="BD23" s="311">
        <f t="shared" si="20"/>
        <v>302653.70137076196</v>
      </c>
      <c r="BE23" s="311">
        <f t="shared" si="21"/>
        <v>0</v>
      </c>
      <c r="BF23" s="311">
        <f t="shared" si="22"/>
        <v>0</v>
      </c>
      <c r="BG23" s="311">
        <f t="shared" si="23"/>
        <v>0</v>
      </c>
      <c r="BH23" s="311">
        <v>934076.15188490693</v>
      </c>
      <c r="BI23" s="311">
        <f t="shared" si="24"/>
        <v>955690.10862923809</v>
      </c>
      <c r="BJ23" s="312">
        <f t="shared" si="42"/>
        <v>21613.956744331168</v>
      </c>
      <c r="BK23" s="311">
        <f t="shared" si="25"/>
        <v>955690.10862923809</v>
      </c>
      <c r="BL23" s="311">
        <f t="shared" si="26"/>
        <v>0</v>
      </c>
      <c r="BM23" s="311">
        <f t="shared" si="27"/>
        <v>0</v>
      </c>
      <c r="BN23" s="311">
        <f t="shared" si="28"/>
        <v>0</v>
      </c>
      <c r="BO23" s="311">
        <f t="shared" si="29"/>
        <v>0</v>
      </c>
      <c r="BP23" s="311">
        <f t="shared" si="30"/>
        <v>0</v>
      </c>
      <c r="BQ23" s="311">
        <f t="shared" si="31"/>
        <v>0</v>
      </c>
      <c r="BR23" s="311">
        <f t="shared" si="32"/>
        <v>21613.95862923807</v>
      </c>
      <c r="BS23" s="311">
        <f>ROUNDDOWN(BR23*'1. UC Assumptions'!$C$19,2)</f>
        <v>9471.23</v>
      </c>
      <c r="BT23" s="313">
        <f>IF(BR23&gt;0,BR23/'1. UC Assumptions'!$C$29*'1. UC Assumptions'!$C$28,0)</f>
        <v>18980.165442339097</v>
      </c>
      <c r="BU23" s="312">
        <f>BT23*'1. UC Assumptions'!$C$19</f>
        <v>8317.1084968329924</v>
      </c>
      <c r="BV23" s="312">
        <f t="shared" si="43"/>
        <v>953056.31544233917</v>
      </c>
      <c r="BW23" s="79"/>
      <c r="BX23" s="93"/>
      <c r="BY23" s="93"/>
      <c r="BZ23" s="136">
        <v>285913.95847101137</v>
      </c>
      <c r="CA23" s="136">
        <v>1575155.0464679122</v>
      </c>
      <c r="CB23" s="146">
        <f t="shared" si="33"/>
        <v>0</v>
      </c>
    </row>
    <row r="24" spans="1:80" s="6" customFormat="1" ht="18.75" customHeight="1">
      <c r="A24" s="130" t="s">
        <v>129</v>
      </c>
      <c r="B24" s="130" t="s">
        <v>130</v>
      </c>
      <c r="C24" s="246" t="s">
        <v>130</v>
      </c>
      <c r="D24" s="246" t="s">
        <v>130</v>
      </c>
      <c r="E24" s="129" t="s">
        <v>599</v>
      </c>
      <c r="F24" s="130" t="s">
        <v>604</v>
      </c>
      <c r="G24" s="130"/>
      <c r="H24" s="130" t="s">
        <v>1043</v>
      </c>
      <c r="I24" s="246" t="s">
        <v>1326</v>
      </c>
      <c r="J24" s="101"/>
      <c r="K24" s="125" t="str">
        <f t="shared" si="34"/>
        <v xml:space="preserve"> </v>
      </c>
      <c r="L24" s="136">
        <v>212834.52850006919</v>
      </c>
      <c r="M24" s="136">
        <v>1720792</v>
      </c>
      <c r="N24" s="151">
        <f t="shared" si="35"/>
        <v>5.6885706827381366E-2</v>
      </c>
      <c r="O24" s="136">
        <v>2043622.2403139712</v>
      </c>
      <c r="P24" s="136">
        <v>0</v>
      </c>
      <c r="Q24" s="136">
        <f t="shared" si="36"/>
        <v>2043622.2403139712</v>
      </c>
      <c r="R24" s="136">
        <v>0</v>
      </c>
      <c r="S24" s="136">
        <f t="shared" si="45"/>
        <v>2043622.2403139712</v>
      </c>
      <c r="T24" s="136" t="b">
        <f t="shared" si="1"/>
        <v>0</v>
      </c>
      <c r="U24" s="136">
        <f t="shared" si="2"/>
        <v>2043622.2403139712</v>
      </c>
      <c r="V24" s="136">
        <v>58592</v>
      </c>
      <c r="W24" s="136">
        <v>0</v>
      </c>
      <c r="X24" s="136">
        <v>0</v>
      </c>
      <c r="Y24" s="136">
        <v>0</v>
      </c>
      <c r="Z24" s="136">
        <v>0</v>
      </c>
      <c r="AA24" s="63">
        <f t="shared" si="37"/>
        <v>58592</v>
      </c>
      <c r="AB24" s="63">
        <v>0</v>
      </c>
      <c r="AC24" s="63">
        <f t="shared" si="38"/>
        <v>2102214.2403139714</v>
      </c>
      <c r="AD24" s="44">
        <f>IF(E24='2. UC Pool Allocations by Type'!B$5,'2. UC Pool Allocations by Type'!J$5,IF(E24='2. UC Pool Allocations by Type'!B$6,'2. UC Pool Allocations by Type'!J$6,IF(E24='2. UC Pool Allocations by Type'!B$7,'2. UC Pool Allocations by Type'!J$7,IF(E24='2. UC Pool Allocations by Type'!B$10,'2. UC Pool Allocations by Type'!J$10,IF(E24='2. UC Pool Allocations by Type'!B$14,'2. UC Pool Allocations by Type'!J$14,IF(E24='2. UC Pool Allocations by Type'!B$15,'2. UC Pool Allocations by Type'!J$15,IF(E24='2. UC Pool Allocations by Type'!B$16,'2. UC Pool Allocations by Type'!J$16,0)))))))</f>
        <v>232198730.65142876</v>
      </c>
      <c r="AE24" s="64">
        <f t="shared" si="3"/>
        <v>0</v>
      </c>
      <c r="AF24" s="64">
        <f t="shared" si="4"/>
        <v>2102214.2403139714</v>
      </c>
      <c r="AG24" s="64">
        <f t="shared" si="5"/>
        <v>0</v>
      </c>
      <c r="AH24" s="64">
        <f t="shared" si="6"/>
        <v>0</v>
      </c>
      <c r="AI24" s="64">
        <f t="shared" si="7"/>
        <v>0</v>
      </c>
      <c r="AJ24" s="64">
        <f t="shared" si="8"/>
        <v>0</v>
      </c>
      <c r="AK24" s="64">
        <f t="shared" si="9"/>
        <v>0</v>
      </c>
      <c r="AL24" s="42">
        <f t="shared" si="10"/>
        <v>1052860.9475126811</v>
      </c>
      <c r="AM24" s="44">
        <f>IF($F24=$E$362,S24*'1. UC Assumptions'!$H$14,0)</f>
        <v>1624417.6781982847</v>
      </c>
      <c r="AN24" s="63">
        <f t="shared" si="39"/>
        <v>571556.73068560357</v>
      </c>
      <c r="AO24" s="63">
        <f t="shared" si="11"/>
        <v>571556.73068560357</v>
      </c>
      <c r="AP24" s="63">
        <f t="shared" si="12"/>
        <v>0</v>
      </c>
      <c r="AQ24" s="63">
        <f t="shared" si="13"/>
        <v>0</v>
      </c>
      <c r="AR24" s="63">
        <f t="shared" si="14"/>
        <v>0</v>
      </c>
      <c r="AS24" s="63">
        <f t="shared" si="15"/>
        <v>0</v>
      </c>
      <c r="AT24" s="63">
        <f t="shared" si="16"/>
        <v>0</v>
      </c>
      <c r="AU24" s="87">
        <f t="shared" si="40"/>
        <v>1624417.6781982847</v>
      </c>
      <c r="AV24" s="310">
        <v>1618248.49</v>
      </c>
      <c r="AW24" s="310">
        <f>AV24*'1. UC Assumptions'!$C$19</f>
        <v>709116.48831799999</v>
      </c>
      <c r="AX24" s="311">
        <f>IF(((S24+AA24)-AV24)*'1. UC Assumptions'!$C$19&gt;0,((S24+AA24)-AV24)*'1. UC Assumptions'!$C$19,0)</f>
        <v>212073.79178758227</v>
      </c>
      <c r="AY24" s="311">
        <f t="shared" si="41"/>
        <v>921190.28010558221</v>
      </c>
      <c r="AZ24" s="311">
        <f>ROUND(AY24/'1. UC Assumptions'!$C$19,2)</f>
        <v>2102214.2400000002</v>
      </c>
      <c r="BA24" s="311">
        <f t="shared" si="17"/>
        <v>1624417.6781982847</v>
      </c>
      <c r="BB24" s="311">
        <f t="shared" si="18"/>
        <v>0</v>
      </c>
      <c r="BC24" s="311">
        <f t="shared" si="19"/>
        <v>0</v>
      </c>
      <c r="BD24" s="311">
        <f t="shared" si="20"/>
        <v>0</v>
      </c>
      <c r="BE24" s="311">
        <f t="shared" si="21"/>
        <v>0</v>
      </c>
      <c r="BF24" s="311">
        <f t="shared" si="22"/>
        <v>0</v>
      </c>
      <c r="BG24" s="311">
        <f t="shared" si="23"/>
        <v>0</v>
      </c>
      <c r="BH24" s="311">
        <v>1618249.3588196896</v>
      </c>
      <c r="BI24" s="311">
        <f t="shared" si="24"/>
        <v>1624417.6781982847</v>
      </c>
      <c r="BJ24" s="312">
        <f t="shared" si="42"/>
        <v>6168.3193785951007</v>
      </c>
      <c r="BK24" s="311">
        <f t="shared" si="25"/>
        <v>0</v>
      </c>
      <c r="BL24" s="311">
        <f t="shared" si="26"/>
        <v>1624417.6781982847</v>
      </c>
      <c r="BM24" s="311">
        <f t="shared" si="27"/>
        <v>0</v>
      </c>
      <c r="BN24" s="311">
        <f t="shared" si="28"/>
        <v>0</v>
      </c>
      <c r="BO24" s="311">
        <f t="shared" si="29"/>
        <v>0</v>
      </c>
      <c r="BP24" s="311">
        <f t="shared" si="30"/>
        <v>0</v>
      </c>
      <c r="BQ24" s="311">
        <f t="shared" si="31"/>
        <v>0</v>
      </c>
      <c r="BR24" s="311">
        <f t="shared" si="32"/>
        <v>6169.1881982847117</v>
      </c>
      <c r="BS24" s="311">
        <f>ROUNDDOWN(BR24*'1. UC Assumptions'!$C$19,2)</f>
        <v>2703.33</v>
      </c>
      <c r="BT24" s="313">
        <f>IF(BR24&gt;0,BR24/'1. UC Assumptions'!$C$29*'1. UC Assumptions'!$C$28,0)</f>
        <v>5417.4348464780687</v>
      </c>
      <c r="BU24" s="312">
        <f>BT24*'1. UC Assumptions'!$C$19</f>
        <v>2373.9199497266895</v>
      </c>
      <c r="BV24" s="312">
        <f t="shared" si="43"/>
        <v>1623665.924846478</v>
      </c>
      <c r="BW24" s="79"/>
      <c r="BX24" s="93"/>
      <c r="BY24" s="93"/>
      <c r="BZ24" s="136">
        <v>220204.97850006921</v>
      </c>
      <c r="CA24" s="136">
        <v>2043622.2403139712</v>
      </c>
      <c r="CB24" s="146">
        <f t="shared" si="33"/>
        <v>0</v>
      </c>
    </row>
    <row r="25" spans="1:80" s="6" customFormat="1">
      <c r="A25" s="130" t="s">
        <v>72</v>
      </c>
      <c r="B25" s="130" t="s">
        <v>73</v>
      </c>
      <c r="C25" s="246" t="s">
        <v>73</v>
      </c>
      <c r="D25" s="246" t="s">
        <v>73</v>
      </c>
      <c r="E25" s="129" t="s">
        <v>599</v>
      </c>
      <c r="F25" s="130" t="s">
        <v>604</v>
      </c>
      <c r="G25" s="130"/>
      <c r="H25" s="130" t="s">
        <v>71</v>
      </c>
      <c r="I25" s="246" t="s">
        <v>1327</v>
      </c>
      <c r="J25" s="101"/>
      <c r="K25" s="125" t="str">
        <f t="shared" si="34"/>
        <v xml:space="preserve"> </v>
      </c>
      <c r="L25" s="136">
        <v>277717.10035561095</v>
      </c>
      <c r="M25" s="136">
        <v>511052</v>
      </c>
      <c r="N25" s="151">
        <f t="shared" si="35"/>
        <v>5.2955380971340782E-2</v>
      </c>
      <c r="O25" s="136">
        <v>830538.66856336407</v>
      </c>
      <c r="P25" s="136">
        <v>0</v>
      </c>
      <c r="Q25" s="136">
        <f t="shared" si="36"/>
        <v>830538.66856336407</v>
      </c>
      <c r="R25" s="136">
        <v>0</v>
      </c>
      <c r="S25" s="136">
        <f t="shared" si="45"/>
        <v>830538.66856336407</v>
      </c>
      <c r="T25" s="136" t="b">
        <f t="shared" si="1"/>
        <v>0</v>
      </c>
      <c r="U25" s="136">
        <f t="shared" si="2"/>
        <v>830538.66856336407</v>
      </c>
      <c r="V25" s="136">
        <v>2669</v>
      </c>
      <c r="W25" s="136">
        <v>0</v>
      </c>
      <c r="X25" s="136">
        <v>0</v>
      </c>
      <c r="Y25" s="136">
        <v>0</v>
      </c>
      <c r="Z25" s="136">
        <v>0</v>
      </c>
      <c r="AA25" s="63">
        <f t="shared" si="37"/>
        <v>2669</v>
      </c>
      <c r="AB25" s="63">
        <v>0</v>
      </c>
      <c r="AC25" s="63">
        <f t="shared" si="38"/>
        <v>833207.66856336407</v>
      </c>
      <c r="AD25" s="44">
        <f>IF(E25='2. UC Pool Allocations by Type'!B$5,'2. UC Pool Allocations by Type'!J$5,IF(E25='2. UC Pool Allocations by Type'!B$6,'2. UC Pool Allocations by Type'!J$6,IF(E25='2. UC Pool Allocations by Type'!B$7,'2. UC Pool Allocations by Type'!J$7,IF(E25='2. UC Pool Allocations by Type'!B$10,'2. UC Pool Allocations by Type'!J$10,IF(E25='2. UC Pool Allocations by Type'!B$14,'2. UC Pool Allocations by Type'!J$14,IF(E25='2. UC Pool Allocations by Type'!B$15,'2. UC Pool Allocations by Type'!J$15,IF(E25='2. UC Pool Allocations by Type'!B$16,'2. UC Pool Allocations by Type'!J$16,0)))))))</f>
        <v>232198730.65142876</v>
      </c>
      <c r="AE25" s="64">
        <f t="shared" si="3"/>
        <v>0</v>
      </c>
      <c r="AF25" s="64">
        <f t="shared" si="4"/>
        <v>833207.66856336407</v>
      </c>
      <c r="AG25" s="64">
        <f t="shared" si="5"/>
        <v>0</v>
      </c>
      <c r="AH25" s="64">
        <f t="shared" si="6"/>
        <v>0</v>
      </c>
      <c r="AI25" s="64">
        <f t="shared" si="7"/>
        <v>0</v>
      </c>
      <c r="AJ25" s="64">
        <f t="shared" si="8"/>
        <v>0</v>
      </c>
      <c r="AK25" s="64">
        <f t="shared" si="9"/>
        <v>0</v>
      </c>
      <c r="AL25" s="42">
        <f t="shared" si="10"/>
        <v>417298.95962812786</v>
      </c>
      <c r="AM25" s="44">
        <f>IF($F25=$E$362,S25*'1. UC Assumptions'!$H$14,0)</f>
        <v>660171.7621913919</v>
      </c>
      <c r="AN25" s="63">
        <f t="shared" si="39"/>
        <v>242872.80256326403</v>
      </c>
      <c r="AO25" s="63">
        <f t="shared" si="11"/>
        <v>242872.80256326403</v>
      </c>
      <c r="AP25" s="63">
        <f t="shared" si="12"/>
        <v>0</v>
      </c>
      <c r="AQ25" s="63">
        <f t="shared" si="13"/>
        <v>0</v>
      </c>
      <c r="AR25" s="63">
        <f t="shared" si="14"/>
        <v>0</v>
      </c>
      <c r="AS25" s="63">
        <f t="shared" si="15"/>
        <v>0</v>
      </c>
      <c r="AT25" s="63">
        <f t="shared" si="16"/>
        <v>0</v>
      </c>
      <c r="AU25" s="87">
        <f t="shared" si="40"/>
        <v>660171.7621913919</v>
      </c>
      <c r="AV25" s="310">
        <v>660119.76</v>
      </c>
      <c r="AW25" s="310">
        <f>AV25*'1. UC Assumptions'!$C$19</f>
        <v>289264.47883199999</v>
      </c>
      <c r="AX25" s="311">
        <f>IF(((S25+AA25)-AV25)*'1. UC Assumptions'!$C$19&gt;0,((S25+AA25)-AV25)*'1. UC Assumptions'!$C$19,0)</f>
        <v>75847.121532466132</v>
      </c>
      <c r="AY25" s="311">
        <f t="shared" si="41"/>
        <v>365111.60036446614</v>
      </c>
      <c r="AZ25" s="311">
        <f>ROUND(AY25/'1. UC Assumptions'!$C$19,2)</f>
        <v>833207.67</v>
      </c>
      <c r="BA25" s="311">
        <f t="shared" si="17"/>
        <v>660171.7621913919</v>
      </c>
      <c r="BB25" s="311">
        <f t="shared" si="18"/>
        <v>0</v>
      </c>
      <c r="BC25" s="311">
        <f t="shared" si="19"/>
        <v>0</v>
      </c>
      <c r="BD25" s="311">
        <f t="shared" si="20"/>
        <v>0</v>
      </c>
      <c r="BE25" s="311">
        <f t="shared" si="21"/>
        <v>0</v>
      </c>
      <c r="BF25" s="311">
        <f t="shared" si="22"/>
        <v>0</v>
      </c>
      <c r="BG25" s="311">
        <f t="shared" si="23"/>
        <v>0</v>
      </c>
      <c r="BH25" s="311">
        <v>660119.76568059647</v>
      </c>
      <c r="BI25" s="311">
        <f t="shared" si="24"/>
        <v>660171.7621913919</v>
      </c>
      <c r="BJ25" s="312">
        <f t="shared" si="42"/>
        <v>51.996510795434006</v>
      </c>
      <c r="BK25" s="311">
        <f t="shared" si="25"/>
        <v>0</v>
      </c>
      <c r="BL25" s="311">
        <f t="shared" si="26"/>
        <v>660171.7621913919</v>
      </c>
      <c r="BM25" s="311">
        <f t="shared" si="27"/>
        <v>0</v>
      </c>
      <c r="BN25" s="311">
        <f t="shared" si="28"/>
        <v>0</v>
      </c>
      <c r="BO25" s="311">
        <f t="shared" si="29"/>
        <v>0</v>
      </c>
      <c r="BP25" s="311">
        <f t="shared" si="30"/>
        <v>0</v>
      </c>
      <c r="BQ25" s="311">
        <f t="shared" si="31"/>
        <v>0</v>
      </c>
      <c r="BR25" s="311">
        <f t="shared" si="32"/>
        <v>52.002191391889937</v>
      </c>
      <c r="BS25" s="311">
        <f>ROUNDDOWN(BR25*'1. UC Assumptions'!$C$19,2)</f>
        <v>22.78</v>
      </c>
      <c r="BT25" s="313">
        <f>IF(BR25&gt;0,BR25/'1. UC Assumptions'!$C$29*'1. UC Assumptions'!$C$28,0)</f>
        <v>45.665405995877343</v>
      </c>
      <c r="BU25" s="312">
        <f>BT25*'1. UC Assumptions'!$C$19</f>
        <v>20.01058090739345</v>
      </c>
      <c r="BV25" s="312">
        <f t="shared" si="43"/>
        <v>660165.42540599592</v>
      </c>
      <c r="BW25" s="79"/>
      <c r="BX25" s="93"/>
      <c r="BY25" s="93"/>
      <c r="BZ25" s="136">
        <v>277779.23035561095</v>
      </c>
      <c r="CA25" s="136">
        <v>830538.66856336407</v>
      </c>
      <c r="CB25" s="146">
        <f t="shared" ref="CB25:CB87" si="46">CA25-Q25</f>
        <v>0</v>
      </c>
    </row>
    <row r="26" spans="1:80" s="6" customFormat="1">
      <c r="A26" s="130" t="s">
        <v>384</v>
      </c>
      <c r="B26" s="130" t="s">
        <v>385</v>
      </c>
      <c r="C26" s="246" t="s">
        <v>385</v>
      </c>
      <c r="D26" s="246" t="s">
        <v>385</v>
      </c>
      <c r="E26" s="129" t="s">
        <v>599</v>
      </c>
      <c r="F26" s="130"/>
      <c r="G26" s="130"/>
      <c r="H26" s="130" t="s">
        <v>1044</v>
      </c>
      <c r="I26" s="246" t="s">
        <v>1328</v>
      </c>
      <c r="J26" s="101"/>
      <c r="K26" s="125" t="str">
        <f t="shared" si="34"/>
        <v xml:space="preserve"> </v>
      </c>
      <c r="L26" s="136">
        <v>6983237.8126985505</v>
      </c>
      <c r="M26" s="136">
        <v>14422065</v>
      </c>
      <c r="N26" s="151">
        <f t="shared" si="35"/>
        <v>0.10588964026383207</v>
      </c>
      <c r="O26" s="136">
        <v>23671902.627273593</v>
      </c>
      <c r="P26" s="136">
        <v>0</v>
      </c>
      <c r="Q26" s="136">
        <f t="shared" si="36"/>
        <v>23671902.627273593</v>
      </c>
      <c r="R26" s="136">
        <v>0</v>
      </c>
      <c r="S26" s="136">
        <f t="shared" si="45"/>
        <v>23671902.627273593</v>
      </c>
      <c r="T26" s="136" t="b">
        <f t="shared" si="1"/>
        <v>0</v>
      </c>
      <c r="U26" s="136">
        <f t="shared" si="2"/>
        <v>0</v>
      </c>
      <c r="V26" s="136">
        <v>5962709</v>
      </c>
      <c r="W26" s="136">
        <v>0</v>
      </c>
      <c r="X26" s="136">
        <v>0</v>
      </c>
      <c r="Y26" s="136">
        <v>0</v>
      </c>
      <c r="Z26" s="136">
        <v>0</v>
      </c>
      <c r="AA26" s="63">
        <f t="shared" si="37"/>
        <v>5962709</v>
      </c>
      <c r="AB26" s="63">
        <v>0</v>
      </c>
      <c r="AC26" s="63">
        <f t="shared" si="38"/>
        <v>29634611.627273593</v>
      </c>
      <c r="AD26" s="44">
        <f>IF(E26='2. UC Pool Allocations by Type'!B$5,'2. UC Pool Allocations by Type'!J$5,IF(E26='2. UC Pool Allocations by Type'!B$6,'2. UC Pool Allocations by Type'!J$6,IF(E26='2. UC Pool Allocations by Type'!B$7,'2. UC Pool Allocations by Type'!J$7,IF(E26='2. UC Pool Allocations by Type'!B$10,'2. UC Pool Allocations by Type'!J$10,IF(E26='2. UC Pool Allocations by Type'!B$14,'2. UC Pool Allocations by Type'!J$14,IF(E26='2. UC Pool Allocations by Type'!B$15,'2. UC Pool Allocations by Type'!J$15,IF(E26='2. UC Pool Allocations by Type'!B$16,'2. UC Pool Allocations by Type'!J$16,0)))))))</f>
        <v>232198730.65142876</v>
      </c>
      <c r="AE26" s="64">
        <f t="shared" si="3"/>
        <v>0</v>
      </c>
      <c r="AF26" s="64">
        <f t="shared" si="4"/>
        <v>29634611.627273593</v>
      </c>
      <c r="AG26" s="64">
        <f t="shared" si="5"/>
        <v>0</v>
      </c>
      <c r="AH26" s="64">
        <f t="shared" si="6"/>
        <v>0</v>
      </c>
      <c r="AI26" s="64">
        <f t="shared" si="7"/>
        <v>0</v>
      </c>
      <c r="AJ26" s="64">
        <f t="shared" si="8"/>
        <v>0</v>
      </c>
      <c r="AK26" s="64">
        <f t="shared" si="9"/>
        <v>0</v>
      </c>
      <c r="AL26" s="42">
        <f t="shared" si="10"/>
        <v>14842029.265486101</v>
      </c>
      <c r="AM26" s="44">
        <f>IF($F26=$E$362,S26*'1. UC Assumptions'!$H$14,0)</f>
        <v>0</v>
      </c>
      <c r="AN26" s="63">
        <f t="shared" si="39"/>
        <v>0</v>
      </c>
      <c r="AO26" s="63">
        <f t="shared" si="11"/>
        <v>0</v>
      </c>
      <c r="AP26" s="63">
        <f t="shared" si="12"/>
        <v>14842029.265486101</v>
      </c>
      <c r="AQ26" s="63">
        <f t="shared" si="13"/>
        <v>-3147915.945010615</v>
      </c>
      <c r="AR26" s="63">
        <f t="shared" si="14"/>
        <v>0</v>
      </c>
      <c r="AS26" s="63">
        <f t="shared" si="15"/>
        <v>0</v>
      </c>
      <c r="AT26" s="63">
        <f t="shared" si="16"/>
        <v>0</v>
      </c>
      <c r="AU26" s="87">
        <f t="shared" si="40"/>
        <v>11694113.320475485</v>
      </c>
      <c r="AV26" s="310">
        <v>11680151.65</v>
      </c>
      <c r="AW26" s="310">
        <f>AV26*'1. UC Assumptions'!$C$19</f>
        <v>5118242.4530299995</v>
      </c>
      <c r="AX26" s="311">
        <f>IF(((S26+AA26)-AV26)*'1. UC Assumptions'!$C$19&gt;0,((S26+AA26)-AV26)*'1. UC Assumptions'!$C$19,0)</f>
        <v>7867644.3620412871</v>
      </c>
      <c r="AY26" s="311">
        <f t="shared" si="41"/>
        <v>12985886.815071287</v>
      </c>
      <c r="AZ26" s="311">
        <f>ROUND(AY26/'1. UC Assumptions'!$C$19,2)</f>
        <v>29634611.629999999</v>
      </c>
      <c r="BA26" s="311">
        <f t="shared" si="17"/>
        <v>11694113.320475485</v>
      </c>
      <c r="BB26" s="311">
        <f t="shared" si="18"/>
        <v>0</v>
      </c>
      <c r="BC26" s="311">
        <f t="shared" si="19"/>
        <v>0</v>
      </c>
      <c r="BD26" s="311">
        <f t="shared" si="20"/>
        <v>0</v>
      </c>
      <c r="BE26" s="311">
        <f t="shared" si="21"/>
        <v>0</v>
      </c>
      <c r="BF26" s="311">
        <f t="shared" si="22"/>
        <v>0</v>
      </c>
      <c r="BG26" s="311">
        <f t="shared" si="23"/>
        <v>0</v>
      </c>
      <c r="BH26" s="311">
        <v>10477013.348120075</v>
      </c>
      <c r="BI26" s="311">
        <f t="shared" si="24"/>
        <v>11694113.320475485</v>
      </c>
      <c r="BJ26" s="312">
        <f t="shared" si="42"/>
        <v>1217099.9723554105</v>
      </c>
      <c r="BK26" s="311">
        <f t="shared" si="25"/>
        <v>0</v>
      </c>
      <c r="BL26" s="311">
        <f t="shared" si="26"/>
        <v>11694113.320475485</v>
      </c>
      <c r="BM26" s="311">
        <f t="shared" si="27"/>
        <v>0</v>
      </c>
      <c r="BN26" s="311">
        <f t="shared" si="28"/>
        <v>0</v>
      </c>
      <c r="BO26" s="311">
        <f t="shared" si="29"/>
        <v>0</v>
      </c>
      <c r="BP26" s="311">
        <f t="shared" si="30"/>
        <v>0</v>
      </c>
      <c r="BQ26" s="311">
        <f t="shared" si="31"/>
        <v>0</v>
      </c>
      <c r="BR26" s="311">
        <f t="shared" si="32"/>
        <v>13961.670475484803</v>
      </c>
      <c r="BS26" s="311">
        <f>ROUNDDOWN(BR26*'1. UC Assumptions'!$C$19,2)</f>
        <v>6118</v>
      </c>
      <c r="BT26" s="313">
        <f>IF(BR26&gt;0,BR26/'1. UC Assumptions'!$C$29*'1. UC Assumptions'!$C$28,0)</f>
        <v>12260.355450003202</v>
      </c>
      <c r="BU26" s="312">
        <f>BT26*'1. UC Assumptions'!$C$19</f>
        <v>5372.4877581914034</v>
      </c>
      <c r="BV26" s="312">
        <f t="shared" si="43"/>
        <v>11692412.005450003</v>
      </c>
      <c r="BW26" s="79"/>
      <c r="BX26" s="93"/>
      <c r="BY26" s="93"/>
      <c r="BZ26" s="136">
        <v>8061097.7726985514</v>
      </c>
      <c r="CA26" s="136">
        <v>23671902.627273593</v>
      </c>
      <c r="CB26" s="146">
        <f t="shared" si="46"/>
        <v>0</v>
      </c>
    </row>
    <row r="27" spans="1:80" s="6" customFormat="1">
      <c r="A27" s="130" t="s">
        <v>146</v>
      </c>
      <c r="B27" s="130" t="s">
        <v>147</v>
      </c>
      <c r="C27" s="246" t="s">
        <v>147</v>
      </c>
      <c r="D27" s="246" t="s">
        <v>147</v>
      </c>
      <c r="E27" s="129" t="s">
        <v>599</v>
      </c>
      <c r="F27" s="130" t="s">
        <v>604</v>
      </c>
      <c r="G27" s="130"/>
      <c r="H27" s="130" t="s">
        <v>704</v>
      </c>
      <c r="I27" s="246" t="s">
        <v>1329</v>
      </c>
      <c r="J27" s="101"/>
      <c r="K27" s="125">
        <f t="shared" si="34"/>
        <v>1</v>
      </c>
      <c r="L27" s="136">
        <v>403862.00340177352</v>
      </c>
      <c r="M27" s="136">
        <v>657071</v>
      </c>
      <c r="N27" s="151">
        <f t="shared" si="35"/>
        <v>6.1806709298610985E-2</v>
      </c>
      <c r="O27" s="136">
        <v>1126505.7811283292</v>
      </c>
      <c r="P27" s="136">
        <v>0</v>
      </c>
      <c r="Q27" s="136">
        <f t="shared" si="36"/>
        <v>1126505.7811283292</v>
      </c>
      <c r="R27" s="136">
        <v>526558.09157851047</v>
      </c>
      <c r="S27" s="136">
        <f t="shared" si="45"/>
        <v>599947.68954981875</v>
      </c>
      <c r="T27" s="136" t="b">
        <f t="shared" si="1"/>
        <v>0</v>
      </c>
      <c r="U27" s="136">
        <f t="shared" si="2"/>
        <v>599947.68954981875</v>
      </c>
      <c r="V27" s="136">
        <v>0</v>
      </c>
      <c r="W27" s="136">
        <v>0</v>
      </c>
      <c r="X27" s="136">
        <v>0</v>
      </c>
      <c r="Y27" s="136">
        <v>0</v>
      </c>
      <c r="Z27" s="136">
        <v>0</v>
      </c>
      <c r="AA27" s="63">
        <f t="shared" si="37"/>
        <v>0</v>
      </c>
      <c r="AB27" s="63">
        <v>0</v>
      </c>
      <c r="AC27" s="63">
        <f t="shared" si="38"/>
        <v>599947.68954981875</v>
      </c>
      <c r="AD27" s="44">
        <f>IF(E27='2. UC Pool Allocations by Type'!B$5,'2. UC Pool Allocations by Type'!J$5,IF(E27='2. UC Pool Allocations by Type'!B$6,'2. UC Pool Allocations by Type'!J$6,IF(E27='2. UC Pool Allocations by Type'!B$7,'2. UC Pool Allocations by Type'!J$7,IF(E27='2. UC Pool Allocations by Type'!B$10,'2. UC Pool Allocations by Type'!J$10,IF(E27='2. UC Pool Allocations by Type'!B$14,'2. UC Pool Allocations by Type'!J$14,IF(E27='2. UC Pool Allocations by Type'!B$15,'2. UC Pool Allocations by Type'!J$15,IF(E27='2. UC Pool Allocations by Type'!B$16,'2. UC Pool Allocations by Type'!J$16,0)))))))</f>
        <v>232198730.65142876</v>
      </c>
      <c r="AE27" s="64">
        <f t="shared" si="3"/>
        <v>0</v>
      </c>
      <c r="AF27" s="64">
        <f t="shared" si="4"/>
        <v>599947.68954981875</v>
      </c>
      <c r="AG27" s="64">
        <f t="shared" si="5"/>
        <v>0</v>
      </c>
      <c r="AH27" s="64">
        <f t="shared" si="6"/>
        <v>0</v>
      </c>
      <c r="AI27" s="64">
        <f t="shared" si="7"/>
        <v>0</v>
      </c>
      <c r="AJ27" s="64">
        <f t="shared" si="8"/>
        <v>0</v>
      </c>
      <c r="AK27" s="64">
        <f t="shared" si="9"/>
        <v>0</v>
      </c>
      <c r="AL27" s="42">
        <f t="shared" si="10"/>
        <v>300474.36686715891</v>
      </c>
      <c r="AM27" s="44">
        <f>IF($F27=$E$362,S27*'1. UC Assumptions'!$H$14,0)</f>
        <v>476881.49682165077</v>
      </c>
      <c r="AN27" s="63">
        <f t="shared" si="39"/>
        <v>176407.12995449186</v>
      </c>
      <c r="AO27" s="63">
        <f t="shared" si="11"/>
        <v>176407.12995449186</v>
      </c>
      <c r="AP27" s="63">
        <f t="shared" si="12"/>
        <v>0</v>
      </c>
      <c r="AQ27" s="63">
        <f t="shared" si="13"/>
        <v>0</v>
      </c>
      <c r="AR27" s="63">
        <f t="shared" si="14"/>
        <v>0</v>
      </c>
      <c r="AS27" s="63">
        <f t="shared" si="15"/>
        <v>0</v>
      </c>
      <c r="AT27" s="63">
        <f t="shared" si="16"/>
        <v>0</v>
      </c>
      <c r="AU27" s="87">
        <f t="shared" si="40"/>
        <v>476881.49682165077</v>
      </c>
      <c r="AV27" s="310">
        <v>473368.34</v>
      </c>
      <c r="AW27" s="310">
        <f>AV27*'1. UC Assumptions'!$C$19</f>
        <v>207430.00658799999</v>
      </c>
      <c r="AX27" s="311">
        <f>IF(((S27+AA27)-AV27)*'1. UC Assumptions'!$C$19&gt;0,((S27+AA27)-AV27)*'1. UC Assumptions'!$C$19,0)</f>
        <v>55467.070972730566</v>
      </c>
      <c r="AY27" s="311">
        <f t="shared" si="41"/>
        <v>262897.07756073057</v>
      </c>
      <c r="AZ27" s="311">
        <f>ROUND(AY27/'1. UC Assumptions'!$C$19,2)</f>
        <v>599947.68999999994</v>
      </c>
      <c r="BA27" s="311">
        <f t="shared" si="17"/>
        <v>476881.49682165077</v>
      </c>
      <c r="BB27" s="311">
        <f t="shared" si="18"/>
        <v>0</v>
      </c>
      <c r="BC27" s="311">
        <f t="shared" si="19"/>
        <v>0</v>
      </c>
      <c r="BD27" s="311">
        <f t="shared" si="20"/>
        <v>0</v>
      </c>
      <c r="BE27" s="311">
        <f t="shared" si="21"/>
        <v>0</v>
      </c>
      <c r="BF27" s="311">
        <f t="shared" si="22"/>
        <v>0</v>
      </c>
      <c r="BG27" s="311">
        <f t="shared" si="23"/>
        <v>0</v>
      </c>
      <c r="BH27" s="311">
        <v>473368.34543908073</v>
      </c>
      <c r="BI27" s="311">
        <f t="shared" si="24"/>
        <v>476881.49682165077</v>
      </c>
      <c r="BJ27" s="312">
        <f t="shared" si="42"/>
        <v>3513.1513825700385</v>
      </c>
      <c r="BK27" s="311">
        <f t="shared" si="25"/>
        <v>0</v>
      </c>
      <c r="BL27" s="311">
        <f t="shared" si="26"/>
        <v>476881.49682165077</v>
      </c>
      <c r="BM27" s="311">
        <f t="shared" si="27"/>
        <v>0</v>
      </c>
      <c r="BN27" s="311">
        <f t="shared" si="28"/>
        <v>0</v>
      </c>
      <c r="BO27" s="311">
        <f t="shared" si="29"/>
        <v>0</v>
      </c>
      <c r="BP27" s="311">
        <f t="shared" si="30"/>
        <v>0</v>
      </c>
      <c r="BQ27" s="311">
        <f t="shared" si="31"/>
        <v>0</v>
      </c>
      <c r="BR27" s="311">
        <f t="shared" si="32"/>
        <v>3513.156821650744</v>
      </c>
      <c r="BS27" s="311">
        <f>ROUNDDOWN(BR27*'1. UC Assumptions'!$C$19,2)</f>
        <v>1539.46</v>
      </c>
      <c r="BT27" s="313">
        <f>IF(BR27&gt;0,BR27/'1. UC Assumptions'!$C$29*'1. UC Assumptions'!$C$28,0)</f>
        <v>3085.0571542046068</v>
      </c>
      <c r="BU27" s="312">
        <f>BT27*'1. UC Assumptions'!$C$19</f>
        <v>1351.8720449724588</v>
      </c>
      <c r="BV27" s="312">
        <f t="shared" si="43"/>
        <v>476453.39715420461</v>
      </c>
      <c r="BW27" s="79"/>
      <c r="BX27" s="93"/>
      <c r="BY27" s="93"/>
      <c r="BZ27" s="136">
        <v>412864.66340177343</v>
      </c>
      <c r="CA27" s="136">
        <v>1126505.7811283292</v>
      </c>
      <c r="CB27" s="146">
        <f t="shared" si="46"/>
        <v>0</v>
      </c>
    </row>
    <row r="28" spans="1:80" s="6" customFormat="1">
      <c r="A28" s="130" t="s">
        <v>163</v>
      </c>
      <c r="B28" s="130" t="s">
        <v>164</v>
      </c>
      <c r="C28" s="246" t="s">
        <v>164</v>
      </c>
      <c r="D28" s="246" t="s">
        <v>164</v>
      </c>
      <c r="E28" s="129" t="s">
        <v>580</v>
      </c>
      <c r="F28" s="130" t="s">
        <v>604</v>
      </c>
      <c r="G28" s="130"/>
      <c r="H28" s="130" t="s">
        <v>839</v>
      </c>
      <c r="I28" s="246" t="s">
        <v>1330</v>
      </c>
      <c r="J28" s="101"/>
      <c r="K28" s="125">
        <f t="shared" si="34"/>
        <v>1</v>
      </c>
      <c r="L28" s="136">
        <v>1457567.6166754351</v>
      </c>
      <c r="M28" s="136">
        <v>851745</v>
      </c>
      <c r="N28" s="151">
        <f t="shared" si="35"/>
        <v>8.5306482319820409E-2</v>
      </c>
      <c r="O28" s="136">
        <v>2506311.9525807961</v>
      </c>
      <c r="P28" s="136">
        <v>0</v>
      </c>
      <c r="Q28" s="136">
        <f t="shared" si="36"/>
        <v>2506311.9525807961</v>
      </c>
      <c r="R28" s="136">
        <v>279587.21700783935</v>
      </c>
      <c r="S28" s="136">
        <f t="shared" si="45"/>
        <v>2226724.7355729565</v>
      </c>
      <c r="T28" s="136">
        <f t="shared" si="1"/>
        <v>2226724.7355729565</v>
      </c>
      <c r="U28" s="136" t="b">
        <f t="shared" si="2"/>
        <v>0</v>
      </c>
      <c r="V28" s="136">
        <v>0</v>
      </c>
      <c r="W28" s="136">
        <v>0</v>
      </c>
      <c r="X28" s="136">
        <v>0</v>
      </c>
      <c r="Y28" s="136">
        <v>0</v>
      </c>
      <c r="Z28" s="136">
        <v>0</v>
      </c>
      <c r="AA28" s="63">
        <f t="shared" si="37"/>
        <v>0</v>
      </c>
      <c r="AB28" s="63">
        <v>0</v>
      </c>
      <c r="AC28" s="63">
        <f t="shared" si="38"/>
        <v>2226724.7355729565</v>
      </c>
      <c r="AD28" s="44">
        <f>IF(E28='2. UC Pool Allocations by Type'!B$5,'2. UC Pool Allocations by Type'!J$5,IF(E28='2. UC Pool Allocations by Type'!B$6,'2. UC Pool Allocations by Type'!J$6,IF(E28='2. UC Pool Allocations by Type'!B$7,'2. UC Pool Allocations by Type'!J$7,IF(E28='2. UC Pool Allocations by Type'!B$10,'2. UC Pool Allocations by Type'!J$10,IF(E28='2. UC Pool Allocations by Type'!B$14,'2. UC Pool Allocations by Type'!J$14,IF(E28='2. UC Pool Allocations by Type'!B$15,'2. UC Pool Allocations by Type'!J$15,IF(E28='2. UC Pool Allocations by Type'!B$16,'2. UC Pool Allocations by Type'!J$16,0)))))))</f>
        <v>1888113440.4202065</v>
      </c>
      <c r="AE28" s="64">
        <f t="shared" si="3"/>
        <v>2226724.7355729565</v>
      </c>
      <c r="AF28" s="64">
        <f t="shared" si="4"/>
        <v>0</v>
      </c>
      <c r="AG28" s="64">
        <f t="shared" si="5"/>
        <v>0</v>
      </c>
      <c r="AH28" s="64">
        <f t="shared" si="6"/>
        <v>0</v>
      </c>
      <c r="AI28" s="64">
        <f t="shared" si="7"/>
        <v>0</v>
      </c>
      <c r="AJ28" s="64">
        <f t="shared" si="8"/>
        <v>0</v>
      </c>
      <c r="AK28" s="64">
        <f t="shared" si="9"/>
        <v>0</v>
      </c>
      <c r="AL28" s="42">
        <f t="shared" si="10"/>
        <v>831120.06766778172</v>
      </c>
      <c r="AM28" s="44">
        <f>IF($F28=$E$362,S28*'1. UC Assumptions'!$H$14,0)</f>
        <v>1769960.6872502987</v>
      </c>
      <c r="AN28" s="63">
        <f t="shared" si="39"/>
        <v>938840.61958251696</v>
      </c>
      <c r="AO28" s="63">
        <f t="shared" si="11"/>
        <v>0</v>
      </c>
      <c r="AP28" s="63">
        <f t="shared" si="12"/>
        <v>0</v>
      </c>
      <c r="AQ28" s="63">
        <f t="shared" si="13"/>
        <v>0</v>
      </c>
      <c r="AR28" s="63">
        <f t="shared" si="14"/>
        <v>938840.61958251696</v>
      </c>
      <c r="AS28" s="63">
        <f t="shared" si="15"/>
        <v>0</v>
      </c>
      <c r="AT28" s="63">
        <f t="shared" si="16"/>
        <v>0</v>
      </c>
      <c r="AU28" s="87">
        <f t="shared" si="40"/>
        <v>1769960.6872502987</v>
      </c>
      <c r="AV28" s="310">
        <v>1713581.77</v>
      </c>
      <c r="AW28" s="310">
        <f>AV28*'1. UC Assumptions'!$C$19</f>
        <v>750891.53161399998</v>
      </c>
      <c r="AX28" s="311">
        <f>IF(((S28+AA28)-AV28)*'1. UC Assumptions'!$C$19&gt;0,((S28+AA28)-AV28)*'1. UC Assumptions'!$C$19,0)</f>
        <v>224859.24751406952</v>
      </c>
      <c r="AY28" s="311">
        <f t="shared" si="41"/>
        <v>975750.77912806952</v>
      </c>
      <c r="AZ28" s="311">
        <f>ROUND(AY28/'1. UC Assumptions'!$C$19,2)</f>
        <v>2226724.7400000002</v>
      </c>
      <c r="BA28" s="311">
        <f t="shared" si="17"/>
        <v>1769960.6872502987</v>
      </c>
      <c r="BB28" s="311">
        <f t="shared" si="18"/>
        <v>0</v>
      </c>
      <c r="BC28" s="311">
        <f t="shared" si="19"/>
        <v>0</v>
      </c>
      <c r="BD28" s="311">
        <f t="shared" si="20"/>
        <v>456764.05274970154</v>
      </c>
      <c r="BE28" s="311">
        <f t="shared" si="21"/>
        <v>0</v>
      </c>
      <c r="BF28" s="311">
        <f t="shared" si="22"/>
        <v>0</v>
      </c>
      <c r="BG28" s="311">
        <f t="shared" si="23"/>
        <v>0</v>
      </c>
      <c r="BH28" s="311">
        <v>1713581.7830010087</v>
      </c>
      <c r="BI28" s="311">
        <f t="shared" si="24"/>
        <v>1769960.6872502987</v>
      </c>
      <c r="BJ28" s="312">
        <f t="shared" si="42"/>
        <v>56378.904249290004</v>
      </c>
      <c r="BK28" s="311">
        <f t="shared" si="25"/>
        <v>1769960.6872502987</v>
      </c>
      <c r="BL28" s="311">
        <f t="shared" si="26"/>
        <v>0</v>
      </c>
      <c r="BM28" s="311">
        <f t="shared" si="27"/>
        <v>0</v>
      </c>
      <c r="BN28" s="311">
        <f t="shared" si="28"/>
        <v>0</v>
      </c>
      <c r="BO28" s="311">
        <f t="shared" si="29"/>
        <v>0</v>
      </c>
      <c r="BP28" s="311">
        <f t="shared" si="30"/>
        <v>0</v>
      </c>
      <c r="BQ28" s="311">
        <f t="shared" si="31"/>
        <v>0</v>
      </c>
      <c r="BR28" s="311">
        <f t="shared" si="32"/>
        <v>56378.917250298662</v>
      </c>
      <c r="BS28" s="311">
        <f>ROUNDDOWN(BR28*'1. UC Assumptions'!$C$19,2)</f>
        <v>24705.24</v>
      </c>
      <c r="BT28" s="313">
        <f>IF(BR28&gt;0,BR28/'1. UC Assumptions'!$C$29*'1. UC Assumptions'!$C$28,0)</f>
        <v>49508.801012650794</v>
      </c>
      <c r="BU28" s="312">
        <f>BT28*'1. UC Assumptions'!$C$19</f>
        <v>21694.756603743575</v>
      </c>
      <c r="BV28" s="312">
        <f t="shared" si="43"/>
        <v>1763090.5710126508</v>
      </c>
      <c r="BW28" s="79"/>
      <c r="BX28" s="93"/>
      <c r="BY28" s="93"/>
      <c r="BZ28" s="136">
        <v>1528706.6466754349</v>
      </c>
      <c r="CA28" s="136">
        <v>2506311.9525807961</v>
      </c>
      <c r="CB28" s="146">
        <f t="shared" si="46"/>
        <v>0</v>
      </c>
    </row>
    <row r="29" spans="1:80" s="6" customFormat="1">
      <c r="A29" s="130" t="s">
        <v>75</v>
      </c>
      <c r="B29" s="130" t="s">
        <v>76</v>
      </c>
      <c r="C29" s="246" t="s">
        <v>76</v>
      </c>
      <c r="D29" s="246" t="s">
        <v>76</v>
      </c>
      <c r="E29" s="129" t="s">
        <v>599</v>
      </c>
      <c r="F29" s="130" t="s">
        <v>604</v>
      </c>
      <c r="G29" s="130"/>
      <c r="H29" s="130" t="s">
        <v>74</v>
      </c>
      <c r="I29" s="246" t="s">
        <v>1331</v>
      </c>
      <c r="J29" s="101"/>
      <c r="K29" s="125">
        <f t="shared" si="34"/>
        <v>1</v>
      </c>
      <c r="L29" s="136">
        <v>338594.27999999991</v>
      </c>
      <c r="M29" s="136">
        <v>406110</v>
      </c>
      <c r="N29" s="151">
        <f t="shared" si="35"/>
        <v>5.5110584363076143E-2</v>
      </c>
      <c r="O29" s="136">
        <v>785745.36804848386</v>
      </c>
      <c r="P29" s="136">
        <v>0</v>
      </c>
      <c r="Q29" s="136">
        <f t="shared" si="36"/>
        <v>785745.36804848386</v>
      </c>
      <c r="R29" s="136">
        <v>253715.4412976671</v>
      </c>
      <c r="S29" s="136">
        <f t="shared" si="45"/>
        <v>532029.92675081675</v>
      </c>
      <c r="T29" s="136" t="b">
        <f t="shared" si="1"/>
        <v>0</v>
      </c>
      <c r="U29" s="136">
        <f t="shared" si="2"/>
        <v>532029.92675081675</v>
      </c>
      <c r="V29" s="136">
        <v>0</v>
      </c>
      <c r="W29" s="136">
        <v>0</v>
      </c>
      <c r="X29" s="136">
        <v>0</v>
      </c>
      <c r="Y29" s="136">
        <v>0</v>
      </c>
      <c r="Z29" s="136">
        <v>0</v>
      </c>
      <c r="AA29" s="63">
        <f t="shared" si="37"/>
        <v>0</v>
      </c>
      <c r="AB29" s="63">
        <v>0</v>
      </c>
      <c r="AC29" s="63">
        <f t="shared" si="38"/>
        <v>532029.92675081675</v>
      </c>
      <c r="AD29" s="44">
        <f>IF(E29='2. UC Pool Allocations by Type'!B$5,'2. UC Pool Allocations by Type'!J$5,IF(E29='2. UC Pool Allocations by Type'!B$6,'2. UC Pool Allocations by Type'!J$6,IF(E29='2. UC Pool Allocations by Type'!B$7,'2. UC Pool Allocations by Type'!J$7,IF(E29='2. UC Pool Allocations by Type'!B$10,'2. UC Pool Allocations by Type'!J$10,IF(E29='2. UC Pool Allocations by Type'!B$14,'2. UC Pool Allocations by Type'!J$14,IF(E29='2. UC Pool Allocations by Type'!B$15,'2. UC Pool Allocations by Type'!J$15,IF(E29='2. UC Pool Allocations by Type'!B$16,'2. UC Pool Allocations by Type'!J$16,0)))))))</f>
        <v>232198730.65142876</v>
      </c>
      <c r="AE29" s="64">
        <f t="shared" si="3"/>
        <v>0</v>
      </c>
      <c r="AF29" s="64">
        <f t="shared" si="4"/>
        <v>532029.92675081675</v>
      </c>
      <c r="AG29" s="64">
        <f t="shared" si="5"/>
        <v>0</v>
      </c>
      <c r="AH29" s="64">
        <f t="shared" si="6"/>
        <v>0</v>
      </c>
      <c r="AI29" s="64">
        <f t="shared" si="7"/>
        <v>0</v>
      </c>
      <c r="AJ29" s="64">
        <f t="shared" si="8"/>
        <v>0</v>
      </c>
      <c r="AK29" s="64">
        <f t="shared" si="9"/>
        <v>0</v>
      </c>
      <c r="AL29" s="42">
        <f t="shared" si="10"/>
        <v>266458.8232930564</v>
      </c>
      <c r="AM29" s="44">
        <f>IF($F29=$E$362,S29*'1. UC Assumptions'!$H$14,0)</f>
        <v>422895.58280193125</v>
      </c>
      <c r="AN29" s="63">
        <f t="shared" si="39"/>
        <v>156436.75950887485</v>
      </c>
      <c r="AO29" s="63">
        <f t="shared" si="11"/>
        <v>156436.75950887485</v>
      </c>
      <c r="AP29" s="63">
        <f t="shared" si="12"/>
        <v>0</v>
      </c>
      <c r="AQ29" s="63">
        <f t="shared" si="13"/>
        <v>0</v>
      </c>
      <c r="AR29" s="63">
        <f t="shared" si="14"/>
        <v>0</v>
      </c>
      <c r="AS29" s="63">
        <f t="shared" si="15"/>
        <v>0</v>
      </c>
      <c r="AT29" s="63">
        <f t="shared" si="16"/>
        <v>0</v>
      </c>
      <c r="AU29" s="87">
        <f t="shared" si="40"/>
        <v>422895.58280193125</v>
      </c>
      <c r="AV29" s="310">
        <v>423361.28000000003</v>
      </c>
      <c r="AW29" s="310">
        <f>AV29*'1. UC Assumptions'!$C$19</f>
        <v>185516.91289599999</v>
      </c>
      <c r="AX29" s="311">
        <f>IF(((S29+AA29)-AV29)*'1. UC Assumptions'!$C$19&gt;0,((S29+AA29)-AV29)*'1. UC Assumptions'!$C$19,0)</f>
        <v>47618.601006207886</v>
      </c>
      <c r="AY29" s="311">
        <f t="shared" si="41"/>
        <v>233135.51390220789</v>
      </c>
      <c r="AZ29" s="311">
        <f>ROUND(AY29/'1. UC Assumptions'!$C$19,2)</f>
        <v>532029.93000000005</v>
      </c>
      <c r="BA29" s="311">
        <f t="shared" si="17"/>
        <v>422895.58280193125</v>
      </c>
      <c r="BB29" s="311">
        <f t="shared" si="18"/>
        <v>0</v>
      </c>
      <c r="BC29" s="311">
        <f t="shared" si="19"/>
        <v>0</v>
      </c>
      <c r="BD29" s="311">
        <f t="shared" si="20"/>
        <v>0</v>
      </c>
      <c r="BE29" s="311">
        <f t="shared" si="21"/>
        <v>0</v>
      </c>
      <c r="BF29" s="311">
        <f t="shared" si="22"/>
        <v>0</v>
      </c>
      <c r="BG29" s="311">
        <f t="shared" si="23"/>
        <v>0</v>
      </c>
      <c r="BH29" s="311">
        <v>423361.29148487176</v>
      </c>
      <c r="BI29" s="311">
        <f t="shared" si="24"/>
        <v>422895.58280193125</v>
      </c>
      <c r="BJ29" s="312">
        <f t="shared" si="42"/>
        <v>-465.70868294051616</v>
      </c>
      <c r="BK29" s="311">
        <f t="shared" si="25"/>
        <v>0</v>
      </c>
      <c r="BL29" s="311">
        <f t="shared" si="26"/>
        <v>422895.58280193125</v>
      </c>
      <c r="BM29" s="311">
        <f t="shared" si="27"/>
        <v>0</v>
      </c>
      <c r="BN29" s="311">
        <f t="shared" si="28"/>
        <v>0</v>
      </c>
      <c r="BO29" s="311">
        <f t="shared" si="29"/>
        <v>0</v>
      </c>
      <c r="BP29" s="311">
        <f t="shared" si="30"/>
        <v>0</v>
      </c>
      <c r="BQ29" s="311">
        <f t="shared" si="31"/>
        <v>0</v>
      </c>
      <c r="BR29" s="311">
        <f t="shared" si="32"/>
        <v>-465.69719806878129</v>
      </c>
      <c r="BS29" s="311">
        <f>ROUNDDOWN(BR29*'1. UC Assumptions'!$C$19,2)</f>
        <v>-204.06</v>
      </c>
      <c r="BT29" s="313">
        <f>IF(BR29&gt;0,BR29/'1. UC Assumptions'!$C$29*'1. UC Assumptions'!$C$28,0)</f>
        <v>0</v>
      </c>
      <c r="BU29" s="312">
        <f>BT29*'1. UC Assumptions'!$C$19</f>
        <v>0</v>
      </c>
      <c r="BV29" s="312">
        <f t="shared" si="43"/>
        <v>423361.28000000003</v>
      </c>
      <c r="BW29" s="79"/>
      <c r="BX29" s="93"/>
      <c r="BY29" s="93"/>
      <c r="BZ29" s="136">
        <v>340177.32999999996</v>
      </c>
      <c r="CA29" s="136">
        <v>785745.36804848386</v>
      </c>
      <c r="CB29" s="146">
        <f t="shared" si="46"/>
        <v>0</v>
      </c>
    </row>
    <row r="30" spans="1:80" s="6" customFormat="1">
      <c r="A30" s="130" t="s">
        <v>1179</v>
      </c>
      <c r="B30" s="130" t="s">
        <v>367</v>
      </c>
      <c r="C30" s="246" t="s">
        <v>367</v>
      </c>
      <c r="D30" s="246" t="s">
        <v>367</v>
      </c>
      <c r="E30" s="129" t="s">
        <v>599</v>
      </c>
      <c r="F30" s="130"/>
      <c r="G30" s="130" t="s">
        <v>1296</v>
      </c>
      <c r="H30" s="130" t="s">
        <v>859</v>
      </c>
      <c r="I30" s="246" t="s">
        <v>577</v>
      </c>
      <c r="J30" s="101"/>
      <c r="K30" s="125" t="str">
        <f t="shared" si="34"/>
        <v xml:space="preserve"> </v>
      </c>
      <c r="L30" s="136">
        <v>0</v>
      </c>
      <c r="M30" s="136">
        <v>2115717</v>
      </c>
      <c r="N30" s="151">
        <f t="shared" si="35"/>
        <v>5.2872448000000016E-2</v>
      </c>
      <c r="O30" s="136">
        <v>2414985.115574528</v>
      </c>
      <c r="P30" s="136">
        <v>0</v>
      </c>
      <c r="Q30" s="136">
        <v>2227580.137065216</v>
      </c>
      <c r="R30" s="136">
        <v>0</v>
      </c>
      <c r="S30" s="136">
        <f t="shared" si="45"/>
        <v>2227580.137065216</v>
      </c>
      <c r="T30" s="136" t="b">
        <f t="shared" si="1"/>
        <v>0</v>
      </c>
      <c r="U30" s="136">
        <f t="shared" si="2"/>
        <v>0</v>
      </c>
      <c r="V30" s="136">
        <v>0</v>
      </c>
      <c r="W30" s="136">
        <v>0</v>
      </c>
      <c r="X30" s="136">
        <v>0</v>
      </c>
      <c r="Y30" s="136">
        <v>0</v>
      </c>
      <c r="Z30" s="136">
        <v>0</v>
      </c>
      <c r="AA30" s="63">
        <f t="shared" si="37"/>
        <v>0</v>
      </c>
      <c r="AB30" s="63">
        <v>0</v>
      </c>
      <c r="AC30" s="63">
        <f t="shared" si="38"/>
        <v>2227580.137065216</v>
      </c>
      <c r="AD30" s="44">
        <f>IF(E30='2. UC Pool Allocations by Type'!B$5,'2. UC Pool Allocations by Type'!J$5,IF(E30='2. UC Pool Allocations by Type'!B$6,'2. UC Pool Allocations by Type'!J$6,IF(E30='2. UC Pool Allocations by Type'!B$7,'2. UC Pool Allocations by Type'!J$7,IF(E30='2. UC Pool Allocations by Type'!B$10,'2. UC Pool Allocations by Type'!J$10,IF(E30='2. UC Pool Allocations by Type'!B$14,'2. UC Pool Allocations by Type'!J$14,IF(E30='2. UC Pool Allocations by Type'!B$15,'2. UC Pool Allocations by Type'!J$15,IF(E30='2. UC Pool Allocations by Type'!B$16,'2. UC Pool Allocations by Type'!J$16,0)))))))</f>
        <v>232198730.65142876</v>
      </c>
      <c r="AE30" s="64">
        <f t="shared" si="3"/>
        <v>0</v>
      </c>
      <c r="AF30" s="64">
        <f t="shared" si="4"/>
        <v>2227580.137065216</v>
      </c>
      <c r="AG30" s="64">
        <f t="shared" si="5"/>
        <v>0</v>
      </c>
      <c r="AH30" s="64">
        <f t="shared" si="6"/>
        <v>0</v>
      </c>
      <c r="AI30" s="64">
        <f t="shared" si="7"/>
        <v>0</v>
      </c>
      <c r="AJ30" s="64">
        <f t="shared" si="8"/>
        <v>0</v>
      </c>
      <c r="AK30" s="64">
        <f t="shared" si="9"/>
        <v>0</v>
      </c>
      <c r="AL30" s="42">
        <f t="shared" si="10"/>
        <v>1115648.4856750993</v>
      </c>
      <c r="AM30" s="44">
        <f>IF($F30=$E$362,S30*'1. UC Assumptions'!$H$14,0)</f>
        <v>0</v>
      </c>
      <c r="AN30" s="63">
        <f t="shared" si="39"/>
        <v>0</v>
      </c>
      <c r="AO30" s="63">
        <f t="shared" si="11"/>
        <v>0</v>
      </c>
      <c r="AP30" s="63">
        <f t="shared" si="12"/>
        <v>1115648.4856750993</v>
      </c>
      <c r="AQ30" s="63">
        <f t="shared" si="13"/>
        <v>-236623.14595015519</v>
      </c>
      <c r="AR30" s="63">
        <f t="shared" si="14"/>
        <v>0</v>
      </c>
      <c r="AS30" s="63">
        <f t="shared" si="15"/>
        <v>0</v>
      </c>
      <c r="AT30" s="63">
        <f t="shared" si="16"/>
        <v>0</v>
      </c>
      <c r="AU30" s="87">
        <f t="shared" si="40"/>
        <v>879025.33972494409</v>
      </c>
      <c r="AV30" s="310">
        <v>912936.51</v>
      </c>
      <c r="AW30" s="310">
        <f>AV30*'1. UC Assumptions'!$C$19</f>
        <v>400048.778682</v>
      </c>
      <c r="AX30" s="311">
        <f>IF(((S30+AA30)-AV30)*'1. UC Assumptions'!$C$19&gt;0,((S30+AA30)-AV30)*'1. UC Assumptions'!$C$19,0)</f>
        <v>576076.83737997757</v>
      </c>
      <c r="AY30" s="311">
        <f t="shared" si="41"/>
        <v>976125.61606197758</v>
      </c>
      <c r="AZ30" s="311">
        <f>ROUND(AY30/'1. UC Assumptions'!$C$19,2)</f>
        <v>2227580.14</v>
      </c>
      <c r="BA30" s="311">
        <f t="shared" si="17"/>
        <v>879025.33972494409</v>
      </c>
      <c r="BB30" s="311">
        <f t="shared" si="18"/>
        <v>0</v>
      </c>
      <c r="BC30" s="311">
        <f t="shared" si="19"/>
        <v>0</v>
      </c>
      <c r="BD30" s="311">
        <f t="shared" si="20"/>
        <v>0</v>
      </c>
      <c r="BE30" s="311">
        <f t="shared" si="21"/>
        <v>0</v>
      </c>
      <c r="BF30" s="311">
        <f t="shared" si="22"/>
        <v>0</v>
      </c>
      <c r="BG30" s="311">
        <f t="shared" si="23"/>
        <v>0</v>
      </c>
      <c r="BH30" s="311">
        <v>818897.58802719589</v>
      </c>
      <c r="BI30" s="311">
        <f t="shared" si="24"/>
        <v>879025.33972494409</v>
      </c>
      <c r="BJ30" s="312">
        <f t="shared" si="42"/>
        <v>60127.751697748201</v>
      </c>
      <c r="BK30" s="311">
        <f t="shared" si="25"/>
        <v>0</v>
      </c>
      <c r="BL30" s="311">
        <f t="shared" si="26"/>
        <v>879025.33972494409</v>
      </c>
      <c r="BM30" s="311">
        <f t="shared" si="27"/>
        <v>0</v>
      </c>
      <c r="BN30" s="311">
        <f t="shared" si="28"/>
        <v>0</v>
      </c>
      <c r="BO30" s="311">
        <f t="shared" si="29"/>
        <v>0</v>
      </c>
      <c r="BP30" s="311">
        <f t="shared" si="30"/>
        <v>0</v>
      </c>
      <c r="BQ30" s="311">
        <f t="shared" si="31"/>
        <v>0</v>
      </c>
      <c r="BR30" s="311">
        <f t="shared" si="32"/>
        <v>-33911.17027505592</v>
      </c>
      <c r="BS30" s="311">
        <f>ROUNDDOWN(BR30*'1. UC Assumptions'!$C$19,2)</f>
        <v>-14859.87</v>
      </c>
      <c r="BT30" s="313">
        <f>IF(BR30&gt;0,BR30/'1. UC Assumptions'!$C$29*'1. UC Assumptions'!$C$28,0)</f>
        <v>0</v>
      </c>
      <c r="BU30" s="312">
        <f>BT30*'1. UC Assumptions'!$C$19</f>
        <v>0</v>
      </c>
      <c r="BV30" s="312">
        <f t="shared" si="43"/>
        <v>912936.51</v>
      </c>
      <c r="BW30" s="79"/>
      <c r="BX30" s="93"/>
      <c r="BY30" s="93"/>
      <c r="BZ30" s="136">
        <v>0</v>
      </c>
      <c r="CA30" s="136">
        <v>2414985.115574528</v>
      </c>
      <c r="CB30" s="146">
        <f t="shared" si="46"/>
        <v>187404.97850931203</v>
      </c>
    </row>
    <row r="31" spans="1:80" s="6" customFormat="1">
      <c r="A31" s="130" t="s">
        <v>207</v>
      </c>
      <c r="B31" s="130" t="s">
        <v>208</v>
      </c>
      <c r="C31" s="246" t="s">
        <v>208</v>
      </c>
      <c r="D31" s="246" t="s">
        <v>208</v>
      </c>
      <c r="E31" s="129" t="s">
        <v>599</v>
      </c>
      <c r="F31" s="130" t="s">
        <v>604</v>
      </c>
      <c r="G31" s="130"/>
      <c r="H31" s="130" t="s">
        <v>711</v>
      </c>
      <c r="I31" s="246" t="s">
        <v>1332</v>
      </c>
      <c r="J31" s="101"/>
      <c r="K31" s="125" t="str">
        <f t="shared" si="34"/>
        <v xml:space="preserve"> </v>
      </c>
      <c r="L31" s="136">
        <v>62719.98099903141</v>
      </c>
      <c r="M31" s="136">
        <v>195878</v>
      </c>
      <c r="N31" s="151">
        <f t="shared" si="35"/>
        <v>5.494523047574118E-2</v>
      </c>
      <c r="O31" s="136">
        <v>272806.70666558453</v>
      </c>
      <c r="P31" s="136">
        <v>0</v>
      </c>
      <c r="Q31" s="136">
        <f t="shared" si="36"/>
        <v>272806.70666558453</v>
      </c>
      <c r="R31" s="136">
        <v>0</v>
      </c>
      <c r="S31" s="136">
        <f t="shared" si="45"/>
        <v>272806.70666558453</v>
      </c>
      <c r="T31" s="136" t="b">
        <f t="shared" si="1"/>
        <v>0</v>
      </c>
      <c r="U31" s="136">
        <f t="shared" si="2"/>
        <v>272806.70666558453</v>
      </c>
      <c r="V31" s="136">
        <v>0</v>
      </c>
      <c r="W31" s="136">
        <v>0</v>
      </c>
      <c r="X31" s="136">
        <v>0</v>
      </c>
      <c r="Y31" s="136">
        <v>0</v>
      </c>
      <c r="Z31" s="136">
        <v>0</v>
      </c>
      <c r="AA31" s="63">
        <f t="shared" si="37"/>
        <v>0</v>
      </c>
      <c r="AB31" s="63">
        <v>0</v>
      </c>
      <c r="AC31" s="63">
        <f t="shared" si="38"/>
        <v>272806.70666558453</v>
      </c>
      <c r="AD31" s="44">
        <f>IF(E31='2. UC Pool Allocations by Type'!B$5,'2. UC Pool Allocations by Type'!J$5,IF(E31='2. UC Pool Allocations by Type'!B$6,'2. UC Pool Allocations by Type'!J$6,IF(E31='2. UC Pool Allocations by Type'!B$7,'2. UC Pool Allocations by Type'!J$7,IF(E31='2. UC Pool Allocations by Type'!B$10,'2. UC Pool Allocations by Type'!J$10,IF(E31='2. UC Pool Allocations by Type'!B$14,'2. UC Pool Allocations by Type'!J$14,IF(E31='2. UC Pool Allocations by Type'!B$15,'2. UC Pool Allocations by Type'!J$15,IF(E31='2. UC Pool Allocations by Type'!B$16,'2. UC Pool Allocations by Type'!J$16,0)))))))</f>
        <v>232198730.65142876</v>
      </c>
      <c r="AE31" s="64">
        <f t="shared" si="3"/>
        <v>0</v>
      </c>
      <c r="AF31" s="64">
        <f t="shared" si="4"/>
        <v>272806.70666558453</v>
      </c>
      <c r="AG31" s="64">
        <f t="shared" si="5"/>
        <v>0</v>
      </c>
      <c r="AH31" s="64">
        <f t="shared" si="6"/>
        <v>0</v>
      </c>
      <c r="AI31" s="64">
        <f t="shared" si="7"/>
        <v>0</v>
      </c>
      <c r="AJ31" s="64">
        <f t="shared" si="8"/>
        <v>0</v>
      </c>
      <c r="AK31" s="64">
        <f t="shared" si="9"/>
        <v>0</v>
      </c>
      <c r="AL31" s="42">
        <f t="shared" si="10"/>
        <v>136630.94948155389</v>
      </c>
      <c r="AM31" s="44">
        <f>IF($F31=$E$362,S31*'1. UC Assumptions'!$H$14,0)</f>
        <v>216846.3565803364</v>
      </c>
      <c r="AN31" s="63">
        <f t="shared" si="39"/>
        <v>80215.407098782511</v>
      </c>
      <c r="AO31" s="63">
        <f t="shared" si="11"/>
        <v>80215.407098782511</v>
      </c>
      <c r="AP31" s="63">
        <f t="shared" si="12"/>
        <v>0</v>
      </c>
      <c r="AQ31" s="63">
        <f t="shared" si="13"/>
        <v>0</v>
      </c>
      <c r="AR31" s="63">
        <f t="shared" si="14"/>
        <v>0</v>
      </c>
      <c r="AS31" s="63">
        <f t="shared" si="15"/>
        <v>0</v>
      </c>
      <c r="AT31" s="63">
        <f t="shared" si="16"/>
        <v>0</v>
      </c>
      <c r="AU31" s="87">
        <f t="shared" si="40"/>
        <v>216846.3565803364</v>
      </c>
      <c r="AV31" s="310">
        <v>127436.63</v>
      </c>
      <c r="AW31" s="310">
        <f>AV31*'1. UC Assumptions'!$C$19</f>
        <v>55842.731266000003</v>
      </c>
      <c r="AX31" s="311">
        <f>IF(((S31+AA31)-AV31)*'1. UC Assumptions'!$C$19&gt;0,((S31+AA31)-AV31)*'1. UC Assumptions'!$C$19,0)</f>
        <v>63701.167594859136</v>
      </c>
      <c r="AY31" s="311">
        <f t="shared" si="41"/>
        <v>119543.89886085913</v>
      </c>
      <c r="AZ31" s="311">
        <f>ROUND(AY31/'1. UC Assumptions'!$C$19,2)</f>
        <v>272806.71000000002</v>
      </c>
      <c r="BA31" s="311">
        <f t="shared" si="17"/>
        <v>216846.3565803364</v>
      </c>
      <c r="BB31" s="311">
        <f t="shared" si="18"/>
        <v>0</v>
      </c>
      <c r="BC31" s="311">
        <f t="shared" si="19"/>
        <v>0</v>
      </c>
      <c r="BD31" s="311">
        <f t="shared" si="20"/>
        <v>0</v>
      </c>
      <c r="BE31" s="311">
        <f t="shared" si="21"/>
        <v>0</v>
      </c>
      <c r="BF31" s="311">
        <f t="shared" si="22"/>
        <v>0</v>
      </c>
      <c r="BG31" s="311">
        <f t="shared" si="23"/>
        <v>0</v>
      </c>
      <c r="BH31" s="311">
        <v>127436.65</v>
      </c>
      <c r="BI31" s="311">
        <f t="shared" si="24"/>
        <v>216846.3565803364</v>
      </c>
      <c r="BJ31" s="312">
        <f t="shared" si="42"/>
        <v>89409.706580336409</v>
      </c>
      <c r="BK31" s="311">
        <f t="shared" si="25"/>
        <v>0</v>
      </c>
      <c r="BL31" s="311">
        <f t="shared" si="26"/>
        <v>216846.3565803364</v>
      </c>
      <c r="BM31" s="311">
        <f t="shared" si="27"/>
        <v>0</v>
      </c>
      <c r="BN31" s="311">
        <f t="shared" si="28"/>
        <v>0</v>
      </c>
      <c r="BO31" s="311">
        <f t="shared" si="29"/>
        <v>0</v>
      </c>
      <c r="BP31" s="311">
        <f t="shared" si="30"/>
        <v>0</v>
      </c>
      <c r="BQ31" s="311">
        <f t="shared" si="31"/>
        <v>0</v>
      </c>
      <c r="BR31" s="311">
        <f t="shared" si="32"/>
        <v>89409.726580336399</v>
      </c>
      <c r="BS31" s="311">
        <f>ROUNDDOWN(BR31*'1. UC Assumptions'!$C$19,2)</f>
        <v>39179.339999999997</v>
      </c>
      <c r="BT31" s="313">
        <f>IF(BR31&gt;0,BR31/'1. UC Assumptions'!$C$29*'1. UC Assumptions'!$C$28,0)</f>
        <v>78514.604000096151</v>
      </c>
      <c r="BU31" s="312">
        <f>BT31*'1. UC Assumptions'!$C$19</f>
        <v>34405.099472842128</v>
      </c>
      <c r="BV31" s="312">
        <f t="shared" si="43"/>
        <v>205951.23400009616</v>
      </c>
      <c r="BW31" s="79"/>
      <c r="BX31" s="93"/>
      <c r="BY31" s="93"/>
      <c r="BZ31" s="136">
        <v>63229.080999031416</v>
      </c>
      <c r="CA31" s="136">
        <v>272806.70666558453</v>
      </c>
      <c r="CB31" s="146">
        <f t="shared" si="46"/>
        <v>0</v>
      </c>
    </row>
    <row r="32" spans="1:80" s="6" customFormat="1">
      <c r="A32" s="130" t="s">
        <v>1180</v>
      </c>
      <c r="B32" s="130" t="s">
        <v>314</v>
      </c>
      <c r="C32" s="246" t="s">
        <v>314</v>
      </c>
      <c r="D32" s="246" t="s">
        <v>314</v>
      </c>
      <c r="E32" s="129" t="s">
        <v>581</v>
      </c>
      <c r="F32" s="130"/>
      <c r="G32" s="130"/>
      <c r="H32" s="130" t="s">
        <v>668</v>
      </c>
      <c r="I32" s="246" t="s">
        <v>562</v>
      </c>
      <c r="J32" s="101"/>
      <c r="K32" s="125">
        <f t="shared" si="34"/>
        <v>1</v>
      </c>
      <c r="L32" s="136">
        <v>90721525.482087195</v>
      </c>
      <c r="M32" s="136">
        <v>453966484</v>
      </c>
      <c r="N32" s="151">
        <f t="shared" si="35"/>
        <v>5.5411597385518929E-2</v>
      </c>
      <c r="O32" s="136">
        <v>574870042.16422832</v>
      </c>
      <c r="P32" s="136">
        <v>0</v>
      </c>
      <c r="Q32" s="136">
        <f t="shared" si="36"/>
        <v>574870042.16422832</v>
      </c>
      <c r="R32" s="136">
        <v>234960625.7070111</v>
      </c>
      <c r="S32" s="136">
        <f t="shared" si="45"/>
        <v>339909416.45721722</v>
      </c>
      <c r="T32" s="136" t="b">
        <f t="shared" si="1"/>
        <v>0</v>
      </c>
      <c r="U32" s="136" t="b">
        <f t="shared" si="2"/>
        <v>0</v>
      </c>
      <c r="V32" s="136">
        <v>18474567</v>
      </c>
      <c r="W32" s="136">
        <v>39811229.116130076</v>
      </c>
      <c r="X32" s="136">
        <v>0</v>
      </c>
      <c r="Y32" s="136">
        <v>0</v>
      </c>
      <c r="Z32" s="136">
        <v>0</v>
      </c>
      <c r="AA32" s="63">
        <f t="shared" si="37"/>
        <v>58285796.116130076</v>
      </c>
      <c r="AB32" s="63">
        <v>174177160.04294592</v>
      </c>
      <c r="AC32" s="63">
        <f>S32+AA32+AB32</f>
        <v>572372372.61629319</v>
      </c>
      <c r="AD32" s="44">
        <f>IF(E32='2. UC Pool Allocations by Type'!B$5,'2. UC Pool Allocations by Type'!J$5,IF(E32='2. UC Pool Allocations by Type'!B$6,'2. UC Pool Allocations by Type'!J$6,IF(E32='2. UC Pool Allocations by Type'!B$7,'2. UC Pool Allocations by Type'!J$7,IF(E32='2. UC Pool Allocations by Type'!B$10,'2. UC Pool Allocations by Type'!J$10,IF(E32='2. UC Pool Allocations by Type'!B$14,'2. UC Pool Allocations by Type'!J$14,IF(E32='2. UC Pool Allocations by Type'!B$15,'2. UC Pool Allocations by Type'!J$15,IF(E32='2. UC Pool Allocations by Type'!B$16,'2. UC Pool Allocations by Type'!J$16,0)))))))</f>
        <v>652355422.0964365</v>
      </c>
      <c r="AE32" s="64">
        <f t="shared" si="3"/>
        <v>0</v>
      </c>
      <c r="AF32" s="64">
        <f t="shared" si="4"/>
        <v>0</v>
      </c>
      <c r="AG32" s="64">
        <f t="shared" si="5"/>
        <v>0</v>
      </c>
      <c r="AH32" s="64">
        <f t="shared" si="6"/>
        <v>572372372.61629319</v>
      </c>
      <c r="AI32" s="64">
        <f t="shared" si="7"/>
        <v>0</v>
      </c>
      <c r="AJ32" s="64">
        <f t="shared" si="8"/>
        <v>0</v>
      </c>
      <c r="AK32" s="64">
        <f t="shared" si="9"/>
        <v>0</v>
      </c>
      <c r="AL32" s="42">
        <f t="shared" si="10"/>
        <v>173811925.26203117</v>
      </c>
      <c r="AM32" s="44">
        <f>IF($F32=$E$362,S32*'1. UC Assumptions'!$H$14,0)</f>
        <v>0</v>
      </c>
      <c r="AN32" s="63">
        <f t="shared" si="39"/>
        <v>0</v>
      </c>
      <c r="AO32" s="63">
        <f t="shared" si="11"/>
        <v>0</v>
      </c>
      <c r="AP32" s="63">
        <f t="shared" si="12"/>
        <v>0</v>
      </c>
      <c r="AQ32" s="63">
        <f t="shared" si="13"/>
        <v>0</v>
      </c>
      <c r="AR32" s="63">
        <f t="shared" si="14"/>
        <v>0</v>
      </c>
      <c r="AS32" s="63">
        <f t="shared" si="15"/>
        <v>0</v>
      </c>
      <c r="AT32" s="63">
        <f t="shared" si="16"/>
        <v>0</v>
      </c>
      <c r="AU32" s="87">
        <f t="shared" si="40"/>
        <v>173811925.26203117</v>
      </c>
      <c r="AV32" s="310">
        <v>178561748.53999999</v>
      </c>
      <c r="AW32" s="310">
        <f>AV32*'1. UC Assumptions'!$C$19</f>
        <v>78245758.210227996</v>
      </c>
      <c r="AX32" s="311">
        <f>IF(((S32+AA32)-AV32)*'1. UC Assumptions'!$C$19&gt;0,((S32+AA32)-AV32)*'1. UC Assumptions'!$C$19,0)</f>
        <v>96243383.939412773</v>
      </c>
      <c r="AY32" s="311">
        <f t="shared" si="41"/>
        <v>174489142.14964077</v>
      </c>
      <c r="AZ32" s="311">
        <f>ROUND(AY32/'1. UC Assumptions'!$C$19,2)</f>
        <v>398195212.56999999</v>
      </c>
      <c r="BA32" s="311">
        <f t="shared" si="17"/>
        <v>173811925.26203117</v>
      </c>
      <c r="BB32" s="311">
        <f t="shared" si="18"/>
        <v>0</v>
      </c>
      <c r="BC32" s="311">
        <f t="shared" si="19"/>
        <v>0</v>
      </c>
      <c r="BD32" s="311">
        <f t="shared" si="20"/>
        <v>0</v>
      </c>
      <c r="BE32" s="311">
        <f t="shared" si="21"/>
        <v>0</v>
      </c>
      <c r="BF32" s="311">
        <f t="shared" si="22"/>
        <v>0</v>
      </c>
      <c r="BG32" s="311">
        <f t="shared" si="23"/>
        <v>0</v>
      </c>
      <c r="BH32" s="311">
        <v>160018838.99245045</v>
      </c>
      <c r="BI32" s="311">
        <f t="shared" si="24"/>
        <v>173811925.26203117</v>
      </c>
      <c r="BJ32" s="312">
        <f t="shared" si="42"/>
        <v>13793086.269580722</v>
      </c>
      <c r="BK32" s="311">
        <f t="shared" si="25"/>
        <v>0</v>
      </c>
      <c r="BL32" s="311">
        <f t="shared" si="26"/>
        <v>0</v>
      </c>
      <c r="BM32" s="311">
        <f t="shared" si="27"/>
        <v>0</v>
      </c>
      <c r="BN32" s="311">
        <f t="shared" si="28"/>
        <v>173811925.26203117</v>
      </c>
      <c r="BO32" s="311">
        <f t="shared" si="29"/>
        <v>0</v>
      </c>
      <c r="BP32" s="311">
        <f t="shared" si="30"/>
        <v>0</v>
      </c>
      <c r="BQ32" s="311">
        <f t="shared" si="31"/>
        <v>0</v>
      </c>
      <c r="BR32" s="311">
        <f t="shared" si="32"/>
        <v>-4749823.2779688239</v>
      </c>
      <c r="BS32" s="311">
        <f>ROUNDDOWN(BR32*'1. UC Assumptions'!$C$19,2)</f>
        <v>-2081372.56</v>
      </c>
      <c r="BT32" s="313">
        <f>IF(BR32&gt;0,BR32/'1. UC Assumptions'!$C$29*'1. UC Assumptions'!$C$28,0)</f>
        <v>0</v>
      </c>
      <c r="BU32" s="312">
        <f>BT32*'1. UC Assumptions'!$C$19</f>
        <v>0</v>
      </c>
      <c r="BV32" s="312">
        <f t="shared" si="43"/>
        <v>178561748.53999999</v>
      </c>
      <c r="BW32" s="79"/>
      <c r="BX32" s="93"/>
      <c r="BY32" s="93"/>
      <c r="BZ32" s="136">
        <v>92035116.912087202</v>
      </c>
      <c r="CA32" s="136">
        <v>574870042.16422832</v>
      </c>
      <c r="CB32" s="146">
        <f t="shared" si="46"/>
        <v>0</v>
      </c>
    </row>
    <row r="33" spans="1:80" s="6" customFormat="1">
      <c r="A33" s="130" t="s">
        <v>408</v>
      </c>
      <c r="B33" s="130" t="s">
        <v>1012</v>
      </c>
      <c r="C33" s="246" t="s">
        <v>1012</v>
      </c>
      <c r="D33" s="246" t="s">
        <v>1012</v>
      </c>
      <c r="E33" s="129" t="s">
        <v>599</v>
      </c>
      <c r="F33" s="130" t="s">
        <v>604</v>
      </c>
      <c r="G33" s="130"/>
      <c r="H33" s="130" t="s">
        <v>407</v>
      </c>
      <c r="I33" s="246" t="s">
        <v>1333</v>
      </c>
      <c r="J33" s="101"/>
      <c r="K33" s="125">
        <f t="shared" si="34"/>
        <v>1</v>
      </c>
      <c r="L33" s="136">
        <v>1247646.9100000004</v>
      </c>
      <c r="M33" s="136">
        <v>621000</v>
      </c>
      <c r="N33" s="151">
        <f t="shared" si="35"/>
        <v>0.11529201245700116</v>
      </c>
      <c r="O33" s="136">
        <v>2084086.9728254571</v>
      </c>
      <c r="P33" s="136">
        <v>0</v>
      </c>
      <c r="Q33" s="136">
        <f t="shared" si="36"/>
        <v>2084086.9728254571</v>
      </c>
      <c r="R33" s="136">
        <v>1819735.8913256703</v>
      </c>
      <c r="S33" s="136">
        <f t="shared" si="45"/>
        <v>264351.08149978681</v>
      </c>
      <c r="T33" s="136" t="b">
        <f t="shared" si="1"/>
        <v>0</v>
      </c>
      <c r="U33" s="136">
        <f t="shared" si="2"/>
        <v>264351.08149978681</v>
      </c>
      <c r="V33" s="136">
        <v>259980.18</v>
      </c>
      <c r="W33" s="136">
        <v>0</v>
      </c>
      <c r="X33" s="136">
        <v>0</v>
      </c>
      <c r="Y33" s="136">
        <v>0</v>
      </c>
      <c r="Z33" s="136">
        <v>0</v>
      </c>
      <c r="AA33" s="63">
        <f t="shared" si="37"/>
        <v>259980.18</v>
      </c>
      <c r="AB33" s="63">
        <v>0</v>
      </c>
      <c r="AC33" s="63">
        <f t="shared" si="38"/>
        <v>524331.26149978675</v>
      </c>
      <c r="AD33" s="44">
        <f>IF(E33='2. UC Pool Allocations by Type'!B$5,'2. UC Pool Allocations by Type'!J$5,IF(E33='2. UC Pool Allocations by Type'!B$6,'2. UC Pool Allocations by Type'!J$6,IF(E33='2. UC Pool Allocations by Type'!B$7,'2. UC Pool Allocations by Type'!J$7,IF(E33='2. UC Pool Allocations by Type'!B$10,'2. UC Pool Allocations by Type'!J$10,IF(E33='2. UC Pool Allocations by Type'!B$14,'2. UC Pool Allocations by Type'!J$14,IF(E33='2. UC Pool Allocations by Type'!B$15,'2. UC Pool Allocations by Type'!J$15,IF(E33='2. UC Pool Allocations by Type'!B$16,'2. UC Pool Allocations by Type'!J$16,0)))))))</f>
        <v>232198730.65142876</v>
      </c>
      <c r="AE33" s="64">
        <f t="shared" si="3"/>
        <v>0</v>
      </c>
      <c r="AF33" s="64">
        <f t="shared" si="4"/>
        <v>524331.26149978675</v>
      </c>
      <c r="AG33" s="64">
        <f t="shared" si="5"/>
        <v>0</v>
      </c>
      <c r="AH33" s="64">
        <f t="shared" si="6"/>
        <v>0</v>
      </c>
      <c r="AI33" s="64">
        <f t="shared" si="7"/>
        <v>0</v>
      </c>
      <c r="AJ33" s="64">
        <f t="shared" si="8"/>
        <v>0</v>
      </c>
      <c r="AK33" s="64">
        <f t="shared" si="9"/>
        <v>0</v>
      </c>
      <c r="AL33" s="42">
        <f t="shared" si="10"/>
        <v>262603.06785417598</v>
      </c>
      <c r="AM33" s="44">
        <f>IF($F33=$E$362,S33*'1. UC Assumptions'!$H$14,0)</f>
        <v>210125.21862803565</v>
      </c>
      <c r="AN33" s="63">
        <f t="shared" si="39"/>
        <v>0</v>
      </c>
      <c r="AO33" s="63">
        <f t="shared" si="11"/>
        <v>0</v>
      </c>
      <c r="AP33" s="63">
        <f t="shared" si="12"/>
        <v>0</v>
      </c>
      <c r="AQ33" s="63">
        <f t="shared" si="13"/>
        <v>0</v>
      </c>
      <c r="AR33" s="63">
        <f t="shared" si="14"/>
        <v>0</v>
      </c>
      <c r="AS33" s="63">
        <f t="shared" si="15"/>
        <v>0</v>
      </c>
      <c r="AT33" s="63">
        <f t="shared" si="16"/>
        <v>0</v>
      </c>
      <c r="AU33" s="87">
        <f t="shared" si="40"/>
        <v>262603.06785417598</v>
      </c>
      <c r="AV33" s="310">
        <v>339603.24</v>
      </c>
      <c r="AW33" s="310">
        <f>AV33*'1. UC Assumptions'!$C$19</f>
        <v>148814.13976799999</v>
      </c>
      <c r="AX33" s="311">
        <f>IF(((S33+AA33)-AV33)*'1. UC Assumptions'!$C$19&gt;0,((S33+AA33)-AV33)*'1. UC Assumptions'!$C$19,0)</f>
        <v>80947.819021206553</v>
      </c>
      <c r="AY33" s="311">
        <f t="shared" si="41"/>
        <v>229761.95878920655</v>
      </c>
      <c r="AZ33" s="311">
        <f>ROUND(AY33/'1. UC Assumptions'!$C$19,2)</f>
        <v>524331.26</v>
      </c>
      <c r="BA33" s="311">
        <f t="shared" si="17"/>
        <v>262603.06785417598</v>
      </c>
      <c r="BB33" s="311">
        <f t="shared" si="18"/>
        <v>0</v>
      </c>
      <c r="BC33" s="311">
        <f t="shared" si="19"/>
        <v>0</v>
      </c>
      <c r="BD33" s="311">
        <f t="shared" si="20"/>
        <v>0</v>
      </c>
      <c r="BE33" s="311">
        <f t="shared" si="21"/>
        <v>0</v>
      </c>
      <c r="BF33" s="311">
        <f t="shared" si="22"/>
        <v>0</v>
      </c>
      <c r="BG33" s="311">
        <f t="shared" si="23"/>
        <v>0</v>
      </c>
      <c r="BH33" s="311">
        <v>210305.77556462778</v>
      </c>
      <c r="BI33" s="311">
        <f t="shared" si="24"/>
        <v>262603.06785417598</v>
      </c>
      <c r="BJ33" s="312">
        <f t="shared" si="42"/>
        <v>52297.292289548204</v>
      </c>
      <c r="BK33" s="311">
        <f t="shared" si="25"/>
        <v>0</v>
      </c>
      <c r="BL33" s="311">
        <f t="shared" si="26"/>
        <v>262603.06785417598</v>
      </c>
      <c r="BM33" s="311">
        <f t="shared" si="27"/>
        <v>0</v>
      </c>
      <c r="BN33" s="311">
        <f t="shared" si="28"/>
        <v>0</v>
      </c>
      <c r="BO33" s="311">
        <f t="shared" si="29"/>
        <v>0</v>
      </c>
      <c r="BP33" s="311">
        <f t="shared" si="30"/>
        <v>0</v>
      </c>
      <c r="BQ33" s="311">
        <f t="shared" si="31"/>
        <v>0</v>
      </c>
      <c r="BR33" s="311">
        <f t="shared" si="32"/>
        <v>-77000.172145824006</v>
      </c>
      <c r="BS33" s="311">
        <f>ROUNDDOWN(BR33*'1. UC Assumptions'!$C$19,2)</f>
        <v>-33741.47</v>
      </c>
      <c r="BT33" s="313">
        <f>IF(BR33&gt;0,BR33/'1. UC Assumptions'!$C$29*'1. UC Assumptions'!$C$28,0)</f>
        <v>0</v>
      </c>
      <c r="BU33" s="312">
        <f>BT33*'1. UC Assumptions'!$C$19</f>
        <v>0</v>
      </c>
      <c r="BV33" s="312">
        <f t="shared" si="43"/>
        <v>339603.24</v>
      </c>
      <c r="BW33" s="79"/>
      <c r="BX33" s="93"/>
      <c r="BY33" s="93"/>
      <c r="BZ33" s="136">
        <v>1358429.6800000004</v>
      </c>
      <c r="CA33" s="136">
        <v>2084086.9728254571</v>
      </c>
      <c r="CB33" s="146">
        <f t="shared" si="46"/>
        <v>0</v>
      </c>
    </row>
    <row r="34" spans="1:80" s="6" customFormat="1">
      <c r="A34" s="130" t="s">
        <v>1181</v>
      </c>
      <c r="B34" s="130" t="s">
        <v>1013</v>
      </c>
      <c r="C34" s="246" t="s">
        <v>1013</v>
      </c>
      <c r="D34" s="246" t="s">
        <v>1013</v>
      </c>
      <c r="E34" s="129" t="s">
        <v>599</v>
      </c>
      <c r="F34" s="130" t="s">
        <v>604</v>
      </c>
      <c r="G34" s="130"/>
      <c r="H34" s="130" t="s">
        <v>670</v>
      </c>
      <c r="I34" s="246" t="s">
        <v>1334</v>
      </c>
      <c r="J34" s="101"/>
      <c r="K34" s="125">
        <f t="shared" si="34"/>
        <v>1</v>
      </c>
      <c r="L34" s="136">
        <v>1024147.8961760709</v>
      </c>
      <c r="M34" s="136">
        <v>1470515</v>
      </c>
      <c r="N34" s="151">
        <f t="shared" si="35"/>
        <v>0.16447152229604267</v>
      </c>
      <c r="O34" s="136">
        <v>2904963.9003256038</v>
      </c>
      <c r="P34" s="136">
        <v>0</v>
      </c>
      <c r="Q34" s="136">
        <f t="shared" si="36"/>
        <v>2904963.9003256038</v>
      </c>
      <c r="R34" s="136">
        <v>1841235.2459532653</v>
      </c>
      <c r="S34" s="136">
        <f t="shared" si="45"/>
        <v>1063728.6543723384</v>
      </c>
      <c r="T34" s="136" t="b">
        <f t="shared" si="1"/>
        <v>0</v>
      </c>
      <c r="U34" s="136">
        <f t="shared" si="2"/>
        <v>1063728.6543723384</v>
      </c>
      <c r="V34" s="136">
        <v>336579.58999999997</v>
      </c>
      <c r="W34" s="136">
        <v>0</v>
      </c>
      <c r="X34" s="136">
        <v>0</v>
      </c>
      <c r="Y34" s="136">
        <v>0</v>
      </c>
      <c r="Z34" s="136">
        <v>0</v>
      </c>
      <c r="AA34" s="63">
        <f t="shared" si="37"/>
        <v>336579.58999999997</v>
      </c>
      <c r="AB34" s="63">
        <v>0</v>
      </c>
      <c r="AC34" s="63">
        <f t="shared" si="38"/>
        <v>1400308.2443723385</v>
      </c>
      <c r="AD34" s="44">
        <f>IF(E34='2. UC Pool Allocations by Type'!B$5,'2. UC Pool Allocations by Type'!J$5,IF(E34='2. UC Pool Allocations by Type'!B$6,'2. UC Pool Allocations by Type'!J$6,IF(E34='2. UC Pool Allocations by Type'!B$7,'2. UC Pool Allocations by Type'!J$7,IF(E34='2. UC Pool Allocations by Type'!B$10,'2. UC Pool Allocations by Type'!J$10,IF(E34='2. UC Pool Allocations by Type'!B$14,'2. UC Pool Allocations by Type'!J$14,IF(E34='2. UC Pool Allocations by Type'!B$15,'2. UC Pool Allocations by Type'!J$15,IF(E34='2. UC Pool Allocations by Type'!B$16,'2. UC Pool Allocations by Type'!J$16,0)))))))</f>
        <v>232198730.65142876</v>
      </c>
      <c r="AE34" s="64">
        <f t="shared" si="3"/>
        <v>0</v>
      </c>
      <c r="AF34" s="64">
        <f t="shared" si="4"/>
        <v>1400308.2443723385</v>
      </c>
      <c r="AG34" s="64">
        <f t="shared" si="5"/>
        <v>0</v>
      </c>
      <c r="AH34" s="64">
        <f t="shared" si="6"/>
        <v>0</v>
      </c>
      <c r="AI34" s="64">
        <f t="shared" si="7"/>
        <v>0</v>
      </c>
      <c r="AJ34" s="64">
        <f t="shared" si="8"/>
        <v>0</v>
      </c>
      <c r="AK34" s="64">
        <f t="shared" si="9"/>
        <v>0</v>
      </c>
      <c r="AL34" s="42">
        <f t="shared" si="10"/>
        <v>701322.36605888663</v>
      </c>
      <c r="AM34" s="44">
        <f>IF($F34=$E$362,S34*'1. UC Assumptions'!$H$14,0)</f>
        <v>845527.90475749969</v>
      </c>
      <c r="AN34" s="63">
        <f t="shared" si="39"/>
        <v>144205.53869861306</v>
      </c>
      <c r="AO34" s="63">
        <f t="shared" si="11"/>
        <v>144205.53869861306</v>
      </c>
      <c r="AP34" s="63">
        <f t="shared" si="12"/>
        <v>0</v>
      </c>
      <c r="AQ34" s="63">
        <f t="shared" si="13"/>
        <v>0</v>
      </c>
      <c r="AR34" s="63">
        <f t="shared" si="14"/>
        <v>0</v>
      </c>
      <c r="AS34" s="63">
        <f t="shared" si="15"/>
        <v>0</v>
      </c>
      <c r="AT34" s="63">
        <f t="shared" si="16"/>
        <v>0</v>
      </c>
      <c r="AU34" s="87">
        <f t="shared" si="40"/>
        <v>845527.90475749969</v>
      </c>
      <c r="AV34" s="310">
        <v>640698.29</v>
      </c>
      <c r="AW34" s="310">
        <f>AV34*'1. UC Assumptions'!$C$19</f>
        <v>280753.99067800003</v>
      </c>
      <c r="AX34" s="311">
        <f>IF(((S34+AA34)-AV34)*'1. UC Assumptions'!$C$19&gt;0,((S34+AA34)-AV34)*'1. UC Assumptions'!$C$19,0)</f>
        <v>332861.08200595871</v>
      </c>
      <c r="AY34" s="311">
        <f t="shared" si="41"/>
        <v>613615.0726839588</v>
      </c>
      <c r="AZ34" s="311">
        <f>ROUND(AY34/'1. UC Assumptions'!$C$19,2)</f>
        <v>1400308.24</v>
      </c>
      <c r="BA34" s="311">
        <f t="shared" si="17"/>
        <v>845527.90475749969</v>
      </c>
      <c r="BB34" s="311">
        <f t="shared" si="18"/>
        <v>0</v>
      </c>
      <c r="BC34" s="311">
        <f t="shared" si="19"/>
        <v>0</v>
      </c>
      <c r="BD34" s="311">
        <f t="shared" si="20"/>
        <v>0</v>
      </c>
      <c r="BE34" s="311">
        <f t="shared" si="21"/>
        <v>0</v>
      </c>
      <c r="BF34" s="311">
        <f t="shared" si="22"/>
        <v>0</v>
      </c>
      <c r="BG34" s="311">
        <f t="shared" si="23"/>
        <v>0</v>
      </c>
      <c r="BH34" s="311">
        <v>640698.3029072244</v>
      </c>
      <c r="BI34" s="311">
        <f t="shared" si="24"/>
        <v>845527.90475749969</v>
      </c>
      <c r="BJ34" s="312">
        <f t="shared" si="42"/>
        <v>204829.6018502753</v>
      </c>
      <c r="BK34" s="311">
        <f t="shared" si="25"/>
        <v>0</v>
      </c>
      <c r="BL34" s="311">
        <f t="shared" si="26"/>
        <v>845527.90475749969</v>
      </c>
      <c r="BM34" s="311">
        <f t="shared" si="27"/>
        <v>0</v>
      </c>
      <c r="BN34" s="311">
        <f t="shared" si="28"/>
        <v>0</v>
      </c>
      <c r="BO34" s="311">
        <f t="shared" si="29"/>
        <v>0</v>
      </c>
      <c r="BP34" s="311">
        <f t="shared" si="30"/>
        <v>0</v>
      </c>
      <c r="BQ34" s="311">
        <f t="shared" si="31"/>
        <v>0</v>
      </c>
      <c r="BR34" s="311">
        <f t="shared" si="32"/>
        <v>204829.61475749966</v>
      </c>
      <c r="BS34" s="311">
        <f>ROUNDDOWN(BR34*'1. UC Assumptions'!$C$19,2)</f>
        <v>89756.33</v>
      </c>
      <c r="BT34" s="313">
        <f>IF(BR34&gt;0,BR34/'1. UC Assumptions'!$C$29*'1. UC Assumptions'!$C$28,0)</f>
        <v>179869.87216348591</v>
      </c>
      <c r="BU34" s="312">
        <f>BT34*'1. UC Assumptions'!$C$19</f>
        <v>78818.97798203952</v>
      </c>
      <c r="BV34" s="312">
        <f t="shared" si="43"/>
        <v>820568.16216348601</v>
      </c>
      <c r="BW34" s="79"/>
      <c r="BX34" s="93"/>
      <c r="BY34" s="93"/>
      <c r="BZ34" s="136">
        <v>1288569.3561760709</v>
      </c>
      <c r="CA34" s="136">
        <v>2904963.9003256038</v>
      </c>
      <c r="CB34" s="146">
        <f t="shared" si="46"/>
        <v>0</v>
      </c>
    </row>
    <row r="35" spans="1:80" s="6" customFormat="1">
      <c r="A35" s="130" t="s">
        <v>52</v>
      </c>
      <c r="B35" s="130" t="s">
        <v>53</v>
      </c>
      <c r="C35" s="246" t="s">
        <v>53</v>
      </c>
      <c r="D35" s="246" t="s">
        <v>53</v>
      </c>
      <c r="E35" s="129" t="s">
        <v>599</v>
      </c>
      <c r="F35" s="130" t="s">
        <v>604</v>
      </c>
      <c r="G35" s="130"/>
      <c r="H35" s="130" t="s">
        <v>678</v>
      </c>
      <c r="I35" s="246" t="s">
        <v>1335</v>
      </c>
      <c r="J35" s="101"/>
      <c r="K35" s="125" t="str">
        <f t="shared" si="34"/>
        <v xml:space="preserve"> </v>
      </c>
      <c r="L35" s="136">
        <v>586527.14573958737</v>
      </c>
      <c r="M35" s="136">
        <v>1857301</v>
      </c>
      <c r="N35" s="151">
        <f t="shared" si="35"/>
        <v>5.6727080878912872E-2</v>
      </c>
      <c r="O35" s="136">
        <v>2582459.3826171206</v>
      </c>
      <c r="P35" s="136">
        <v>0</v>
      </c>
      <c r="Q35" s="136">
        <f t="shared" si="36"/>
        <v>2582459.3826171206</v>
      </c>
      <c r="R35" s="136">
        <v>0</v>
      </c>
      <c r="S35" s="136">
        <f t="shared" si="45"/>
        <v>2582459.3826171206</v>
      </c>
      <c r="T35" s="136" t="b">
        <f t="shared" si="1"/>
        <v>0</v>
      </c>
      <c r="U35" s="136">
        <f t="shared" si="2"/>
        <v>2582459.3826171206</v>
      </c>
      <c r="V35" s="136">
        <v>0</v>
      </c>
      <c r="W35" s="136">
        <v>0</v>
      </c>
      <c r="X35" s="136">
        <v>0</v>
      </c>
      <c r="Y35" s="136">
        <v>0</v>
      </c>
      <c r="Z35" s="136">
        <v>0</v>
      </c>
      <c r="AA35" s="63">
        <f t="shared" si="37"/>
        <v>0</v>
      </c>
      <c r="AB35" s="63">
        <v>0</v>
      </c>
      <c r="AC35" s="63">
        <f t="shared" si="38"/>
        <v>2582459.3826171206</v>
      </c>
      <c r="AD35" s="44">
        <f>IF(E35='2. UC Pool Allocations by Type'!B$5,'2. UC Pool Allocations by Type'!J$5,IF(E35='2. UC Pool Allocations by Type'!B$6,'2. UC Pool Allocations by Type'!J$6,IF(E35='2. UC Pool Allocations by Type'!B$7,'2. UC Pool Allocations by Type'!J$7,IF(E35='2. UC Pool Allocations by Type'!B$10,'2. UC Pool Allocations by Type'!J$10,IF(E35='2. UC Pool Allocations by Type'!B$14,'2. UC Pool Allocations by Type'!J$14,IF(E35='2. UC Pool Allocations by Type'!B$15,'2. UC Pool Allocations by Type'!J$15,IF(E35='2. UC Pool Allocations by Type'!B$16,'2. UC Pool Allocations by Type'!J$16,0)))))))</f>
        <v>232198730.65142876</v>
      </c>
      <c r="AE35" s="64">
        <f t="shared" si="3"/>
        <v>0</v>
      </c>
      <c r="AF35" s="64">
        <f t="shared" si="4"/>
        <v>2582459.3826171206</v>
      </c>
      <c r="AG35" s="64">
        <f t="shared" si="5"/>
        <v>0</v>
      </c>
      <c r="AH35" s="64">
        <f t="shared" si="6"/>
        <v>0</v>
      </c>
      <c r="AI35" s="64">
        <f t="shared" si="7"/>
        <v>0</v>
      </c>
      <c r="AJ35" s="64">
        <f t="shared" si="8"/>
        <v>0</v>
      </c>
      <c r="AK35" s="64">
        <f t="shared" si="9"/>
        <v>0</v>
      </c>
      <c r="AL35" s="42">
        <f t="shared" si="10"/>
        <v>1293384.1757675419</v>
      </c>
      <c r="AM35" s="44">
        <f>IF($F35=$E$362,S35*'1. UC Assumptions'!$H$14,0)</f>
        <v>2052724.1246443777</v>
      </c>
      <c r="AN35" s="63">
        <f t="shared" si="39"/>
        <v>759339.94887683587</v>
      </c>
      <c r="AO35" s="63">
        <f t="shared" si="11"/>
        <v>759339.94887683587</v>
      </c>
      <c r="AP35" s="63">
        <f t="shared" si="12"/>
        <v>0</v>
      </c>
      <c r="AQ35" s="63">
        <f t="shared" si="13"/>
        <v>0</v>
      </c>
      <c r="AR35" s="63">
        <f t="shared" si="14"/>
        <v>0</v>
      </c>
      <c r="AS35" s="63">
        <f t="shared" si="15"/>
        <v>0</v>
      </c>
      <c r="AT35" s="63">
        <f t="shared" si="16"/>
        <v>0</v>
      </c>
      <c r="AU35" s="87">
        <f t="shared" si="40"/>
        <v>2052724.1246443777</v>
      </c>
      <c r="AV35" s="310">
        <v>2045236.03</v>
      </c>
      <c r="AW35" s="310">
        <f>AV35*'1. UC Assumptions'!$C$19</f>
        <v>896222.42834599991</v>
      </c>
      <c r="AX35" s="311">
        <f>IF(((S35+AA35)-AV35)*'1. UC Assumptions'!$C$19&gt;0,((S35+AA35)-AV35)*'1. UC Assumptions'!$C$19,0)</f>
        <v>235411.27311682224</v>
      </c>
      <c r="AY35" s="311">
        <f t="shared" si="41"/>
        <v>1131633.701462822</v>
      </c>
      <c r="AZ35" s="311">
        <f>ROUND(AY35/'1. UC Assumptions'!$C$19,2)</f>
        <v>2582459.38</v>
      </c>
      <c r="BA35" s="311">
        <f t="shared" si="17"/>
        <v>2052724.1246443777</v>
      </c>
      <c r="BB35" s="311">
        <f t="shared" si="18"/>
        <v>0</v>
      </c>
      <c r="BC35" s="311">
        <f t="shared" si="19"/>
        <v>0</v>
      </c>
      <c r="BD35" s="311">
        <f t="shared" si="20"/>
        <v>0</v>
      </c>
      <c r="BE35" s="311">
        <f t="shared" si="21"/>
        <v>0</v>
      </c>
      <c r="BF35" s="311">
        <f t="shared" si="22"/>
        <v>0</v>
      </c>
      <c r="BG35" s="311">
        <f t="shared" ref="BG35:BG66" si="47">IF(E35=E$359,BC$351/BE$351*BE35,0)</f>
        <v>0</v>
      </c>
      <c r="BH35" s="311">
        <v>2045236.3843892396</v>
      </c>
      <c r="BI35" s="311">
        <f t="shared" si="24"/>
        <v>2052724.1246443777</v>
      </c>
      <c r="BJ35" s="312">
        <f t="shared" si="42"/>
        <v>7487.7402551381383</v>
      </c>
      <c r="BK35" s="311">
        <f t="shared" si="25"/>
        <v>0</v>
      </c>
      <c r="BL35" s="311">
        <f t="shared" si="26"/>
        <v>2052724.1246443777</v>
      </c>
      <c r="BM35" s="311">
        <f t="shared" si="27"/>
        <v>0</v>
      </c>
      <c r="BN35" s="311">
        <f t="shared" si="28"/>
        <v>0</v>
      </c>
      <c r="BO35" s="311">
        <f t="shared" si="29"/>
        <v>0</v>
      </c>
      <c r="BP35" s="311">
        <f t="shared" si="30"/>
        <v>0</v>
      </c>
      <c r="BQ35" s="311">
        <f t="shared" si="31"/>
        <v>0</v>
      </c>
      <c r="BR35" s="311">
        <f t="shared" si="32"/>
        <v>7488.0946443777066</v>
      </c>
      <c r="BS35" s="311">
        <f>ROUNDDOWN(BR35*'1. UC Assumptions'!$C$19,2)</f>
        <v>3281.28</v>
      </c>
      <c r="BT35" s="313">
        <f>IF(BR35&gt;0,BR35/'1. UC Assumptions'!$C$29*'1. UC Assumptions'!$C$28,0)</f>
        <v>6575.6244673256488</v>
      </c>
      <c r="BU35" s="312">
        <f>BT35*'1. UC Assumptions'!$C$19</f>
        <v>2881.4386415820991</v>
      </c>
      <c r="BV35" s="312">
        <f t="shared" si="43"/>
        <v>2051811.6544673257</v>
      </c>
      <c r="BW35" s="79"/>
      <c r="BX35" s="93"/>
      <c r="BY35" s="93"/>
      <c r="BZ35" s="136">
        <v>595474.15573958738</v>
      </c>
      <c r="CA35" s="136">
        <v>2582459.3826171206</v>
      </c>
      <c r="CB35" s="146">
        <f t="shared" si="46"/>
        <v>0</v>
      </c>
    </row>
    <row r="36" spans="1:80" s="6" customFormat="1">
      <c r="A36" s="130" t="s">
        <v>526</v>
      </c>
      <c r="B36" s="130" t="s">
        <v>763</v>
      </c>
      <c r="C36" s="246" t="s">
        <v>763</v>
      </c>
      <c r="D36" s="246" t="s">
        <v>763</v>
      </c>
      <c r="E36" s="129" t="s">
        <v>580</v>
      </c>
      <c r="F36" s="130" t="s">
        <v>604</v>
      </c>
      <c r="G36" s="130"/>
      <c r="H36" s="130" t="s">
        <v>764</v>
      </c>
      <c r="I36" s="246" t="s">
        <v>1336</v>
      </c>
      <c r="J36" s="101"/>
      <c r="K36" s="125" t="str">
        <f t="shared" si="34"/>
        <v xml:space="preserve"> </v>
      </c>
      <c r="L36" s="136">
        <v>522054.71202025539</v>
      </c>
      <c r="M36" s="136">
        <v>962481</v>
      </c>
      <c r="N36" s="151">
        <f t="shared" si="35"/>
        <v>5.6775790930884362E-2</v>
      </c>
      <c r="O36" s="136">
        <v>1568821.401235349</v>
      </c>
      <c r="P36" s="136">
        <v>0</v>
      </c>
      <c r="Q36" s="136">
        <f t="shared" si="36"/>
        <v>1568821.401235349</v>
      </c>
      <c r="R36" s="136">
        <v>0</v>
      </c>
      <c r="S36" s="136">
        <f t="shared" si="45"/>
        <v>1568821.401235349</v>
      </c>
      <c r="T36" s="136">
        <f t="shared" si="1"/>
        <v>1568821.401235349</v>
      </c>
      <c r="U36" s="136" t="b">
        <f t="shared" si="2"/>
        <v>0</v>
      </c>
      <c r="V36" s="136">
        <v>0</v>
      </c>
      <c r="W36" s="136">
        <v>0</v>
      </c>
      <c r="X36" s="136">
        <v>0</v>
      </c>
      <c r="Y36" s="136">
        <v>0</v>
      </c>
      <c r="Z36" s="136">
        <v>0</v>
      </c>
      <c r="AA36" s="63">
        <f t="shared" si="37"/>
        <v>0</v>
      </c>
      <c r="AB36" s="63">
        <v>0</v>
      </c>
      <c r="AC36" s="63">
        <f t="shared" si="38"/>
        <v>1568821.401235349</v>
      </c>
      <c r="AD36" s="44">
        <f>IF(E36='2. UC Pool Allocations by Type'!B$5,'2. UC Pool Allocations by Type'!J$5,IF(E36='2. UC Pool Allocations by Type'!B$6,'2. UC Pool Allocations by Type'!J$6,IF(E36='2. UC Pool Allocations by Type'!B$7,'2. UC Pool Allocations by Type'!J$7,IF(E36='2. UC Pool Allocations by Type'!B$10,'2. UC Pool Allocations by Type'!J$10,IF(E36='2. UC Pool Allocations by Type'!B$14,'2. UC Pool Allocations by Type'!J$14,IF(E36='2. UC Pool Allocations by Type'!B$15,'2. UC Pool Allocations by Type'!J$15,IF(E36='2. UC Pool Allocations by Type'!B$16,'2. UC Pool Allocations by Type'!J$16,0)))))))</f>
        <v>1888113440.4202065</v>
      </c>
      <c r="AE36" s="64">
        <f t="shared" si="3"/>
        <v>1568821.401235349</v>
      </c>
      <c r="AF36" s="64">
        <f t="shared" si="4"/>
        <v>0</v>
      </c>
      <c r="AG36" s="64">
        <f t="shared" si="5"/>
        <v>0</v>
      </c>
      <c r="AH36" s="64">
        <f t="shared" si="6"/>
        <v>0</v>
      </c>
      <c r="AI36" s="64">
        <f t="shared" si="7"/>
        <v>0</v>
      </c>
      <c r="AJ36" s="64">
        <f t="shared" si="8"/>
        <v>0</v>
      </c>
      <c r="AK36" s="64">
        <f t="shared" si="9"/>
        <v>0</v>
      </c>
      <c r="AL36" s="42">
        <f t="shared" si="10"/>
        <v>585559.10765408888</v>
      </c>
      <c r="AM36" s="44">
        <f>IF($F36=$E$362,S36*'1. UC Assumptions'!$H$14,0)</f>
        <v>1247011.883033226</v>
      </c>
      <c r="AN36" s="63">
        <f t="shared" si="39"/>
        <v>661452.77537913714</v>
      </c>
      <c r="AO36" s="63">
        <f t="shared" si="11"/>
        <v>0</v>
      </c>
      <c r="AP36" s="63">
        <f t="shared" si="12"/>
        <v>0</v>
      </c>
      <c r="AQ36" s="63">
        <f t="shared" si="13"/>
        <v>0</v>
      </c>
      <c r="AR36" s="63">
        <f t="shared" si="14"/>
        <v>661452.77537913714</v>
      </c>
      <c r="AS36" s="63">
        <f t="shared" si="15"/>
        <v>0</v>
      </c>
      <c r="AT36" s="63">
        <f t="shared" si="16"/>
        <v>0</v>
      </c>
      <c r="AU36" s="87">
        <f t="shared" si="40"/>
        <v>1247011.883033226</v>
      </c>
      <c r="AV36" s="310">
        <v>1242569.74</v>
      </c>
      <c r="AW36" s="310">
        <f>AV36*'1. UC Assumptions'!$C$19</f>
        <v>544494.06006799999</v>
      </c>
      <c r="AX36" s="311">
        <f>IF(((S36+AA36)-AV36)*'1. UC Assumptions'!$C$19&gt;0,((S36+AA36)-AV36)*'1. UC Assumptions'!$C$19,0)</f>
        <v>142963.47795332994</v>
      </c>
      <c r="AY36" s="311">
        <f t="shared" si="41"/>
        <v>687457.53802132991</v>
      </c>
      <c r="AZ36" s="311">
        <f>ROUND(AY36/'1. UC Assumptions'!$C$19,2)</f>
        <v>1568821.4</v>
      </c>
      <c r="BA36" s="311">
        <f t="shared" si="17"/>
        <v>1247011.883033226</v>
      </c>
      <c r="BB36" s="311">
        <f t="shared" si="18"/>
        <v>0</v>
      </c>
      <c r="BC36" s="311">
        <f t="shared" si="19"/>
        <v>0</v>
      </c>
      <c r="BD36" s="311">
        <f t="shared" si="20"/>
        <v>321809.5169667739</v>
      </c>
      <c r="BE36" s="311">
        <f t="shared" si="21"/>
        <v>0</v>
      </c>
      <c r="BF36" s="311">
        <f t="shared" si="22"/>
        <v>0</v>
      </c>
      <c r="BG36" s="311">
        <f t="shared" si="47"/>
        <v>0</v>
      </c>
      <c r="BH36" s="311">
        <v>1242569.7571764579</v>
      </c>
      <c r="BI36" s="311">
        <f t="shared" si="24"/>
        <v>1247011.883033226</v>
      </c>
      <c r="BJ36" s="312">
        <f t="shared" si="42"/>
        <v>4442.125856768107</v>
      </c>
      <c r="BK36" s="311">
        <f t="shared" si="25"/>
        <v>1247011.883033226</v>
      </c>
      <c r="BL36" s="311">
        <f t="shared" si="26"/>
        <v>0</v>
      </c>
      <c r="BM36" s="311">
        <f t="shared" si="27"/>
        <v>0</v>
      </c>
      <c r="BN36" s="311">
        <f t="shared" si="28"/>
        <v>0</v>
      </c>
      <c r="BO36" s="311">
        <f t="shared" si="29"/>
        <v>0</v>
      </c>
      <c r="BP36" s="311">
        <f t="shared" si="30"/>
        <v>0</v>
      </c>
      <c r="BQ36" s="311">
        <f t="shared" si="31"/>
        <v>0</v>
      </c>
      <c r="BR36" s="311">
        <f t="shared" si="32"/>
        <v>4442.1430332260206</v>
      </c>
      <c r="BS36" s="311">
        <f>ROUNDDOWN(BR36*'1. UC Assumptions'!$C$19,2)</f>
        <v>1946.54</v>
      </c>
      <c r="BT36" s="313">
        <f>IF(BR36&gt;0,BR36/'1. UC Assumptions'!$C$29*'1. UC Assumptions'!$C$28,0)</f>
        <v>3900.84070833331</v>
      </c>
      <c r="BU36" s="312">
        <f>BT36*'1. UC Assumptions'!$C$19</f>
        <v>1709.3483983916562</v>
      </c>
      <c r="BV36" s="312">
        <f t="shared" si="43"/>
        <v>1246470.5807083333</v>
      </c>
      <c r="BW36" s="79"/>
      <c r="BX36" s="93"/>
      <c r="BY36" s="93"/>
      <c r="BZ36" s="136">
        <v>527558.37202025531</v>
      </c>
      <c r="CA36" s="136">
        <v>1568821.401235349</v>
      </c>
      <c r="CB36" s="146">
        <f t="shared" si="46"/>
        <v>0</v>
      </c>
    </row>
    <row r="37" spans="1:80" s="6" customFormat="1">
      <c r="A37" s="130" t="s">
        <v>97</v>
      </c>
      <c r="B37" s="130" t="s">
        <v>98</v>
      </c>
      <c r="C37" s="246" t="s">
        <v>98</v>
      </c>
      <c r="D37" s="246" t="s">
        <v>98</v>
      </c>
      <c r="E37" s="129" t="s">
        <v>599</v>
      </c>
      <c r="F37" s="130" t="s">
        <v>604</v>
      </c>
      <c r="G37" s="130"/>
      <c r="H37" s="130" t="s">
        <v>1045</v>
      </c>
      <c r="I37" s="246" t="s">
        <v>1337</v>
      </c>
      <c r="J37" s="101"/>
      <c r="K37" s="125" t="str">
        <f t="shared" si="34"/>
        <v xml:space="preserve"> </v>
      </c>
      <c r="L37" s="136">
        <v>254545.55800055346</v>
      </c>
      <c r="M37" s="136">
        <v>460743</v>
      </c>
      <c r="N37" s="151">
        <f t="shared" si="35"/>
        <v>6.7753823016940995E-2</v>
      </c>
      <c r="O37" s="136">
        <v>763752.09236536582</v>
      </c>
      <c r="P37" s="136">
        <v>0</v>
      </c>
      <c r="Q37" s="136">
        <f t="shared" si="36"/>
        <v>763752.09236536582</v>
      </c>
      <c r="R37" s="136">
        <v>0</v>
      </c>
      <c r="S37" s="136">
        <f t="shared" si="45"/>
        <v>763752.09236536582</v>
      </c>
      <c r="T37" s="136" t="b">
        <f t="shared" si="1"/>
        <v>0</v>
      </c>
      <c r="U37" s="136">
        <f t="shared" si="2"/>
        <v>763752.09236536582</v>
      </c>
      <c r="V37" s="136">
        <v>0</v>
      </c>
      <c r="W37" s="136">
        <v>0</v>
      </c>
      <c r="X37" s="136">
        <v>0</v>
      </c>
      <c r="Y37" s="136">
        <v>0</v>
      </c>
      <c r="Z37" s="136">
        <v>0</v>
      </c>
      <c r="AA37" s="63">
        <f t="shared" si="37"/>
        <v>0</v>
      </c>
      <c r="AB37" s="63">
        <v>0</v>
      </c>
      <c r="AC37" s="63">
        <f t="shared" si="38"/>
        <v>763752.09236536582</v>
      </c>
      <c r="AD37" s="44">
        <f>IF(E37='2. UC Pool Allocations by Type'!B$5,'2. UC Pool Allocations by Type'!J$5,IF(E37='2. UC Pool Allocations by Type'!B$6,'2. UC Pool Allocations by Type'!J$6,IF(E37='2. UC Pool Allocations by Type'!B$7,'2. UC Pool Allocations by Type'!J$7,IF(E37='2. UC Pool Allocations by Type'!B$10,'2. UC Pool Allocations by Type'!J$10,IF(E37='2. UC Pool Allocations by Type'!B$14,'2. UC Pool Allocations by Type'!J$14,IF(E37='2. UC Pool Allocations by Type'!B$15,'2. UC Pool Allocations by Type'!J$15,IF(E37='2. UC Pool Allocations by Type'!B$16,'2. UC Pool Allocations by Type'!J$16,0)))))))</f>
        <v>232198730.65142876</v>
      </c>
      <c r="AE37" s="64">
        <f t="shared" si="3"/>
        <v>0</v>
      </c>
      <c r="AF37" s="64">
        <f t="shared" si="4"/>
        <v>763752.09236536582</v>
      </c>
      <c r="AG37" s="64">
        <f t="shared" si="5"/>
        <v>0</v>
      </c>
      <c r="AH37" s="64">
        <f t="shared" si="6"/>
        <v>0</v>
      </c>
      <c r="AI37" s="64">
        <f t="shared" si="7"/>
        <v>0</v>
      </c>
      <c r="AJ37" s="64">
        <f t="shared" si="8"/>
        <v>0</v>
      </c>
      <c r="AK37" s="64">
        <f t="shared" si="9"/>
        <v>0</v>
      </c>
      <c r="AL37" s="42">
        <f t="shared" si="10"/>
        <v>382513.22639337351</v>
      </c>
      <c r="AM37" s="44">
        <f>IF($F37=$E$362,S37*'1. UC Assumptions'!$H$14,0)</f>
        <v>607084.99649554712</v>
      </c>
      <c r="AN37" s="63">
        <f t="shared" si="39"/>
        <v>224571.77010217361</v>
      </c>
      <c r="AO37" s="63">
        <f t="shared" si="11"/>
        <v>224571.77010217361</v>
      </c>
      <c r="AP37" s="63">
        <f t="shared" si="12"/>
        <v>0</v>
      </c>
      <c r="AQ37" s="63">
        <f t="shared" si="13"/>
        <v>0</v>
      </c>
      <c r="AR37" s="63">
        <f t="shared" si="14"/>
        <v>0</v>
      </c>
      <c r="AS37" s="63">
        <f t="shared" si="15"/>
        <v>0</v>
      </c>
      <c r="AT37" s="63">
        <f t="shared" si="16"/>
        <v>0</v>
      </c>
      <c r="AU37" s="87">
        <f t="shared" si="40"/>
        <v>607084.99649554712</v>
      </c>
      <c r="AV37" s="310">
        <v>598623.98</v>
      </c>
      <c r="AW37" s="310">
        <f>AV37*'1. UC Assumptions'!$C$19</f>
        <v>262317.02803599997</v>
      </c>
      <c r="AX37" s="311">
        <f>IF(((S37+AA37)-AV37)*'1. UC Assumptions'!$C$19&gt;0,((S37+AA37)-AV37)*'1. UC Assumptions'!$C$19,0)</f>
        <v>72359.138838503306</v>
      </c>
      <c r="AY37" s="311">
        <f t="shared" si="41"/>
        <v>334676.16687450325</v>
      </c>
      <c r="AZ37" s="311">
        <f>ROUND(AY37/'1. UC Assumptions'!$C$19,2)</f>
        <v>763752.09</v>
      </c>
      <c r="BA37" s="311">
        <f t="shared" si="17"/>
        <v>607084.99649554712</v>
      </c>
      <c r="BB37" s="311">
        <f t="shared" si="18"/>
        <v>0</v>
      </c>
      <c r="BC37" s="311">
        <f t="shared" si="19"/>
        <v>0</v>
      </c>
      <c r="BD37" s="311">
        <f t="shared" si="20"/>
        <v>0</v>
      </c>
      <c r="BE37" s="311">
        <f t="shared" si="21"/>
        <v>0</v>
      </c>
      <c r="BF37" s="311">
        <f t="shared" si="22"/>
        <v>0</v>
      </c>
      <c r="BG37" s="311">
        <f t="shared" si="47"/>
        <v>0</v>
      </c>
      <c r="BH37" s="311">
        <v>598624.00173695933</v>
      </c>
      <c r="BI37" s="311">
        <f t="shared" si="24"/>
        <v>607084.99649554712</v>
      </c>
      <c r="BJ37" s="312">
        <f t="shared" si="42"/>
        <v>8460.9947585877962</v>
      </c>
      <c r="BK37" s="311">
        <f t="shared" si="25"/>
        <v>0</v>
      </c>
      <c r="BL37" s="311">
        <f t="shared" si="26"/>
        <v>607084.99649554712</v>
      </c>
      <c r="BM37" s="311">
        <f t="shared" si="27"/>
        <v>0</v>
      </c>
      <c r="BN37" s="311">
        <f t="shared" si="28"/>
        <v>0</v>
      </c>
      <c r="BO37" s="311">
        <f t="shared" si="29"/>
        <v>0</v>
      </c>
      <c r="BP37" s="311">
        <f t="shared" si="30"/>
        <v>0</v>
      </c>
      <c r="BQ37" s="311">
        <f t="shared" si="31"/>
        <v>0</v>
      </c>
      <c r="BR37" s="311">
        <f t="shared" si="32"/>
        <v>8461.0164955471409</v>
      </c>
      <c r="BS37" s="311">
        <f>ROUNDDOWN(BR37*'1. UC Assumptions'!$C$19,2)</f>
        <v>3707.61</v>
      </c>
      <c r="BT37" s="313">
        <f>IF(BR37&gt;0,BR37/'1. UC Assumptions'!$C$29*'1. UC Assumptions'!$C$28,0)</f>
        <v>7429.9898343751947</v>
      </c>
      <c r="BU37" s="312">
        <f>BT37*'1. UC Assumptions'!$C$19</f>
        <v>3255.82154542321</v>
      </c>
      <c r="BV37" s="312">
        <f t="shared" si="43"/>
        <v>606053.9698343752</v>
      </c>
      <c r="BW37" s="79"/>
      <c r="BX37" s="93"/>
      <c r="BY37" s="93"/>
      <c r="BZ37" s="136">
        <v>264655.49800055346</v>
      </c>
      <c r="CA37" s="136">
        <v>763752.09236536582</v>
      </c>
      <c r="CB37" s="146">
        <f t="shared" si="46"/>
        <v>0</v>
      </c>
    </row>
    <row r="38" spans="1:80" s="6" customFormat="1">
      <c r="A38" s="130" t="s">
        <v>422</v>
      </c>
      <c r="B38" s="130" t="s">
        <v>423</v>
      </c>
      <c r="C38" s="246" t="s">
        <v>423</v>
      </c>
      <c r="D38" s="246" t="s">
        <v>423</v>
      </c>
      <c r="E38" s="129" t="s">
        <v>599</v>
      </c>
      <c r="F38" s="130"/>
      <c r="G38" s="130"/>
      <c r="H38" s="130" t="s">
        <v>749</v>
      </c>
      <c r="I38" s="246" t="s">
        <v>1338</v>
      </c>
      <c r="J38" s="101"/>
      <c r="K38" s="125">
        <f t="shared" si="34"/>
        <v>1</v>
      </c>
      <c r="L38" s="136">
        <v>5163166.955785431</v>
      </c>
      <c r="M38" s="136">
        <v>7009367.2199999997</v>
      </c>
      <c r="N38" s="151">
        <f t="shared" si="35"/>
        <v>0.13523460308000357</v>
      </c>
      <c r="O38" s="136">
        <v>13818682.00352555</v>
      </c>
      <c r="P38" s="136">
        <v>0</v>
      </c>
      <c r="Q38" s="136">
        <f t="shared" si="36"/>
        <v>13818682.00352555</v>
      </c>
      <c r="R38" s="136">
        <v>4613967.3726761285</v>
      </c>
      <c r="S38" s="136">
        <f t="shared" si="45"/>
        <v>9204714.630849421</v>
      </c>
      <c r="T38" s="136" t="b">
        <f t="shared" si="1"/>
        <v>0</v>
      </c>
      <c r="U38" s="136">
        <f t="shared" si="2"/>
        <v>0</v>
      </c>
      <c r="V38" s="136">
        <v>0</v>
      </c>
      <c r="W38" s="136">
        <v>0</v>
      </c>
      <c r="X38" s="136">
        <v>0</v>
      </c>
      <c r="Y38" s="136">
        <v>0</v>
      </c>
      <c r="Z38" s="136">
        <v>0</v>
      </c>
      <c r="AA38" s="63">
        <f t="shared" si="37"/>
        <v>0</v>
      </c>
      <c r="AB38" s="63">
        <v>0</v>
      </c>
      <c r="AC38" s="63">
        <f t="shared" si="38"/>
        <v>9204714.630849421</v>
      </c>
      <c r="AD38" s="44">
        <f>IF(E38='2. UC Pool Allocations by Type'!B$5,'2. UC Pool Allocations by Type'!J$5,IF(E38='2. UC Pool Allocations by Type'!B$6,'2. UC Pool Allocations by Type'!J$6,IF(E38='2. UC Pool Allocations by Type'!B$7,'2. UC Pool Allocations by Type'!J$7,IF(E38='2. UC Pool Allocations by Type'!B$10,'2. UC Pool Allocations by Type'!J$10,IF(E38='2. UC Pool Allocations by Type'!B$14,'2. UC Pool Allocations by Type'!J$14,IF(E38='2. UC Pool Allocations by Type'!B$15,'2. UC Pool Allocations by Type'!J$15,IF(E38='2. UC Pool Allocations by Type'!B$16,'2. UC Pool Allocations by Type'!J$16,0)))))))</f>
        <v>232198730.65142876</v>
      </c>
      <c r="AE38" s="64">
        <f t="shared" si="3"/>
        <v>0</v>
      </c>
      <c r="AF38" s="64">
        <f t="shared" si="4"/>
        <v>9204714.630849421</v>
      </c>
      <c r="AG38" s="64">
        <f t="shared" si="5"/>
        <v>0</v>
      </c>
      <c r="AH38" s="64">
        <f t="shared" si="6"/>
        <v>0</v>
      </c>
      <c r="AI38" s="64">
        <f t="shared" si="7"/>
        <v>0</v>
      </c>
      <c r="AJ38" s="64">
        <f t="shared" si="8"/>
        <v>0</v>
      </c>
      <c r="AK38" s="64">
        <f t="shared" si="9"/>
        <v>0</v>
      </c>
      <c r="AL38" s="42">
        <f t="shared" si="10"/>
        <v>4610036.58997788</v>
      </c>
      <c r="AM38" s="44">
        <f>IF($F38=$E$362,S38*'1. UC Assumptions'!$H$14,0)</f>
        <v>0</v>
      </c>
      <c r="AN38" s="63">
        <f t="shared" si="39"/>
        <v>0</v>
      </c>
      <c r="AO38" s="63">
        <f t="shared" si="11"/>
        <v>0</v>
      </c>
      <c r="AP38" s="63">
        <f t="shared" si="12"/>
        <v>4610036.58997788</v>
      </c>
      <c r="AQ38" s="63">
        <f t="shared" si="13"/>
        <v>-977764.3898344948</v>
      </c>
      <c r="AR38" s="63">
        <f t="shared" si="14"/>
        <v>0</v>
      </c>
      <c r="AS38" s="63">
        <f t="shared" si="15"/>
        <v>0</v>
      </c>
      <c r="AT38" s="63">
        <f t="shared" si="16"/>
        <v>0</v>
      </c>
      <c r="AU38" s="87">
        <f t="shared" si="40"/>
        <v>3632272.2001433852</v>
      </c>
      <c r="AV38" s="310">
        <v>3379290.58</v>
      </c>
      <c r="AW38" s="310">
        <f>AV38*'1. UC Assumptions'!$C$19</f>
        <v>1480805.132156</v>
      </c>
      <c r="AX38" s="311">
        <f>IF(((S38+AA38)-AV38)*'1. UC Assumptions'!$C$19&gt;0,((S38+AA38)-AV38)*'1. UC Assumptions'!$C$19,0)</f>
        <v>2552700.8190822164</v>
      </c>
      <c r="AY38" s="311">
        <f t="shared" si="41"/>
        <v>4033505.9512382164</v>
      </c>
      <c r="AZ38" s="311">
        <f>ROUND(AY38/'1. UC Assumptions'!$C$19,2)</f>
        <v>9204714.6300000008</v>
      </c>
      <c r="BA38" s="311">
        <f t="shared" si="17"/>
        <v>3632272.2001433852</v>
      </c>
      <c r="BB38" s="311">
        <f t="shared" si="18"/>
        <v>0</v>
      </c>
      <c r="BC38" s="311">
        <f t="shared" si="19"/>
        <v>0</v>
      </c>
      <c r="BD38" s="311">
        <f t="shared" si="20"/>
        <v>0</v>
      </c>
      <c r="BE38" s="311">
        <f t="shared" si="21"/>
        <v>0</v>
      </c>
      <c r="BF38" s="311">
        <f t="shared" si="22"/>
        <v>0</v>
      </c>
      <c r="BG38" s="311">
        <f t="shared" si="47"/>
        <v>0</v>
      </c>
      <c r="BH38" s="311">
        <v>3031199.7447645371</v>
      </c>
      <c r="BI38" s="311">
        <f t="shared" si="24"/>
        <v>3632272.2001433852</v>
      </c>
      <c r="BJ38" s="312">
        <f t="shared" si="42"/>
        <v>601072.45537884813</v>
      </c>
      <c r="BK38" s="311">
        <f t="shared" si="25"/>
        <v>0</v>
      </c>
      <c r="BL38" s="311">
        <f t="shared" si="26"/>
        <v>3632272.2001433852</v>
      </c>
      <c r="BM38" s="311">
        <f t="shared" si="27"/>
        <v>0</v>
      </c>
      <c r="BN38" s="311">
        <f t="shared" si="28"/>
        <v>0</v>
      </c>
      <c r="BO38" s="311">
        <f t="shared" si="29"/>
        <v>0</v>
      </c>
      <c r="BP38" s="311">
        <f t="shared" si="30"/>
        <v>0</v>
      </c>
      <c r="BQ38" s="311">
        <f t="shared" si="31"/>
        <v>0</v>
      </c>
      <c r="BR38" s="311">
        <f t="shared" si="32"/>
        <v>252981.62014338514</v>
      </c>
      <c r="BS38" s="311">
        <f>ROUNDDOWN(BR38*'1. UC Assumptions'!$C$19,2)</f>
        <v>110856.54</v>
      </c>
      <c r="BT38" s="313">
        <f>IF(BR38&gt;0,BR38/'1. UC Assumptions'!$C$29*'1. UC Assumptions'!$C$28,0)</f>
        <v>222154.26089032451</v>
      </c>
      <c r="BU38" s="312">
        <f>BT38*'1. UC Assumptions'!$C$19</f>
        <v>97347.997122140194</v>
      </c>
      <c r="BV38" s="312">
        <f t="shared" si="43"/>
        <v>3601444.8408903247</v>
      </c>
      <c r="BW38" s="79"/>
      <c r="BX38" s="93"/>
      <c r="BY38" s="93"/>
      <c r="BZ38" s="136">
        <v>6115377.4057854302</v>
      </c>
      <c r="CA38" s="136">
        <v>13818682.00352555</v>
      </c>
      <c r="CB38" s="146">
        <f t="shared" si="46"/>
        <v>0</v>
      </c>
    </row>
    <row r="39" spans="1:80" s="6" customFormat="1">
      <c r="A39" s="130" t="s">
        <v>93</v>
      </c>
      <c r="B39" s="130" t="s">
        <v>94</v>
      </c>
      <c r="C39" s="246" t="s">
        <v>94</v>
      </c>
      <c r="D39" s="246" t="s">
        <v>94</v>
      </c>
      <c r="E39" s="129" t="s">
        <v>599</v>
      </c>
      <c r="F39" s="130" t="s">
        <v>604</v>
      </c>
      <c r="G39" s="130"/>
      <c r="H39" s="130" t="s">
        <v>699</v>
      </c>
      <c r="I39" s="246" t="s">
        <v>1339</v>
      </c>
      <c r="J39" s="101"/>
      <c r="K39" s="125">
        <f t="shared" si="34"/>
        <v>1</v>
      </c>
      <c r="L39" s="136">
        <v>321346.2399754395</v>
      </c>
      <c r="M39" s="136">
        <v>1473663.8699999999</v>
      </c>
      <c r="N39" s="151">
        <f t="shared" si="35"/>
        <v>0.11130416419735356</v>
      </c>
      <c r="O39" s="136">
        <v>1994802.2099920555</v>
      </c>
      <c r="P39" s="136">
        <v>0</v>
      </c>
      <c r="Q39" s="136">
        <f t="shared" si="36"/>
        <v>1994802.2099920555</v>
      </c>
      <c r="R39" s="136">
        <v>634520.17857129907</v>
      </c>
      <c r="S39" s="136">
        <f t="shared" si="45"/>
        <v>1360282.0314207566</v>
      </c>
      <c r="T39" s="136" t="b">
        <f t="shared" si="1"/>
        <v>0</v>
      </c>
      <c r="U39" s="136">
        <f t="shared" si="2"/>
        <v>1360282.0314207566</v>
      </c>
      <c r="V39" s="136">
        <v>0</v>
      </c>
      <c r="W39" s="136">
        <v>0</v>
      </c>
      <c r="X39" s="136">
        <v>0</v>
      </c>
      <c r="Y39" s="136">
        <v>0</v>
      </c>
      <c r="Z39" s="136">
        <v>0</v>
      </c>
      <c r="AA39" s="63">
        <f t="shared" si="37"/>
        <v>0</v>
      </c>
      <c r="AB39" s="63">
        <v>0</v>
      </c>
      <c r="AC39" s="63">
        <f t="shared" si="38"/>
        <v>1360282.0314207566</v>
      </c>
      <c r="AD39" s="44">
        <f>IF(E39='2. UC Pool Allocations by Type'!B$5,'2. UC Pool Allocations by Type'!J$5,IF(E39='2. UC Pool Allocations by Type'!B$6,'2. UC Pool Allocations by Type'!J$6,IF(E39='2. UC Pool Allocations by Type'!B$7,'2. UC Pool Allocations by Type'!J$7,IF(E39='2. UC Pool Allocations by Type'!B$10,'2. UC Pool Allocations by Type'!J$10,IF(E39='2. UC Pool Allocations by Type'!B$14,'2. UC Pool Allocations by Type'!J$14,IF(E39='2. UC Pool Allocations by Type'!B$15,'2. UC Pool Allocations by Type'!J$15,IF(E39='2. UC Pool Allocations by Type'!B$16,'2. UC Pool Allocations by Type'!J$16,0)))))))</f>
        <v>232198730.65142876</v>
      </c>
      <c r="AE39" s="64">
        <f t="shared" si="3"/>
        <v>0</v>
      </c>
      <c r="AF39" s="64">
        <f t="shared" si="4"/>
        <v>1360282.0314207566</v>
      </c>
      <c r="AG39" s="64">
        <f t="shared" si="5"/>
        <v>0</v>
      </c>
      <c r="AH39" s="64">
        <f t="shared" si="6"/>
        <v>0</v>
      </c>
      <c r="AI39" s="64">
        <f t="shared" si="7"/>
        <v>0</v>
      </c>
      <c r="AJ39" s="64">
        <f t="shared" si="8"/>
        <v>0</v>
      </c>
      <c r="AK39" s="64">
        <f t="shared" si="9"/>
        <v>0</v>
      </c>
      <c r="AL39" s="42">
        <f t="shared" si="10"/>
        <v>681275.86666534585</v>
      </c>
      <c r="AM39" s="44">
        <f>IF($F39=$E$362,S39*'1. UC Assumptions'!$H$14,0)</f>
        <v>1081249.8198472681</v>
      </c>
      <c r="AN39" s="63">
        <f t="shared" si="39"/>
        <v>399973.9531819222</v>
      </c>
      <c r="AO39" s="63">
        <f t="shared" si="11"/>
        <v>399973.9531819222</v>
      </c>
      <c r="AP39" s="63">
        <f t="shared" si="12"/>
        <v>0</v>
      </c>
      <c r="AQ39" s="63">
        <f t="shared" si="13"/>
        <v>0</v>
      </c>
      <c r="AR39" s="63">
        <f t="shared" si="14"/>
        <v>0</v>
      </c>
      <c r="AS39" s="63">
        <f t="shared" si="15"/>
        <v>0</v>
      </c>
      <c r="AT39" s="63">
        <f t="shared" si="16"/>
        <v>0</v>
      </c>
      <c r="AU39" s="87">
        <f t="shared" si="40"/>
        <v>1081249.8198472681</v>
      </c>
      <c r="AV39" s="310">
        <v>1002165.1799999999</v>
      </c>
      <c r="AW39" s="310">
        <f>AV39*'1. UC Assumptions'!$C$19</f>
        <v>439148.78187599994</v>
      </c>
      <c r="AX39" s="311">
        <f>IF(((S39+AA39)-AV39)*'1. UC Assumptions'!$C$19&gt;0,((S39+AA39)-AV39)*'1. UC Assumptions'!$C$19,0)</f>
        <v>156926.80429257557</v>
      </c>
      <c r="AY39" s="311">
        <f t="shared" si="41"/>
        <v>596075.58616857557</v>
      </c>
      <c r="AZ39" s="311">
        <f>ROUND(AY39/'1. UC Assumptions'!$C$19,2)</f>
        <v>1360282.03</v>
      </c>
      <c r="BA39" s="311">
        <f t="shared" si="17"/>
        <v>1081249.8198472681</v>
      </c>
      <c r="BB39" s="311">
        <f t="shared" si="18"/>
        <v>0</v>
      </c>
      <c r="BC39" s="311">
        <f t="shared" si="19"/>
        <v>0</v>
      </c>
      <c r="BD39" s="311">
        <f t="shared" si="20"/>
        <v>0</v>
      </c>
      <c r="BE39" s="311">
        <f t="shared" si="21"/>
        <v>0</v>
      </c>
      <c r="BF39" s="311">
        <f t="shared" si="22"/>
        <v>0</v>
      </c>
      <c r="BG39" s="311">
        <f t="shared" si="47"/>
        <v>0</v>
      </c>
      <c r="BH39" s="311">
        <v>1002165.1930490333</v>
      </c>
      <c r="BI39" s="311">
        <f t="shared" si="24"/>
        <v>1081249.8198472681</v>
      </c>
      <c r="BJ39" s="312">
        <f t="shared" si="42"/>
        <v>79084.626798234764</v>
      </c>
      <c r="BK39" s="311">
        <f t="shared" si="25"/>
        <v>0</v>
      </c>
      <c r="BL39" s="311">
        <f t="shared" si="26"/>
        <v>1081249.8198472681</v>
      </c>
      <c r="BM39" s="311">
        <f t="shared" si="27"/>
        <v>0</v>
      </c>
      <c r="BN39" s="311">
        <f t="shared" si="28"/>
        <v>0</v>
      </c>
      <c r="BO39" s="311">
        <f t="shared" si="29"/>
        <v>0</v>
      </c>
      <c r="BP39" s="311">
        <f t="shared" si="30"/>
        <v>0</v>
      </c>
      <c r="BQ39" s="311">
        <f t="shared" si="31"/>
        <v>0</v>
      </c>
      <c r="BR39" s="311">
        <f t="shared" si="32"/>
        <v>79084.639847268118</v>
      </c>
      <c r="BS39" s="311">
        <f>ROUNDDOWN(BR39*'1. UC Assumptions'!$C$19,2)</f>
        <v>34654.879999999997</v>
      </c>
      <c r="BT39" s="313">
        <f>IF(BR39&gt;0,BR39/'1. UC Assumptions'!$C$29*'1. UC Assumptions'!$C$28,0)</f>
        <v>69447.6922991069</v>
      </c>
      <c r="BU39" s="312">
        <f>BT39*'1. UC Assumptions'!$C$19</f>
        <v>30431.978765468641</v>
      </c>
      <c r="BV39" s="312">
        <f t="shared" si="43"/>
        <v>1071612.8722991068</v>
      </c>
      <c r="BW39" s="79"/>
      <c r="BX39" s="93"/>
      <c r="BY39" s="93"/>
      <c r="BZ39" s="136">
        <v>420964.68997543945</v>
      </c>
      <c r="CA39" s="136">
        <v>1994802.2099920555</v>
      </c>
      <c r="CB39" s="146">
        <f t="shared" si="46"/>
        <v>0</v>
      </c>
    </row>
    <row r="40" spans="1:80" s="6" customFormat="1">
      <c r="A40" s="130" t="s">
        <v>1182</v>
      </c>
      <c r="B40" s="130" t="s">
        <v>102</v>
      </c>
      <c r="C40" s="246" t="s">
        <v>102</v>
      </c>
      <c r="D40" s="246" t="s">
        <v>102</v>
      </c>
      <c r="E40" s="129" t="s">
        <v>580</v>
      </c>
      <c r="F40" s="130" t="s">
        <v>604</v>
      </c>
      <c r="G40" s="130"/>
      <c r="H40" s="130" t="s">
        <v>101</v>
      </c>
      <c r="I40" s="246" t="s">
        <v>1340</v>
      </c>
      <c r="J40" s="101"/>
      <c r="K40" s="125" t="str">
        <f t="shared" si="34"/>
        <v xml:space="preserve"> </v>
      </c>
      <c r="L40" s="136">
        <v>162356.51188321569</v>
      </c>
      <c r="M40" s="136">
        <v>515712.41</v>
      </c>
      <c r="N40" s="151">
        <f t="shared" si="35"/>
        <v>7.0918990257688108E-2</v>
      </c>
      <c r="O40" s="136">
        <v>726156.88514829252</v>
      </c>
      <c r="P40" s="136">
        <v>0</v>
      </c>
      <c r="Q40" s="136">
        <f t="shared" si="36"/>
        <v>726156.88514829252</v>
      </c>
      <c r="R40" s="136">
        <v>0</v>
      </c>
      <c r="S40" s="136">
        <f t="shared" si="45"/>
        <v>726156.88514829252</v>
      </c>
      <c r="T40" s="136">
        <f t="shared" si="1"/>
        <v>726156.88514829252</v>
      </c>
      <c r="U40" s="136" t="b">
        <f t="shared" si="2"/>
        <v>0</v>
      </c>
      <c r="V40" s="136">
        <v>0</v>
      </c>
      <c r="W40" s="136">
        <v>0</v>
      </c>
      <c r="X40" s="136">
        <v>0</v>
      </c>
      <c r="Y40" s="136">
        <v>0</v>
      </c>
      <c r="Z40" s="136">
        <v>0</v>
      </c>
      <c r="AA40" s="63">
        <f t="shared" si="37"/>
        <v>0</v>
      </c>
      <c r="AB40" s="63">
        <v>0</v>
      </c>
      <c r="AC40" s="63">
        <f t="shared" si="38"/>
        <v>726156.88514829252</v>
      </c>
      <c r="AD40" s="44">
        <f>IF(E40='2. UC Pool Allocations by Type'!B$5,'2. UC Pool Allocations by Type'!J$5,IF(E40='2. UC Pool Allocations by Type'!B$6,'2. UC Pool Allocations by Type'!J$6,IF(E40='2. UC Pool Allocations by Type'!B$7,'2. UC Pool Allocations by Type'!J$7,IF(E40='2. UC Pool Allocations by Type'!B$10,'2. UC Pool Allocations by Type'!J$10,IF(E40='2. UC Pool Allocations by Type'!B$14,'2. UC Pool Allocations by Type'!J$14,IF(E40='2. UC Pool Allocations by Type'!B$15,'2. UC Pool Allocations by Type'!J$15,IF(E40='2. UC Pool Allocations by Type'!B$16,'2. UC Pool Allocations by Type'!J$16,0)))))))</f>
        <v>1888113440.4202065</v>
      </c>
      <c r="AE40" s="64">
        <f t="shared" si="3"/>
        <v>726156.88514829252</v>
      </c>
      <c r="AF40" s="64">
        <f t="shared" si="4"/>
        <v>0</v>
      </c>
      <c r="AG40" s="64">
        <f t="shared" si="5"/>
        <v>0</v>
      </c>
      <c r="AH40" s="64">
        <f t="shared" si="6"/>
        <v>0</v>
      </c>
      <c r="AI40" s="64">
        <f t="shared" si="7"/>
        <v>0</v>
      </c>
      <c r="AJ40" s="64">
        <f t="shared" si="8"/>
        <v>0</v>
      </c>
      <c r="AK40" s="64">
        <f t="shared" si="9"/>
        <v>0</v>
      </c>
      <c r="AL40" s="42">
        <f t="shared" si="10"/>
        <v>271036.44643646642</v>
      </c>
      <c r="AM40" s="44">
        <f>IF($F40=$E$362,S40*'1. UC Assumptions'!$H$14,0)</f>
        <v>577201.62665633508</v>
      </c>
      <c r="AN40" s="63">
        <f t="shared" si="39"/>
        <v>306165.18021986866</v>
      </c>
      <c r="AO40" s="63">
        <f t="shared" si="11"/>
        <v>0</v>
      </c>
      <c r="AP40" s="63">
        <f t="shared" si="12"/>
        <v>0</v>
      </c>
      <c r="AQ40" s="63">
        <f t="shared" si="13"/>
        <v>0</v>
      </c>
      <c r="AR40" s="63">
        <f t="shared" si="14"/>
        <v>306165.18021986866</v>
      </c>
      <c r="AS40" s="63">
        <f t="shared" si="15"/>
        <v>0</v>
      </c>
      <c r="AT40" s="63">
        <f t="shared" si="16"/>
        <v>0</v>
      </c>
      <c r="AU40" s="87">
        <f t="shared" si="40"/>
        <v>577201.62665633508</v>
      </c>
      <c r="AV40" s="310">
        <v>567481.93000000005</v>
      </c>
      <c r="AW40" s="310">
        <f>AV40*'1. UC Assumptions'!$C$19</f>
        <v>248670.581726</v>
      </c>
      <c r="AX40" s="311">
        <f>IF(((S40+AA40)-AV40)*'1. UC Assumptions'!$C$19&gt;0,((S40+AA40)-AV40)*'1. UC Assumptions'!$C$19,0)</f>
        <v>69531.365345981758</v>
      </c>
      <c r="AY40" s="311">
        <f t="shared" si="41"/>
        <v>318201.94707198173</v>
      </c>
      <c r="AZ40" s="311">
        <f>ROUND(AY40/'1. UC Assumptions'!$C$19,2)</f>
        <v>726156.89</v>
      </c>
      <c r="BA40" s="311">
        <f t="shared" si="17"/>
        <v>577201.62665633508</v>
      </c>
      <c r="BB40" s="311">
        <f t="shared" si="18"/>
        <v>0</v>
      </c>
      <c r="BC40" s="311">
        <f t="shared" si="19"/>
        <v>0</v>
      </c>
      <c r="BD40" s="311">
        <f t="shared" si="20"/>
        <v>148955.26334366493</v>
      </c>
      <c r="BE40" s="311">
        <f t="shared" si="21"/>
        <v>0</v>
      </c>
      <c r="BF40" s="311">
        <f t="shared" si="22"/>
        <v>0</v>
      </c>
      <c r="BG40" s="311">
        <f t="shared" si="47"/>
        <v>0</v>
      </c>
      <c r="BH40" s="311">
        <v>567481.92759660271</v>
      </c>
      <c r="BI40" s="311">
        <f t="shared" si="24"/>
        <v>577201.62665633508</v>
      </c>
      <c r="BJ40" s="312">
        <f t="shared" si="42"/>
        <v>9719.6990597323747</v>
      </c>
      <c r="BK40" s="311">
        <f t="shared" si="25"/>
        <v>577201.62665633508</v>
      </c>
      <c r="BL40" s="311">
        <f t="shared" si="26"/>
        <v>0</v>
      </c>
      <c r="BM40" s="311">
        <f t="shared" si="27"/>
        <v>0</v>
      </c>
      <c r="BN40" s="311">
        <f t="shared" si="28"/>
        <v>0</v>
      </c>
      <c r="BO40" s="311">
        <f t="shared" si="29"/>
        <v>0</v>
      </c>
      <c r="BP40" s="311">
        <f t="shared" si="30"/>
        <v>0</v>
      </c>
      <c r="BQ40" s="311">
        <f t="shared" si="31"/>
        <v>0</v>
      </c>
      <c r="BR40" s="311">
        <f t="shared" si="32"/>
        <v>9719.6966563350288</v>
      </c>
      <c r="BS40" s="311">
        <f>ROUNDDOWN(BR40*'1. UC Assumptions'!$C$19,2)</f>
        <v>4259.17</v>
      </c>
      <c r="BT40" s="313">
        <f>IF(BR40&gt;0,BR40/'1. UC Assumptions'!$C$29*'1. UC Assumptions'!$C$28,0)</f>
        <v>8535.2921115076751</v>
      </c>
      <c r="BU40" s="312">
        <f>BT40*'1. UC Assumptions'!$C$19</f>
        <v>3740.165003262663</v>
      </c>
      <c r="BV40" s="312">
        <f t="shared" si="43"/>
        <v>576017.22211150778</v>
      </c>
      <c r="BW40" s="79"/>
      <c r="BX40" s="93"/>
      <c r="BY40" s="93"/>
      <c r="BZ40" s="136">
        <v>173978.81188321568</v>
      </c>
      <c r="CA40" s="136">
        <v>726156.88514829252</v>
      </c>
      <c r="CB40" s="146">
        <f t="shared" si="46"/>
        <v>0</v>
      </c>
    </row>
    <row r="41" spans="1:80" s="6" customFormat="1">
      <c r="A41" s="130" t="s">
        <v>203</v>
      </c>
      <c r="B41" s="130" t="s">
        <v>778</v>
      </c>
      <c r="C41" s="246" t="s">
        <v>778</v>
      </c>
      <c r="D41" s="246" t="s">
        <v>778</v>
      </c>
      <c r="E41" s="129" t="s">
        <v>599</v>
      </c>
      <c r="F41" s="130" t="s">
        <v>604</v>
      </c>
      <c r="G41" s="130"/>
      <c r="H41" s="130" t="s">
        <v>779</v>
      </c>
      <c r="I41" s="246" t="s">
        <v>1341</v>
      </c>
      <c r="J41" s="101"/>
      <c r="K41" s="125" t="str">
        <f t="shared" si="34"/>
        <v xml:space="preserve"> </v>
      </c>
      <c r="L41" s="136">
        <v>777483.72165855579</v>
      </c>
      <c r="M41" s="136">
        <v>752550</v>
      </c>
      <c r="N41" s="151">
        <f t="shared" si="35"/>
        <v>5.8274424786961099E-2</v>
      </c>
      <c r="O41" s="136">
        <v>1619195.5566928615</v>
      </c>
      <c r="P41" s="136">
        <v>0</v>
      </c>
      <c r="Q41" s="136">
        <f t="shared" si="36"/>
        <v>1619195.5566928615</v>
      </c>
      <c r="R41" s="136">
        <v>0</v>
      </c>
      <c r="S41" s="136">
        <f t="shared" si="45"/>
        <v>1619195.5566928615</v>
      </c>
      <c r="T41" s="136" t="b">
        <f t="shared" si="1"/>
        <v>0</v>
      </c>
      <c r="U41" s="136">
        <f t="shared" si="2"/>
        <v>1619195.5566928615</v>
      </c>
      <c r="V41" s="136">
        <v>232370.87</v>
      </c>
      <c r="W41" s="136">
        <v>0</v>
      </c>
      <c r="X41" s="136">
        <v>0</v>
      </c>
      <c r="Y41" s="136">
        <v>0</v>
      </c>
      <c r="Z41" s="136">
        <v>0</v>
      </c>
      <c r="AA41" s="63">
        <f t="shared" si="37"/>
        <v>232370.87</v>
      </c>
      <c r="AB41" s="63">
        <v>0</v>
      </c>
      <c r="AC41" s="63">
        <f t="shared" si="38"/>
        <v>1851566.4266928616</v>
      </c>
      <c r="AD41" s="44">
        <f>IF(E41='2. UC Pool Allocations by Type'!B$5,'2. UC Pool Allocations by Type'!J$5,IF(E41='2. UC Pool Allocations by Type'!B$6,'2. UC Pool Allocations by Type'!J$6,IF(E41='2. UC Pool Allocations by Type'!B$7,'2. UC Pool Allocations by Type'!J$7,IF(E41='2. UC Pool Allocations by Type'!B$10,'2. UC Pool Allocations by Type'!J$10,IF(E41='2. UC Pool Allocations by Type'!B$14,'2. UC Pool Allocations by Type'!J$14,IF(E41='2. UC Pool Allocations by Type'!B$15,'2. UC Pool Allocations by Type'!J$15,IF(E41='2. UC Pool Allocations by Type'!B$16,'2. UC Pool Allocations by Type'!J$16,0)))))))</f>
        <v>232198730.65142876</v>
      </c>
      <c r="AE41" s="64">
        <f t="shared" si="3"/>
        <v>0</v>
      </c>
      <c r="AF41" s="64">
        <f t="shared" si="4"/>
        <v>1851566.4266928616</v>
      </c>
      <c r="AG41" s="64">
        <f t="shared" si="5"/>
        <v>0</v>
      </c>
      <c r="AH41" s="64">
        <f t="shared" si="6"/>
        <v>0</v>
      </c>
      <c r="AI41" s="64">
        <f t="shared" si="7"/>
        <v>0</v>
      </c>
      <c r="AJ41" s="64">
        <f t="shared" si="8"/>
        <v>0</v>
      </c>
      <c r="AK41" s="64">
        <f t="shared" si="9"/>
        <v>0</v>
      </c>
      <c r="AL41" s="42">
        <f t="shared" si="10"/>
        <v>927327.93119095278</v>
      </c>
      <c r="AM41" s="44">
        <f>IF($F41=$E$362,S41*'1. UC Assumptions'!$H$14,0)</f>
        <v>1287052.8783968899</v>
      </c>
      <c r="AN41" s="63">
        <f t="shared" si="39"/>
        <v>359724.94720593712</v>
      </c>
      <c r="AO41" s="63">
        <f t="shared" si="11"/>
        <v>359724.94720593712</v>
      </c>
      <c r="AP41" s="63">
        <f t="shared" si="12"/>
        <v>0</v>
      </c>
      <c r="AQ41" s="63">
        <f t="shared" si="13"/>
        <v>0</v>
      </c>
      <c r="AR41" s="63">
        <f t="shared" si="14"/>
        <v>0</v>
      </c>
      <c r="AS41" s="63">
        <f t="shared" si="15"/>
        <v>0</v>
      </c>
      <c r="AT41" s="63">
        <f t="shared" si="16"/>
        <v>0</v>
      </c>
      <c r="AU41" s="87">
        <f t="shared" si="40"/>
        <v>1287052.8783968899</v>
      </c>
      <c r="AV41" s="310">
        <v>1280483.0900000001</v>
      </c>
      <c r="AW41" s="310">
        <f>AV41*'1. UC Assumptions'!$C$19</f>
        <v>561107.690038</v>
      </c>
      <c r="AX41" s="311">
        <f>IF(((S41+AA41)-AV41)*'1. UC Assumptions'!$C$19&gt;0,((S41+AA41)-AV41)*'1. UC Assumptions'!$C$19,0)</f>
        <v>250248.71813881191</v>
      </c>
      <c r="AY41" s="311">
        <f t="shared" si="41"/>
        <v>811356.40817681188</v>
      </c>
      <c r="AZ41" s="311">
        <f>ROUND(AY41/'1. UC Assumptions'!$C$19,2)</f>
        <v>1851566.43</v>
      </c>
      <c r="BA41" s="311">
        <f t="shared" si="17"/>
        <v>1287052.8783968899</v>
      </c>
      <c r="BB41" s="311">
        <f t="shared" si="18"/>
        <v>0</v>
      </c>
      <c r="BC41" s="311">
        <f t="shared" si="19"/>
        <v>0</v>
      </c>
      <c r="BD41" s="311">
        <f t="shared" si="20"/>
        <v>0</v>
      </c>
      <c r="BE41" s="311">
        <f t="shared" si="21"/>
        <v>0</v>
      </c>
      <c r="BF41" s="311">
        <f t="shared" si="22"/>
        <v>0</v>
      </c>
      <c r="BG41" s="311">
        <f t="shared" si="47"/>
        <v>0</v>
      </c>
      <c r="BH41" s="311">
        <v>1280483.0987538723</v>
      </c>
      <c r="BI41" s="311">
        <f t="shared" si="24"/>
        <v>1287052.8783968899</v>
      </c>
      <c r="BJ41" s="312">
        <f t="shared" si="42"/>
        <v>6569.7796430175658</v>
      </c>
      <c r="BK41" s="311">
        <f t="shared" si="25"/>
        <v>0</v>
      </c>
      <c r="BL41" s="311">
        <f t="shared" si="26"/>
        <v>1287052.8783968899</v>
      </c>
      <c r="BM41" s="311">
        <f t="shared" si="27"/>
        <v>0</v>
      </c>
      <c r="BN41" s="311">
        <f t="shared" si="28"/>
        <v>0</v>
      </c>
      <c r="BO41" s="311">
        <f t="shared" si="29"/>
        <v>0</v>
      </c>
      <c r="BP41" s="311">
        <f t="shared" si="30"/>
        <v>0</v>
      </c>
      <c r="BQ41" s="311">
        <f t="shared" si="31"/>
        <v>0</v>
      </c>
      <c r="BR41" s="311">
        <f t="shared" si="32"/>
        <v>6569.7883968898095</v>
      </c>
      <c r="BS41" s="311">
        <f>ROUNDDOWN(BR41*'1. UC Assumptions'!$C$19,2)</f>
        <v>2878.88</v>
      </c>
      <c r="BT41" s="313">
        <f>IF(BR41&gt;0,BR41/'1. UC Assumptions'!$C$29*'1. UC Assumptions'!$C$28,0)</f>
        <v>5769.2194582739457</v>
      </c>
      <c r="BU41" s="312">
        <f>BT41*'1. UC Assumptions'!$C$19</f>
        <v>2528.0719666156429</v>
      </c>
      <c r="BV41" s="312">
        <f t="shared" si="43"/>
        <v>1286252.3094582739</v>
      </c>
      <c r="BW41" s="79"/>
      <c r="BX41" s="93"/>
      <c r="BY41" s="93"/>
      <c r="BZ41" s="136">
        <v>785333.8716585557</v>
      </c>
      <c r="CA41" s="136">
        <v>1619195.5566928615</v>
      </c>
      <c r="CB41" s="146">
        <f t="shared" si="46"/>
        <v>0</v>
      </c>
    </row>
    <row r="42" spans="1:80" s="6" customFormat="1">
      <c r="A42" s="130" t="s">
        <v>109</v>
      </c>
      <c r="B42" s="130" t="s">
        <v>110</v>
      </c>
      <c r="C42" s="246" t="s">
        <v>110</v>
      </c>
      <c r="D42" s="246" t="s">
        <v>110</v>
      </c>
      <c r="E42" s="129" t="s">
        <v>599</v>
      </c>
      <c r="F42" s="130" t="s">
        <v>604</v>
      </c>
      <c r="G42" s="130"/>
      <c r="H42" s="130" t="s">
        <v>108</v>
      </c>
      <c r="I42" s="246" t="s">
        <v>1342</v>
      </c>
      <c r="J42" s="101"/>
      <c r="K42" s="125" t="str">
        <f t="shared" si="34"/>
        <v xml:space="preserve"> </v>
      </c>
      <c r="L42" s="136">
        <v>195235.53699183615</v>
      </c>
      <c r="M42" s="136">
        <v>274084</v>
      </c>
      <c r="N42" s="151">
        <f t="shared" si="35"/>
        <v>5.2872448000000016E-2</v>
      </c>
      <c r="O42" s="136">
        <v>494133.6098068211</v>
      </c>
      <c r="P42" s="136">
        <v>0</v>
      </c>
      <c r="Q42" s="136">
        <f t="shared" si="36"/>
        <v>494133.6098068211</v>
      </c>
      <c r="R42" s="136">
        <v>0</v>
      </c>
      <c r="S42" s="136">
        <f t="shared" si="45"/>
        <v>494133.6098068211</v>
      </c>
      <c r="T42" s="136" t="b">
        <f t="shared" si="1"/>
        <v>0</v>
      </c>
      <c r="U42" s="136">
        <f t="shared" si="2"/>
        <v>494133.6098068211</v>
      </c>
      <c r="V42" s="136">
        <v>5979</v>
      </c>
      <c r="W42" s="136">
        <v>0</v>
      </c>
      <c r="X42" s="136">
        <v>0</v>
      </c>
      <c r="Y42" s="136">
        <v>0</v>
      </c>
      <c r="Z42" s="136">
        <v>0</v>
      </c>
      <c r="AA42" s="63">
        <f t="shared" si="37"/>
        <v>5979</v>
      </c>
      <c r="AB42" s="63">
        <v>0</v>
      </c>
      <c r="AC42" s="63">
        <f t="shared" si="38"/>
        <v>500112.6098068211</v>
      </c>
      <c r="AD42" s="44">
        <f>IF(E42='2. UC Pool Allocations by Type'!B$5,'2. UC Pool Allocations by Type'!J$5,IF(E42='2. UC Pool Allocations by Type'!B$6,'2. UC Pool Allocations by Type'!J$6,IF(E42='2. UC Pool Allocations by Type'!B$7,'2. UC Pool Allocations by Type'!J$7,IF(E42='2. UC Pool Allocations by Type'!B$10,'2. UC Pool Allocations by Type'!J$10,IF(E42='2. UC Pool Allocations by Type'!B$14,'2. UC Pool Allocations by Type'!J$14,IF(E42='2. UC Pool Allocations by Type'!B$15,'2. UC Pool Allocations by Type'!J$15,IF(E42='2. UC Pool Allocations by Type'!B$16,'2. UC Pool Allocations by Type'!J$16,0)))))))</f>
        <v>232198730.65142876</v>
      </c>
      <c r="AE42" s="64">
        <f t="shared" si="3"/>
        <v>0</v>
      </c>
      <c r="AF42" s="64">
        <f t="shared" si="4"/>
        <v>500112.6098068211</v>
      </c>
      <c r="AG42" s="64">
        <f t="shared" si="5"/>
        <v>0</v>
      </c>
      <c r="AH42" s="64">
        <f t="shared" si="6"/>
        <v>0</v>
      </c>
      <c r="AI42" s="64">
        <f t="shared" si="7"/>
        <v>0</v>
      </c>
      <c r="AJ42" s="64">
        <f t="shared" si="8"/>
        <v>0</v>
      </c>
      <c r="AK42" s="64">
        <f t="shared" si="9"/>
        <v>0</v>
      </c>
      <c r="AL42" s="42">
        <f t="shared" si="10"/>
        <v>250473.53696244009</v>
      </c>
      <c r="AM42" s="44">
        <f>IF($F42=$E$362,S42*'1. UC Assumptions'!$H$14,0)</f>
        <v>392772.86933362699</v>
      </c>
      <c r="AN42" s="63">
        <f t="shared" si="39"/>
        <v>142299.3323711869</v>
      </c>
      <c r="AO42" s="63">
        <f t="shared" si="11"/>
        <v>142299.3323711869</v>
      </c>
      <c r="AP42" s="63">
        <f t="shared" si="12"/>
        <v>0</v>
      </c>
      <c r="AQ42" s="63">
        <f t="shared" si="13"/>
        <v>0</v>
      </c>
      <c r="AR42" s="63">
        <f t="shared" si="14"/>
        <v>0</v>
      </c>
      <c r="AS42" s="63">
        <f t="shared" si="15"/>
        <v>0</v>
      </c>
      <c r="AT42" s="63">
        <f t="shared" si="16"/>
        <v>0</v>
      </c>
      <c r="AU42" s="87">
        <f t="shared" si="40"/>
        <v>392772.86933362699</v>
      </c>
      <c r="AV42" s="310">
        <v>392772.86</v>
      </c>
      <c r="AW42" s="310">
        <f>AV42*'1. UC Assumptions'!$C$19</f>
        <v>172113.06725199998</v>
      </c>
      <c r="AX42" s="311">
        <f>IF(((S42+AA42)-AV42)*'1. UC Assumptions'!$C$19&gt;0,((S42+AA42)-AV42)*'1. UC Assumptions'!$C$19,0)</f>
        <v>47036.278365349011</v>
      </c>
      <c r="AY42" s="311">
        <f t="shared" si="41"/>
        <v>219149.345617349</v>
      </c>
      <c r="AZ42" s="311">
        <f>ROUND(AY42/'1. UC Assumptions'!$C$19,2)</f>
        <v>500112.61</v>
      </c>
      <c r="BA42" s="311">
        <f t="shared" si="17"/>
        <v>392772.86933362699</v>
      </c>
      <c r="BB42" s="311">
        <f t="shared" si="18"/>
        <v>0</v>
      </c>
      <c r="BC42" s="311">
        <f t="shared" si="19"/>
        <v>0</v>
      </c>
      <c r="BD42" s="311">
        <f t="shared" si="20"/>
        <v>0</v>
      </c>
      <c r="BE42" s="311">
        <f t="shared" si="21"/>
        <v>0</v>
      </c>
      <c r="BF42" s="311">
        <f t="shared" si="22"/>
        <v>0</v>
      </c>
      <c r="BG42" s="311">
        <f t="shared" si="47"/>
        <v>0</v>
      </c>
      <c r="BH42" s="311">
        <v>392772.86933362699</v>
      </c>
      <c r="BI42" s="311">
        <f t="shared" si="24"/>
        <v>392772.86933362699</v>
      </c>
      <c r="BJ42" s="312">
        <f t="shared" si="42"/>
        <v>0</v>
      </c>
      <c r="BK42" s="311">
        <f t="shared" si="25"/>
        <v>0</v>
      </c>
      <c r="BL42" s="311">
        <f t="shared" si="26"/>
        <v>392772.86933362699</v>
      </c>
      <c r="BM42" s="311">
        <f t="shared" si="27"/>
        <v>0</v>
      </c>
      <c r="BN42" s="311">
        <f t="shared" si="28"/>
        <v>0</v>
      </c>
      <c r="BO42" s="311">
        <f t="shared" si="29"/>
        <v>0</v>
      </c>
      <c r="BP42" s="311">
        <f t="shared" si="30"/>
        <v>0</v>
      </c>
      <c r="BQ42" s="311">
        <f t="shared" si="31"/>
        <v>0</v>
      </c>
      <c r="BR42" s="311">
        <f t="shared" si="32"/>
        <v>9.3336270074360073E-3</v>
      </c>
      <c r="BS42" s="311">
        <f>ROUNDDOWN(BR42*'1. UC Assumptions'!$C$19,2)</f>
        <v>0</v>
      </c>
      <c r="BT42" s="313">
        <f>IF(BR42&gt;0,BR42/'1. UC Assumptions'!$C$29*'1. UC Assumptions'!$C$28,0)</f>
        <v>8.1962674129752774E-3</v>
      </c>
      <c r="BU42" s="312">
        <f>BT42*'1. UC Assumptions'!$C$19</f>
        <v>3.5916043803657662E-3</v>
      </c>
      <c r="BV42" s="312">
        <f t="shared" si="43"/>
        <v>392772.8681962674</v>
      </c>
      <c r="BW42" s="79"/>
      <c r="BX42" s="93"/>
      <c r="BY42" s="93"/>
      <c r="BZ42" s="136">
        <v>195235.53699183615</v>
      </c>
      <c r="CA42" s="136">
        <v>494133.6098068211</v>
      </c>
      <c r="CB42" s="146">
        <f t="shared" si="46"/>
        <v>0</v>
      </c>
    </row>
    <row r="43" spans="1:80" s="6" customFormat="1">
      <c r="A43" s="130" t="s">
        <v>1183</v>
      </c>
      <c r="B43" s="130" t="s">
        <v>121</v>
      </c>
      <c r="C43" s="246" t="s">
        <v>121</v>
      </c>
      <c r="D43" s="246" t="s">
        <v>121</v>
      </c>
      <c r="E43" s="129" t="s">
        <v>580</v>
      </c>
      <c r="F43" s="130"/>
      <c r="G43" s="130"/>
      <c r="H43" s="130" t="s">
        <v>1046</v>
      </c>
      <c r="I43" s="246" t="s">
        <v>1343</v>
      </c>
      <c r="J43" s="101"/>
      <c r="K43" s="125">
        <f t="shared" si="34"/>
        <v>1</v>
      </c>
      <c r="L43" s="136">
        <v>9539635.0977614038</v>
      </c>
      <c r="M43" s="136">
        <v>6373352.5499999998</v>
      </c>
      <c r="N43" s="151">
        <f t="shared" si="35"/>
        <v>0.11171376938334787</v>
      </c>
      <c r="O43" s="136">
        <v>17690254.338847104</v>
      </c>
      <c r="P43" s="136">
        <v>433.14119638272001</v>
      </c>
      <c r="Q43" s="136">
        <f t="shared" si="36"/>
        <v>17690687.480043486</v>
      </c>
      <c r="R43" s="136">
        <v>3197370.5554026715</v>
      </c>
      <c r="S43" s="136">
        <f t="shared" si="45"/>
        <v>14493316.924640814</v>
      </c>
      <c r="T43" s="136">
        <f t="shared" si="1"/>
        <v>0</v>
      </c>
      <c r="U43" s="136" t="b">
        <f t="shared" si="2"/>
        <v>0</v>
      </c>
      <c r="V43" s="136">
        <v>821002</v>
      </c>
      <c r="W43" s="136">
        <v>0</v>
      </c>
      <c r="X43" s="136">
        <v>0</v>
      </c>
      <c r="Y43" s="136">
        <v>0</v>
      </c>
      <c r="Z43" s="136">
        <v>0</v>
      </c>
      <c r="AA43" s="63">
        <f t="shared" si="37"/>
        <v>821002</v>
      </c>
      <c r="AB43" s="63">
        <v>0</v>
      </c>
      <c r="AC43" s="63">
        <f t="shared" si="38"/>
        <v>15314318.924640814</v>
      </c>
      <c r="AD43" s="44">
        <f>IF(E43='2. UC Pool Allocations by Type'!B$5,'2. UC Pool Allocations by Type'!J$5,IF(E43='2. UC Pool Allocations by Type'!B$6,'2. UC Pool Allocations by Type'!J$6,IF(E43='2. UC Pool Allocations by Type'!B$7,'2. UC Pool Allocations by Type'!J$7,IF(E43='2. UC Pool Allocations by Type'!B$10,'2. UC Pool Allocations by Type'!J$10,IF(E43='2. UC Pool Allocations by Type'!B$14,'2. UC Pool Allocations by Type'!J$14,IF(E43='2. UC Pool Allocations by Type'!B$15,'2. UC Pool Allocations by Type'!J$15,IF(E43='2. UC Pool Allocations by Type'!B$16,'2. UC Pool Allocations by Type'!J$16,0)))))))</f>
        <v>1888113440.4202065</v>
      </c>
      <c r="AE43" s="64">
        <f t="shared" si="3"/>
        <v>15314318.924640814</v>
      </c>
      <c r="AF43" s="64">
        <f t="shared" si="4"/>
        <v>0</v>
      </c>
      <c r="AG43" s="64">
        <f t="shared" si="5"/>
        <v>0</v>
      </c>
      <c r="AH43" s="64">
        <f t="shared" si="6"/>
        <v>0</v>
      </c>
      <c r="AI43" s="64">
        <f t="shared" si="7"/>
        <v>0</v>
      </c>
      <c r="AJ43" s="64">
        <f t="shared" si="8"/>
        <v>0</v>
      </c>
      <c r="AK43" s="64">
        <f t="shared" si="9"/>
        <v>0</v>
      </c>
      <c r="AL43" s="42">
        <f t="shared" si="10"/>
        <v>5716035.5645209206</v>
      </c>
      <c r="AM43" s="44">
        <f>IF($F43=$E$362,S43*'1. UC Assumptions'!$H$14,0)</f>
        <v>0</v>
      </c>
      <c r="AN43" s="63">
        <f t="shared" si="39"/>
        <v>0</v>
      </c>
      <c r="AO43" s="63">
        <f t="shared" si="11"/>
        <v>0</v>
      </c>
      <c r="AP43" s="63">
        <f t="shared" si="12"/>
        <v>0</v>
      </c>
      <c r="AQ43" s="63">
        <f t="shared" si="13"/>
        <v>0</v>
      </c>
      <c r="AR43" s="63">
        <f t="shared" si="14"/>
        <v>0</v>
      </c>
      <c r="AS43" s="63">
        <f t="shared" si="15"/>
        <v>5716035.5645209206</v>
      </c>
      <c r="AT43" s="63">
        <f t="shared" si="16"/>
        <v>-628915.44813480938</v>
      </c>
      <c r="AU43" s="87">
        <f t="shared" si="40"/>
        <v>5087120.1163861109</v>
      </c>
      <c r="AV43" s="310">
        <v>4885064.18</v>
      </c>
      <c r="AW43" s="310">
        <f>AV43*'1. UC Assumptions'!$C$19</f>
        <v>2140635.1236759997</v>
      </c>
      <c r="AX43" s="311">
        <f>IF(((S43+AA43)-AV43)*'1. UC Assumptions'!$C$19&gt;0,((S43+AA43)-AV43)*'1. UC Assumptions'!$C$19,0)</f>
        <v>4570099.429101605</v>
      </c>
      <c r="AY43" s="311">
        <f t="shared" si="41"/>
        <v>6710734.5527776051</v>
      </c>
      <c r="AZ43" s="311">
        <f>ROUND(AY43/'1. UC Assumptions'!$C$19,2)</f>
        <v>15314318.92</v>
      </c>
      <c r="BA43" s="311">
        <f t="shared" si="17"/>
        <v>5087120.1163861109</v>
      </c>
      <c r="BB43" s="311">
        <f t="shared" si="18"/>
        <v>0</v>
      </c>
      <c r="BC43" s="311">
        <f t="shared" si="19"/>
        <v>0</v>
      </c>
      <c r="BD43" s="311">
        <f t="shared" si="20"/>
        <v>10227198.80361389</v>
      </c>
      <c r="BE43" s="311">
        <f t="shared" si="21"/>
        <v>0</v>
      </c>
      <c r="BF43" s="311">
        <f t="shared" si="22"/>
        <v>0</v>
      </c>
      <c r="BG43" s="311">
        <f t="shared" si="47"/>
        <v>0</v>
      </c>
      <c r="BH43" s="311">
        <v>4378453.4134771824</v>
      </c>
      <c r="BI43" s="311">
        <f t="shared" si="24"/>
        <v>5087120.1163861109</v>
      </c>
      <c r="BJ43" s="312">
        <f t="shared" si="42"/>
        <v>708666.70290892851</v>
      </c>
      <c r="BK43" s="311">
        <f t="shared" si="25"/>
        <v>5087120.1163861109</v>
      </c>
      <c r="BL43" s="311">
        <f t="shared" si="26"/>
        <v>0</v>
      </c>
      <c r="BM43" s="311">
        <f t="shared" si="27"/>
        <v>0</v>
      </c>
      <c r="BN43" s="311">
        <f t="shared" si="28"/>
        <v>0</v>
      </c>
      <c r="BO43" s="311">
        <f t="shared" si="29"/>
        <v>0</v>
      </c>
      <c r="BP43" s="311">
        <f t="shared" si="30"/>
        <v>0</v>
      </c>
      <c r="BQ43" s="311">
        <f t="shared" si="31"/>
        <v>0</v>
      </c>
      <c r="BR43" s="311">
        <f t="shared" si="32"/>
        <v>202055.93638611119</v>
      </c>
      <c r="BS43" s="311">
        <f>ROUNDDOWN(BR43*'1. UC Assumptions'!$C$19,2)</f>
        <v>88540.91</v>
      </c>
      <c r="BT43" s="313">
        <f>IF(BR43&gt;0,BR43/'1. UC Assumptions'!$C$29*'1. UC Assumptions'!$C$28,0)</f>
        <v>177434.18348304328</v>
      </c>
      <c r="BU43" s="312">
        <f>BT43*'1. UC Assumptions'!$C$19</f>
        <v>77751.659202269555</v>
      </c>
      <c r="BV43" s="312">
        <f t="shared" si="43"/>
        <v>5062498.3634830434</v>
      </c>
      <c r="BW43" s="79"/>
      <c r="BX43" s="93"/>
      <c r="BY43" s="93"/>
      <c r="BZ43" s="136">
        <v>10428544.367761403</v>
      </c>
      <c r="CA43" s="136">
        <v>17690254.338847104</v>
      </c>
      <c r="CB43" s="146">
        <f t="shared" si="46"/>
        <v>-433.14119638130069</v>
      </c>
    </row>
    <row r="44" spans="1:80" s="6" customFormat="1">
      <c r="A44" s="130" t="s">
        <v>1184</v>
      </c>
      <c r="B44" s="130" t="s">
        <v>124</v>
      </c>
      <c r="C44" s="246" t="s">
        <v>124</v>
      </c>
      <c r="D44" s="246" t="s">
        <v>2202</v>
      </c>
      <c r="E44" s="129" t="s">
        <v>580</v>
      </c>
      <c r="F44" s="130" t="s">
        <v>604</v>
      </c>
      <c r="G44" s="130"/>
      <c r="H44" s="130" t="s">
        <v>702</v>
      </c>
      <c r="I44" s="246" t="s">
        <v>1344</v>
      </c>
      <c r="J44" s="101"/>
      <c r="K44" s="125" t="str">
        <f t="shared" si="34"/>
        <v xml:space="preserve"> </v>
      </c>
      <c r="L44" s="136">
        <v>52281.317674000195</v>
      </c>
      <c r="M44" s="136">
        <v>786293.96</v>
      </c>
      <c r="N44" s="151">
        <f t="shared" si="35"/>
        <v>0.12116044605485254</v>
      </c>
      <c r="O44" s="136">
        <v>940177.43236755382</v>
      </c>
      <c r="P44" s="136">
        <v>0</v>
      </c>
      <c r="Q44" s="136">
        <f t="shared" si="36"/>
        <v>940177.43236755382</v>
      </c>
      <c r="R44" s="136">
        <v>0</v>
      </c>
      <c r="S44" s="136">
        <f t="shared" si="45"/>
        <v>940177.43236755382</v>
      </c>
      <c r="T44" s="136">
        <f t="shared" si="1"/>
        <v>940177.43236755382</v>
      </c>
      <c r="U44" s="136" t="b">
        <f t="shared" si="2"/>
        <v>0</v>
      </c>
      <c r="V44" s="136">
        <v>0</v>
      </c>
      <c r="W44" s="136">
        <v>0</v>
      </c>
      <c r="X44" s="136">
        <v>0</v>
      </c>
      <c r="Y44" s="136">
        <v>0</v>
      </c>
      <c r="Z44" s="136">
        <v>0</v>
      </c>
      <c r="AA44" s="63">
        <f t="shared" si="37"/>
        <v>0</v>
      </c>
      <c r="AB44" s="63">
        <v>0</v>
      </c>
      <c r="AC44" s="63">
        <f t="shared" si="38"/>
        <v>940177.43236755382</v>
      </c>
      <c r="AD44" s="44">
        <f>IF(E44='2. UC Pool Allocations by Type'!B$5,'2. UC Pool Allocations by Type'!J$5,IF(E44='2. UC Pool Allocations by Type'!B$6,'2. UC Pool Allocations by Type'!J$6,IF(E44='2. UC Pool Allocations by Type'!B$7,'2. UC Pool Allocations by Type'!J$7,IF(E44='2. UC Pool Allocations by Type'!B$10,'2. UC Pool Allocations by Type'!J$10,IF(E44='2. UC Pool Allocations by Type'!B$14,'2. UC Pool Allocations by Type'!J$14,IF(E44='2. UC Pool Allocations by Type'!B$15,'2. UC Pool Allocations by Type'!J$15,IF(E44='2. UC Pool Allocations by Type'!B$16,'2. UC Pool Allocations by Type'!J$16,0)))))))</f>
        <v>1888113440.4202065</v>
      </c>
      <c r="AE44" s="64">
        <f t="shared" si="3"/>
        <v>940177.43236755382</v>
      </c>
      <c r="AF44" s="64">
        <f t="shared" si="4"/>
        <v>0</v>
      </c>
      <c r="AG44" s="64">
        <f t="shared" si="5"/>
        <v>0</v>
      </c>
      <c r="AH44" s="64">
        <f t="shared" si="6"/>
        <v>0</v>
      </c>
      <c r="AI44" s="64">
        <f t="shared" si="7"/>
        <v>0</v>
      </c>
      <c r="AJ44" s="64">
        <f t="shared" si="8"/>
        <v>0</v>
      </c>
      <c r="AK44" s="64">
        <f t="shared" si="9"/>
        <v>0</v>
      </c>
      <c r="AL44" s="42">
        <f t="shared" si="10"/>
        <v>350919.14089146774</v>
      </c>
      <c r="AM44" s="44">
        <f>IF($F44=$E$362,S44*'1. UC Assumptions'!$H$14,0)</f>
        <v>747320.52316395298</v>
      </c>
      <c r="AN44" s="63">
        <f t="shared" si="39"/>
        <v>396401.38227248524</v>
      </c>
      <c r="AO44" s="63">
        <f t="shared" si="11"/>
        <v>0</v>
      </c>
      <c r="AP44" s="63">
        <f t="shared" si="12"/>
        <v>0</v>
      </c>
      <c r="AQ44" s="63">
        <f t="shared" si="13"/>
        <v>0</v>
      </c>
      <c r="AR44" s="63">
        <f t="shared" si="14"/>
        <v>396401.38227248524</v>
      </c>
      <c r="AS44" s="63">
        <f t="shared" si="15"/>
        <v>0</v>
      </c>
      <c r="AT44" s="63">
        <f t="shared" si="16"/>
        <v>0</v>
      </c>
      <c r="AU44" s="87">
        <f t="shared" si="40"/>
        <v>747320.52316395298</v>
      </c>
      <c r="AV44" s="310">
        <v>701895.05</v>
      </c>
      <c r="AW44" s="310">
        <f>AV44*'1. UC Assumptions'!$C$19</f>
        <v>307570.41090999998</v>
      </c>
      <c r="AX44" s="311">
        <f>IF(((S44+AA44)-AV44)*'1. UC Assumptions'!$C$19&gt;0,((S44+AA44)-AV44)*'1. UC Assumptions'!$C$19,0)</f>
        <v>104415.33995346205</v>
      </c>
      <c r="AY44" s="311">
        <f t="shared" si="41"/>
        <v>411985.75086346205</v>
      </c>
      <c r="AZ44" s="311">
        <f>ROUND(AY44/'1. UC Assumptions'!$C$19,2)</f>
        <v>940177.43</v>
      </c>
      <c r="BA44" s="311">
        <f t="shared" si="17"/>
        <v>747320.52316395298</v>
      </c>
      <c r="BB44" s="311">
        <f t="shared" si="18"/>
        <v>0</v>
      </c>
      <c r="BC44" s="311">
        <f t="shared" si="19"/>
        <v>0</v>
      </c>
      <c r="BD44" s="311">
        <f t="shared" si="20"/>
        <v>192856.90683604707</v>
      </c>
      <c r="BE44" s="311">
        <f t="shared" si="21"/>
        <v>0</v>
      </c>
      <c r="BF44" s="311">
        <f t="shared" si="22"/>
        <v>0</v>
      </c>
      <c r="BG44" s="311">
        <f t="shared" si="47"/>
        <v>0</v>
      </c>
      <c r="BH44" s="311">
        <v>701895.05763462733</v>
      </c>
      <c r="BI44" s="311">
        <f t="shared" si="24"/>
        <v>747320.52316395298</v>
      </c>
      <c r="BJ44" s="312">
        <f t="shared" si="42"/>
        <v>45425.465529325651</v>
      </c>
      <c r="BK44" s="311">
        <f t="shared" si="25"/>
        <v>747320.52316395298</v>
      </c>
      <c r="BL44" s="311">
        <f t="shared" si="26"/>
        <v>0</v>
      </c>
      <c r="BM44" s="311">
        <f t="shared" si="27"/>
        <v>0</v>
      </c>
      <c r="BN44" s="311">
        <f t="shared" si="28"/>
        <v>0</v>
      </c>
      <c r="BO44" s="311">
        <f t="shared" si="29"/>
        <v>0</v>
      </c>
      <c r="BP44" s="311">
        <f t="shared" si="30"/>
        <v>0</v>
      </c>
      <c r="BQ44" s="311">
        <f t="shared" si="31"/>
        <v>0</v>
      </c>
      <c r="BR44" s="311">
        <f t="shared" si="32"/>
        <v>45425.473163952935</v>
      </c>
      <c r="BS44" s="311">
        <f>ROUNDDOWN(BR44*'1. UC Assumptions'!$C$19,2)</f>
        <v>19905.439999999999</v>
      </c>
      <c r="BT44" s="313">
        <f>IF(BR44&gt;0,BR44/'1. UC Assumptions'!$C$29*'1. UC Assumptions'!$C$28,0)</f>
        <v>39890.101148896065</v>
      </c>
      <c r="BU44" s="312">
        <f>BT44*'1. UC Assumptions'!$C$19</f>
        <v>17479.842323446253</v>
      </c>
      <c r="BV44" s="312">
        <f t="shared" si="43"/>
        <v>741785.15114889608</v>
      </c>
      <c r="BW44" s="79"/>
      <c r="BX44" s="93"/>
      <c r="BY44" s="93"/>
      <c r="BZ44" s="136">
        <v>106670.26767400015</v>
      </c>
      <c r="CA44" s="136">
        <v>940177.43236755382</v>
      </c>
      <c r="CB44" s="146">
        <f t="shared" si="46"/>
        <v>0</v>
      </c>
    </row>
    <row r="45" spans="1:80" s="6" customFormat="1">
      <c r="A45" s="130" t="s">
        <v>1185</v>
      </c>
      <c r="B45" s="130" t="s">
        <v>125</v>
      </c>
      <c r="C45" s="246" t="s">
        <v>125</v>
      </c>
      <c r="D45" s="246" t="s">
        <v>125</v>
      </c>
      <c r="E45" s="129" t="s">
        <v>580</v>
      </c>
      <c r="F45" s="130"/>
      <c r="G45" s="130"/>
      <c r="H45" s="130" t="s">
        <v>1047</v>
      </c>
      <c r="I45" s="246" t="s">
        <v>1345</v>
      </c>
      <c r="J45" s="101"/>
      <c r="K45" s="125" t="str">
        <f t="shared" si="34"/>
        <v xml:space="preserve"> </v>
      </c>
      <c r="L45" s="136">
        <v>6068274.812770606</v>
      </c>
      <c r="M45" s="136">
        <v>11715085.859999999</v>
      </c>
      <c r="N45" s="151">
        <f t="shared" si="35"/>
        <v>0.15570181702547337</v>
      </c>
      <c r="O45" s="136">
        <v>20339833.644359406</v>
      </c>
      <c r="P45" s="136">
        <v>212428.597980928</v>
      </c>
      <c r="Q45" s="136">
        <f t="shared" si="36"/>
        <v>20552262.242340334</v>
      </c>
      <c r="R45" s="136">
        <v>0</v>
      </c>
      <c r="S45" s="136">
        <f t="shared" si="45"/>
        <v>20552262.242340334</v>
      </c>
      <c r="T45" s="136">
        <f t="shared" si="1"/>
        <v>0</v>
      </c>
      <c r="U45" s="136" t="b">
        <f t="shared" si="2"/>
        <v>0</v>
      </c>
      <c r="V45" s="136">
        <v>0</v>
      </c>
      <c r="W45" s="136">
        <v>0</v>
      </c>
      <c r="X45" s="136">
        <v>0</v>
      </c>
      <c r="Y45" s="136">
        <v>0</v>
      </c>
      <c r="Z45" s="136">
        <v>0</v>
      </c>
      <c r="AA45" s="63">
        <f t="shared" si="37"/>
        <v>0</v>
      </c>
      <c r="AB45" s="63">
        <v>0</v>
      </c>
      <c r="AC45" s="63">
        <f t="shared" si="38"/>
        <v>20552262.242340334</v>
      </c>
      <c r="AD45" s="44">
        <f>IF(E45='2. UC Pool Allocations by Type'!B$5,'2. UC Pool Allocations by Type'!J$5,IF(E45='2. UC Pool Allocations by Type'!B$6,'2. UC Pool Allocations by Type'!J$6,IF(E45='2. UC Pool Allocations by Type'!B$7,'2. UC Pool Allocations by Type'!J$7,IF(E45='2. UC Pool Allocations by Type'!B$10,'2. UC Pool Allocations by Type'!J$10,IF(E45='2. UC Pool Allocations by Type'!B$14,'2. UC Pool Allocations by Type'!J$14,IF(E45='2. UC Pool Allocations by Type'!B$15,'2. UC Pool Allocations by Type'!J$15,IF(E45='2. UC Pool Allocations by Type'!B$16,'2. UC Pool Allocations by Type'!J$16,0)))))))</f>
        <v>1888113440.4202065</v>
      </c>
      <c r="AE45" s="64">
        <f t="shared" si="3"/>
        <v>20552262.242340334</v>
      </c>
      <c r="AF45" s="64">
        <f t="shared" si="4"/>
        <v>0</v>
      </c>
      <c r="AG45" s="64">
        <f t="shared" si="5"/>
        <v>0</v>
      </c>
      <c r="AH45" s="64">
        <f t="shared" si="6"/>
        <v>0</v>
      </c>
      <c r="AI45" s="64">
        <f t="shared" si="7"/>
        <v>0</v>
      </c>
      <c r="AJ45" s="64">
        <f t="shared" si="8"/>
        <v>0</v>
      </c>
      <c r="AK45" s="64">
        <f t="shared" si="9"/>
        <v>0</v>
      </c>
      <c r="AL45" s="42">
        <f t="shared" si="10"/>
        <v>7671086.2877196614</v>
      </c>
      <c r="AM45" s="44">
        <f>IF($F45=$E$362,S45*'1. UC Assumptions'!$H$14,0)</f>
        <v>0</v>
      </c>
      <c r="AN45" s="63">
        <f t="shared" si="39"/>
        <v>0</v>
      </c>
      <c r="AO45" s="63">
        <f t="shared" si="11"/>
        <v>0</v>
      </c>
      <c r="AP45" s="63">
        <f t="shared" si="12"/>
        <v>0</v>
      </c>
      <c r="AQ45" s="63">
        <f t="shared" si="13"/>
        <v>0</v>
      </c>
      <c r="AR45" s="63">
        <f t="shared" si="14"/>
        <v>0</v>
      </c>
      <c r="AS45" s="63">
        <f t="shared" si="15"/>
        <v>7671086.2877196614</v>
      </c>
      <c r="AT45" s="63">
        <f t="shared" si="16"/>
        <v>-844022.85742712254</v>
      </c>
      <c r="AU45" s="87">
        <f t="shared" si="40"/>
        <v>6827063.4302925393</v>
      </c>
      <c r="AV45" s="310">
        <v>6344046.46</v>
      </c>
      <c r="AW45" s="310">
        <f>AV45*'1. UC Assumptions'!$C$19</f>
        <v>2779961.1587719996</v>
      </c>
      <c r="AX45" s="311">
        <f>IF(((S45+AA45)-AV45)*'1. UC Assumptions'!$C$19&gt;0,((S45+AA45)-AV45)*'1. UC Assumptions'!$C$19,0)</f>
        <v>6226040.1558215339</v>
      </c>
      <c r="AY45" s="311">
        <f t="shared" si="41"/>
        <v>9006001.3145935331</v>
      </c>
      <c r="AZ45" s="311">
        <f>ROUND(AY45/'1. UC Assumptions'!$C$19,2)</f>
        <v>20552262.239999998</v>
      </c>
      <c r="BA45" s="311">
        <f t="shared" si="17"/>
        <v>6827063.4302925393</v>
      </c>
      <c r="BB45" s="311">
        <f t="shared" si="18"/>
        <v>0</v>
      </c>
      <c r="BC45" s="311">
        <f t="shared" si="19"/>
        <v>0</v>
      </c>
      <c r="BD45" s="311">
        <f t="shared" si="20"/>
        <v>13725198.809707459</v>
      </c>
      <c r="BE45" s="311">
        <f t="shared" si="21"/>
        <v>0</v>
      </c>
      <c r="BF45" s="311">
        <f t="shared" si="22"/>
        <v>0</v>
      </c>
      <c r="BG45" s="311">
        <f t="shared" si="47"/>
        <v>0</v>
      </c>
      <c r="BH45" s="311">
        <v>5686130.3652281994</v>
      </c>
      <c r="BI45" s="311">
        <f t="shared" si="24"/>
        <v>6827063.4302925393</v>
      </c>
      <c r="BJ45" s="312">
        <f t="shared" si="42"/>
        <v>1140933.0650643399</v>
      </c>
      <c r="BK45" s="311">
        <f t="shared" si="25"/>
        <v>6827063.4302925393</v>
      </c>
      <c r="BL45" s="311">
        <f t="shared" si="26"/>
        <v>0</v>
      </c>
      <c r="BM45" s="311">
        <f t="shared" si="27"/>
        <v>0</v>
      </c>
      <c r="BN45" s="311">
        <f t="shared" si="28"/>
        <v>0</v>
      </c>
      <c r="BO45" s="311">
        <f t="shared" si="29"/>
        <v>0</v>
      </c>
      <c r="BP45" s="311">
        <f t="shared" si="30"/>
        <v>0</v>
      </c>
      <c r="BQ45" s="311">
        <f t="shared" si="31"/>
        <v>0</v>
      </c>
      <c r="BR45" s="311">
        <f t="shared" si="32"/>
        <v>483016.97029253934</v>
      </c>
      <c r="BS45" s="311">
        <f>ROUNDDOWN(BR45*'1. UC Assumptions'!$C$19,2)</f>
        <v>211658.03</v>
      </c>
      <c r="BT45" s="313">
        <f>IF(BR45&gt;0,BR45/'1. UC Assumptions'!$C$29*'1. UC Assumptions'!$C$28,0)</f>
        <v>424158.3952699998</v>
      </c>
      <c r="BU45" s="312">
        <f>BT45*'1. UC Assumptions'!$C$19</f>
        <v>185866.2088073139</v>
      </c>
      <c r="BV45" s="312">
        <f t="shared" si="43"/>
        <v>6768204.8552700002</v>
      </c>
      <c r="BW45" s="79"/>
      <c r="BX45" s="93"/>
      <c r="BY45" s="93"/>
      <c r="BZ45" s="136">
        <v>7603335.5527706062</v>
      </c>
      <c r="CA45" s="136">
        <v>20339833.644359406</v>
      </c>
      <c r="CB45" s="146">
        <f t="shared" si="46"/>
        <v>-212428.59798092768</v>
      </c>
    </row>
    <row r="46" spans="1:80" s="6" customFormat="1">
      <c r="A46" s="130" t="s">
        <v>128</v>
      </c>
      <c r="B46" s="130" t="s">
        <v>1014</v>
      </c>
      <c r="C46" s="246" t="s">
        <v>1014</v>
      </c>
      <c r="D46" s="246" t="s">
        <v>1014</v>
      </c>
      <c r="E46" s="129" t="s">
        <v>580</v>
      </c>
      <c r="F46" s="130"/>
      <c r="G46" s="130"/>
      <c r="H46" s="130" t="s">
        <v>1048</v>
      </c>
      <c r="I46" s="246" t="s">
        <v>565</v>
      </c>
      <c r="J46" s="101"/>
      <c r="K46" s="125" t="str">
        <f t="shared" si="34"/>
        <v xml:space="preserve"> </v>
      </c>
      <c r="L46" s="136">
        <v>11018534.432727275</v>
      </c>
      <c r="M46" s="136">
        <v>10843461.5</v>
      </c>
      <c r="N46" s="151">
        <f t="shared" si="35"/>
        <v>6.4308870865034784E-2</v>
      </c>
      <c r="O46" s="136">
        <v>23310445.335544165</v>
      </c>
      <c r="P46" s="136">
        <v>-42529.129527216632</v>
      </c>
      <c r="Q46" s="136">
        <f t="shared" si="36"/>
        <v>23267916.20601695</v>
      </c>
      <c r="R46" s="136">
        <v>0</v>
      </c>
      <c r="S46" s="136">
        <f t="shared" si="45"/>
        <v>23267916.20601695</v>
      </c>
      <c r="T46" s="136">
        <f t="shared" si="1"/>
        <v>0</v>
      </c>
      <c r="U46" s="136" t="b">
        <f t="shared" si="2"/>
        <v>0</v>
      </c>
      <c r="V46" s="136">
        <v>0</v>
      </c>
      <c r="W46" s="136">
        <v>0</v>
      </c>
      <c r="X46" s="136">
        <v>0</v>
      </c>
      <c r="Y46" s="136">
        <v>0</v>
      </c>
      <c r="Z46" s="136">
        <v>0</v>
      </c>
      <c r="AA46" s="63">
        <f t="shared" si="37"/>
        <v>0</v>
      </c>
      <c r="AB46" s="63">
        <v>0</v>
      </c>
      <c r="AC46" s="63">
        <f t="shared" si="38"/>
        <v>23267916.20601695</v>
      </c>
      <c r="AD46" s="44">
        <f>IF(E46='2. UC Pool Allocations by Type'!B$5,'2. UC Pool Allocations by Type'!J$5,IF(E46='2. UC Pool Allocations by Type'!B$6,'2. UC Pool Allocations by Type'!J$6,IF(E46='2. UC Pool Allocations by Type'!B$7,'2. UC Pool Allocations by Type'!J$7,IF(E46='2. UC Pool Allocations by Type'!B$10,'2. UC Pool Allocations by Type'!J$10,IF(E46='2. UC Pool Allocations by Type'!B$14,'2. UC Pool Allocations by Type'!J$14,IF(E46='2. UC Pool Allocations by Type'!B$15,'2. UC Pool Allocations by Type'!J$15,IF(E46='2. UC Pool Allocations by Type'!B$16,'2. UC Pool Allocations by Type'!J$16,0)))))))</f>
        <v>1888113440.4202065</v>
      </c>
      <c r="AE46" s="64">
        <f t="shared" si="3"/>
        <v>23267916.20601695</v>
      </c>
      <c r="AF46" s="64">
        <f t="shared" si="4"/>
        <v>0</v>
      </c>
      <c r="AG46" s="64">
        <f t="shared" si="5"/>
        <v>0</v>
      </c>
      <c r="AH46" s="64">
        <f t="shared" si="6"/>
        <v>0</v>
      </c>
      <c r="AI46" s="64">
        <f t="shared" si="7"/>
        <v>0</v>
      </c>
      <c r="AJ46" s="64">
        <f t="shared" si="8"/>
        <v>0</v>
      </c>
      <c r="AK46" s="64">
        <f t="shared" si="9"/>
        <v>0</v>
      </c>
      <c r="AL46" s="42">
        <f t="shared" si="10"/>
        <v>8684698.1051104777</v>
      </c>
      <c r="AM46" s="44">
        <f>IF($F46=$E$362,S46*'1. UC Assumptions'!$H$14,0)</f>
        <v>0</v>
      </c>
      <c r="AN46" s="63">
        <f t="shared" si="39"/>
        <v>0</v>
      </c>
      <c r="AO46" s="63">
        <f t="shared" si="11"/>
        <v>0</v>
      </c>
      <c r="AP46" s="63">
        <f t="shared" si="12"/>
        <v>0</v>
      </c>
      <c r="AQ46" s="63">
        <f t="shared" si="13"/>
        <v>0</v>
      </c>
      <c r="AR46" s="63">
        <f t="shared" si="14"/>
        <v>0</v>
      </c>
      <c r="AS46" s="63">
        <f t="shared" si="15"/>
        <v>8684698.1051104777</v>
      </c>
      <c r="AT46" s="63">
        <f t="shared" si="16"/>
        <v>-955547.02888712159</v>
      </c>
      <c r="AU46" s="87">
        <f t="shared" si="40"/>
        <v>7729151.0762233557</v>
      </c>
      <c r="AV46" s="310">
        <v>7799061.1700000009</v>
      </c>
      <c r="AW46" s="310">
        <f>AV46*'1. UC Assumptions'!$C$19</f>
        <v>3417548.604694</v>
      </c>
      <c r="AX46" s="311">
        <f>IF(((S46+AA46)-AV46)*'1. UC Assumptions'!$C$19&gt;0,((S46+AA46)-AV46)*'1. UC Assumptions'!$C$19,0)</f>
        <v>6778452.2767826263</v>
      </c>
      <c r="AY46" s="311">
        <f t="shared" si="41"/>
        <v>10196000.881476626</v>
      </c>
      <c r="AZ46" s="311">
        <f>ROUND(AY46/'1. UC Assumptions'!$C$19,2)</f>
        <v>23267916.210000001</v>
      </c>
      <c r="BA46" s="311">
        <f t="shared" si="17"/>
        <v>7729151.0762233557</v>
      </c>
      <c r="BB46" s="311">
        <f t="shared" si="18"/>
        <v>0</v>
      </c>
      <c r="BC46" s="311">
        <f t="shared" si="19"/>
        <v>0</v>
      </c>
      <c r="BD46" s="311">
        <f t="shared" si="20"/>
        <v>15538765.133776646</v>
      </c>
      <c r="BE46" s="311">
        <f t="shared" si="21"/>
        <v>0</v>
      </c>
      <c r="BF46" s="311">
        <f t="shared" si="22"/>
        <v>0</v>
      </c>
      <c r="BG46" s="311">
        <f t="shared" si="47"/>
        <v>0</v>
      </c>
      <c r="BH46" s="311">
        <v>6990251.2356902473</v>
      </c>
      <c r="BI46" s="311">
        <f t="shared" si="24"/>
        <v>7729151.0762233557</v>
      </c>
      <c r="BJ46" s="312">
        <f t="shared" si="42"/>
        <v>738899.84053310845</v>
      </c>
      <c r="BK46" s="311">
        <f t="shared" si="25"/>
        <v>7729151.0762233557</v>
      </c>
      <c r="BL46" s="311">
        <f t="shared" si="26"/>
        <v>0</v>
      </c>
      <c r="BM46" s="311">
        <f t="shared" si="27"/>
        <v>0</v>
      </c>
      <c r="BN46" s="311">
        <f t="shared" si="28"/>
        <v>0</v>
      </c>
      <c r="BO46" s="311">
        <f t="shared" si="29"/>
        <v>0</v>
      </c>
      <c r="BP46" s="311">
        <f t="shared" si="30"/>
        <v>0</v>
      </c>
      <c r="BQ46" s="311">
        <f t="shared" si="31"/>
        <v>0</v>
      </c>
      <c r="BR46" s="311">
        <f t="shared" si="32"/>
        <v>-69910.093776645139</v>
      </c>
      <c r="BS46" s="311">
        <f>ROUNDDOWN(BR46*'1. UC Assumptions'!$C$19,2)</f>
        <v>-30634.6</v>
      </c>
      <c r="BT46" s="313">
        <f>IF(BR46&gt;0,BR46/'1. UC Assumptions'!$C$29*'1. UC Assumptions'!$C$28,0)</f>
        <v>0</v>
      </c>
      <c r="BU46" s="312">
        <f>BT46*'1. UC Assumptions'!$C$19</f>
        <v>0</v>
      </c>
      <c r="BV46" s="312">
        <f t="shared" si="43"/>
        <v>7799061.1700000009</v>
      </c>
      <c r="BW46" s="79"/>
      <c r="BX46" s="93"/>
      <c r="BY46" s="93"/>
      <c r="BZ46" s="136">
        <v>11296395.402727274</v>
      </c>
      <c r="CA46" s="136">
        <v>23310445.335544165</v>
      </c>
      <c r="CB46" s="146">
        <f t="shared" si="46"/>
        <v>42529.129527214915</v>
      </c>
    </row>
    <row r="47" spans="1:80" s="6" customFormat="1">
      <c r="A47" s="130" t="s">
        <v>315</v>
      </c>
      <c r="B47" s="130" t="s">
        <v>316</v>
      </c>
      <c r="C47" s="246" t="s">
        <v>316</v>
      </c>
      <c r="D47" s="246" t="s">
        <v>316</v>
      </c>
      <c r="E47" s="129" t="s">
        <v>580</v>
      </c>
      <c r="F47" s="130" t="s">
        <v>604</v>
      </c>
      <c r="G47" s="130"/>
      <c r="H47" s="130" t="s">
        <v>856</v>
      </c>
      <c r="I47" s="246" t="s">
        <v>1346</v>
      </c>
      <c r="J47" s="101"/>
      <c r="K47" s="125" t="str">
        <f t="shared" si="34"/>
        <v xml:space="preserve"> </v>
      </c>
      <c r="L47" s="136">
        <v>469813.76134289068</v>
      </c>
      <c r="M47" s="136">
        <v>734410</v>
      </c>
      <c r="N47" s="151">
        <f t="shared" si="35"/>
        <v>5.904215705556326E-2</v>
      </c>
      <c r="O47" s="136">
        <v>1275323.7297901385</v>
      </c>
      <c r="P47" s="136">
        <v>0</v>
      </c>
      <c r="Q47" s="136">
        <f t="shared" si="36"/>
        <v>1275323.7297901385</v>
      </c>
      <c r="R47" s="136">
        <v>0</v>
      </c>
      <c r="S47" s="136">
        <f t="shared" si="45"/>
        <v>1275323.7297901385</v>
      </c>
      <c r="T47" s="136">
        <f t="shared" si="1"/>
        <v>1275323.7297901385</v>
      </c>
      <c r="U47" s="136" t="b">
        <f t="shared" si="2"/>
        <v>0</v>
      </c>
      <c r="V47" s="136">
        <v>73977.830000000016</v>
      </c>
      <c r="W47" s="136">
        <v>0</v>
      </c>
      <c r="X47" s="136">
        <v>0</v>
      </c>
      <c r="Y47" s="136">
        <v>0</v>
      </c>
      <c r="Z47" s="136">
        <v>0</v>
      </c>
      <c r="AA47" s="63">
        <f t="shared" si="37"/>
        <v>73977.830000000016</v>
      </c>
      <c r="AB47" s="63">
        <v>0</v>
      </c>
      <c r="AC47" s="63">
        <f t="shared" si="38"/>
        <v>1349301.5597901386</v>
      </c>
      <c r="AD47" s="44">
        <f>IF(E47='2. UC Pool Allocations by Type'!B$5,'2. UC Pool Allocations by Type'!J$5,IF(E47='2. UC Pool Allocations by Type'!B$6,'2. UC Pool Allocations by Type'!J$6,IF(E47='2. UC Pool Allocations by Type'!B$7,'2. UC Pool Allocations by Type'!J$7,IF(E47='2. UC Pool Allocations by Type'!B$10,'2. UC Pool Allocations by Type'!J$10,IF(E47='2. UC Pool Allocations by Type'!B$14,'2. UC Pool Allocations by Type'!J$14,IF(E47='2. UC Pool Allocations by Type'!B$15,'2. UC Pool Allocations by Type'!J$15,IF(E47='2. UC Pool Allocations by Type'!B$16,'2. UC Pool Allocations by Type'!J$16,0)))))))</f>
        <v>1888113440.4202065</v>
      </c>
      <c r="AE47" s="64">
        <f t="shared" si="3"/>
        <v>1349301.5597901386</v>
      </c>
      <c r="AF47" s="64">
        <f t="shared" si="4"/>
        <v>0</v>
      </c>
      <c r="AG47" s="64">
        <f t="shared" si="5"/>
        <v>0</v>
      </c>
      <c r="AH47" s="64">
        <f t="shared" si="6"/>
        <v>0</v>
      </c>
      <c r="AI47" s="64">
        <f t="shared" si="7"/>
        <v>0</v>
      </c>
      <c r="AJ47" s="64">
        <f t="shared" si="8"/>
        <v>0</v>
      </c>
      <c r="AK47" s="64">
        <f t="shared" si="9"/>
        <v>0</v>
      </c>
      <c r="AL47" s="42">
        <f t="shared" si="10"/>
        <v>503623.81382917939</v>
      </c>
      <c r="AM47" s="44">
        <f>IF($F47=$E$362,S47*'1. UC Assumptions'!$H$14,0)</f>
        <v>1013718.8621408793</v>
      </c>
      <c r="AN47" s="63">
        <f t="shared" si="39"/>
        <v>510095.04831169988</v>
      </c>
      <c r="AO47" s="63">
        <f t="shared" si="11"/>
        <v>0</v>
      </c>
      <c r="AP47" s="63">
        <f t="shared" si="12"/>
        <v>0</v>
      </c>
      <c r="AQ47" s="63">
        <f t="shared" si="13"/>
        <v>0</v>
      </c>
      <c r="AR47" s="63">
        <f t="shared" si="14"/>
        <v>510095.04831169988</v>
      </c>
      <c r="AS47" s="63">
        <f t="shared" si="15"/>
        <v>0</v>
      </c>
      <c r="AT47" s="63">
        <f t="shared" si="16"/>
        <v>0</v>
      </c>
      <c r="AU47" s="87">
        <f t="shared" si="40"/>
        <v>1013718.8621408793</v>
      </c>
      <c r="AV47" s="310">
        <v>0</v>
      </c>
      <c r="AW47" s="310">
        <f>AV47*'1. UC Assumptions'!$C$19</f>
        <v>0</v>
      </c>
      <c r="AX47" s="311">
        <f>IF(((S47+AA47)-AV47)*'1. UC Assumptions'!$C$19&gt;0,((S47+AA47)-AV47)*'1. UC Assumptions'!$C$19,0)</f>
        <v>591263.9435000387</v>
      </c>
      <c r="AY47" s="311">
        <f t="shared" si="41"/>
        <v>591263.9435000387</v>
      </c>
      <c r="AZ47" s="311">
        <f>ROUND(AY47/'1. UC Assumptions'!$C$19,2)</f>
        <v>1349301.56</v>
      </c>
      <c r="BA47" s="311">
        <f t="shared" si="17"/>
        <v>1013718.8621408793</v>
      </c>
      <c r="BB47" s="311">
        <f t="shared" si="18"/>
        <v>0</v>
      </c>
      <c r="BC47" s="311">
        <f t="shared" si="19"/>
        <v>0</v>
      </c>
      <c r="BD47" s="311">
        <f t="shared" si="20"/>
        <v>335582.69785912079</v>
      </c>
      <c r="BE47" s="311">
        <f t="shared" si="21"/>
        <v>0</v>
      </c>
      <c r="BF47" s="311">
        <f t="shared" si="22"/>
        <v>0</v>
      </c>
      <c r="BG47" s="311">
        <f t="shared" si="47"/>
        <v>0</v>
      </c>
      <c r="BH47" s="311">
        <v>890004.56</v>
      </c>
      <c r="BI47" s="311">
        <f t="shared" si="24"/>
        <v>1013718.8621408793</v>
      </c>
      <c r="BJ47" s="312">
        <f t="shared" si="42"/>
        <v>123714.30214087921</v>
      </c>
      <c r="BK47" s="311">
        <f t="shared" si="25"/>
        <v>1013718.8621408793</v>
      </c>
      <c r="BL47" s="311">
        <f t="shared" si="26"/>
        <v>0</v>
      </c>
      <c r="BM47" s="311">
        <f t="shared" si="27"/>
        <v>0</v>
      </c>
      <c r="BN47" s="311">
        <f t="shared" si="28"/>
        <v>0</v>
      </c>
      <c r="BO47" s="311">
        <f t="shared" si="29"/>
        <v>0</v>
      </c>
      <c r="BP47" s="311">
        <f t="shared" si="30"/>
        <v>0</v>
      </c>
      <c r="BQ47" s="311">
        <f t="shared" si="31"/>
        <v>0</v>
      </c>
      <c r="BR47" s="311">
        <f t="shared" si="32"/>
        <v>1013718.8621408793</v>
      </c>
      <c r="BS47" s="311">
        <f>ROUNDDOWN(BR47*'1. UC Assumptions'!$C$19,2)</f>
        <v>444211.6</v>
      </c>
      <c r="BT47" s="313">
        <f>IF(BR47&gt;0,BR47/'1. UC Assumptions'!$C$29*'1. UC Assumptions'!$C$28,0)</f>
        <v>890191.01246109349</v>
      </c>
      <c r="BU47" s="312">
        <f>BT47*'1. UC Assumptions'!$C$19</f>
        <v>390081.70166045113</v>
      </c>
      <c r="BV47" s="312">
        <f t="shared" si="43"/>
        <v>890191.01246109349</v>
      </c>
      <c r="BW47" s="79"/>
      <c r="BX47" s="93"/>
      <c r="BY47" s="93"/>
      <c r="BZ47" s="136">
        <v>476870.37134289078</v>
      </c>
      <c r="CA47" s="136">
        <v>1275323.7297901385</v>
      </c>
      <c r="CB47" s="146">
        <f t="shared" si="46"/>
        <v>0</v>
      </c>
    </row>
    <row r="48" spans="1:80" s="6" customFormat="1">
      <c r="A48" s="130" t="s">
        <v>195</v>
      </c>
      <c r="B48" s="130" t="s">
        <v>196</v>
      </c>
      <c r="C48" s="246" t="s">
        <v>196</v>
      </c>
      <c r="D48" s="246" t="s">
        <v>196</v>
      </c>
      <c r="E48" s="129" t="s">
        <v>599</v>
      </c>
      <c r="F48" s="130" t="s">
        <v>604</v>
      </c>
      <c r="G48" s="130"/>
      <c r="H48" s="130" t="s">
        <v>710</v>
      </c>
      <c r="I48" s="246" t="s">
        <v>1347</v>
      </c>
      <c r="J48" s="101"/>
      <c r="K48" s="125" t="str">
        <f t="shared" si="34"/>
        <v xml:space="preserve"> </v>
      </c>
      <c r="L48" s="136">
        <v>159682.84815691158</v>
      </c>
      <c r="M48" s="136">
        <v>256415</v>
      </c>
      <c r="N48" s="151">
        <f t="shared" si="35"/>
        <v>5.5543129328654794E-2</v>
      </c>
      <c r="O48" s="136">
        <v>439209.22475046589</v>
      </c>
      <c r="P48" s="136">
        <v>0</v>
      </c>
      <c r="Q48" s="136">
        <f t="shared" si="36"/>
        <v>439209.22475046589</v>
      </c>
      <c r="R48" s="136">
        <v>0</v>
      </c>
      <c r="S48" s="136">
        <f t="shared" si="45"/>
        <v>439209.22475046589</v>
      </c>
      <c r="T48" s="136" t="b">
        <f t="shared" si="1"/>
        <v>0</v>
      </c>
      <c r="U48" s="136">
        <f t="shared" si="2"/>
        <v>439209.22475046589</v>
      </c>
      <c r="V48" s="136">
        <v>0</v>
      </c>
      <c r="W48" s="136">
        <v>0</v>
      </c>
      <c r="X48" s="136">
        <v>0</v>
      </c>
      <c r="Y48" s="136">
        <v>0</v>
      </c>
      <c r="Z48" s="136">
        <v>0</v>
      </c>
      <c r="AA48" s="63">
        <f t="shared" si="37"/>
        <v>0</v>
      </c>
      <c r="AB48" s="63">
        <v>0</v>
      </c>
      <c r="AC48" s="63">
        <f t="shared" si="38"/>
        <v>439209.22475046589</v>
      </c>
      <c r="AD48" s="44">
        <f>IF(E48='2. UC Pool Allocations by Type'!B$5,'2. UC Pool Allocations by Type'!J$5,IF(E48='2. UC Pool Allocations by Type'!B$6,'2. UC Pool Allocations by Type'!J$6,IF(E48='2. UC Pool Allocations by Type'!B$7,'2. UC Pool Allocations by Type'!J$7,IF(E48='2. UC Pool Allocations by Type'!B$10,'2. UC Pool Allocations by Type'!J$10,IF(E48='2. UC Pool Allocations by Type'!B$14,'2. UC Pool Allocations by Type'!J$14,IF(E48='2. UC Pool Allocations by Type'!B$15,'2. UC Pool Allocations by Type'!J$15,IF(E48='2. UC Pool Allocations by Type'!B$16,'2. UC Pool Allocations by Type'!J$16,0)))))))</f>
        <v>232198730.65142876</v>
      </c>
      <c r="AE48" s="64">
        <f t="shared" si="3"/>
        <v>0</v>
      </c>
      <c r="AF48" s="64">
        <f t="shared" si="4"/>
        <v>439209.22475046589</v>
      </c>
      <c r="AG48" s="64">
        <f t="shared" si="5"/>
        <v>0</v>
      </c>
      <c r="AH48" s="64">
        <f t="shared" si="6"/>
        <v>0</v>
      </c>
      <c r="AI48" s="64">
        <f t="shared" si="7"/>
        <v>0</v>
      </c>
      <c r="AJ48" s="64">
        <f t="shared" si="8"/>
        <v>0</v>
      </c>
      <c r="AK48" s="64">
        <f t="shared" si="9"/>
        <v>0</v>
      </c>
      <c r="AL48" s="42">
        <f t="shared" si="10"/>
        <v>219971.0341882286</v>
      </c>
      <c r="AM48" s="44">
        <f>IF($F48=$E$362,S48*'1. UC Assumptions'!$H$14,0)</f>
        <v>349115.02480165235</v>
      </c>
      <c r="AN48" s="63">
        <f t="shared" si="39"/>
        <v>129143.99061342375</v>
      </c>
      <c r="AO48" s="63">
        <f t="shared" si="11"/>
        <v>129143.99061342375</v>
      </c>
      <c r="AP48" s="63">
        <f t="shared" si="12"/>
        <v>0</v>
      </c>
      <c r="AQ48" s="63">
        <f t="shared" si="13"/>
        <v>0</v>
      </c>
      <c r="AR48" s="63">
        <f t="shared" si="14"/>
        <v>0</v>
      </c>
      <c r="AS48" s="63">
        <f t="shared" si="15"/>
        <v>0</v>
      </c>
      <c r="AT48" s="63">
        <f t="shared" si="16"/>
        <v>0</v>
      </c>
      <c r="AU48" s="87">
        <f t="shared" si="40"/>
        <v>349115.02480165235</v>
      </c>
      <c r="AV48" s="310">
        <v>348231.65</v>
      </c>
      <c r="AW48" s="310">
        <f>AV48*'1. UC Assumptions'!$C$19</f>
        <v>152595.10902999999</v>
      </c>
      <c r="AX48" s="311">
        <f>IF(((S48+AA48)-AV48)*'1. UC Assumptions'!$C$19&gt;0,((S48+AA48)-AV48)*'1. UC Assumptions'!$C$19,0)</f>
        <v>39866.373255654144</v>
      </c>
      <c r="AY48" s="311">
        <f t="shared" si="41"/>
        <v>192461.48228565414</v>
      </c>
      <c r="AZ48" s="311">
        <f>ROUND(AY48/'1. UC Assumptions'!$C$19,2)</f>
        <v>439209.22</v>
      </c>
      <c r="BA48" s="311">
        <f t="shared" si="17"/>
        <v>349115.02480165235</v>
      </c>
      <c r="BB48" s="311">
        <f t="shared" si="18"/>
        <v>0</v>
      </c>
      <c r="BC48" s="311">
        <f t="shared" si="19"/>
        <v>0</v>
      </c>
      <c r="BD48" s="311">
        <f t="shared" si="20"/>
        <v>0</v>
      </c>
      <c r="BE48" s="311">
        <f t="shared" si="21"/>
        <v>0</v>
      </c>
      <c r="BF48" s="311">
        <f t="shared" si="22"/>
        <v>0</v>
      </c>
      <c r="BG48" s="311">
        <f t="shared" si="47"/>
        <v>0</v>
      </c>
      <c r="BH48" s="311">
        <v>348231.71179208951</v>
      </c>
      <c r="BI48" s="311">
        <f t="shared" si="24"/>
        <v>349115.02480165235</v>
      </c>
      <c r="BJ48" s="312">
        <f t="shared" si="42"/>
        <v>883.31300956284394</v>
      </c>
      <c r="BK48" s="311">
        <f t="shared" si="25"/>
        <v>0</v>
      </c>
      <c r="BL48" s="311">
        <f t="shared" si="26"/>
        <v>349115.02480165235</v>
      </c>
      <c r="BM48" s="311">
        <f t="shared" si="27"/>
        <v>0</v>
      </c>
      <c r="BN48" s="311">
        <f t="shared" si="28"/>
        <v>0</v>
      </c>
      <c r="BO48" s="311">
        <f t="shared" si="29"/>
        <v>0</v>
      </c>
      <c r="BP48" s="311">
        <f t="shared" si="30"/>
        <v>0</v>
      </c>
      <c r="BQ48" s="311">
        <f t="shared" si="31"/>
        <v>0</v>
      </c>
      <c r="BR48" s="311">
        <f t="shared" si="32"/>
        <v>883.37480165233137</v>
      </c>
      <c r="BS48" s="311">
        <f>ROUNDDOWN(BR48*'1. UC Assumptions'!$C$19,2)</f>
        <v>387.09</v>
      </c>
      <c r="BT48" s="313">
        <f>IF(BR48&gt;0,BR48/'1. UC Assumptions'!$C$29*'1. UC Assumptions'!$C$28,0)</f>
        <v>775.73017375326515</v>
      </c>
      <c r="BU48" s="312">
        <f>BT48*'1. UC Assumptions'!$C$19</f>
        <v>339.92496213868077</v>
      </c>
      <c r="BV48" s="312">
        <f t="shared" si="43"/>
        <v>349007.38017375331</v>
      </c>
      <c r="BW48" s="79"/>
      <c r="BX48" s="93"/>
      <c r="BY48" s="93"/>
      <c r="BZ48" s="136">
        <v>160738.30815691157</v>
      </c>
      <c r="CA48" s="136">
        <v>439209.22475046589</v>
      </c>
      <c r="CB48" s="146">
        <f t="shared" si="46"/>
        <v>0</v>
      </c>
    </row>
    <row r="49" spans="1:80" s="6" customFormat="1">
      <c r="A49" s="130" t="s">
        <v>1186</v>
      </c>
      <c r="B49" s="264" t="s">
        <v>343</v>
      </c>
      <c r="C49" s="246" t="s">
        <v>343</v>
      </c>
      <c r="D49" s="246" t="s">
        <v>343</v>
      </c>
      <c r="E49" s="129" t="s">
        <v>580</v>
      </c>
      <c r="F49" s="130" t="s">
        <v>604</v>
      </c>
      <c r="G49" s="130"/>
      <c r="H49" s="130" t="s">
        <v>1049</v>
      </c>
      <c r="I49" s="246" t="s">
        <v>1321</v>
      </c>
      <c r="J49" s="101"/>
      <c r="K49" s="125">
        <f t="shared" si="34"/>
        <v>1</v>
      </c>
      <c r="L49" s="136">
        <v>14368918.552538741</v>
      </c>
      <c r="M49" s="136">
        <v>22183493</v>
      </c>
      <c r="N49" s="151">
        <f t="shared" si="35"/>
        <v>0.10123323076952118</v>
      </c>
      <c r="O49" s="136">
        <v>40252730.266419403</v>
      </c>
      <c r="P49" s="136">
        <v>0</v>
      </c>
      <c r="Q49" s="136">
        <f t="shared" si="36"/>
        <v>40252730.266419403</v>
      </c>
      <c r="R49" s="136">
        <v>4992312.6194086876</v>
      </c>
      <c r="S49" s="136">
        <f t="shared" si="45"/>
        <v>35260417.647010714</v>
      </c>
      <c r="T49" s="136">
        <f t="shared" si="1"/>
        <v>35260417.647010714</v>
      </c>
      <c r="U49" s="136" t="b">
        <f t="shared" si="2"/>
        <v>0</v>
      </c>
      <c r="V49" s="136">
        <v>0</v>
      </c>
      <c r="W49" s="136">
        <v>0</v>
      </c>
      <c r="X49" s="136">
        <v>0</v>
      </c>
      <c r="Y49" s="136">
        <v>0</v>
      </c>
      <c r="Z49" s="136">
        <v>-3500000</v>
      </c>
      <c r="AA49" s="63">
        <f t="shared" si="37"/>
        <v>-3500000</v>
      </c>
      <c r="AB49" s="63">
        <v>0</v>
      </c>
      <c r="AC49" s="63">
        <f t="shared" si="38"/>
        <v>31760417.647010714</v>
      </c>
      <c r="AD49" s="44">
        <f>IF(E49='2. UC Pool Allocations by Type'!B$5,'2. UC Pool Allocations by Type'!J$5,IF(E49='2. UC Pool Allocations by Type'!B$6,'2. UC Pool Allocations by Type'!J$6,IF(E49='2. UC Pool Allocations by Type'!B$7,'2. UC Pool Allocations by Type'!J$7,IF(E49='2. UC Pool Allocations by Type'!B$10,'2. UC Pool Allocations by Type'!J$10,IF(E49='2. UC Pool Allocations by Type'!B$14,'2. UC Pool Allocations by Type'!J$14,IF(E49='2. UC Pool Allocations by Type'!B$15,'2. UC Pool Allocations by Type'!J$15,IF(E49='2. UC Pool Allocations by Type'!B$16,'2. UC Pool Allocations by Type'!J$16,0)))))))</f>
        <v>1888113440.4202065</v>
      </c>
      <c r="AE49" s="64">
        <f t="shared" si="3"/>
        <v>31760417.647010714</v>
      </c>
      <c r="AF49" s="64">
        <f t="shared" si="4"/>
        <v>0</v>
      </c>
      <c r="AG49" s="64">
        <f t="shared" si="5"/>
        <v>0</v>
      </c>
      <c r="AH49" s="64">
        <f t="shared" si="6"/>
        <v>0</v>
      </c>
      <c r="AI49" s="64">
        <f t="shared" si="7"/>
        <v>0</v>
      </c>
      <c r="AJ49" s="64">
        <f t="shared" si="8"/>
        <v>0</v>
      </c>
      <c r="AK49" s="64">
        <f t="shared" si="9"/>
        <v>0</v>
      </c>
      <c r="AL49" s="42">
        <f t="shared" si="10"/>
        <v>11854505.427743604</v>
      </c>
      <c r="AM49" s="44">
        <f>IF($F49=$E$362,S49*'1. UC Assumptions'!$H$14,0)</f>
        <v>28027511.463008516</v>
      </c>
      <c r="AN49" s="63">
        <f t="shared" si="39"/>
        <v>16173006.035264911</v>
      </c>
      <c r="AO49" s="63">
        <f t="shared" si="11"/>
        <v>0</v>
      </c>
      <c r="AP49" s="63">
        <f t="shared" si="12"/>
        <v>0</v>
      </c>
      <c r="AQ49" s="63">
        <f t="shared" si="13"/>
        <v>0</v>
      </c>
      <c r="AR49" s="63">
        <f t="shared" si="14"/>
        <v>16173006.035264911</v>
      </c>
      <c r="AS49" s="63">
        <f t="shared" si="15"/>
        <v>0</v>
      </c>
      <c r="AT49" s="63">
        <f t="shared" si="16"/>
        <v>0</v>
      </c>
      <c r="AU49" s="87">
        <f t="shared" si="40"/>
        <v>28027511.463008516</v>
      </c>
      <c r="AV49" s="310">
        <v>26675549.779999994</v>
      </c>
      <c r="AW49" s="310">
        <f>AV49*'1. UC Assumptions'!$C$19</f>
        <v>11689225.913595997</v>
      </c>
      <c r="AX49" s="311">
        <f>IF(((S49+AA49)-AV49)*'1. UC Assumptions'!$C$19&gt;0,((S49+AA49)-AV49)*'1. UC Assumptions'!$C$19,0)</f>
        <v>2228189.0993240974</v>
      </c>
      <c r="AY49" s="311">
        <f t="shared" si="41"/>
        <v>13917415.012920095</v>
      </c>
      <c r="AZ49" s="311">
        <f>ROUND(AY49/'1. UC Assumptions'!$C$19,2)</f>
        <v>31760417.649999999</v>
      </c>
      <c r="BA49" s="311">
        <f t="shared" si="17"/>
        <v>28027511.463008516</v>
      </c>
      <c r="BB49" s="311">
        <f t="shared" si="18"/>
        <v>0</v>
      </c>
      <c r="BC49" s="311">
        <f t="shared" si="19"/>
        <v>0</v>
      </c>
      <c r="BD49" s="311">
        <f t="shared" si="20"/>
        <v>3732906.186991483</v>
      </c>
      <c r="BE49" s="311">
        <f t="shared" si="21"/>
        <v>0</v>
      </c>
      <c r="BF49" s="311">
        <f t="shared" si="22"/>
        <v>0</v>
      </c>
      <c r="BG49" s="311">
        <f t="shared" si="47"/>
        <v>0</v>
      </c>
      <c r="BH49" s="311">
        <v>26675549.782709084</v>
      </c>
      <c r="BI49" s="311">
        <f t="shared" si="24"/>
        <v>28027511.463008516</v>
      </c>
      <c r="BJ49" s="312">
        <f t="shared" si="42"/>
        <v>1351961.6802994311</v>
      </c>
      <c r="BK49" s="311">
        <f t="shared" si="25"/>
        <v>28027511.463008516</v>
      </c>
      <c r="BL49" s="311">
        <f t="shared" si="26"/>
        <v>0</v>
      </c>
      <c r="BM49" s="311">
        <f t="shared" si="27"/>
        <v>0</v>
      </c>
      <c r="BN49" s="311">
        <f t="shared" si="28"/>
        <v>0</v>
      </c>
      <c r="BO49" s="311">
        <f t="shared" si="29"/>
        <v>0</v>
      </c>
      <c r="BP49" s="311">
        <f t="shared" si="30"/>
        <v>0</v>
      </c>
      <c r="BQ49" s="311">
        <f t="shared" si="31"/>
        <v>0</v>
      </c>
      <c r="BR49" s="311">
        <f t="shared" si="32"/>
        <v>1351961.6830085218</v>
      </c>
      <c r="BS49" s="311">
        <f>ROUNDDOWN(BR49*'1. UC Assumptions'!$C$19,2)</f>
        <v>592429.6</v>
      </c>
      <c r="BT49" s="313">
        <f>IF(BR49&gt;0,BR49/'1. UC Assumptions'!$C$29*'1. UC Assumptions'!$C$28,0)</f>
        <v>1187216.8747696695</v>
      </c>
      <c r="BU49" s="312">
        <f>BT49*'1. UC Assumptions'!$C$19</f>
        <v>520238.43452406913</v>
      </c>
      <c r="BV49" s="312">
        <f t="shared" si="43"/>
        <v>27862766.654769663</v>
      </c>
      <c r="BW49" s="79"/>
      <c r="BX49" s="93"/>
      <c r="BY49" s="93"/>
      <c r="BZ49" s="136">
        <v>16047852.442538742</v>
      </c>
      <c r="CA49" s="136">
        <v>40252730.266419403</v>
      </c>
      <c r="CB49" s="146">
        <f t="shared" si="46"/>
        <v>0</v>
      </c>
    </row>
    <row r="50" spans="1:80" s="6" customFormat="1">
      <c r="A50" s="130" t="s">
        <v>133</v>
      </c>
      <c r="B50" s="130" t="s">
        <v>1015</v>
      </c>
      <c r="C50" s="246" t="s">
        <v>1015</v>
      </c>
      <c r="D50" s="246" t="s">
        <v>1015</v>
      </c>
      <c r="E50" s="129" t="s">
        <v>580</v>
      </c>
      <c r="F50" s="130"/>
      <c r="G50" s="130"/>
      <c r="H50" s="130" t="s">
        <v>835</v>
      </c>
      <c r="I50" s="246" t="s">
        <v>569</v>
      </c>
      <c r="J50" s="101"/>
      <c r="K50" s="125">
        <f t="shared" si="34"/>
        <v>1</v>
      </c>
      <c r="L50" s="136">
        <v>5139287.4400590081</v>
      </c>
      <c r="M50" s="136">
        <v>12590243.900000002</v>
      </c>
      <c r="N50" s="151">
        <f t="shared" si="35"/>
        <v>0.26978130753917484</v>
      </c>
      <c r="O50" s="136">
        <v>22512627.48703691</v>
      </c>
      <c r="P50" s="136">
        <v>0</v>
      </c>
      <c r="Q50" s="136">
        <f t="shared" si="36"/>
        <v>22512627.48703691</v>
      </c>
      <c r="R50" s="136">
        <v>5726229.6299599605</v>
      </c>
      <c r="S50" s="136">
        <f t="shared" si="45"/>
        <v>16786397.85707695</v>
      </c>
      <c r="T50" s="136">
        <f t="shared" si="1"/>
        <v>0</v>
      </c>
      <c r="U50" s="136" t="b">
        <f t="shared" si="2"/>
        <v>0</v>
      </c>
      <c r="V50" s="136">
        <v>0</v>
      </c>
      <c r="W50" s="136">
        <v>0</v>
      </c>
      <c r="X50" s="136">
        <v>0</v>
      </c>
      <c r="Y50" s="136">
        <v>0</v>
      </c>
      <c r="Z50" s="136">
        <v>0</v>
      </c>
      <c r="AA50" s="63">
        <f t="shared" si="37"/>
        <v>0</v>
      </c>
      <c r="AB50" s="63">
        <v>0</v>
      </c>
      <c r="AC50" s="63">
        <f t="shared" si="38"/>
        <v>16786397.85707695</v>
      </c>
      <c r="AD50" s="44">
        <f>IF(E50='2. UC Pool Allocations by Type'!B$5,'2. UC Pool Allocations by Type'!J$5,IF(E50='2. UC Pool Allocations by Type'!B$6,'2. UC Pool Allocations by Type'!J$6,IF(E50='2. UC Pool Allocations by Type'!B$7,'2. UC Pool Allocations by Type'!J$7,IF(E50='2. UC Pool Allocations by Type'!B$10,'2. UC Pool Allocations by Type'!J$10,IF(E50='2. UC Pool Allocations by Type'!B$14,'2. UC Pool Allocations by Type'!J$14,IF(E50='2. UC Pool Allocations by Type'!B$15,'2. UC Pool Allocations by Type'!J$15,IF(E50='2. UC Pool Allocations by Type'!B$16,'2. UC Pool Allocations by Type'!J$16,0)))))))</f>
        <v>1888113440.4202065</v>
      </c>
      <c r="AE50" s="64">
        <f t="shared" si="3"/>
        <v>16786397.85707695</v>
      </c>
      <c r="AF50" s="64">
        <f t="shared" si="4"/>
        <v>0</v>
      </c>
      <c r="AG50" s="64">
        <f t="shared" si="5"/>
        <v>0</v>
      </c>
      <c r="AH50" s="64">
        <f t="shared" si="6"/>
        <v>0</v>
      </c>
      <c r="AI50" s="64">
        <f t="shared" si="7"/>
        <v>0</v>
      </c>
      <c r="AJ50" s="64">
        <f t="shared" si="8"/>
        <v>0</v>
      </c>
      <c r="AK50" s="64">
        <f t="shared" si="9"/>
        <v>0</v>
      </c>
      <c r="AL50" s="42">
        <f t="shared" si="10"/>
        <v>6265485.7603143528</v>
      </c>
      <c r="AM50" s="44">
        <f>IF($F50=$E$362,S50*'1. UC Assumptions'!$H$14,0)</f>
        <v>0</v>
      </c>
      <c r="AN50" s="63">
        <f t="shared" si="39"/>
        <v>0</v>
      </c>
      <c r="AO50" s="63">
        <f t="shared" si="11"/>
        <v>0</v>
      </c>
      <c r="AP50" s="63">
        <f t="shared" si="12"/>
        <v>0</v>
      </c>
      <c r="AQ50" s="63">
        <f t="shared" si="13"/>
        <v>0</v>
      </c>
      <c r="AR50" s="63">
        <f t="shared" si="14"/>
        <v>0</v>
      </c>
      <c r="AS50" s="63">
        <f t="shared" si="15"/>
        <v>6265485.7603143528</v>
      </c>
      <c r="AT50" s="63">
        <f t="shared" si="16"/>
        <v>-689369.53597499721</v>
      </c>
      <c r="AU50" s="87">
        <f t="shared" si="40"/>
        <v>5576116.2243393557</v>
      </c>
      <c r="AV50" s="310">
        <v>4408798.93</v>
      </c>
      <c r="AW50" s="310">
        <f>AV50*'1. UC Assumptions'!$C$19</f>
        <v>1931935.6911259997</v>
      </c>
      <c r="AX50" s="311">
        <f>IF(((S50+AA50)-AV50)*'1. UC Assumptions'!$C$19&gt;0,((S50+AA50)-AV50)*'1. UC Assumptions'!$C$19,0)</f>
        <v>5423863.8498451198</v>
      </c>
      <c r="AY50" s="311">
        <f t="shared" si="41"/>
        <v>7355799.540971119</v>
      </c>
      <c r="AZ50" s="311">
        <f>ROUND(AY50/'1. UC Assumptions'!$C$19,2)</f>
        <v>16786397.859999999</v>
      </c>
      <c r="BA50" s="311">
        <f t="shared" si="17"/>
        <v>5576116.2243393557</v>
      </c>
      <c r="BB50" s="311">
        <f t="shared" si="18"/>
        <v>0</v>
      </c>
      <c r="BC50" s="311">
        <f t="shared" si="19"/>
        <v>0</v>
      </c>
      <c r="BD50" s="311">
        <f t="shared" si="20"/>
        <v>11210281.635660645</v>
      </c>
      <c r="BE50" s="311">
        <f t="shared" si="21"/>
        <v>0</v>
      </c>
      <c r="BF50" s="311">
        <f t="shared" si="22"/>
        <v>0</v>
      </c>
      <c r="BG50" s="311">
        <f t="shared" si="47"/>
        <v>0</v>
      </c>
      <c r="BH50" s="311">
        <v>3951579.8039233098</v>
      </c>
      <c r="BI50" s="311">
        <f t="shared" si="24"/>
        <v>5576116.2243393557</v>
      </c>
      <c r="BJ50" s="312">
        <f t="shared" si="42"/>
        <v>1624536.4204160459</v>
      </c>
      <c r="BK50" s="311">
        <f t="shared" si="25"/>
        <v>5576116.2243393557</v>
      </c>
      <c r="BL50" s="311">
        <f t="shared" si="26"/>
        <v>0</v>
      </c>
      <c r="BM50" s="311">
        <f t="shared" si="27"/>
        <v>0</v>
      </c>
      <c r="BN50" s="311">
        <f t="shared" si="28"/>
        <v>0</v>
      </c>
      <c r="BO50" s="311">
        <f t="shared" si="29"/>
        <v>0</v>
      </c>
      <c r="BP50" s="311">
        <f t="shared" si="30"/>
        <v>0</v>
      </c>
      <c r="BQ50" s="311">
        <f t="shared" si="31"/>
        <v>0</v>
      </c>
      <c r="BR50" s="311">
        <f t="shared" si="32"/>
        <v>1167317.294339356</v>
      </c>
      <c r="BS50" s="311">
        <f>ROUNDDOWN(BR50*'1. UC Assumptions'!$C$19,2)</f>
        <v>511518.43</v>
      </c>
      <c r="BT50" s="313">
        <f>IF(BR50&gt;0,BR50/'1. UC Assumptions'!$C$29*'1. UC Assumptions'!$C$28,0)</f>
        <v>1025072.5353149087</v>
      </c>
      <c r="BU50" s="312">
        <f>BT50*'1. UC Assumptions'!$C$19</f>
        <v>449186.78497499297</v>
      </c>
      <c r="BV50" s="312">
        <f t="shared" si="43"/>
        <v>5433871.465314908</v>
      </c>
      <c r="BW50" s="79"/>
      <c r="BX50" s="93"/>
      <c r="BY50" s="93"/>
      <c r="BZ50" s="136">
        <v>8791859.4400590081</v>
      </c>
      <c r="CA50" s="136">
        <v>22512627.48703691</v>
      </c>
      <c r="CB50" s="146">
        <f t="shared" si="46"/>
        <v>0</v>
      </c>
    </row>
    <row r="51" spans="1:80" s="6" customFormat="1">
      <c r="A51" s="130" t="s">
        <v>1187</v>
      </c>
      <c r="B51" s="130" t="s">
        <v>1016</v>
      </c>
      <c r="C51" s="246" t="s">
        <v>1016</v>
      </c>
      <c r="D51" s="246" t="s">
        <v>1016</v>
      </c>
      <c r="E51" s="129" t="s">
        <v>580</v>
      </c>
      <c r="F51" s="130" t="s">
        <v>604</v>
      </c>
      <c r="G51" s="130"/>
      <c r="H51" s="130" t="s">
        <v>1050</v>
      </c>
      <c r="I51" s="246" t="s">
        <v>1348</v>
      </c>
      <c r="J51" s="101"/>
      <c r="K51" s="125">
        <f t="shared" si="34"/>
        <v>1</v>
      </c>
      <c r="L51" s="136">
        <v>2720789.2439944753</v>
      </c>
      <c r="M51" s="136">
        <v>5471364.3600000003</v>
      </c>
      <c r="N51" s="151">
        <f t="shared" si="35"/>
        <v>8.2709410755619439E-2</v>
      </c>
      <c r="O51" s="136">
        <v>8869721.8014003821</v>
      </c>
      <c r="P51" s="136">
        <v>0</v>
      </c>
      <c r="Q51" s="136">
        <f t="shared" si="36"/>
        <v>8869721.8014003821</v>
      </c>
      <c r="R51" s="136">
        <v>924380.44819039316</v>
      </c>
      <c r="S51" s="136">
        <f t="shared" si="45"/>
        <v>7945341.3532099891</v>
      </c>
      <c r="T51" s="136">
        <f t="shared" si="1"/>
        <v>7945341.3532099891</v>
      </c>
      <c r="U51" s="136" t="b">
        <f t="shared" si="2"/>
        <v>0</v>
      </c>
      <c r="V51" s="136">
        <v>0</v>
      </c>
      <c r="W51" s="136">
        <v>0</v>
      </c>
      <c r="X51" s="136">
        <v>0</v>
      </c>
      <c r="Y51" s="136">
        <v>0</v>
      </c>
      <c r="Z51" s="136">
        <v>0</v>
      </c>
      <c r="AA51" s="63">
        <f t="shared" si="37"/>
        <v>0</v>
      </c>
      <c r="AB51" s="63">
        <v>0</v>
      </c>
      <c r="AC51" s="63">
        <f t="shared" si="38"/>
        <v>7945341.3532099891</v>
      </c>
      <c r="AD51" s="44">
        <f>IF(E51='2. UC Pool Allocations by Type'!B$5,'2. UC Pool Allocations by Type'!J$5,IF(E51='2. UC Pool Allocations by Type'!B$6,'2. UC Pool Allocations by Type'!J$6,IF(E51='2. UC Pool Allocations by Type'!B$7,'2. UC Pool Allocations by Type'!J$7,IF(E51='2. UC Pool Allocations by Type'!B$10,'2. UC Pool Allocations by Type'!J$10,IF(E51='2. UC Pool Allocations by Type'!B$14,'2. UC Pool Allocations by Type'!J$14,IF(E51='2. UC Pool Allocations by Type'!B$15,'2. UC Pool Allocations by Type'!J$15,IF(E51='2. UC Pool Allocations by Type'!B$16,'2. UC Pool Allocations by Type'!J$16,0)))))))</f>
        <v>1888113440.4202065</v>
      </c>
      <c r="AE51" s="64">
        <f t="shared" si="3"/>
        <v>7945341.3532099891</v>
      </c>
      <c r="AF51" s="64">
        <f t="shared" si="4"/>
        <v>0</v>
      </c>
      <c r="AG51" s="64">
        <f t="shared" si="5"/>
        <v>0</v>
      </c>
      <c r="AH51" s="64">
        <f t="shared" si="6"/>
        <v>0</v>
      </c>
      <c r="AI51" s="64">
        <f t="shared" si="7"/>
        <v>0</v>
      </c>
      <c r="AJ51" s="64">
        <f t="shared" si="8"/>
        <v>0</v>
      </c>
      <c r="AK51" s="64">
        <f t="shared" si="9"/>
        <v>0</v>
      </c>
      <c r="AL51" s="42">
        <f t="shared" si="10"/>
        <v>2965581.0337169319</v>
      </c>
      <c r="AM51" s="44">
        <f>IF($F51=$E$362,S51*'1. UC Assumptions'!$H$14,0)</f>
        <v>6315527.742295119</v>
      </c>
      <c r="AN51" s="63">
        <f t="shared" si="39"/>
        <v>3349946.708578187</v>
      </c>
      <c r="AO51" s="63">
        <f t="shared" si="11"/>
        <v>0</v>
      </c>
      <c r="AP51" s="63">
        <f t="shared" si="12"/>
        <v>0</v>
      </c>
      <c r="AQ51" s="63">
        <f t="shared" si="13"/>
        <v>0</v>
      </c>
      <c r="AR51" s="63">
        <f t="shared" si="14"/>
        <v>3349946.708578187</v>
      </c>
      <c r="AS51" s="63">
        <f t="shared" si="15"/>
        <v>0</v>
      </c>
      <c r="AT51" s="63">
        <f t="shared" si="16"/>
        <v>0</v>
      </c>
      <c r="AU51" s="87">
        <f t="shared" si="40"/>
        <v>6315527.742295119</v>
      </c>
      <c r="AV51" s="310">
        <v>6131869.4499999993</v>
      </c>
      <c r="AW51" s="310">
        <f>AV51*'1. UC Assumptions'!$C$19</f>
        <v>2686985.1929899994</v>
      </c>
      <c r="AX51" s="311">
        <f>IF(((S51+AA51)-AV51)*'1. UC Assumptions'!$C$19&gt;0,((S51+AA51)-AV51)*'1. UC Assumptions'!$C$19,0)</f>
        <v>794663.38798661751</v>
      </c>
      <c r="AY51" s="311">
        <f t="shared" si="41"/>
        <v>3481648.5809766171</v>
      </c>
      <c r="AZ51" s="311">
        <f>ROUND(AY51/'1. UC Assumptions'!$C$19,2)</f>
        <v>7945341.3499999996</v>
      </c>
      <c r="BA51" s="311">
        <f t="shared" si="17"/>
        <v>6315527.742295119</v>
      </c>
      <c r="BB51" s="311">
        <f t="shared" si="18"/>
        <v>0</v>
      </c>
      <c r="BC51" s="311">
        <f t="shared" si="19"/>
        <v>0</v>
      </c>
      <c r="BD51" s="311">
        <f t="shared" si="20"/>
        <v>1629813.6077048806</v>
      </c>
      <c r="BE51" s="311">
        <f t="shared" si="21"/>
        <v>0</v>
      </c>
      <c r="BF51" s="311">
        <f t="shared" si="22"/>
        <v>0</v>
      </c>
      <c r="BG51" s="311">
        <f t="shared" si="47"/>
        <v>0</v>
      </c>
      <c r="BH51" s="311">
        <v>6131869.4625648139</v>
      </c>
      <c r="BI51" s="311">
        <f t="shared" si="24"/>
        <v>6315527.742295119</v>
      </c>
      <c r="BJ51" s="312">
        <f t="shared" si="42"/>
        <v>183658.27973030508</v>
      </c>
      <c r="BK51" s="311">
        <f t="shared" si="25"/>
        <v>6315527.742295119</v>
      </c>
      <c r="BL51" s="311">
        <f t="shared" si="26"/>
        <v>0</v>
      </c>
      <c r="BM51" s="311">
        <f t="shared" si="27"/>
        <v>0</v>
      </c>
      <c r="BN51" s="311">
        <f t="shared" si="28"/>
        <v>0</v>
      </c>
      <c r="BO51" s="311">
        <f t="shared" si="29"/>
        <v>0</v>
      </c>
      <c r="BP51" s="311">
        <f t="shared" si="30"/>
        <v>0</v>
      </c>
      <c r="BQ51" s="311">
        <f t="shared" si="31"/>
        <v>0</v>
      </c>
      <c r="BR51" s="311">
        <f t="shared" si="32"/>
        <v>183658.29229511973</v>
      </c>
      <c r="BS51" s="311">
        <f>ROUNDDOWN(BR51*'1. UC Assumptions'!$C$19,2)</f>
        <v>80479.06</v>
      </c>
      <c r="BT51" s="313">
        <f>IF(BR51&gt;0,BR51/'1. UC Assumptions'!$C$29*'1. UC Assumptions'!$C$28,0)</f>
        <v>161278.40496110576</v>
      </c>
      <c r="BU51" s="312">
        <f>BT51*'1. UC Assumptions'!$C$19</f>
        <v>70672.197053956537</v>
      </c>
      <c r="BV51" s="312">
        <f t="shared" si="43"/>
        <v>6293147.8549611047</v>
      </c>
      <c r="BW51" s="79"/>
      <c r="BX51" s="93"/>
      <c r="BY51" s="93"/>
      <c r="BZ51" s="136">
        <v>2952943.6539944755</v>
      </c>
      <c r="CA51" s="136">
        <v>8869721.8014003821</v>
      </c>
      <c r="CB51" s="146">
        <f t="shared" si="46"/>
        <v>0</v>
      </c>
    </row>
    <row r="52" spans="1:80" s="6" customFormat="1">
      <c r="A52" s="130" t="s">
        <v>1188</v>
      </c>
      <c r="B52" s="267" t="s">
        <v>270</v>
      </c>
      <c r="C52" s="246" t="s">
        <v>270</v>
      </c>
      <c r="D52" s="246" t="s">
        <v>270</v>
      </c>
      <c r="E52" s="129" t="s">
        <v>599</v>
      </c>
      <c r="F52" s="130"/>
      <c r="G52" s="130"/>
      <c r="H52" s="130" t="s">
        <v>723</v>
      </c>
      <c r="I52" s="246" t="s">
        <v>1349</v>
      </c>
      <c r="J52" s="101"/>
      <c r="K52" s="125" t="str">
        <f t="shared" si="34"/>
        <v xml:space="preserve"> </v>
      </c>
      <c r="L52" s="136">
        <v>13311934.494435865</v>
      </c>
      <c r="M52" s="136">
        <v>14591449.9</v>
      </c>
      <c r="N52" s="151">
        <f t="shared" si="35"/>
        <v>6.7986448480942041E-2</v>
      </c>
      <c r="O52" s="136">
        <v>29800436.400012102</v>
      </c>
      <c r="P52" s="136">
        <v>0</v>
      </c>
      <c r="Q52" s="136">
        <f t="shared" si="36"/>
        <v>29800436.400012102</v>
      </c>
      <c r="R52" s="136">
        <v>0</v>
      </c>
      <c r="S52" s="136">
        <f t="shared" si="45"/>
        <v>29800436.400012102</v>
      </c>
      <c r="T52" s="136" t="b">
        <f t="shared" si="1"/>
        <v>0</v>
      </c>
      <c r="U52" s="136">
        <f t="shared" si="2"/>
        <v>0</v>
      </c>
      <c r="V52" s="136">
        <v>1809004</v>
      </c>
      <c r="W52" s="136">
        <v>0</v>
      </c>
      <c r="X52" s="136">
        <v>0</v>
      </c>
      <c r="Y52" s="136">
        <v>0</v>
      </c>
      <c r="Z52" s="136">
        <v>0</v>
      </c>
      <c r="AA52" s="63">
        <f t="shared" si="37"/>
        <v>1809004</v>
      </c>
      <c r="AB52" s="63">
        <v>0</v>
      </c>
      <c r="AC52" s="63">
        <f t="shared" si="38"/>
        <v>31609440.400012102</v>
      </c>
      <c r="AD52" s="44">
        <f>IF(E52='2. UC Pool Allocations by Type'!B$5,'2. UC Pool Allocations by Type'!J$5,IF(E52='2. UC Pool Allocations by Type'!B$6,'2. UC Pool Allocations by Type'!J$6,IF(E52='2. UC Pool Allocations by Type'!B$7,'2. UC Pool Allocations by Type'!J$7,IF(E52='2. UC Pool Allocations by Type'!B$10,'2. UC Pool Allocations by Type'!J$10,IF(E52='2. UC Pool Allocations by Type'!B$14,'2. UC Pool Allocations by Type'!J$14,IF(E52='2. UC Pool Allocations by Type'!B$15,'2. UC Pool Allocations by Type'!J$15,IF(E52='2. UC Pool Allocations by Type'!B$16,'2. UC Pool Allocations by Type'!J$16,0)))))))</f>
        <v>232198730.65142876</v>
      </c>
      <c r="AE52" s="64">
        <f t="shared" si="3"/>
        <v>0</v>
      </c>
      <c r="AF52" s="64">
        <f t="shared" si="4"/>
        <v>31609440.400012102</v>
      </c>
      <c r="AG52" s="64">
        <f t="shared" si="5"/>
        <v>0</v>
      </c>
      <c r="AH52" s="64">
        <f t="shared" si="6"/>
        <v>0</v>
      </c>
      <c r="AI52" s="64">
        <f t="shared" si="7"/>
        <v>0</v>
      </c>
      <c r="AJ52" s="64">
        <f t="shared" si="8"/>
        <v>0</v>
      </c>
      <c r="AK52" s="64">
        <f t="shared" si="9"/>
        <v>0</v>
      </c>
      <c r="AL52" s="42">
        <f t="shared" si="10"/>
        <v>15831091.204544336</v>
      </c>
      <c r="AM52" s="44">
        <f>IF($F52=$E$362,S52*'1. UC Assumptions'!$H$14,0)</f>
        <v>0</v>
      </c>
      <c r="AN52" s="63">
        <f t="shared" si="39"/>
        <v>0</v>
      </c>
      <c r="AO52" s="63">
        <f t="shared" si="11"/>
        <v>0</v>
      </c>
      <c r="AP52" s="63">
        <f t="shared" si="12"/>
        <v>15831091.204544336</v>
      </c>
      <c r="AQ52" s="63">
        <f t="shared" si="13"/>
        <v>-3357690.7536215023</v>
      </c>
      <c r="AR52" s="63">
        <f t="shared" si="14"/>
        <v>0</v>
      </c>
      <c r="AS52" s="63">
        <f t="shared" si="15"/>
        <v>0</v>
      </c>
      <c r="AT52" s="63">
        <f t="shared" si="16"/>
        <v>0</v>
      </c>
      <c r="AU52" s="87">
        <f t="shared" si="40"/>
        <v>12473400.450922834</v>
      </c>
      <c r="AV52" s="310">
        <v>12781761.459999999</v>
      </c>
      <c r="AW52" s="310">
        <f>AV52*'1. UC Assumptions'!$C$19</f>
        <v>5600967.8717719996</v>
      </c>
      <c r="AX52" s="311">
        <f>IF(((S52+AA52)-AV52)*'1. UC Assumptions'!$C$19&gt;0,((S52+AA52)-AV52)*'1. UC Assumptions'!$C$19,0)</f>
        <v>8250288.9115133043</v>
      </c>
      <c r="AY52" s="311">
        <f t="shared" si="41"/>
        <v>13851256.783285305</v>
      </c>
      <c r="AZ52" s="311">
        <f>ROUND(AY52/'1. UC Assumptions'!$C$19,2)</f>
        <v>31609440.399999999</v>
      </c>
      <c r="BA52" s="311">
        <f t="shared" si="17"/>
        <v>12473400.450922834</v>
      </c>
      <c r="BB52" s="311">
        <f t="shared" si="18"/>
        <v>0</v>
      </c>
      <c r="BC52" s="311">
        <f t="shared" si="19"/>
        <v>0</v>
      </c>
      <c r="BD52" s="311">
        <f t="shared" si="20"/>
        <v>0</v>
      </c>
      <c r="BE52" s="311">
        <f t="shared" si="21"/>
        <v>0</v>
      </c>
      <c r="BF52" s="311">
        <f t="shared" si="22"/>
        <v>0</v>
      </c>
      <c r="BG52" s="311">
        <f t="shared" si="47"/>
        <v>0</v>
      </c>
      <c r="BH52" s="311">
        <v>11465149.537033128</v>
      </c>
      <c r="BI52" s="311">
        <f t="shared" si="24"/>
        <v>12473400.450922834</v>
      </c>
      <c r="BJ52" s="312">
        <f t="shared" si="42"/>
        <v>1008250.9138897061</v>
      </c>
      <c r="BK52" s="311">
        <f t="shared" si="25"/>
        <v>0</v>
      </c>
      <c r="BL52" s="311">
        <f t="shared" si="26"/>
        <v>12473400.450922834</v>
      </c>
      <c r="BM52" s="311">
        <f t="shared" si="27"/>
        <v>0</v>
      </c>
      <c r="BN52" s="311">
        <f t="shared" si="28"/>
        <v>0</v>
      </c>
      <c r="BO52" s="311">
        <f t="shared" si="29"/>
        <v>0</v>
      </c>
      <c r="BP52" s="311">
        <f t="shared" si="30"/>
        <v>0</v>
      </c>
      <c r="BQ52" s="311">
        <f t="shared" si="31"/>
        <v>0</v>
      </c>
      <c r="BR52" s="311">
        <f t="shared" si="32"/>
        <v>-308361.00907716528</v>
      </c>
      <c r="BS52" s="311">
        <f>ROUNDDOWN(BR52*'1. UC Assumptions'!$C$19,2)</f>
        <v>-135123.79</v>
      </c>
      <c r="BT52" s="313">
        <f>IF(BR52&gt;0,BR52/'1. UC Assumptions'!$C$29*'1. UC Assumptions'!$C$28,0)</f>
        <v>0</v>
      </c>
      <c r="BU52" s="312">
        <f>BT52*'1. UC Assumptions'!$C$19</f>
        <v>0</v>
      </c>
      <c r="BV52" s="312">
        <f t="shared" si="43"/>
        <v>12781761.459999999</v>
      </c>
      <c r="BW52" s="79"/>
      <c r="BX52" s="93"/>
      <c r="BY52" s="93"/>
      <c r="BZ52" s="136">
        <v>13712488.014435865</v>
      </c>
      <c r="CA52" s="136">
        <v>29800436.400012102</v>
      </c>
      <c r="CB52" s="146">
        <f t="shared" si="46"/>
        <v>0</v>
      </c>
    </row>
    <row r="53" spans="1:80" s="6" customFormat="1">
      <c r="A53" s="130" t="s">
        <v>95</v>
      </c>
      <c r="B53" s="130" t="s">
        <v>96</v>
      </c>
      <c r="C53" s="246" t="s">
        <v>96</v>
      </c>
      <c r="D53" s="246" t="s">
        <v>96</v>
      </c>
      <c r="E53" s="129" t="s">
        <v>599</v>
      </c>
      <c r="F53" s="130" t="s">
        <v>604</v>
      </c>
      <c r="G53" s="130"/>
      <c r="H53" s="130" t="s">
        <v>833</v>
      </c>
      <c r="I53" s="246" t="s">
        <v>1350</v>
      </c>
      <c r="J53" s="101"/>
      <c r="K53" s="125">
        <f t="shared" si="34"/>
        <v>1</v>
      </c>
      <c r="L53" s="136">
        <v>254455.65321710252</v>
      </c>
      <c r="M53" s="136">
        <v>146319</v>
      </c>
      <c r="N53" s="151">
        <f t="shared" si="35"/>
        <v>5.8758844835912871E-2</v>
      </c>
      <c r="O53" s="136">
        <v>424323.70887965302</v>
      </c>
      <c r="P53" s="136">
        <v>0</v>
      </c>
      <c r="Q53" s="136">
        <f t="shared" si="36"/>
        <v>424323.70887965302</v>
      </c>
      <c r="R53" s="136">
        <v>261667.50687626572</v>
      </c>
      <c r="S53" s="136">
        <f t="shared" si="45"/>
        <v>162656.2020033873</v>
      </c>
      <c r="T53" s="136" t="b">
        <f t="shared" si="1"/>
        <v>0</v>
      </c>
      <c r="U53" s="136">
        <f t="shared" si="2"/>
        <v>162656.2020033873</v>
      </c>
      <c r="V53" s="136">
        <v>30694</v>
      </c>
      <c r="W53" s="136">
        <v>0</v>
      </c>
      <c r="X53" s="136">
        <v>0</v>
      </c>
      <c r="Y53" s="136">
        <v>0</v>
      </c>
      <c r="Z53" s="136">
        <v>0</v>
      </c>
      <c r="AA53" s="63">
        <f t="shared" si="37"/>
        <v>30694</v>
      </c>
      <c r="AB53" s="63">
        <v>0</v>
      </c>
      <c r="AC53" s="63">
        <f t="shared" si="38"/>
        <v>193350.2020033873</v>
      </c>
      <c r="AD53" s="44">
        <f>IF(E53='2. UC Pool Allocations by Type'!B$5,'2. UC Pool Allocations by Type'!J$5,IF(E53='2. UC Pool Allocations by Type'!B$6,'2. UC Pool Allocations by Type'!J$6,IF(E53='2. UC Pool Allocations by Type'!B$7,'2. UC Pool Allocations by Type'!J$7,IF(E53='2. UC Pool Allocations by Type'!B$10,'2. UC Pool Allocations by Type'!J$10,IF(E53='2. UC Pool Allocations by Type'!B$14,'2. UC Pool Allocations by Type'!J$14,IF(E53='2. UC Pool Allocations by Type'!B$15,'2. UC Pool Allocations by Type'!J$15,IF(E53='2. UC Pool Allocations by Type'!B$16,'2. UC Pool Allocations by Type'!J$16,0)))))))</f>
        <v>232198730.65142876</v>
      </c>
      <c r="AE53" s="64">
        <f t="shared" si="3"/>
        <v>0</v>
      </c>
      <c r="AF53" s="64">
        <f t="shared" si="4"/>
        <v>193350.2020033873</v>
      </c>
      <c r="AG53" s="64">
        <f t="shared" si="5"/>
        <v>0</v>
      </c>
      <c r="AH53" s="64">
        <f t="shared" si="6"/>
        <v>0</v>
      </c>
      <c r="AI53" s="64">
        <f t="shared" si="7"/>
        <v>0</v>
      </c>
      <c r="AJ53" s="64">
        <f t="shared" si="8"/>
        <v>0</v>
      </c>
      <c r="AK53" s="64">
        <f t="shared" si="9"/>
        <v>0</v>
      </c>
      <c r="AL53" s="42">
        <f t="shared" si="10"/>
        <v>96836.408477877485</v>
      </c>
      <c r="AM53" s="44">
        <f>IF($F53=$E$362,S53*'1. UC Assumptions'!$H$14,0)</f>
        <v>129290.82723346169</v>
      </c>
      <c r="AN53" s="63">
        <f t="shared" si="39"/>
        <v>32454.418755584207</v>
      </c>
      <c r="AO53" s="63">
        <f t="shared" si="11"/>
        <v>32454.418755584207</v>
      </c>
      <c r="AP53" s="63">
        <f t="shared" si="12"/>
        <v>0</v>
      </c>
      <c r="AQ53" s="63">
        <f t="shared" si="13"/>
        <v>0</v>
      </c>
      <c r="AR53" s="63">
        <f t="shared" si="14"/>
        <v>0</v>
      </c>
      <c r="AS53" s="63">
        <f t="shared" si="15"/>
        <v>0</v>
      </c>
      <c r="AT53" s="63">
        <f t="shared" si="16"/>
        <v>0</v>
      </c>
      <c r="AU53" s="87">
        <f t="shared" si="40"/>
        <v>129290.82723346169</v>
      </c>
      <c r="AV53" s="310">
        <v>129775.88</v>
      </c>
      <c r="AW53" s="310">
        <f>AV53*'1. UC Assumptions'!$C$19</f>
        <v>56867.790615999998</v>
      </c>
      <c r="AX53" s="311">
        <f>IF(((S53+AA53)-AV53)*'1. UC Assumptions'!$C$19&gt;0,((S53+AA53)-AV53)*'1. UC Assumptions'!$C$19,0)</f>
        <v>27858.267901884312</v>
      </c>
      <c r="AY53" s="311">
        <f t="shared" si="41"/>
        <v>84726.058517884318</v>
      </c>
      <c r="AZ53" s="311">
        <f>ROUND(AY53/'1. UC Assumptions'!$C$19,2)</f>
        <v>193350.2</v>
      </c>
      <c r="BA53" s="311">
        <f t="shared" si="17"/>
        <v>129290.82723346169</v>
      </c>
      <c r="BB53" s="311">
        <f t="shared" si="18"/>
        <v>0</v>
      </c>
      <c r="BC53" s="311">
        <f t="shared" si="19"/>
        <v>0</v>
      </c>
      <c r="BD53" s="311">
        <f t="shared" si="20"/>
        <v>0</v>
      </c>
      <c r="BE53" s="311">
        <f t="shared" si="21"/>
        <v>0</v>
      </c>
      <c r="BF53" s="311">
        <f t="shared" si="22"/>
        <v>0</v>
      </c>
      <c r="BG53" s="311">
        <f t="shared" si="47"/>
        <v>0</v>
      </c>
      <c r="BH53" s="311">
        <v>129776.96146411017</v>
      </c>
      <c r="BI53" s="311">
        <f t="shared" si="24"/>
        <v>129290.82723346169</v>
      </c>
      <c r="BJ53" s="312">
        <f t="shared" si="42"/>
        <v>-486.13423064847302</v>
      </c>
      <c r="BK53" s="311">
        <f t="shared" si="25"/>
        <v>0</v>
      </c>
      <c r="BL53" s="311">
        <f t="shared" si="26"/>
        <v>129290.82723346169</v>
      </c>
      <c r="BM53" s="311">
        <f t="shared" si="27"/>
        <v>0</v>
      </c>
      <c r="BN53" s="311">
        <f t="shared" si="28"/>
        <v>0</v>
      </c>
      <c r="BO53" s="311">
        <f t="shared" si="29"/>
        <v>0</v>
      </c>
      <c r="BP53" s="311">
        <f t="shared" si="30"/>
        <v>0</v>
      </c>
      <c r="BQ53" s="311">
        <f t="shared" si="31"/>
        <v>0</v>
      </c>
      <c r="BR53" s="311">
        <f t="shared" si="32"/>
        <v>-485.05276653831243</v>
      </c>
      <c r="BS53" s="311">
        <f>ROUNDDOWN(BR53*'1. UC Assumptions'!$C$19,2)</f>
        <v>-212.55</v>
      </c>
      <c r="BT53" s="313">
        <f>IF(BR53&gt;0,BR53/'1. UC Assumptions'!$C$29*'1. UC Assumptions'!$C$28,0)</f>
        <v>0</v>
      </c>
      <c r="BU53" s="312">
        <f>BT53*'1. UC Assumptions'!$C$19</f>
        <v>0</v>
      </c>
      <c r="BV53" s="312">
        <f t="shared" si="43"/>
        <v>129775.88</v>
      </c>
      <c r="BW53" s="79"/>
      <c r="BX53" s="93"/>
      <c r="BY53" s="93"/>
      <c r="BZ53" s="136">
        <v>256696.30321710254</v>
      </c>
      <c r="CA53" s="136">
        <v>424323.70887965302</v>
      </c>
      <c r="CB53" s="146">
        <f t="shared" si="46"/>
        <v>0</v>
      </c>
    </row>
    <row r="54" spans="1:80" s="6" customFormat="1">
      <c r="A54" s="130" t="s">
        <v>1189</v>
      </c>
      <c r="B54" s="130" t="s">
        <v>143</v>
      </c>
      <c r="C54" s="246" t="s">
        <v>143</v>
      </c>
      <c r="D54" s="246" t="s">
        <v>143</v>
      </c>
      <c r="E54" s="129" t="s">
        <v>580</v>
      </c>
      <c r="F54" s="130" t="s">
        <v>604</v>
      </c>
      <c r="G54" s="130"/>
      <c r="H54" s="130" t="s">
        <v>1051</v>
      </c>
      <c r="I54" s="246" t="s">
        <v>1351</v>
      </c>
      <c r="J54" s="101"/>
      <c r="K54" s="125">
        <f t="shared" si="34"/>
        <v>1</v>
      </c>
      <c r="L54" s="136">
        <v>-273827.37283572112</v>
      </c>
      <c r="M54" s="136">
        <v>4660899</v>
      </c>
      <c r="N54" s="151">
        <f t="shared" si="35"/>
        <v>0.19480790371451229</v>
      </c>
      <c r="O54" s="136">
        <v>5240803.4158072863</v>
      </c>
      <c r="P54" s="136">
        <v>904.43849028095997</v>
      </c>
      <c r="Q54" s="136">
        <f t="shared" si="36"/>
        <v>5241707.8542975672</v>
      </c>
      <c r="R54" s="136">
        <v>1713479.2407097921</v>
      </c>
      <c r="S54" s="136">
        <f t="shared" si="45"/>
        <v>3528228.6135877753</v>
      </c>
      <c r="T54" s="136">
        <f t="shared" si="1"/>
        <v>3528228.6135877753</v>
      </c>
      <c r="U54" s="136" t="b">
        <f t="shared" si="2"/>
        <v>0</v>
      </c>
      <c r="V54" s="136">
        <v>547230</v>
      </c>
      <c r="W54" s="136">
        <v>0</v>
      </c>
      <c r="X54" s="136">
        <v>0</v>
      </c>
      <c r="Y54" s="136">
        <v>0</v>
      </c>
      <c r="Z54" s="136">
        <v>0</v>
      </c>
      <c r="AA54" s="63">
        <f t="shared" si="37"/>
        <v>547230</v>
      </c>
      <c r="AB54" s="63">
        <v>0</v>
      </c>
      <c r="AC54" s="63">
        <f t="shared" si="38"/>
        <v>4075458.6135877753</v>
      </c>
      <c r="AD54" s="44">
        <f>IF(E54='2. UC Pool Allocations by Type'!B$5,'2. UC Pool Allocations by Type'!J$5,IF(E54='2. UC Pool Allocations by Type'!B$6,'2. UC Pool Allocations by Type'!J$6,IF(E54='2. UC Pool Allocations by Type'!B$7,'2. UC Pool Allocations by Type'!J$7,IF(E54='2. UC Pool Allocations by Type'!B$10,'2. UC Pool Allocations by Type'!J$10,IF(E54='2. UC Pool Allocations by Type'!B$14,'2. UC Pool Allocations by Type'!J$14,IF(E54='2. UC Pool Allocations by Type'!B$15,'2. UC Pool Allocations by Type'!J$15,IF(E54='2. UC Pool Allocations by Type'!B$16,'2. UC Pool Allocations by Type'!J$16,0)))))))</f>
        <v>1888113440.4202065</v>
      </c>
      <c r="AE54" s="64">
        <f t="shared" si="3"/>
        <v>4075458.6135877753</v>
      </c>
      <c r="AF54" s="64">
        <f t="shared" si="4"/>
        <v>0</v>
      </c>
      <c r="AG54" s="64">
        <f t="shared" si="5"/>
        <v>0</v>
      </c>
      <c r="AH54" s="64">
        <f t="shared" si="6"/>
        <v>0</v>
      </c>
      <c r="AI54" s="64">
        <f t="shared" si="7"/>
        <v>0</v>
      </c>
      <c r="AJ54" s="64">
        <f t="shared" si="8"/>
        <v>0</v>
      </c>
      <c r="AK54" s="64">
        <f t="shared" si="9"/>
        <v>0</v>
      </c>
      <c r="AL54" s="42">
        <f t="shared" si="10"/>
        <v>1521155.8863070514</v>
      </c>
      <c r="AM54" s="44">
        <f>IF($F54=$E$362,S54*'1. UC Assumptions'!$H$14,0)</f>
        <v>2804489.410800539</v>
      </c>
      <c r="AN54" s="63">
        <f t="shared" si="39"/>
        <v>1283333.5244934876</v>
      </c>
      <c r="AO54" s="63">
        <f t="shared" si="11"/>
        <v>0</v>
      </c>
      <c r="AP54" s="63">
        <f t="shared" si="12"/>
        <v>0</v>
      </c>
      <c r="AQ54" s="63">
        <f t="shared" si="13"/>
        <v>0</v>
      </c>
      <c r="AR54" s="63">
        <f t="shared" si="14"/>
        <v>1283333.5244934876</v>
      </c>
      <c r="AS54" s="63">
        <f t="shared" si="15"/>
        <v>0</v>
      </c>
      <c r="AT54" s="63">
        <f t="shared" si="16"/>
        <v>0</v>
      </c>
      <c r="AU54" s="87">
        <f t="shared" si="40"/>
        <v>2804489.410800539</v>
      </c>
      <c r="AV54" s="310">
        <v>2077593</v>
      </c>
      <c r="AW54" s="310">
        <f>AV54*'1. UC Assumptions'!$C$19</f>
        <v>910401.25260000001</v>
      </c>
      <c r="AX54" s="311">
        <f>IF(((S54+AA54)-AV54)*'1. UC Assumptions'!$C$19&gt;0,((S54+AA54)-AV54)*'1. UC Assumptions'!$C$19,0)</f>
        <v>875464.71187416313</v>
      </c>
      <c r="AY54" s="311">
        <f t="shared" si="41"/>
        <v>1785865.964474163</v>
      </c>
      <c r="AZ54" s="311">
        <f>ROUND(AY54/'1. UC Assumptions'!$C$19,2)</f>
        <v>4075458.61</v>
      </c>
      <c r="BA54" s="311">
        <f t="shared" si="17"/>
        <v>2804489.410800539</v>
      </c>
      <c r="BB54" s="311">
        <f t="shared" si="18"/>
        <v>0</v>
      </c>
      <c r="BC54" s="311">
        <f t="shared" si="19"/>
        <v>0</v>
      </c>
      <c r="BD54" s="311">
        <f t="shared" si="20"/>
        <v>1270969.1991994609</v>
      </c>
      <c r="BE54" s="311">
        <f t="shared" si="21"/>
        <v>0</v>
      </c>
      <c r="BF54" s="311">
        <f t="shared" si="22"/>
        <v>0</v>
      </c>
      <c r="BG54" s="311">
        <f t="shared" si="47"/>
        <v>0</v>
      </c>
      <c r="BH54" s="311">
        <v>2326777.3989147455</v>
      </c>
      <c r="BI54" s="311">
        <f t="shared" si="24"/>
        <v>2804489.410800539</v>
      </c>
      <c r="BJ54" s="312">
        <f t="shared" si="42"/>
        <v>477712.01188579341</v>
      </c>
      <c r="BK54" s="311">
        <f t="shared" si="25"/>
        <v>2804489.410800539</v>
      </c>
      <c r="BL54" s="311">
        <f t="shared" si="26"/>
        <v>0</v>
      </c>
      <c r="BM54" s="311">
        <f t="shared" si="27"/>
        <v>0</v>
      </c>
      <c r="BN54" s="311">
        <f t="shared" si="28"/>
        <v>0</v>
      </c>
      <c r="BO54" s="311">
        <f t="shared" si="29"/>
        <v>0</v>
      </c>
      <c r="BP54" s="311">
        <f t="shared" si="30"/>
        <v>0</v>
      </c>
      <c r="BQ54" s="311">
        <f t="shared" si="31"/>
        <v>0</v>
      </c>
      <c r="BR54" s="311">
        <f t="shared" si="32"/>
        <v>726896.41080053896</v>
      </c>
      <c r="BS54" s="311">
        <f>ROUNDDOWN(BR54*'1. UC Assumptions'!$C$19,2)</f>
        <v>318526</v>
      </c>
      <c r="BT54" s="313">
        <f>IF(BR54&gt;0,BR54/'1. UC Assumptions'!$C$29*'1. UC Assumptions'!$C$28,0)</f>
        <v>638319.63284011651</v>
      </c>
      <c r="BU54" s="312">
        <f>BT54*'1. UC Assumptions'!$C$19</f>
        <v>279711.66311053903</v>
      </c>
      <c r="BV54" s="312">
        <f t="shared" si="43"/>
        <v>2715912.6328401165</v>
      </c>
      <c r="BW54" s="79"/>
      <c r="BX54" s="93"/>
      <c r="BY54" s="93"/>
      <c r="BZ54" s="136">
        <v>316725.23716427828</v>
      </c>
      <c r="CA54" s="136">
        <v>5240803.4158072863</v>
      </c>
      <c r="CB54" s="146">
        <f t="shared" si="46"/>
        <v>-904.43849028088152</v>
      </c>
    </row>
    <row r="55" spans="1:80" s="6" customFormat="1">
      <c r="A55" s="130" t="s">
        <v>149</v>
      </c>
      <c r="B55" s="130" t="s">
        <v>150</v>
      </c>
      <c r="C55" s="246" t="s">
        <v>150</v>
      </c>
      <c r="D55" s="246" t="s">
        <v>150</v>
      </c>
      <c r="E55" s="129" t="s">
        <v>580</v>
      </c>
      <c r="F55" s="130"/>
      <c r="G55" s="130"/>
      <c r="H55" s="130" t="s">
        <v>1052</v>
      </c>
      <c r="I55" s="246" t="s">
        <v>1345</v>
      </c>
      <c r="J55" s="101"/>
      <c r="K55" s="125" t="str">
        <f t="shared" si="34"/>
        <v xml:space="preserve"> </v>
      </c>
      <c r="L55" s="136">
        <v>7713714.4217583044</v>
      </c>
      <c r="M55" s="136">
        <v>12587417.530000001</v>
      </c>
      <c r="N55" s="151">
        <f t="shared" si="35"/>
        <v>0.10798635327334249</v>
      </c>
      <c r="O55" s="136">
        <v>22334106.879664898</v>
      </c>
      <c r="P55" s="136">
        <v>159270.27888472317</v>
      </c>
      <c r="Q55" s="136">
        <f t="shared" si="36"/>
        <v>22493377.158549622</v>
      </c>
      <c r="R55" s="136">
        <v>0</v>
      </c>
      <c r="S55" s="136">
        <f t="shared" si="45"/>
        <v>22493377.158549622</v>
      </c>
      <c r="T55" s="136">
        <f t="shared" si="1"/>
        <v>0</v>
      </c>
      <c r="U55" s="136" t="b">
        <f t="shared" si="2"/>
        <v>0</v>
      </c>
      <c r="V55" s="136">
        <v>0</v>
      </c>
      <c r="W55" s="136">
        <v>0</v>
      </c>
      <c r="X55" s="136">
        <v>0</v>
      </c>
      <c r="Y55" s="136">
        <v>0</v>
      </c>
      <c r="Z55" s="136">
        <v>0</v>
      </c>
      <c r="AA55" s="63">
        <f t="shared" si="37"/>
        <v>0</v>
      </c>
      <c r="AB55" s="63">
        <v>0</v>
      </c>
      <c r="AC55" s="63">
        <f t="shared" si="38"/>
        <v>22493377.158549622</v>
      </c>
      <c r="AD55" s="44">
        <f>IF(E55='2. UC Pool Allocations by Type'!B$5,'2. UC Pool Allocations by Type'!J$5,IF(E55='2. UC Pool Allocations by Type'!B$6,'2. UC Pool Allocations by Type'!J$6,IF(E55='2. UC Pool Allocations by Type'!B$7,'2. UC Pool Allocations by Type'!J$7,IF(E55='2. UC Pool Allocations by Type'!B$10,'2. UC Pool Allocations by Type'!J$10,IF(E55='2. UC Pool Allocations by Type'!B$14,'2. UC Pool Allocations by Type'!J$14,IF(E55='2. UC Pool Allocations by Type'!B$15,'2. UC Pool Allocations by Type'!J$15,IF(E55='2. UC Pool Allocations by Type'!B$16,'2. UC Pool Allocations by Type'!J$16,0)))))))</f>
        <v>1888113440.4202065</v>
      </c>
      <c r="AE55" s="64">
        <f t="shared" si="3"/>
        <v>22493377.158549622</v>
      </c>
      <c r="AF55" s="64">
        <f t="shared" si="4"/>
        <v>0</v>
      </c>
      <c r="AG55" s="64">
        <f t="shared" si="5"/>
        <v>0</v>
      </c>
      <c r="AH55" s="64">
        <f t="shared" si="6"/>
        <v>0</v>
      </c>
      <c r="AI55" s="64">
        <f t="shared" si="7"/>
        <v>0</v>
      </c>
      <c r="AJ55" s="64">
        <f t="shared" si="8"/>
        <v>0</v>
      </c>
      <c r="AK55" s="64">
        <f t="shared" si="9"/>
        <v>0</v>
      </c>
      <c r="AL55" s="42">
        <f t="shared" si="10"/>
        <v>8395603.1239219978</v>
      </c>
      <c r="AM55" s="44">
        <f>IF($F55=$E$362,S55*'1. UC Assumptions'!$H$14,0)</f>
        <v>0</v>
      </c>
      <c r="AN55" s="63">
        <f t="shared" si="39"/>
        <v>0</v>
      </c>
      <c r="AO55" s="63">
        <f t="shared" si="11"/>
        <v>0</v>
      </c>
      <c r="AP55" s="63">
        <f t="shared" si="12"/>
        <v>0</v>
      </c>
      <c r="AQ55" s="63">
        <f t="shared" si="13"/>
        <v>0</v>
      </c>
      <c r="AR55" s="63">
        <f t="shared" si="14"/>
        <v>0</v>
      </c>
      <c r="AS55" s="63">
        <f t="shared" si="15"/>
        <v>8395603.1239219978</v>
      </c>
      <c r="AT55" s="63">
        <f t="shared" si="16"/>
        <v>-923738.91684943601</v>
      </c>
      <c r="AU55" s="87">
        <f t="shared" si="40"/>
        <v>7471864.2070725616</v>
      </c>
      <c r="AV55" s="310">
        <v>7242237.6700000009</v>
      </c>
      <c r="AW55" s="310">
        <f>AV55*'1. UC Assumptions'!$C$19</f>
        <v>3173548.5469940002</v>
      </c>
      <c r="AX55" s="311">
        <f>IF(((S55+AA55)-AV55)*'1. UC Assumptions'!$C$19&gt;0,((S55+AA55)-AV55)*'1. UC Assumptions'!$C$19,0)</f>
        <v>6683049.3238824429</v>
      </c>
      <c r="AY55" s="311">
        <f t="shared" si="41"/>
        <v>9856597.8708764426</v>
      </c>
      <c r="AZ55" s="311">
        <f>ROUND(AY55/'1. UC Assumptions'!$C$19,2)</f>
        <v>22493377.16</v>
      </c>
      <c r="BA55" s="311">
        <f t="shared" si="17"/>
        <v>7471864.2070725616</v>
      </c>
      <c r="BB55" s="311">
        <f t="shared" si="18"/>
        <v>0</v>
      </c>
      <c r="BC55" s="311">
        <f t="shared" si="19"/>
        <v>0</v>
      </c>
      <c r="BD55" s="311">
        <f t="shared" si="20"/>
        <v>15021512.952927439</v>
      </c>
      <c r="BE55" s="311">
        <f t="shared" si="21"/>
        <v>0</v>
      </c>
      <c r="BF55" s="311">
        <f t="shared" si="22"/>
        <v>0</v>
      </c>
      <c r="BG55" s="311">
        <f t="shared" si="47"/>
        <v>0</v>
      </c>
      <c r="BH55" s="311">
        <v>6491173.6855307547</v>
      </c>
      <c r="BI55" s="311">
        <f t="shared" si="24"/>
        <v>7471864.2070725616</v>
      </c>
      <c r="BJ55" s="312">
        <f t="shared" si="42"/>
        <v>980690.52154180687</v>
      </c>
      <c r="BK55" s="311">
        <f t="shared" si="25"/>
        <v>7471864.2070725616</v>
      </c>
      <c r="BL55" s="311">
        <f t="shared" si="26"/>
        <v>0</v>
      </c>
      <c r="BM55" s="311">
        <f t="shared" si="27"/>
        <v>0</v>
      </c>
      <c r="BN55" s="311">
        <f t="shared" si="28"/>
        <v>0</v>
      </c>
      <c r="BO55" s="311">
        <f t="shared" si="29"/>
        <v>0</v>
      </c>
      <c r="BP55" s="311">
        <f t="shared" si="30"/>
        <v>0</v>
      </c>
      <c r="BQ55" s="311">
        <f t="shared" si="31"/>
        <v>0</v>
      </c>
      <c r="BR55" s="311">
        <f t="shared" si="32"/>
        <v>229626.53707256075</v>
      </c>
      <c r="BS55" s="311">
        <f>ROUNDDOWN(BR55*'1. UC Assumptions'!$C$19,2)</f>
        <v>100622.34</v>
      </c>
      <c r="BT55" s="313">
        <f>IF(BR55&gt;0,BR55/'1. UC Assumptions'!$C$29*'1. UC Assumptions'!$C$28,0)</f>
        <v>201645.13767935598</v>
      </c>
      <c r="BU55" s="312">
        <f>BT55*'1. UC Assumptions'!$C$19</f>
        <v>88360.89933109378</v>
      </c>
      <c r="BV55" s="312">
        <f t="shared" si="43"/>
        <v>7443882.807679357</v>
      </c>
      <c r="BW55" s="79"/>
      <c r="BX55" s="93"/>
      <c r="BY55" s="93"/>
      <c r="BZ55" s="136">
        <v>8625130.0317583047</v>
      </c>
      <c r="CA55" s="136">
        <v>22334106.879664898</v>
      </c>
      <c r="CB55" s="146">
        <f t="shared" si="46"/>
        <v>-159270.27888472378</v>
      </c>
    </row>
    <row r="56" spans="1:80" s="6" customFormat="1">
      <c r="A56" s="130" t="s">
        <v>1190</v>
      </c>
      <c r="B56" s="130" t="s">
        <v>1017</v>
      </c>
      <c r="C56" s="246" t="s">
        <v>1017</v>
      </c>
      <c r="D56" s="246" t="s">
        <v>1017</v>
      </c>
      <c r="E56" s="129" t="s">
        <v>580</v>
      </c>
      <c r="F56" s="130" t="s">
        <v>604</v>
      </c>
      <c r="G56" s="130"/>
      <c r="H56" s="130" t="s">
        <v>1053</v>
      </c>
      <c r="I56" s="246" t="s">
        <v>1352</v>
      </c>
      <c r="J56" s="101"/>
      <c r="K56" s="125" t="str">
        <f t="shared" si="34"/>
        <v xml:space="preserve"> </v>
      </c>
      <c r="L56" s="136">
        <v>1145306.54</v>
      </c>
      <c r="M56" s="136">
        <v>1491785.55</v>
      </c>
      <c r="N56" s="151">
        <f t="shared" si="35"/>
        <v>0.3029946326174322</v>
      </c>
      <c r="O56" s="136">
        <v>3436116.838987886</v>
      </c>
      <c r="P56" s="136">
        <v>0</v>
      </c>
      <c r="Q56" s="136">
        <f t="shared" si="36"/>
        <v>3436116.838987886</v>
      </c>
      <c r="R56" s="136">
        <v>0</v>
      </c>
      <c r="S56" s="136">
        <f t="shared" si="45"/>
        <v>3436116.838987886</v>
      </c>
      <c r="T56" s="136">
        <f t="shared" si="1"/>
        <v>3436116.838987886</v>
      </c>
      <c r="U56" s="136" t="b">
        <f t="shared" si="2"/>
        <v>0</v>
      </c>
      <c r="V56" s="136">
        <v>0</v>
      </c>
      <c r="W56" s="136">
        <v>0</v>
      </c>
      <c r="X56" s="136">
        <v>0</v>
      </c>
      <c r="Y56" s="136">
        <v>0</v>
      </c>
      <c r="Z56" s="136">
        <v>0</v>
      </c>
      <c r="AA56" s="63">
        <f t="shared" si="37"/>
        <v>0</v>
      </c>
      <c r="AB56" s="63">
        <v>0</v>
      </c>
      <c r="AC56" s="63">
        <f t="shared" si="38"/>
        <v>3436116.838987886</v>
      </c>
      <c r="AD56" s="44">
        <f>IF(E56='2. UC Pool Allocations by Type'!B$5,'2. UC Pool Allocations by Type'!J$5,IF(E56='2. UC Pool Allocations by Type'!B$6,'2. UC Pool Allocations by Type'!J$6,IF(E56='2. UC Pool Allocations by Type'!B$7,'2. UC Pool Allocations by Type'!J$7,IF(E56='2. UC Pool Allocations by Type'!B$10,'2. UC Pool Allocations by Type'!J$10,IF(E56='2. UC Pool Allocations by Type'!B$14,'2. UC Pool Allocations by Type'!J$14,IF(E56='2. UC Pool Allocations by Type'!B$15,'2. UC Pool Allocations by Type'!J$15,IF(E56='2. UC Pool Allocations by Type'!B$16,'2. UC Pool Allocations by Type'!J$16,0)))))))</f>
        <v>1888113440.4202065</v>
      </c>
      <c r="AE56" s="64">
        <f t="shared" si="3"/>
        <v>3436116.838987886</v>
      </c>
      <c r="AF56" s="64">
        <f t="shared" si="4"/>
        <v>0</v>
      </c>
      <c r="AG56" s="64">
        <f t="shared" si="5"/>
        <v>0</v>
      </c>
      <c r="AH56" s="64">
        <f t="shared" si="6"/>
        <v>0</v>
      </c>
      <c r="AI56" s="64">
        <f t="shared" si="7"/>
        <v>0</v>
      </c>
      <c r="AJ56" s="64">
        <f t="shared" si="8"/>
        <v>0</v>
      </c>
      <c r="AK56" s="64">
        <f t="shared" si="9"/>
        <v>0</v>
      </c>
      <c r="AL56" s="42">
        <f t="shared" si="10"/>
        <v>1282522.9872875086</v>
      </c>
      <c r="AM56" s="44">
        <f>IF($F56=$E$362,S56*'1. UC Assumptions'!$H$14,0)</f>
        <v>2731272.3591954987</v>
      </c>
      <c r="AN56" s="63">
        <f t="shared" si="39"/>
        <v>1448749.3719079902</v>
      </c>
      <c r="AO56" s="63">
        <f t="shared" si="11"/>
        <v>0</v>
      </c>
      <c r="AP56" s="63">
        <f t="shared" si="12"/>
        <v>0</v>
      </c>
      <c r="AQ56" s="63">
        <f t="shared" si="13"/>
        <v>0</v>
      </c>
      <c r="AR56" s="63">
        <f t="shared" si="14"/>
        <v>1448749.3719079902</v>
      </c>
      <c r="AS56" s="63">
        <f t="shared" si="15"/>
        <v>0</v>
      </c>
      <c r="AT56" s="63">
        <f t="shared" si="16"/>
        <v>0</v>
      </c>
      <c r="AU56" s="87">
        <f t="shared" si="40"/>
        <v>2731272.3591954987</v>
      </c>
      <c r="AV56" s="310">
        <v>2207269.81</v>
      </c>
      <c r="AW56" s="310">
        <f>AV56*'1. UC Assumptions'!$C$19</f>
        <v>967225.63074199995</v>
      </c>
      <c r="AX56" s="311">
        <f>IF(((S56+AA56)-AV56)*'1. UC Assumptions'!$C$19&gt;0,((S56+AA56)-AV56)*'1. UC Assumptions'!$C$19,0)</f>
        <v>538480.76810249162</v>
      </c>
      <c r="AY56" s="311">
        <f t="shared" si="41"/>
        <v>1505706.3988444917</v>
      </c>
      <c r="AZ56" s="311">
        <f>ROUND(AY56/'1. UC Assumptions'!$C$19,2)</f>
        <v>3436116.84</v>
      </c>
      <c r="BA56" s="311">
        <f t="shared" si="17"/>
        <v>2731272.3591954987</v>
      </c>
      <c r="BB56" s="311">
        <f t="shared" si="18"/>
        <v>0</v>
      </c>
      <c r="BC56" s="311">
        <f t="shared" si="19"/>
        <v>0</v>
      </c>
      <c r="BD56" s="311">
        <f t="shared" si="20"/>
        <v>704844.4808045011</v>
      </c>
      <c r="BE56" s="311">
        <f t="shared" si="21"/>
        <v>0</v>
      </c>
      <c r="BF56" s="311">
        <f t="shared" si="22"/>
        <v>0</v>
      </c>
      <c r="BG56" s="311">
        <f t="shared" si="47"/>
        <v>0</v>
      </c>
      <c r="BH56" s="311">
        <v>2207269.8227378242</v>
      </c>
      <c r="BI56" s="311">
        <f t="shared" si="24"/>
        <v>2731272.3591954987</v>
      </c>
      <c r="BJ56" s="312">
        <f t="shared" si="42"/>
        <v>524002.53645767458</v>
      </c>
      <c r="BK56" s="311">
        <f t="shared" si="25"/>
        <v>2731272.3591954987</v>
      </c>
      <c r="BL56" s="311">
        <f t="shared" si="26"/>
        <v>0</v>
      </c>
      <c r="BM56" s="311">
        <f t="shared" si="27"/>
        <v>0</v>
      </c>
      <c r="BN56" s="311">
        <f t="shared" si="28"/>
        <v>0</v>
      </c>
      <c r="BO56" s="311">
        <f t="shared" si="29"/>
        <v>0</v>
      </c>
      <c r="BP56" s="311">
        <f t="shared" si="30"/>
        <v>0</v>
      </c>
      <c r="BQ56" s="311">
        <f t="shared" si="31"/>
        <v>0</v>
      </c>
      <c r="BR56" s="311">
        <f t="shared" si="32"/>
        <v>524002.54919549869</v>
      </c>
      <c r="BS56" s="311">
        <f>ROUNDDOWN(BR56*'1. UC Assumptions'!$C$19,2)</f>
        <v>229617.91</v>
      </c>
      <c r="BT56" s="313">
        <f>IF(BR56&gt;0,BR56/'1. UC Assumptions'!$C$29*'1. UC Assumptions'!$C$28,0)</f>
        <v>460149.63045613072</v>
      </c>
      <c r="BU56" s="312">
        <f>BT56*'1. UC Assumptions'!$C$19</f>
        <v>201637.56806587646</v>
      </c>
      <c r="BV56" s="312">
        <f t="shared" si="43"/>
        <v>2667419.4404561305</v>
      </c>
      <c r="BW56" s="79"/>
      <c r="BX56" s="93"/>
      <c r="BY56" s="93"/>
      <c r="BZ56" s="136">
        <v>1771778.6600000001</v>
      </c>
      <c r="CA56" s="136">
        <v>3436116.838987886</v>
      </c>
      <c r="CB56" s="146">
        <f t="shared" si="46"/>
        <v>0</v>
      </c>
    </row>
    <row r="57" spans="1:80" s="6" customFormat="1">
      <c r="A57" s="130" t="s">
        <v>216</v>
      </c>
      <c r="B57" s="130" t="s">
        <v>217</v>
      </c>
      <c r="C57" s="246" t="s">
        <v>217</v>
      </c>
      <c r="D57" s="246" t="s">
        <v>217</v>
      </c>
      <c r="E57" s="129" t="s">
        <v>599</v>
      </c>
      <c r="F57" s="130" t="s">
        <v>604</v>
      </c>
      <c r="G57" s="130"/>
      <c r="H57" s="130" t="s">
        <v>714</v>
      </c>
      <c r="I57" s="246" t="s">
        <v>1332</v>
      </c>
      <c r="J57" s="101"/>
      <c r="K57" s="125">
        <f t="shared" si="34"/>
        <v>1</v>
      </c>
      <c r="L57" s="136">
        <v>2529557.4001084603</v>
      </c>
      <c r="M57" s="136">
        <v>3575570</v>
      </c>
      <c r="N57" s="151">
        <f t="shared" si="35"/>
        <v>7.3115222127869473E-2</v>
      </c>
      <c r="O57" s="136">
        <v>6551505.1460863324</v>
      </c>
      <c r="P57" s="136">
        <v>0</v>
      </c>
      <c r="Q57" s="136">
        <f t="shared" si="36"/>
        <v>6551505.1460863324</v>
      </c>
      <c r="R57" s="136">
        <v>1958000.3736388683</v>
      </c>
      <c r="S57" s="136">
        <f t="shared" si="45"/>
        <v>4593504.7724474641</v>
      </c>
      <c r="T57" s="136" t="b">
        <f t="shared" si="1"/>
        <v>0</v>
      </c>
      <c r="U57" s="136">
        <f t="shared" si="2"/>
        <v>4593504.7724474641</v>
      </c>
      <c r="V57" s="136">
        <v>1330295</v>
      </c>
      <c r="W57" s="136">
        <v>0</v>
      </c>
      <c r="X57" s="136">
        <v>0</v>
      </c>
      <c r="Y57" s="136">
        <v>0</v>
      </c>
      <c r="Z57" s="136">
        <v>0</v>
      </c>
      <c r="AA57" s="63">
        <f t="shared" si="37"/>
        <v>1330295</v>
      </c>
      <c r="AB57" s="63">
        <v>0</v>
      </c>
      <c r="AC57" s="63">
        <f t="shared" si="38"/>
        <v>5923799.7724474641</v>
      </c>
      <c r="AD57" s="44">
        <f>IF(E57='2. UC Pool Allocations by Type'!B$5,'2. UC Pool Allocations by Type'!J$5,IF(E57='2. UC Pool Allocations by Type'!B$6,'2. UC Pool Allocations by Type'!J$6,IF(E57='2. UC Pool Allocations by Type'!B$7,'2. UC Pool Allocations by Type'!J$7,IF(E57='2. UC Pool Allocations by Type'!B$10,'2. UC Pool Allocations by Type'!J$10,IF(E57='2. UC Pool Allocations by Type'!B$14,'2. UC Pool Allocations by Type'!J$14,IF(E57='2. UC Pool Allocations by Type'!B$15,'2. UC Pool Allocations by Type'!J$15,IF(E57='2. UC Pool Allocations by Type'!B$16,'2. UC Pool Allocations by Type'!J$16,0)))))))</f>
        <v>232198730.65142876</v>
      </c>
      <c r="AE57" s="64">
        <f t="shared" si="3"/>
        <v>0</v>
      </c>
      <c r="AF57" s="64">
        <f t="shared" si="4"/>
        <v>5923799.7724474641</v>
      </c>
      <c r="AG57" s="64">
        <f t="shared" si="5"/>
        <v>0</v>
      </c>
      <c r="AH57" s="64">
        <f t="shared" si="6"/>
        <v>0</v>
      </c>
      <c r="AI57" s="64">
        <f t="shared" si="7"/>
        <v>0</v>
      </c>
      <c r="AJ57" s="64">
        <f t="shared" si="8"/>
        <v>0</v>
      </c>
      <c r="AK57" s="64">
        <f t="shared" si="9"/>
        <v>0</v>
      </c>
      <c r="AL57" s="42">
        <f t="shared" si="10"/>
        <v>2966841.9715218646</v>
      </c>
      <c r="AM57" s="44">
        <f>IF($F57=$E$362,S57*'1. UC Assumptions'!$H$14,0)</f>
        <v>3651247.3832274713</v>
      </c>
      <c r="AN57" s="63">
        <f t="shared" si="39"/>
        <v>684405.41170560662</v>
      </c>
      <c r="AO57" s="63">
        <f t="shared" si="11"/>
        <v>684405.41170560662</v>
      </c>
      <c r="AP57" s="63">
        <f t="shared" si="12"/>
        <v>0</v>
      </c>
      <c r="AQ57" s="63">
        <f t="shared" si="13"/>
        <v>0</v>
      </c>
      <c r="AR57" s="63">
        <f t="shared" si="14"/>
        <v>0</v>
      </c>
      <c r="AS57" s="63">
        <f t="shared" si="15"/>
        <v>0</v>
      </c>
      <c r="AT57" s="63">
        <f t="shared" si="16"/>
        <v>0</v>
      </c>
      <c r="AU57" s="87">
        <f t="shared" si="40"/>
        <v>3651247.3832274713</v>
      </c>
      <c r="AV57" s="310">
        <v>3564751.58</v>
      </c>
      <c r="AW57" s="310">
        <f>AV57*'1. UC Assumptions'!$C$19</f>
        <v>1562074.1423559999</v>
      </c>
      <c r="AX57" s="311">
        <f>IF(((S57+AA57)-AV57)*'1. UC Assumptions'!$C$19&gt;0,((S57+AA57)-AV57)*'1. UC Assumptions'!$C$19,0)</f>
        <v>1033734.9179304787</v>
      </c>
      <c r="AY57" s="311">
        <f t="shared" si="41"/>
        <v>2595809.0602864786</v>
      </c>
      <c r="AZ57" s="311">
        <f>ROUND(AY57/'1. UC Assumptions'!$C$19,2)</f>
        <v>5923799.7699999996</v>
      </c>
      <c r="BA57" s="311">
        <f t="shared" si="17"/>
        <v>3651247.3832274713</v>
      </c>
      <c r="BB57" s="311">
        <f t="shared" si="18"/>
        <v>0</v>
      </c>
      <c r="BC57" s="311">
        <f t="shared" si="19"/>
        <v>0</v>
      </c>
      <c r="BD57" s="311">
        <f t="shared" si="20"/>
        <v>0</v>
      </c>
      <c r="BE57" s="311">
        <f t="shared" si="21"/>
        <v>0</v>
      </c>
      <c r="BF57" s="311">
        <f t="shared" si="22"/>
        <v>0</v>
      </c>
      <c r="BG57" s="311">
        <f t="shared" si="47"/>
        <v>0</v>
      </c>
      <c r="BH57" s="311">
        <v>3564751.9690827229</v>
      </c>
      <c r="BI57" s="311">
        <f t="shared" si="24"/>
        <v>3651247.3832274713</v>
      </c>
      <c r="BJ57" s="312">
        <f t="shared" si="42"/>
        <v>86495.414144748356</v>
      </c>
      <c r="BK57" s="311">
        <f t="shared" si="25"/>
        <v>0</v>
      </c>
      <c r="BL57" s="311">
        <f t="shared" si="26"/>
        <v>3651247.3832274713</v>
      </c>
      <c r="BM57" s="311">
        <f t="shared" si="27"/>
        <v>0</v>
      </c>
      <c r="BN57" s="311">
        <f t="shared" si="28"/>
        <v>0</v>
      </c>
      <c r="BO57" s="311">
        <f t="shared" si="29"/>
        <v>0</v>
      </c>
      <c r="BP57" s="311">
        <f t="shared" si="30"/>
        <v>0</v>
      </c>
      <c r="BQ57" s="311">
        <f t="shared" si="31"/>
        <v>0</v>
      </c>
      <c r="BR57" s="311">
        <f t="shared" si="32"/>
        <v>86495.803227471188</v>
      </c>
      <c r="BS57" s="311">
        <f>ROUNDDOWN(BR57*'1. UC Assumptions'!$C$19,2)</f>
        <v>37902.46</v>
      </c>
      <c r="BT57" s="313">
        <f>IF(BR57&gt;0,BR57/'1. UC Assumptions'!$C$29*'1. UC Assumptions'!$C$28,0)</f>
        <v>75955.760047796677</v>
      </c>
      <c r="BU57" s="312">
        <f>BT57*'1. UC Assumptions'!$C$19</f>
        <v>33283.814052944501</v>
      </c>
      <c r="BV57" s="312">
        <f t="shared" si="43"/>
        <v>3640707.3400477967</v>
      </c>
      <c r="BW57" s="79"/>
      <c r="BX57" s="93"/>
      <c r="BY57" s="93"/>
      <c r="BZ57" s="136">
        <v>2646936.0201084604</v>
      </c>
      <c r="CA57" s="136">
        <v>6551505.1460863324</v>
      </c>
      <c r="CB57" s="146">
        <f t="shared" si="46"/>
        <v>0</v>
      </c>
    </row>
    <row r="58" spans="1:80" s="6" customFormat="1">
      <c r="A58" s="130" t="s">
        <v>878</v>
      </c>
      <c r="B58" s="130" t="s">
        <v>879</v>
      </c>
      <c r="C58" s="246" t="s">
        <v>879</v>
      </c>
      <c r="D58" s="246" t="s">
        <v>879</v>
      </c>
      <c r="E58" s="129" t="s">
        <v>580</v>
      </c>
      <c r="F58" s="130"/>
      <c r="G58" s="130"/>
      <c r="H58" s="130" t="s">
        <v>1054</v>
      </c>
      <c r="I58" s="246" t="s">
        <v>565</v>
      </c>
      <c r="J58" s="101"/>
      <c r="K58" s="125">
        <f t="shared" si="34"/>
        <v>1</v>
      </c>
      <c r="L58" s="136">
        <v>11494051.749999998</v>
      </c>
      <c r="M58" s="136">
        <v>1392993.54</v>
      </c>
      <c r="N58" s="151">
        <f t="shared" si="35"/>
        <v>0.76059148186829062</v>
      </c>
      <c r="O58" s="136">
        <v>22687337.750746612</v>
      </c>
      <c r="P58" s="136">
        <v>1484.4132782617598</v>
      </c>
      <c r="Q58" s="136">
        <f t="shared" si="36"/>
        <v>22688822.164024875</v>
      </c>
      <c r="R58" s="136">
        <v>525484.35615429957</v>
      </c>
      <c r="S58" s="136">
        <f t="shared" si="45"/>
        <v>22163337.807870574</v>
      </c>
      <c r="T58" s="136">
        <f t="shared" si="1"/>
        <v>0</v>
      </c>
      <c r="U58" s="136" t="b">
        <f t="shared" si="2"/>
        <v>0</v>
      </c>
      <c r="V58" s="136">
        <v>0</v>
      </c>
      <c r="W58" s="136">
        <v>0</v>
      </c>
      <c r="X58" s="136">
        <v>0</v>
      </c>
      <c r="Y58" s="136">
        <v>0</v>
      </c>
      <c r="Z58" s="136">
        <v>0</v>
      </c>
      <c r="AA58" s="63">
        <f t="shared" si="37"/>
        <v>0</v>
      </c>
      <c r="AB58" s="63">
        <v>0</v>
      </c>
      <c r="AC58" s="63">
        <f t="shared" si="38"/>
        <v>22163337.807870574</v>
      </c>
      <c r="AD58" s="44">
        <f>IF(E58='2. UC Pool Allocations by Type'!B$5,'2. UC Pool Allocations by Type'!J$5,IF(E58='2. UC Pool Allocations by Type'!B$6,'2. UC Pool Allocations by Type'!J$6,IF(E58='2. UC Pool Allocations by Type'!B$7,'2. UC Pool Allocations by Type'!J$7,IF(E58='2. UC Pool Allocations by Type'!B$10,'2. UC Pool Allocations by Type'!J$10,IF(E58='2. UC Pool Allocations by Type'!B$14,'2. UC Pool Allocations by Type'!J$14,IF(E58='2. UC Pool Allocations by Type'!B$15,'2. UC Pool Allocations by Type'!J$15,IF(E58='2. UC Pool Allocations by Type'!B$16,'2. UC Pool Allocations by Type'!J$16,0)))))))</f>
        <v>1888113440.4202065</v>
      </c>
      <c r="AE58" s="64">
        <f t="shared" si="3"/>
        <v>22163337.807870574</v>
      </c>
      <c r="AF58" s="64">
        <f t="shared" si="4"/>
        <v>0</v>
      </c>
      <c r="AG58" s="64">
        <f t="shared" si="5"/>
        <v>0</v>
      </c>
      <c r="AH58" s="64">
        <f t="shared" si="6"/>
        <v>0</v>
      </c>
      <c r="AI58" s="64">
        <f t="shared" si="7"/>
        <v>0</v>
      </c>
      <c r="AJ58" s="64">
        <f t="shared" si="8"/>
        <v>0</v>
      </c>
      <c r="AK58" s="64">
        <f t="shared" si="9"/>
        <v>0</v>
      </c>
      <c r="AL58" s="42">
        <f t="shared" si="10"/>
        <v>8272416.6684579281</v>
      </c>
      <c r="AM58" s="44">
        <f>IF($F58=$E$362,S58*'1. UC Assumptions'!$H$14,0)</f>
        <v>0</v>
      </c>
      <c r="AN58" s="63">
        <f t="shared" si="39"/>
        <v>0</v>
      </c>
      <c r="AO58" s="63">
        <f t="shared" si="11"/>
        <v>0</v>
      </c>
      <c r="AP58" s="63">
        <f t="shared" si="12"/>
        <v>0</v>
      </c>
      <c r="AQ58" s="63">
        <f t="shared" si="13"/>
        <v>0</v>
      </c>
      <c r="AR58" s="63">
        <f t="shared" si="14"/>
        <v>0</v>
      </c>
      <c r="AS58" s="63">
        <f t="shared" si="15"/>
        <v>8272416.6684579281</v>
      </c>
      <c r="AT58" s="63">
        <f t="shared" si="16"/>
        <v>-910185.14099065727</v>
      </c>
      <c r="AU58" s="87">
        <f t="shared" si="40"/>
        <v>7362231.5274672713</v>
      </c>
      <c r="AV58" s="310">
        <v>4422721.04</v>
      </c>
      <c r="AW58" s="310">
        <f>AV58*'1. UC Assumptions'!$C$19</f>
        <v>1938036.3597279999</v>
      </c>
      <c r="AX58" s="311">
        <f>IF(((S58+AA58)-AV58)*'1. UC Assumptions'!$C$19&gt;0,((S58+AA58)-AV58)*'1. UC Assumptions'!$C$19,0)</f>
        <v>7773938.2676808853</v>
      </c>
      <c r="AY58" s="311">
        <f t="shared" si="41"/>
        <v>9711974.6274088845</v>
      </c>
      <c r="AZ58" s="311">
        <f>ROUND(AY58/'1. UC Assumptions'!$C$19,2)</f>
        <v>22163337.809999999</v>
      </c>
      <c r="BA58" s="311">
        <f t="shared" si="17"/>
        <v>7362231.5274672713</v>
      </c>
      <c r="BB58" s="311">
        <f t="shared" si="18"/>
        <v>0</v>
      </c>
      <c r="BC58" s="311">
        <f t="shared" si="19"/>
        <v>0</v>
      </c>
      <c r="BD58" s="311">
        <f t="shared" si="20"/>
        <v>14801106.282532727</v>
      </c>
      <c r="BE58" s="311">
        <f t="shared" si="21"/>
        <v>0</v>
      </c>
      <c r="BF58" s="311">
        <f t="shared" si="22"/>
        <v>0</v>
      </c>
      <c r="BG58" s="311">
        <f t="shared" si="47"/>
        <v>0</v>
      </c>
      <c r="BH58" s="311">
        <v>3964058.0338036017</v>
      </c>
      <c r="BI58" s="311">
        <f t="shared" si="24"/>
        <v>7362231.5274672713</v>
      </c>
      <c r="BJ58" s="312">
        <f t="shared" si="42"/>
        <v>3398173.4936636696</v>
      </c>
      <c r="BK58" s="311">
        <f t="shared" si="25"/>
        <v>7362231.5274672713</v>
      </c>
      <c r="BL58" s="311">
        <f t="shared" si="26"/>
        <v>0</v>
      </c>
      <c r="BM58" s="311">
        <f t="shared" si="27"/>
        <v>0</v>
      </c>
      <c r="BN58" s="311">
        <f t="shared" si="28"/>
        <v>0</v>
      </c>
      <c r="BO58" s="311">
        <f t="shared" si="29"/>
        <v>0</v>
      </c>
      <c r="BP58" s="311">
        <f t="shared" si="30"/>
        <v>0</v>
      </c>
      <c r="BQ58" s="311">
        <f t="shared" si="31"/>
        <v>0</v>
      </c>
      <c r="BR58" s="311">
        <f t="shared" si="32"/>
        <v>2939510.4874672713</v>
      </c>
      <c r="BS58" s="311">
        <f>ROUNDDOWN(BR58*'1. UC Assumptions'!$C$19,2)</f>
        <v>1288093.49</v>
      </c>
      <c r="BT58" s="313">
        <f>IF(BR58&gt;0,BR58/'1. UC Assumptions'!$C$29*'1. UC Assumptions'!$C$28,0)</f>
        <v>2581313.13789724</v>
      </c>
      <c r="BU58" s="312">
        <f>BT58*'1. UC Assumptions'!$C$19</f>
        <v>1131131.4170265705</v>
      </c>
      <c r="BV58" s="312">
        <f t="shared" si="43"/>
        <v>7004034.17789724</v>
      </c>
      <c r="BW58" s="79"/>
      <c r="BX58" s="93"/>
      <c r="BY58" s="93"/>
      <c r="BZ58" s="136">
        <v>20155046.579999998</v>
      </c>
      <c r="CA58" s="136">
        <v>22687337.750746612</v>
      </c>
      <c r="CB58" s="146">
        <f t="shared" si="46"/>
        <v>-1484.4132782630622</v>
      </c>
    </row>
    <row r="59" spans="1:80" s="6" customFormat="1">
      <c r="A59" s="130" t="s">
        <v>156</v>
      </c>
      <c r="B59" s="130" t="s">
        <v>157</v>
      </c>
      <c r="C59" s="246" t="s">
        <v>157</v>
      </c>
      <c r="D59" s="246" t="s">
        <v>157</v>
      </c>
      <c r="E59" s="129" t="s">
        <v>599</v>
      </c>
      <c r="F59" s="130" t="s">
        <v>604</v>
      </c>
      <c r="G59" s="130"/>
      <c r="H59" s="130" t="s">
        <v>155</v>
      </c>
      <c r="I59" s="246" t="s">
        <v>1353</v>
      </c>
      <c r="J59" s="101"/>
      <c r="K59" s="125">
        <f t="shared" si="34"/>
        <v>1</v>
      </c>
      <c r="L59" s="136">
        <v>809751.19598623319</v>
      </c>
      <c r="M59" s="136">
        <v>1364338.57</v>
      </c>
      <c r="N59" s="151">
        <f t="shared" si="35"/>
        <v>7.3500801197988519E-2</v>
      </c>
      <c r="O59" s="136">
        <v>2333887.1056625685</v>
      </c>
      <c r="P59" s="136">
        <v>0</v>
      </c>
      <c r="Q59" s="136">
        <f t="shared" si="36"/>
        <v>2333887.1056625685</v>
      </c>
      <c r="R59" s="136">
        <v>730894.86925111071</v>
      </c>
      <c r="S59" s="136">
        <f t="shared" ref="S59:S90" si="48">Q59-R59</f>
        <v>1602992.2364114579</v>
      </c>
      <c r="T59" s="136" t="b">
        <f t="shared" si="1"/>
        <v>0</v>
      </c>
      <c r="U59" s="136">
        <f t="shared" si="2"/>
        <v>1602992.2364114579</v>
      </c>
      <c r="V59" s="136">
        <v>0</v>
      </c>
      <c r="W59" s="136">
        <v>0</v>
      </c>
      <c r="X59" s="136">
        <v>0</v>
      </c>
      <c r="Y59" s="136">
        <v>0</v>
      </c>
      <c r="Z59" s="136">
        <v>0</v>
      </c>
      <c r="AA59" s="63">
        <f t="shared" si="37"/>
        <v>0</v>
      </c>
      <c r="AB59" s="63">
        <v>0</v>
      </c>
      <c r="AC59" s="63">
        <f t="shared" si="38"/>
        <v>1602992.2364114579</v>
      </c>
      <c r="AD59" s="44">
        <f>IF(E59='2. UC Pool Allocations by Type'!B$5,'2. UC Pool Allocations by Type'!J$5,IF(E59='2. UC Pool Allocations by Type'!B$6,'2. UC Pool Allocations by Type'!J$6,IF(E59='2. UC Pool Allocations by Type'!B$7,'2. UC Pool Allocations by Type'!J$7,IF(E59='2. UC Pool Allocations by Type'!B$10,'2. UC Pool Allocations by Type'!J$10,IF(E59='2. UC Pool Allocations by Type'!B$14,'2. UC Pool Allocations by Type'!J$14,IF(E59='2. UC Pool Allocations by Type'!B$15,'2. UC Pool Allocations by Type'!J$15,IF(E59='2. UC Pool Allocations by Type'!B$16,'2. UC Pool Allocations by Type'!J$16,0)))))))</f>
        <v>232198730.65142876</v>
      </c>
      <c r="AE59" s="64">
        <f t="shared" si="3"/>
        <v>0</v>
      </c>
      <c r="AF59" s="64">
        <f t="shared" si="4"/>
        <v>1602992.2364114579</v>
      </c>
      <c r="AG59" s="64">
        <f t="shared" si="5"/>
        <v>0</v>
      </c>
      <c r="AH59" s="64">
        <f t="shared" si="6"/>
        <v>0</v>
      </c>
      <c r="AI59" s="64">
        <f t="shared" si="7"/>
        <v>0</v>
      </c>
      <c r="AJ59" s="64">
        <f t="shared" si="8"/>
        <v>0</v>
      </c>
      <c r="AK59" s="64">
        <f t="shared" si="9"/>
        <v>0</v>
      </c>
      <c r="AL59" s="42">
        <f t="shared" si="10"/>
        <v>802833.45651372452</v>
      </c>
      <c r="AM59" s="44">
        <f>IF($F59=$E$362,S59*'1. UC Assumptions'!$H$14,0)</f>
        <v>1274173.3161219279</v>
      </c>
      <c r="AN59" s="63">
        <f t="shared" si="39"/>
        <v>471339.85960820341</v>
      </c>
      <c r="AO59" s="63">
        <f t="shared" si="11"/>
        <v>471339.85960820341</v>
      </c>
      <c r="AP59" s="63">
        <f t="shared" si="12"/>
        <v>0</v>
      </c>
      <c r="AQ59" s="63">
        <f t="shared" si="13"/>
        <v>0</v>
      </c>
      <c r="AR59" s="63">
        <f t="shared" si="14"/>
        <v>0</v>
      </c>
      <c r="AS59" s="63">
        <f t="shared" si="15"/>
        <v>0</v>
      </c>
      <c r="AT59" s="63">
        <f t="shared" si="16"/>
        <v>0</v>
      </c>
      <c r="AU59" s="87">
        <f t="shared" si="40"/>
        <v>1274173.3161219279</v>
      </c>
      <c r="AV59" s="310">
        <v>1243646.03</v>
      </c>
      <c r="AW59" s="310">
        <f>AV59*'1. UC Assumptions'!$C$19</f>
        <v>544965.69034600002</v>
      </c>
      <c r="AX59" s="311">
        <f>IF(((S59+AA59)-AV59)*'1. UC Assumptions'!$C$19&gt;0,((S59+AA59)-AV59)*'1. UC Assumptions'!$C$19,0)</f>
        <v>157465.50764950083</v>
      </c>
      <c r="AY59" s="311">
        <f t="shared" si="41"/>
        <v>702431.19799550087</v>
      </c>
      <c r="AZ59" s="311">
        <f>ROUND(AY59/'1. UC Assumptions'!$C$19,2)</f>
        <v>1602992.24</v>
      </c>
      <c r="BA59" s="311">
        <f t="shared" si="17"/>
        <v>1274173.3161219279</v>
      </c>
      <c r="BB59" s="311">
        <f t="shared" si="18"/>
        <v>0</v>
      </c>
      <c r="BC59" s="311">
        <f t="shared" si="19"/>
        <v>0</v>
      </c>
      <c r="BD59" s="311">
        <f t="shared" si="20"/>
        <v>0</v>
      </c>
      <c r="BE59" s="311">
        <f t="shared" si="21"/>
        <v>0</v>
      </c>
      <c r="BF59" s="311">
        <f t="shared" si="22"/>
        <v>0</v>
      </c>
      <c r="BG59" s="311">
        <f t="shared" si="47"/>
        <v>0</v>
      </c>
      <c r="BH59" s="311">
        <v>1243646.0404270729</v>
      </c>
      <c r="BI59" s="311">
        <f t="shared" si="24"/>
        <v>1274173.3161219279</v>
      </c>
      <c r="BJ59" s="312">
        <f t="shared" si="42"/>
        <v>30527.275694855023</v>
      </c>
      <c r="BK59" s="311">
        <f t="shared" si="25"/>
        <v>0</v>
      </c>
      <c r="BL59" s="311">
        <f t="shared" si="26"/>
        <v>1274173.3161219279</v>
      </c>
      <c r="BM59" s="311">
        <f t="shared" si="27"/>
        <v>0</v>
      </c>
      <c r="BN59" s="311">
        <f t="shared" si="28"/>
        <v>0</v>
      </c>
      <c r="BO59" s="311">
        <f t="shared" si="29"/>
        <v>0</v>
      </c>
      <c r="BP59" s="311">
        <f t="shared" si="30"/>
        <v>0</v>
      </c>
      <c r="BQ59" s="311">
        <f t="shared" si="31"/>
        <v>0</v>
      </c>
      <c r="BR59" s="311">
        <f t="shared" si="32"/>
        <v>30527.2861219279</v>
      </c>
      <c r="BS59" s="311">
        <f>ROUNDDOWN(BR59*'1. UC Assumptions'!$C$19,2)</f>
        <v>13377.05</v>
      </c>
      <c r="BT59" s="313">
        <f>IF(BR59&gt;0,BR59/'1. UC Assumptions'!$C$29*'1. UC Assumptions'!$C$28,0)</f>
        <v>26807.349409655049</v>
      </c>
      <c r="BU59" s="312">
        <f>BT59*'1. UC Assumptions'!$C$19</f>
        <v>11746.980511310841</v>
      </c>
      <c r="BV59" s="312">
        <f t="shared" si="43"/>
        <v>1270453.379409655</v>
      </c>
      <c r="BW59" s="79"/>
      <c r="BX59" s="93"/>
      <c r="BY59" s="93"/>
      <c r="BZ59" s="136">
        <v>852346.94598623319</v>
      </c>
      <c r="CA59" s="136">
        <v>2333887.1056625685</v>
      </c>
      <c r="CB59" s="146">
        <f t="shared" si="46"/>
        <v>0</v>
      </c>
    </row>
    <row r="60" spans="1:80" s="6" customFormat="1">
      <c r="A60" s="130" t="s">
        <v>1191</v>
      </c>
      <c r="B60" s="130" t="s">
        <v>291</v>
      </c>
      <c r="C60" s="246" t="s">
        <v>291</v>
      </c>
      <c r="D60" s="246" t="s">
        <v>291</v>
      </c>
      <c r="E60" s="129" t="s">
        <v>599</v>
      </c>
      <c r="F60" s="130" t="s">
        <v>604</v>
      </c>
      <c r="G60" s="130"/>
      <c r="H60" s="130" t="s">
        <v>1055</v>
      </c>
      <c r="I60" s="246" t="s">
        <v>1354</v>
      </c>
      <c r="J60" s="101"/>
      <c r="K60" s="125">
        <f t="shared" si="34"/>
        <v>1</v>
      </c>
      <c r="L60" s="136">
        <v>1569189.8863465278</v>
      </c>
      <c r="M60" s="136">
        <v>812764.64</v>
      </c>
      <c r="N60" s="151">
        <f t="shared" si="35"/>
        <v>6.7729663577831944E-2</v>
      </c>
      <c r="O60" s="136">
        <v>2543283.5050736722</v>
      </c>
      <c r="P60" s="136">
        <v>0</v>
      </c>
      <c r="Q60" s="136">
        <f t="shared" si="36"/>
        <v>2543283.5050736722</v>
      </c>
      <c r="R60" s="136">
        <v>1065325.8462928464</v>
      </c>
      <c r="S60" s="136">
        <f t="shared" si="48"/>
        <v>1477957.6587808258</v>
      </c>
      <c r="T60" s="136" t="b">
        <f t="shared" si="1"/>
        <v>0</v>
      </c>
      <c r="U60" s="136">
        <f t="shared" si="2"/>
        <v>1477957.6587808258</v>
      </c>
      <c r="V60" s="136">
        <v>14047</v>
      </c>
      <c r="W60" s="136">
        <v>0</v>
      </c>
      <c r="X60" s="136">
        <v>0</v>
      </c>
      <c r="Y60" s="136">
        <v>0</v>
      </c>
      <c r="Z60" s="136">
        <v>0</v>
      </c>
      <c r="AA60" s="63">
        <f t="shared" si="37"/>
        <v>14047</v>
      </c>
      <c r="AB60" s="63">
        <v>0</v>
      </c>
      <c r="AC60" s="63">
        <f t="shared" si="38"/>
        <v>1492004.6587808258</v>
      </c>
      <c r="AD60" s="44">
        <f>IF(E60='2. UC Pool Allocations by Type'!B$5,'2. UC Pool Allocations by Type'!J$5,IF(E60='2. UC Pool Allocations by Type'!B$6,'2. UC Pool Allocations by Type'!J$6,IF(E60='2. UC Pool Allocations by Type'!B$7,'2. UC Pool Allocations by Type'!J$7,IF(E60='2. UC Pool Allocations by Type'!B$10,'2. UC Pool Allocations by Type'!J$10,IF(E60='2. UC Pool Allocations by Type'!B$14,'2. UC Pool Allocations by Type'!J$14,IF(E60='2. UC Pool Allocations by Type'!B$15,'2. UC Pool Allocations by Type'!J$15,IF(E60='2. UC Pool Allocations by Type'!B$16,'2. UC Pool Allocations by Type'!J$16,0)))))))</f>
        <v>232198730.65142876</v>
      </c>
      <c r="AE60" s="64">
        <f t="shared" si="3"/>
        <v>0</v>
      </c>
      <c r="AF60" s="64">
        <f t="shared" si="4"/>
        <v>1492004.6587808258</v>
      </c>
      <c r="AG60" s="64">
        <f t="shared" si="5"/>
        <v>0</v>
      </c>
      <c r="AH60" s="64">
        <f t="shared" si="6"/>
        <v>0</v>
      </c>
      <c r="AI60" s="64">
        <f t="shared" si="7"/>
        <v>0</v>
      </c>
      <c r="AJ60" s="64">
        <f t="shared" si="8"/>
        <v>0</v>
      </c>
      <c r="AK60" s="64">
        <f t="shared" si="9"/>
        <v>0</v>
      </c>
      <c r="AL60" s="42">
        <f t="shared" si="10"/>
        <v>747247.07340137719</v>
      </c>
      <c r="AM60" s="44">
        <f>IF($F60=$E$362,S60*'1. UC Assumptions'!$H$14,0)</f>
        <v>1174786.8569796307</v>
      </c>
      <c r="AN60" s="63">
        <f t="shared" si="39"/>
        <v>427539.78357825347</v>
      </c>
      <c r="AO60" s="63">
        <f t="shared" si="11"/>
        <v>427539.78357825347</v>
      </c>
      <c r="AP60" s="63">
        <f t="shared" si="12"/>
        <v>0</v>
      </c>
      <c r="AQ60" s="63">
        <f t="shared" si="13"/>
        <v>0</v>
      </c>
      <c r="AR60" s="63">
        <f t="shared" si="14"/>
        <v>0</v>
      </c>
      <c r="AS60" s="63">
        <f t="shared" si="15"/>
        <v>0</v>
      </c>
      <c r="AT60" s="63">
        <f t="shared" si="16"/>
        <v>0</v>
      </c>
      <c r="AU60" s="87">
        <f t="shared" si="40"/>
        <v>1174786.8569796307</v>
      </c>
      <c r="AV60" s="310">
        <v>1155010.75</v>
      </c>
      <c r="AW60" s="310">
        <f>AV60*'1. UC Assumptions'!$C$19</f>
        <v>506125.71064999996</v>
      </c>
      <c r="AX60" s="311">
        <f>IF(((S60+AA60)-AV60)*'1. UC Assumptions'!$C$19&gt;0,((S60+AA60)-AV60)*'1. UC Assumptions'!$C$19,0)</f>
        <v>147670.73082775786</v>
      </c>
      <c r="AY60" s="311">
        <f t="shared" si="41"/>
        <v>653796.44147775788</v>
      </c>
      <c r="AZ60" s="311">
        <f>ROUND(AY60/'1. UC Assumptions'!$C$19,2)</f>
        <v>1492004.66</v>
      </c>
      <c r="BA60" s="311">
        <f t="shared" si="17"/>
        <v>1174786.8569796307</v>
      </c>
      <c r="BB60" s="311">
        <f t="shared" si="18"/>
        <v>0</v>
      </c>
      <c r="BC60" s="311">
        <f t="shared" si="19"/>
        <v>0</v>
      </c>
      <c r="BD60" s="311">
        <f t="shared" si="20"/>
        <v>0</v>
      </c>
      <c r="BE60" s="311">
        <f t="shared" si="21"/>
        <v>0</v>
      </c>
      <c r="BF60" s="311">
        <f t="shared" si="22"/>
        <v>0</v>
      </c>
      <c r="BG60" s="311">
        <f t="shared" si="47"/>
        <v>0</v>
      </c>
      <c r="BH60" s="311">
        <v>1155010.7522706056</v>
      </c>
      <c r="BI60" s="311">
        <f t="shared" si="24"/>
        <v>1174786.8569796307</v>
      </c>
      <c r="BJ60" s="312">
        <f t="shared" si="42"/>
        <v>19776.104709025007</v>
      </c>
      <c r="BK60" s="311">
        <f t="shared" si="25"/>
        <v>0</v>
      </c>
      <c r="BL60" s="311">
        <f t="shared" si="26"/>
        <v>1174786.8569796307</v>
      </c>
      <c r="BM60" s="311">
        <f t="shared" si="27"/>
        <v>0</v>
      </c>
      <c r="BN60" s="311">
        <f t="shared" si="28"/>
        <v>0</v>
      </c>
      <c r="BO60" s="311">
        <f t="shared" si="29"/>
        <v>0</v>
      </c>
      <c r="BP60" s="311">
        <f t="shared" si="30"/>
        <v>0</v>
      </c>
      <c r="BQ60" s="311">
        <f t="shared" si="31"/>
        <v>0</v>
      </c>
      <c r="BR60" s="311">
        <f t="shared" si="32"/>
        <v>19776.106979630655</v>
      </c>
      <c r="BS60" s="311">
        <f>ROUNDDOWN(BR60*'1. UC Assumptions'!$C$19,2)</f>
        <v>8665.89</v>
      </c>
      <c r="BT60" s="313">
        <f>IF(BR60&gt;0,BR60/'1. UC Assumptions'!$C$29*'1. UC Assumptions'!$C$28,0)</f>
        <v>17366.267268182452</v>
      </c>
      <c r="BU60" s="312">
        <f>BT60*'1. UC Assumptions'!$C$19</f>
        <v>7609.8983169175499</v>
      </c>
      <c r="BV60" s="312">
        <f t="shared" si="43"/>
        <v>1172377.0172681825</v>
      </c>
      <c r="BW60" s="79"/>
      <c r="BX60" s="93"/>
      <c r="BY60" s="93"/>
      <c r="BZ60" s="136">
        <v>1602801.9463465279</v>
      </c>
      <c r="CA60" s="136">
        <v>2543283.5050736722</v>
      </c>
      <c r="CB60" s="146">
        <f t="shared" si="46"/>
        <v>0</v>
      </c>
    </row>
    <row r="61" spans="1:80" s="6" customFormat="1">
      <c r="A61" s="130" t="s">
        <v>171</v>
      </c>
      <c r="B61" s="130" t="s">
        <v>172</v>
      </c>
      <c r="C61" s="246" t="s">
        <v>172</v>
      </c>
      <c r="D61" s="246" t="s">
        <v>172</v>
      </c>
      <c r="E61" s="129" t="s">
        <v>580</v>
      </c>
      <c r="F61" s="130" t="s">
        <v>604</v>
      </c>
      <c r="G61" s="130"/>
      <c r="H61" s="130" t="s">
        <v>840</v>
      </c>
      <c r="I61" s="246" t="s">
        <v>1355</v>
      </c>
      <c r="J61" s="101"/>
      <c r="K61" s="125">
        <f t="shared" si="34"/>
        <v>1</v>
      </c>
      <c r="L61" s="136">
        <v>266108.56205128052</v>
      </c>
      <c r="M61" s="136">
        <v>4197893.8899999997</v>
      </c>
      <c r="N61" s="151">
        <f t="shared" si="35"/>
        <v>0.11549306852815433</v>
      </c>
      <c r="O61" s="136">
        <v>4976060.2863840954</v>
      </c>
      <c r="P61" s="136">
        <v>3503.5067717913598</v>
      </c>
      <c r="Q61" s="136">
        <f t="shared" si="36"/>
        <v>4979563.7931558872</v>
      </c>
      <c r="R61" s="136">
        <v>1382496.8862547358</v>
      </c>
      <c r="S61" s="136">
        <f t="shared" si="48"/>
        <v>3597066.9069011514</v>
      </c>
      <c r="T61" s="136">
        <f t="shared" si="1"/>
        <v>3597066.9069011514</v>
      </c>
      <c r="U61" s="136" t="b">
        <f t="shared" si="2"/>
        <v>0</v>
      </c>
      <c r="V61" s="136">
        <v>0</v>
      </c>
      <c r="W61" s="136">
        <v>0</v>
      </c>
      <c r="X61" s="136">
        <v>0</v>
      </c>
      <c r="Y61" s="136">
        <v>0</v>
      </c>
      <c r="Z61" s="136">
        <v>0</v>
      </c>
      <c r="AA61" s="63">
        <f t="shared" si="37"/>
        <v>0</v>
      </c>
      <c r="AB61" s="63">
        <v>0</v>
      </c>
      <c r="AC61" s="63">
        <f t="shared" si="38"/>
        <v>3597066.9069011514</v>
      </c>
      <c r="AD61" s="44">
        <f>IF(E61='2. UC Pool Allocations by Type'!B$5,'2. UC Pool Allocations by Type'!J$5,IF(E61='2. UC Pool Allocations by Type'!B$6,'2. UC Pool Allocations by Type'!J$6,IF(E61='2. UC Pool Allocations by Type'!B$7,'2. UC Pool Allocations by Type'!J$7,IF(E61='2. UC Pool Allocations by Type'!B$10,'2. UC Pool Allocations by Type'!J$10,IF(E61='2. UC Pool Allocations by Type'!B$14,'2. UC Pool Allocations by Type'!J$14,IF(E61='2. UC Pool Allocations by Type'!B$15,'2. UC Pool Allocations by Type'!J$15,IF(E61='2. UC Pool Allocations by Type'!B$16,'2. UC Pool Allocations by Type'!J$16,0)))))))</f>
        <v>1888113440.4202065</v>
      </c>
      <c r="AE61" s="64">
        <f t="shared" si="3"/>
        <v>3597066.9069011514</v>
      </c>
      <c r="AF61" s="64">
        <f t="shared" si="4"/>
        <v>0</v>
      </c>
      <c r="AG61" s="64">
        <f t="shared" si="5"/>
        <v>0</v>
      </c>
      <c r="AH61" s="64">
        <f t="shared" si="6"/>
        <v>0</v>
      </c>
      <c r="AI61" s="64">
        <f t="shared" si="7"/>
        <v>0</v>
      </c>
      <c r="AJ61" s="64">
        <f t="shared" si="8"/>
        <v>0</v>
      </c>
      <c r="AK61" s="64">
        <f t="shared" si="9"/>
        <v>0</v>
      </c>
      <c r="AL61" s="42">
        <f t="shared" si="10"/>
        <v>1342597.2430759268</v>
      </c>
      <c r="AM61" s="44">
        <f>IF($F61=$E$362,S61*'1. UC Assumptions'!$H$14,0)</f>
        <v>2859207.0285624536</v>
      </c>
      <c r="AN61" s="63">
        <f t="shared" si="39"/>
        <v>1516609.7854865268</v>
      </c>
      <c r="AO61" s="63">
        <f t="shared" si="11"/>
        <v>0</v>
      </c>
      <c r="AP61" s="63">
        <f t="shared" si="12"/>
        <v>0</v>
      </c>
      <c r="AQ61" s="63">
        <f t="shared" si="13"/>
        <v>0</v>
      </c>
      <c r="AR61" s="63">
        <f t="shared" si="14"/>
        <v>1516609.7854865268</v>
      </c>
      <c r="AS61" s="63">
        <f t="shared" si="15"/>
        <v>0</v>
      </c>
      <c r="AT61" s="63">
        <f t="shared" si="16"/>
        <v>0</v>
      </c>
      <c r="AU61" s="87">
        <f t="shared" si="40"/>
        <v>2859207.0285624536</v>
      </c>
      <c r="AV61" s="310">
        <v>2650683.06</v>
      </c>
      <c r="AW61" s="310">
        <f>AV61*'1. UC Assumptions'!$C$19</f>
        <v>1161529.3168919999</v>
      </c>
      <c r="AX61" s="311">
        <f>IF(((S61+AA61)-AV61)*'1. UC Assumptions'!$C$19&gt;0,((S61+AA61)-AV61)*'1. UC Assumptions'!$C$19,0)</f>
        <v>414705.40171208448</v>
      </c>
      <c r="AY61" s="311">
        <f t="shared" si="41"/>
        <v>1576234.7186040843</v>
      </c>
      <c r="AZ61" s="311">
        <f>ROUND(AY61/'1. UC Assumptions'!$C$19,2)</f>
        <v>3597066.91</v>
      </c>
      <c r="BA61" s="311">
        <f t="shared" si="17"/>
        <v>2859207.0285624536</v>
      </c>
      <c r="BB61" s="311">
        <f t="shared" si="18"/>
        <v>0</v>
      </c>
      <c r="BC61" s="311">
        <f t="shared" si="19"/>
        <v>0</v>
      </c>
      <c r="BD61" s="311">
        <f t="shared" si="20"/>
        <v>737859.88143754657</v>
      </c>
      <c r="BE61" s="311">
        <f t="shared" si="21"/>
        <v>0</v>
      </c>
      <c r="BF61" s="311">
        <f t="shared" si="22"/>
        <v>0</v>
      </c>
      <c r="BG61" s="311">
        <f t="shared" si="47"/>
        <v>0</v>
      </c>
      <c r="BH61" s="311">
        <v>2650683.0742318365</v>
      </c>
      <c r="BI61" s="311">
        <f t="shared" si="24"/>
        <v>2859207.0285624536</v>
      </c>
      <c r="BJ61" s="312">
        <f t="shared" si="42"/>
        <v>208523.9543306171</v>
      </c>
      <c r="BK61" s="311">
        <f t="shared" si="25"/>
        <v>2859207.0285624536</v>
      </c>
      <c r="BL61" s="311">
        <f t="shared" si="26"/>
        <v>0</v>
      </c>
      <c r="BM61" s="311">
        <f t="shared" si="27"/>
        <v>0</v>
      </c>
      <c r="BN61" s="311">
        <f t="shared" si="28"/>
        <v>0</v>
      </c>
      <c r="BO61" s="311">
        <f t="shared" si="29"/>
        <v>0</v>
      </c>
      <c r="BP61" s="311">
        <f t="shared" si="30"/>
        <v>0</v>
      </c>
      <c r="BQ61" s="311">
        <f t="shared" si="31"/>
        <v>0</v>
      </c>
      <c r="BR61" s="311">
        <f t="shared" si="32"/>
        <v>208523.96856245352</v>
      </c>
      <c r="BS61" s="311">
        <f>ROUNDDOWN(BR61*'1. UC Assumptions'!$C$19,2)</f>
        <v>91375.2</v>
      </c>
      <c r="BT61" s="313">
        <f>IF(BR61&gt;0,BR61/'1. UC Assumptions'!$C$29*'1. UC Assumptions'!$C$28,0)</f>
        <v>183114.04633922927</v>
      </c>
      <c r="BU61" s="312">
        <f>BT61*'1. UC Assumptions'!$C$19</f>
        <v>80240.575105850265</v>
      </c>
      <c r="BV61" s="312">
        <f t="shared" si="43"/>
        <v>2833797.1063392293</v>
      </c>
      <c r="BW61" s="79"/>
      <c r="BX61" s="93"/>
      <c r="BY61" s="93"/>
      <c r="BZ61" s="136">
        <v>528281.91205128061</v>
      </c>
      <c r="CA61" s="136">
        <v>4976060.2863840954</v>
      </c>
      <c r="CB61" s="146">
        <f t="shared" si="46"/>
        <v>-3503.5067717917264</v>
      </c>
    </row>
    <row r="62" spans="1:80" s="6" customFormat="1">
      <c r="A62" s="130" t="s">
        <v>173</v>
      </c>
      <c r="B62" s="130" t="s">
        <v>174</v>
      </c>
      <c r="C62" s="246" t="s">
        <v>174</v>
      </c>
      <c r="D62" s="246" t="s">
        <v>174</v>
      </c>
      <c r="E62" s="129" t="s">
        <v>580</v>
      </c>
      <c r="F62" s="130"/>
      <c r="G62" s="130"/>
      <c r="H62" s="130" t="s">
        <v>1056</v>
      </c>
      <c r="I62" s="246" t="s">
        <v>1356</v>
      </c>
      <c r="J62" s="101"/>
      <c r="K62" s="125" t="str">
        <f t="shared" si="34"/>
        <v xml:space="preserve"> </v>
      </c>
      <c r="L62" s="136">
        <v>8452666.2077176906</v>
      </c>
      <c r="M62" s="136">
        <v>9963564.8000000007</v>
      </c>
      <c r="N62" s="151">
        <f t="shared" si="35"/>
        <v>0.10447826766431856</v>
      </c>
      <c r="O62" s="136">
        <v>20124187.062765785</v>
      </c>
      <c r="P62" s="136">
        <v>216139.8575441587</v>
      </c>
      <c r="Q62" s="136">
        <f t="shared" si="36"/>
        <v>20340326.920309942</v>
      </c>
      <c r="R62" s="136">
        <v>0</v>
      </c>
      <c r="S62" s="136">
        <f t="shared" si="48"/>
        <v>20340326.920309942</v>
      </c>
      <c r="T62" s="136">
        <f t="shared" si="1"/>
        <v>0</v>
      </c>
      <c r="U62" s="136" t="b">
        <f t="shared" si="2"/>
        <v>0</v>
      </c>
      <c r="V62" s="136">
        <v>0</v>
      </c>
      <c r="W62" s="136">
        <v>0</v>
      </c>
      <c r="X62" s="136">
        <v>0</v>
      </c>
      <c r="Y62" s="136">
        <v>0</v>
      </c>
      <c r="Z62" s="136">
        <v>0</v>
      </c>
      <c r="AA62" s="63">
        <f t="shared" si="37"/>
        <v>0</v>
      </c>
      <c r="AB62" s="63">
        <v>0</v>
      </c>
      <c r="AC62" s="63">
        <f t="shared" si="38"/>
        <v>20340326.920309942</v>
      </c>
      <c r="AD62" s="44">
        <f>IF(E62='2. UC Pool Allocations by Type'!B$5,'2. UC Pool Allocations by Type'!J$5,IF(E62='2. UC Pool Allocations by Type'!B$6,'2. UC Pool Allocations by Type'!J$6,IF(E62='2. UC Pool Allocations by Type'!B$7,'2. UC Pool Allocations by Type'!J$7,IF(E62='2. UC Pool Allocations by Type'!B$10,'2. UC Pool Allocations by Type'!J$10,IF(E62='2. UC Pool Allocations by Type'!B$14,'2. UC Pool Allocations by Type'!J$14,IF(E62='2. UC Pool Allocations by Type'!B$15,'2. UC Pool Allocations by Type'!J$15,IF(E62='2. UC Pool Allocations by Type'!B$16,'2. UC Pool Allocations by Type'!J$16,0)))))))</f>
        <v>1888113440.4202065</v>
      </c>
      <c r="AE62" s="64">
        <f t="shared" si="3"/>
        <v>20340326.920309942</v>
      </c>
      <c r="AF62" s="64">
        <f t="shared" si="4"/>
        <v>0</v>
      </c>
      <c r="AG62" s="64">
        <f t="shared" si="5"/>
        <v>0</v>
      </c>
      <c r="AH62" s="64">
        <f t="shared" si="6"/>
        <v>0</v>
      </c>
      <c r="AI62" s="64">
        <f t="shared" si="7"/>
        <v>0</v>
      </c>
      <c r="AJ62" s="64">
        <f t="shared" si="8"/>
        <v>0</v>
      </c>
      <c r="AK62" s="64">
        <f t="shared" si="9"/>
        <v>0</v>
      </c>
      <c r="AL62" s="42">
        <f t="shared" si="10"/>
        <v>7591981.898940431</v>
      </c>
      <c r="AM62" s="44">
        <f>IF($F62=$E$362,S62*'1. UC Assumptions'!$H$14,0)</f>
        <v>0</v>
      </c>
      <c r="AN62" s="63">
        <f t="shared" si="39"/>
        <v>0</v>
      </c>
      <c r="AO62" s="63">
        <f t="shared" si="11"/>
        <v>0</v>
      </c>
      <c r="AP62" s="63">
        <f t="shared" si="12"/>
        <v>0</v>
      </c>
      <c r="AQ62" s="63">
        <f t="shared" si="13"/>
        <v>0</v>
      </c>
      <c r="AR62" s="63">
        <f t="shared" si="14"/>
        <v>0</v>
      </c>
      <c r="AS62" s="63">
        <f t="shared" si="15"/>
        <v>7591981.898940431</v>
      </c>
      <c r="AT62" s="63">
        <f t="shared" si="16"/>
        <v>-835319.27754960826</v>
      </c>
      <c r="AU62" s="87">
        <f t="shared" si="40"/>
        <v>6756662.6213908223</v>
      </c>
      <c r="AV62" s="310">
        <v>6569816.9799999995</v>
      </c>
      <c r="AW62" s="310">
        <f>AV62*'1. UC Assumptions'!$C$19</f>
        <v>2878893.8006359995</v>
      </c>
      <c r="AX62" s="311">
        <f>IF(((S62+AA62)-AV62)*'1. UC Assumptions'!$C$19&gt;0,((S62+AA62)-AV62)*'1. UC Assumptions'!$C$19,0)</f>
        <v>6034237.4558438165</v>
      </c>
      <c r="AY62" s="311">
        <f t="shared" si="41"/>
        <v>8913131.2564798165</v>
      </c>
      <c r="AZ62" s="311">
        <f>ROUND(AY62/'1. UC Assumptions'!$C$19,2)</f>
        <v>20340326.920000002</v>
      </c>
      <c r="BA62" s="311">
        <f t="shared" ref="BA62:BA124" si="49">IF(AU62&gt;=AZ62,AZ62,AU62)</f>
        <v>6756662.6213908223</v>
      </c>
      <c r="BB62" s="311">
        <f t="shared" si="18"/>
        <v>0</v>
      </c>
      <c r="BC62" s="311">
        <f t="shared" si="19"/>
        <v>0</v>
      </c>
      <c r="BD62" s="311">
        <f t="shared" si="20"/>
        <v>13583664.298609179</v>
      </c>
      <c r="BE62" s="311">
        <f t="shared" si="21"/>
        <v>0</v>
      </c>
      <c r="BF62" s="311">
        <f t="shared" si="22"/>
        <v>0</v>
      </c>
      <c r="BG62" s="311">
        <f t="shared" si="47"/>
        <v>0</v>
      </c>
      <c r="BH62" s="311">
        <v>5888487.1241631443</v>
      </c>
      <c r="BI62" s="311">
        <f t="shared" si="24"/>
        <v>6756662.6213908223</v>
      </c>
      <c r="BJ62" s="312">
        <f t="shared" si="42"/>
        <v>868175.49722767808</v>
      </c>
      <c r="BK62" s="311">
        <f t="shared" si="25"/>
        <v>6756662.6213908223</v>
      </c>
      <c r="BL62" s="311">
        <f t="shared" si="26"/>
        <v>0</v>
      </c>
      <c r="BM62" s="311">
        <f t="shared" si="27"/>
        <v>0</v>
      </c>
      <c r="BN62" s="311">
        <f t="shared" si="28"/>
        <v>0</v>
      </c>
      <c r="BO62" s="311">
        <f t="shared" si="29"/>
        <v>0</v>
      </c>
      <c r="BP62" s="311">
        <f t="shared" si="30"/>
        <v>0</v>
      </c>
      <c r="BQ62" s="311">
        <f t="shared" si="31"/>
        <v>0</v>
      </c>
      <c r="BR62" s="311">
        <f t="shared" ref="BR62:BR124" si="50">BI62-AV62</f>
        <v>186845.64139082283</v>
      </c>
      <c r="BS62" s="311">
        <f>ROUNDDOWN(BR62*'1. UC Assumptions'!$C$19,2)</f>
        <v>81875.759999999995</v>
      </c>
      <c r="BT62" s="313">
        <f>IF(BR62&gt;0,BR62/'1. UC Assumptions'!$C$29*'1. UC Assumptions'!$C$28,0)</f>
        <v>164077.35605547397</v>
      </c>
      <c r="BU62" s="312">
        <f>BT62*'1. UC Assumptions'!$C$19</f>
        <v>71898.697423508682</v>
      </c>
      <c r="BV62" s="312">
        <f t="shared" si="43"/>
        <v>6733894.3360554734</v>
      </c>
      <c r="BW62" s="79"/>
      <c r="BX62" s="93"/>
      <c r="BY62" s="93"/>
      <c r="BZ62" s="136">
        <v>9150039.2277176902</v>
      </c>
      <c r="CA62" s="136">
        <v>20124187.062765785</v>
      </c>
      <c r="CB62" s="146">
        <f t="shared" si="46"/>
        <v>-216139.85754415765</v>
      </c>
    </row>
    <row r="63" spans="1:80" s="6" customFormat="1">
      <c r="A63" s="130" t="s">
        <v>161</v>
      </c>
      <c r="B63" s="130" t="s">
        <v>162</v>
      </c>
      <c r="C63" s="246" t="s">
        <v>162</v>
      </c>
      <c r="D63" s="246" t="s">
        <v>162</v>
      </c>
      <c r="E63" s="129" t="s">
        <v>599</v>
      </c>
      <c r="F63" s="130" t="s">
        <v>604</v>
      </c>
      <c r="G63" s="130"/>
      <c r="H63" s="130" t="s">
        <v>160</v>
      </c>
      <c r="I63" s="246" t="s">
        <v>1357</v>
      </c>
      <c r="J63" s="101"/>
      <c r="K63" s="125">
        <f t="shared" si="34"/>
        <v>1</v>
      </c>
      <c r="L63" s="136">
        <v>684849.73458371661</v>
      </c>
      <c r="M63" s="136">
        <v>1686804</v>
      </c>
      <c r="N63" s="151">
        <f t="shared" si="35"/>
        <v>6.941500522236943E-2</v>
      </c>
      <c r="O63" s="136">
        <v>2536282.0909554977</v>
      </c>
      <c r="P63" s="136">
        <v>0</v>
      </c>
      <c r="Q63" s="136">
        <f t="shared" ref="Q63:Q125" si="51">O63+P63</f>
        <v>2536282.0909554977</v>
      </c>
      <c r="R63" s="136">
        <v>1778594.5574811522</v>
      </c>
      <c r="S63" s="136">
        <f t="shared" si="48"/>
        <v>757687.53347434546</v>
      </c>
      <c r="T63" s="136" t="b">
        <f t="shared" si="1"/>
        <v>0</v>
      </c>
      <c r="U63" s="136">
        <f t="shared" si="2"/>
        <v>757687.53347434546</v>
      </c>
      <c r="V63" s="136">
        <v>252959.9</v>
      </c>
      <c r="W63" s="136">
        <v>0</v>
      </c>
      <c r="X63" s="136">
        <v>0</v>
      </c>
      <c r="Y63" s="136">
        <v>0</v>
      </c>
      <c r="Z63" s="136">
        <v>0</v>
      </c>
      <c r="AA63" s="63">
        <f t="shared" si="37"/>
        <v>252959.9</v>
      </c>
      <c r="AB63" s="63">
        <v>0</v>
      </c>
      <c r="AC63" s="63">
        <f t="shared" si="38"/>
        <v>1010647.4334743455</v>
      </c>
      <c r="AD63" s="44">
        <f>IF(E63='2. UC Pool Allocations by Type'!B$5,'2. UC Pool Allocations by Type'!J$5,IF(E63='2. UC Pool Allocations by Type'!B$6,'2. UC Pool Allocations by Type'!J$6,IF(E63='2. UC Pool Allocations by Type'!B$7,'2. UC Pool Allocations by Type'!J$7,IF(E63='2. UC Pool Allocations by Type'!B$10,'2. UC Pool Allocations by Type'!J$10,IF(E63='2. UC Pool Allocations by Type'!B$14,'2. UC Pool Allocations by Type'!J$14,IF(E63='2. UC Pool Allocations by Type'!B$15,'2. UC Pool Allocations by Type'!J$15,IF(E63='2. UC Pool Allocations by Type'!B$16,'2. UC Pool Allocations by Type'!J$16,0)))))))</f>
        <v>232198730.65142876</v>
      </c>
      <c r="AE63" s="64">
        <f t="shared" si="3"/>
        <v>0</v>
      </c>
      <c r="AF63" s="64">
        <f t="shared" si="4"/>
        <v>1010647.4334743455</v>
      </c>
      <c r="AG63" s="64">
        <f t="shared" si="5"/>
        <v>0</v>
      </c>
      <c r="AH63" s="64">
        <f t="shared" si="6"/>
        <v>0</v>
      </c>
      <c r="AI63" s="64">
        <f t="shared" si="7"/>
        <v>0</v>
      </c>
      <c r="AJ63" s="64">
        <f t="shared" si="8"/>
        <v>0</v>
      </c>
      <c r="AK63" s="64">
        <f t="shared" si="9"/>
        <v>0</v>
      </c>
      <c r="AL63" s="42">
        <f t="shared" si="10"/>
        <v>506166.87586044363</v>
      </c>
      <c r="AM63" s="44">
        <f>IF($F63=$E$362,S63*'1. UC Assumptions'!$H$14,0)</f>
        <v>602264.44968473609</v>
      </c>
      <c r="AN63" s="63">
        <f t="shared" si="39"/>
        <v>96097.573824292456</v>
      </c>
      <c r="AO63" s="63">
        <f t="shared" si="11"/>
        <v>96097.573824292456</v>
      </c>
      <c r="AP63" s="63">
        <f t="shared" si="12"/>
        <v>0</v>
      </c>
      <c r="AQ63" s="63">
        <f t="shared" si="13"/>
        <v>0</v>
      </c>
      <c r="AR63" s="63">
        <f t="shared" si="14"/>
        <v>0</v>
      </c>
      <c r="AS63" s="63">
        <f t="shared" si="15"/>
        <v>0</v>
      </c>
      <c r="AT63" s="63">
        <f t="shared" si="16"/>
        <v>0</v>
      </c>
      <c r="AU63" s="87">
        <f t="shared" si="40"/>
        <v>602264.44968473609</v>
      </c>
      <c r="AV63" s="310">
        <v>586912.49</v>
      </c>
      <c r="AW63" s="310">
        <f>AV63*'1. UC Assumptions'!$C$19</f>
        <v>257185.05311799998</v>
      </c>
      <c r="AX63" s="311">
        <f>IF(((S63+AA63)-AV63)*'1. UC Assumptions'!$C$19&gt;0,((S63+AA63)-AV63)*'1. UC Assumptions'!$C$19,0)</f>
        <v>185680.65223045819</v>
      </c>
      <c r="AY63" s="311">
        <f t="shared" si="41"/>
        <v>442865.70534845814</v>
      </c>
      <c r="AZ63" s="311">
        <f>ROUND(AY63/'1. UC Assumptions'!$C$19,2)</f>
        <v>1010647.43</v>
      </c>
      <c r="BA63" s="311">
        <f t="shared" si="49"/>
        <v>602264.44968473609</v>
      </c>
      <c r="BB63" s="311">
        <f t="shared" si="18"/>
        <v>0</v>
      </c>
      <c r="BC63" s="311">
        <f t="shared" si="19"/>
        <v>0</v>
      </c>
      <c r="BD63" s="311">
        <f t="shared" si="20"/>
        <v>0</v>
      </c>
      <c r="BE63" s="311">
        <f t="shared" si="21"/>
        <v>0</v>
      </c>
      <c r="BF63" s="311">
        <f t="shared" si="22"/>
        <v>0</v>
      </c>
      <c r="BG63" s="311">
        <f t="shared" si="47"/>
        <v>0</v>
      </c>
      <c r="BH63" s="311">
        <v>586912.86803909007</v>
      </c>
      <c r="BI63" s="311">
        <f t="shared" ref="BI63:BI125" si="52">BA63+BF63+BG63</f>
        <v>602264.44968473609</v>
      </c>
      <c r="BJ63" s="312">
        <f t="shared" ref="BJ63:BJ125" si="53">BI63-BH63</f>
        <v>15351.581645646016</v>
      </c>
      <c r="BK63" s="311">
        <f t="shared" si="25"/>
        <v>0</v>
      </c>
      <c r="BL63" s="311">
        <f t="shared" si="26"/>
        <v>602264.44968473609</v>
      </c>
      <c r="BM63" s="311">
        <f t="shared" si="27"/>
        <v>0</v>
      </c>
      <c r="BN63" s="311">
        <f t="shared" si="28"/>
        <v>0</v>
      </c>
      <c r="BO63" s="311">
        <f t="shared" si="29"/>
        <v>0</v>
      </c>
      <c r="BP63" s="311">
        <f t="shared" si="30"/>
        <v>0</v>
      </c>
      <c r="BQ63" s="311">
        <f t="shared" si="31"/>
        <v>0</v>
      </c>
      <c r="BR63" s="311">
        <f t="shared" si="50"/>
        <v>15351.959684736095</v>
      </c>
      <c r="BS63" s="311">
        <f>ROUNDDOWN(BR63*'1. UC Assumptions'!$C$19,2)</f>
        <v>6727.22</v>
      </c>
      <c r="BT63" s="313">
        <f>IF(BR63&gt;0,BR63/'1. UC Assumptions'!$C$29*'1. UC Assumptions'!$C$28,0)</f>
        <v>13481.229407288949</v>
      </c>
      <c r="BU63" s="312">
        <f>BT63*'1. UC Assumptions'!$C$19</f>
        <v>5907.4747262740175</v>
      </c>
      <c r="BV63" s="312">
        <f t="shared" ref="BV63:BV125" si="54">AV63+BT63</f>
        <v>600393.71940728894</v>
      </c>
      <c r="BW63" s="79"/>
      <c r="BX63" s="93"/>
      <c r="BY63" s="93"/>
      <c r="BZ63" s="136">
        <v>722112.76458371663</v>
      </c>
      <c r="CA63" s="136">
        <v>2536282.0909554977</v>
      </c>
      <c r="CB63" s="146">
        <f t="shared" si="46"/>
        <v>0</v>
      </c>
    </row>
    <row r="64" spans="1:80" s="6" customFormat="1">
      <c r="A64" s="130" t="s">
        <v>354</v>
      </c>
      <c r="B64" s="130" t="s">
        <v>355</v>
      </c>
      <c r="C64" s="246" t="s">
        <v>355</v>
      </c>
      <c r="D64" s="246" t="s">
        <v>355</v>
      </c>
      <c r="E64" s="129" t="s">
        <v>599</v>
      </c>
      <c r="F64" s="130" t="s">
        <v>604</v>
      </c>
      <c r="G64" s="130"/>
      <c r="H64" s="130" t="s">
        <v>990</v>
      </c>
      <c r="I64" s="246" t="s">
        <v>1358</v>
      </c>
      <c r="J64" s="101"/>
      <c r="K64" s="125" t="str">
        <f t="shared" si="34"/>
        <v xml:space="preserve"> </v>
      </c>
      <c r="L64" s="136">
        <v>160830.0173549914</v>
      </c>
      <c r="M64" s="136">
        <v>397412</v>
      </c>
      <c r="N64" s="151">
        <f t="shared" si="35"/>
        <v>0.10927689051002809</v>
      </c>
      <c r="O64" s="136">
        <v>619244.96916358999</v>
      </c>
      <c r="P64" s="136">
        <v>0</v>
      </c>
      <c r="Q64" s="136">
        <f t="shared" si="51"/>
        <v>619244.96916358999</v>
      </c>
      <c r="R64" s="136">
        <v>0</v>
      </c>
      <c r="S64" s="136">
        <f t="shared" si="48"/>
        <v>619244.96916358999</v>
      </c>
      <c r="T64" s="136" t="b">
        <f t="shared" si="1"/>
        <v>0</v>
      </c>
      <c r="U64" s="136">
        <f t="shared" si="2"/>
        <v>619244.96916358999</v>
      </c>
      <c r="V64" s="136">
        <v>19247.809999999998</v>
      </c>
      <c r="W64" s="136">
        <v>0</v>
      </c>
      <c r="X64" s="136">
        <v>0</v>
      </c>
      <c r="Y64" s="136">
        <v>0</v>
      </c>
      <c r="Z64" s="136">
        <v>0</v>
      </c>
      <c r="AA64" s="63">
        <f t="shared" si="37"/>
        <v>19247.809999999998</v>
      </c>
      <c r="AB64" s="63">
        <v>0</v>
      </c>
      <c r="AC64" s="63">
        <f t="shared" si="38"/>
        <v>638492.77916358993</v>
      </c>
      <c r="AD64" s="44">
        <f>IF(E64='2. UC Pool Allocations by Type'!B$5,'2. UC Pool Allocations by Type'!J$5,IF(E64='2. UC Pool Allocations by Type'!B$6,'2. UC Pool Allocations by Type'!J$6,IF(E64='2. UC Pool Allocations by Type'!B$7,'2. UC Pool Allocations by Type'!J$7,IF(E64='2. UC Pool Allocations by Type'!B$10,'2. UC Pool Allocations by Type'!J$10,IF(E64='2. UC Pool Allocations by Type'!B$14,'2. UC Pool Allocations by Type'!J$14,IF(E64='2. UC Pool Allocations by Type'!B$15,'2. UC Pool Allocations by Type'!J$15,IF(E64='2. UC Pool Allocations by Type'!B$16,'2. UC Pool Allocations by Type'!J$16,0)))))))</f>
        <v>232198730.65142876</v>
      </c>
      <c r="AE64" s="64">
        <f t="shared" si="3"/>
        <v>0</v>
      </c>
      <c r="AF64" s="64">
        <f t="shared" si="4"/>
        <v>638492.77916358993</v>
      </c>
      <c r="AG64" s="64">
        <f t="shared" si="5"/>
        <v>0</v>
      </c>
      <c r="AH64" s="64">
        <f t="shared" si="6"/>
        <v>0</v>
      </c>
      <c r="AI64" s="64">
        <f t="shared" si="7"/>
        <v>0</v>
      </c>
      <c r="AJ64" s="64">
        <f t="shared" si="8"/>
        <v>0</v>
      </c>
      <c r="AK64" s="64">
        <f t="shared" si="9"/>
        <v>0</v>
      </c>
      <c r="AL64" s="42">
        <f t="shared" si="10"/>
        <v>319779.06892581074</v>
      </c>
      <c r="AM64" s="44">
        <f>IF($F64=$E$362,S64*'1. UC Assumptions'!$H$14,0)</f>
        <v>492220.36010439199</v>
      </c>
      <c r="AN64" s="63">
        <f t="shared" si="39"/>
        <v>172441.29117858125</v>
      </c>
      <c r="AO64" s="63">
        <f t="shared" si="11"/>
        <v>172441.29117858125</v>
      </c>
      <c r="AP64" s="63">
        <f t="shared" si="12"/>
        <v>0</v>
      </c>
      <c r="AQ64" s="63">
        <f t="shared" si="13"/>
        <v>0</v>
      </c>
      <c r="AR64" s="63">
        <f t="shared" si="14"/>
        <v>0</v>
      </c>
      <c r="AS64" s="63">
        <f t="shared" si="15"/>
        <v>0</v>
      </c>
      <c r="AT64" s="63">
        <f t="shared" si="16"/>
        <v>0</v>
      </c>
      <c r="AU64" s="87">
        <f t="shared" si="40"/>
        <v>492220.36010439199</v>
      </c>
      <c r="AV64" s="310">
        <v>498679.3</v>
      </c>
      <c r="AW64" s="310">
        <f>AV64*'1. UC Assumptions'!$C$19</f>
        <v>218521.26925999997</v>
      </c>
      <c r="AX64" s="311">
        <f>IF(((S64+AA64)-AV64)*'1. UC Assumptions'!$C$19&gt;0,((S64+AA64)-AV64)*'1. UC Assumptions'!$C$19,0)</f>
        <v>61266.266569485109</v>
      </c>
      <c r="AY64" s="311">
        <f t="shared" si="41"/>
        <v>279787.5358294851</v>
      </c>
      <c r="AZ64" s="311">
        <f>ROUND(AY64/'1. UC Assumptions'!$C$19,2)</f>
        <v>638492.78</v>
      </c>
      <c r="BA64" s="311">
        <f t="shared" si="49"/>
        <v>492220.36010439199</v>
      </c>
      <c r="BB64" s="311">
        <f t="shared" si="18"/>
        <v>0</v>
      </c>
      <c r="BC64" s="311">
        <f t="shared" si="19"/>
        <v>0</v>
      </c>
      <c r="BD64" s="311">
        <f t="shared" si="20"/>
        <v>0</v>
      </c>
      <c r="BE64" s="311">
        <f t="shared" si="21"/>
        <v>0</v>
      </c>
      <c r="BF64" s="311">
        <f t="shared" si="22"/>
        <v>0</v>
      </c>
      <c r="BG64" s="311">
        <f t="shared" si="47"/>
        <v>0</v>
      </c>
      <c r="BH64" s="311">
        <v>467191.96977075015</v>
      </c>
      <c r="BI64" s="311">
        <f t="shared" si="52"/>
        <v>492220.36010439199</v>
      </c>
      <c r="BJ64" s="312">
        <f t="shared" si="53"/>
        <v>25028.390333641844</v>
      </c>
      <c r="BK64" s="311">
        <f t="shared" si="25"/>
        <v>0</v>
      </c>
      <c r="BL64" s="311">
        <f t="shared" si="26"/>
        <v>492220.36010439199</v>
      </c>
      <c r="BM64" s="311">
        <f t="shared" si="27"/>
        <v>0</v>
      </c>
      <c r="BN64" s="311">
        <f t="shared" si="28"/>
        <v>0</v>
      </c>
      <c r="BO64" s="311">
        <f t="shared" si="29"/>
        <v>0</v>
      </c>
      <c r="BP64" s="311">
        <f t="shared" si="30"/>
        <v>0</v>
      </c>
      <c r="BQ64" s="311">
        <f t="shared" si="31"/>
        <v>0</v>
      </c>
      <c r="BR64" s="311">
        <f t="shared" si="50"/>
        <v>-6458.9398956079967</v>
      </c>
      <c r="BS64" s="311">
        <f>ROUNDDOWN(BR64*'1. UC Assumptions'!$C$19,2)</f>
        <v>-2830.3</v>
      </c>
      <c r="BT64" s="313">
        <f>IF(BR64&gt;0,BR64/'1. UC Assumptions'!$C$29*'1. UC Assumptions'!$C$28,0)</f>
        <v>0</v>
      </c>
      <c r="BU64" s="312">
        <f>BT64*'1. UC Assumptions'!$C$19</f>
        <v>0</v>
      </c>
      <c r="BV64" s="312">
        <f t="shared" si="54"/>
        <v>498679.3</v>
      </c>
      <c r="BW64" s="79"/>
      <c r="BX64" s="93"/>
      <c r="BY64" s="93"/>
      <c r="BZ64" s="136">
        <v>190736.1373549914</v>
      </c>
      <c r="CA64" s="136">
        <v>619244.96916358999</v>
      </c>
      <c r="CB64" s="146">
        <f t="shared" si="46"/>
        <v>0</v>
      </c>
    </row>
    <row r="65" spans="1:80" s="6" customFormat="1">
      <c r="A65" s="130" t="s">
        <v>1192</v>
      </c>
      <c r="B65" s="130" t="s">
        <v>177</v>
      </c>
      <c r="C65" s="246" t="s">
        <v>177</v>
      </c>
      <c r="D65" s="246" t="s">
        <v>177</v>
      </c>
      <c r="E65" s="129" t="s">
        <v>599</v>
      </c>
      <c r="F65" s="130" t="s">
        <v>604</v>
      </c>
      <c r="G65" s="130"/>
      <c r="H65" s="130" t="s">
        <v>825</v>
      </c>
      <c r="I65" s="246" t="s">
        <v>1359</v>
      </c>
      <c r="J65" s="101"/>
      <c r="K65" s="125" t="str">
        <f t="shared" ref="K65:K127" si="55">IF(R65&gt;0,1," ")</f>
        <v xml:space="preserve"> </v>
      </c>
      <c r="L65" s="136">
        <v>349322.78108620457</v>
      </c>
      <c r="M65" s="136">
        <v>654250</v>
      </c>
      <c r="N65" s="151">
        <f t="shared" ref="N65:N127" si="56">Q65/(L65+M65)-1</f>
        <v>5.6014805657693012E-2</v>
      </c>
      <c r="O65" s="136">
        <v>1059787.7153820989</v>
      </c>
      <c r="P65" s="136">
        <v>0</v>
      </c>
      <c r="Q65" s="136">
        <f t="shared" si="51"/>
        <v>1059787.7153820989</v>
      </c>
      <c r="R65" s="136">
        <v>0</v>
      </c>
      <c r="S65" s="136">
        <f t="shared" si="48"/>
        <v>1059787.7153820989</v>
      </c>
      <c r="T65" s="136" t="b">
        <f t="shared" si="1"/>
        <v>0</v>
      </c>
      <c r="U65" s="136">
        <f t="shared" si="2"/>
        <v>1059787.7153820989</v>
      </c>
      <c r="V65" s="136">
        <v>0</v>
      </c>
      <c r="W65" s="136">
        <v>0</v>
      </c>
      <c r="X65" s="136">
        <v>0</v>
      </c>
      <c r="Y65" s="136">
        <v>0</v>
      </c>
      <c r="Z65" s="136">
        <v>0</v>
      </c>
      <c r="AA65" s="63">
        <f t="shared" ref="AA65:AA127" si="57">V65+W65+X65+Y65+Z65</f>
        <v>0</v>
      </c>
      <c r="AB65" s="63">
        <v>0</v>
      </c>
      <c r="AC65" s="63">
        <f t="shared" ref="AC65:AC127" si="58">S65+AA65+AB65</f>
        <v>1059787.7153820989</v>
      </c>
      <c r="AD65" s="44">
        <f>IF(E65='2. UC Pool Allocations by Type'!B$5,'2. UC Pool Allocations by Type'!J$5,IF(E65='2. UC Pool Allocations by Type'!B$6,'2. UC Pool Allocations by Type'!J$6,IF(E65='2. UC Pool Allocations by Type'!B$7,'2. UC Pool Allocations by Type'!J$7,IF(E65='2. UC Pool Allocations by Type'!B$10,'2. UC Pool Allocations by Type'!J$10,IF(E65='2. UC Pool Allocations by Type'!B$14,'2. UC Pool Allocations by Type'!J$14,IF(E65='2. UC Pool Allocations by Type'!B$15,'2. UC Pool Allocations by Type'!J$15,IF(E65='2. UC Pool Allocations by Type'!B$16,'2. UC Pool Allocations by Type'!J$16,0)))))))</f>
        <v>232198730.65142876</v>
      </c>
      <c r="AE65" s="64">
        <f t="shared" si="3"/>
        <v>0</v>
      </c>
      <c r="AF65" s="64">
        <f t="shared" si="4"/>
        <v>1059787.7153820989</v>
      </c>
      <c r="AG65" s="64">
        <f t="shared" si="5"/>
        <v>0</v>
      </c>
      <c r="AH65" s="64">
        <f t="shared" si="6"/>
        <v>0</v>
      </c>
      <c r="AI65" s="64">
        <f t="shared" si="7"/>
        <v>0</v>
      </c>
      <c r="AJ65" s="64">
        <f t="shared" si="8"/>
        <v>0</v>
      </c>
      <c r="AK65" s="64">
        <f t="shared" si="9"/>
        <v>0</v>
      </c>
      <c r="AL65" s="42">
        <f t="shared" si="10"/>
        <v>530778.01338309224</v>
      </c>
      <c r="AM65" s="44">
        <f>IF($F65=$E$362,S65*'1. UC Assumptions'!$H$14,0)</f>
        <v>842395.36350884777</v>
      </c>
      <c r="AN65" s="63">
        <f t="shared" ref="AN65:AN127" si="59">IF(AM65=0,0,IF(AL65&gt;AM65,0,AM65-AL65))</f>
        <v>311617.35012575553</v>
      </c>
      <c r="AO65" s="63">
        <f t="shared" si="11"/>
        <v>311617.35012575553</v>
      </c>
      <c r="AP65" s="63">
        <f t="shared" si="12"/>
        <v>0</v>
      </c>
      <c r="AQ65" s="63">
        <f t="shared" si="13"/>
        <v>0</v>
      </c>
      <c r="AR65" s="63">
        <f t="shared" si="14"/>
        <v>0</v>
      </c>
      <c r="AS65" s="63">
        <f t="shared" si="15"/>
        <v>0</v>
      </c>
      <c r="AT65" s="63">
        <f t="shared" si="16"/>
        <v>0</v>
      </c>
      <c r="AU65" s="87">
        <f t="shared" ref="AU65:AU127" si="60">AL65+AN65+AQ65+AT65</f>
        <v>842395.36350884777</v>
      </c>
      <c r="AV65" s="310">
        <v>839888.65</v>
      </c>
      <c r="AW65" s="310">
        <f>AV65*'1. UC Assumptions'!$C$19</f>
        <v>368039.20643000002</v>
      </c>
      <c r="AX65" s="311">
        <f>IF(((S65+AA65)-AV65)*'1. UC Assumptions'!$C$19&gt;0,((S65+AA65)-AV65)*'1. UC Assumptions'!$C$19,0)</f>
        <v>96359.770450435724</v>
      </c>
      <c r="AY65" s="311">
        <f t="shared" ref="AY65:AY127" si="61">AX65+AW65</f>
        <v>464398.97688043572</v>
      </c>
      <c r="AZ65" s="311">
        <f>ROUND(AY65/'1. UC Assumptions'!$C$19,2)</f>
        <v>1059787.72</v>
      </c>
      <c r="BA65" s="311">
        <f t="shared" si="49"/>
        <v>842395.36350884777</v>
      </c>
      <c r="BB65" s="311">
        <f t="shared" si="18"/>
        <v>0</v>
      </c>
      <c r="BC65" s="311">
        <f t="shared" si="19"/>
        <v>0</v>
      </c>
      <c r="BD65" s="311">
        <f t="shared" si="20"/>
        <v>0</v>
      </c>
      <c r="BE65" s="311">
        <f t="shared" si="21"/>
        <v>0</v>
      </c>
      <c r="BF65" s="311">
        <f t="shared" si="22"/>
        <v>0</v>
      </c>
      <c r="BG65" s="311">
        <f t="shared" si="47"/>
        <v>0</v>
      </c>
      <c r="BH65" s="311">
        <v>839888.66804667714</v>
      </c>
      <c r="BI65" s="311">
        <f t="shared" si="52"/>
        <v>842395.36350884777</v>
      </c>
      <c r="BJ65" s="312">
        <f t="shared" si="53"/>
        <v>2506.6954621706391</v>
      </c>
      <c r="BK65" s="311">
        <f t="shared" si="25"/>
        <v>0</v>
      </c>
      <c r="BL65" s="311">
        <f t="shared" si="26"/>
        <v>842395.36350884777</v>
      </c>
      <c r="BM65" s="311">
        <f t="shared" si="27"/>
        <v>0</v>
      </c>
      <c r="BN65" s="311">
        <f t="shared" si="28"/>
        <v>0</v>
      </c>
      <c r="BO65" s="311">
        <f t="shared" si="29"/>
        <v>0</v>
      </c>
      <c r="BP65" s="311">
        <f t="shared" si="30"/>
        <v>0</v>
      </c>
      <c r="BQ65" s="311">
        <f t="shared" si="31"/>
        <v>0</v>
      </c>
      <c r="BR65" s="311">
        <f t="shared" si="50"/>
        <v>2506.7135088477517</v>
      </c>
      <c r="BS65" s="311">
        <f>ROUNDDOWN(BR65*'1. UC Assumptions'!$C$19,2)</f>
        <v>1098.44</v>
      </c>
      <c r="BT65" s="313">
        <f>IF(BR65&gt;0,BR65/'1. UC Assumptions'!$C$29*'1. UC Assumptions'!$C$28,0)</f>
        <v>2201.2551208512177</v>
      </c>
      <c r="BU65" s="312">
        <f>BT65*'1. UC Assumptions'!$C$19</f>
        <v>964.58999395700357</v>
      </c>
      <c r="BV65" s="312">
        <f t="shared" si="54"/>
        <v>842089.90512085124</v>
      </c>
      <c r="BW65" s="79"/>
      <c r="BX65" s="93"/>
      <c r="BY65" s="93"/>
      <c r="BZ65" s="136">
        <v>352318.00108620455</v>
      </c>
      <c r="CA65" s="136">
        <v>1059787.7153820989</v>
      </c>
      <c r="CB65" s="146">
        <f t="shared" si="46"/>
        <v>0</v>
      </c>
    </row>
    <row r="66" spans="1:80" s="6" customFormat="1">
      <c r="A66" s="130" t="s">
        <v>302</v>
      </c>
      <c r="B66" s="130" t="s">
        <v>303</v>
      </c>
      <c r="C66" s="246" t="s">
        <v>303</v>
      </c>
      <c r="D66" s="246" t="s">
        <v>303</v>
      </c>
      <c r="E66" s="129" t="s">
        <v>599</v>
      </c>
      <c r="F66" s="130"/>
      <c r="G66" s="130"/>
      <c r="H66" s="130" t="s">
        <v>669</v>
      </c>
      <c r="I66" s="246" t="s">
        <v>566</v>
      </c>
      <c r="J66" s="101"/>
      <c r="K66" s="125">
        <f t="shared" si="55"/>
        <v>1</v>
      </c>
      <c r="L66" s="136">
        <v>4873504.1346003683</v>
      </c>
      <c r="M66" s="136">
        <v>9548685</v>
      </c>
      <c r="N66" s="151">
        <f t="shared" si="56"/>
        <v>8.0265101678988371E-2</v>
      </c>
      <c r="O66" s="136">
        <v>15579787.611922666</v>
      </c>
      <c r="P66" s="136">
        <v>0</v>
      </c>
      <c r="Q66" s="136">
        <f t="shared" si="51"/>
        <v>15579787.611922666</v>
      </c>
      <c r="R66" s="136">
        <v>7727638.7493190151</v>
      </c>
      <c r="S66" s="136">
        <f t="shared" si="48"/>
        <v>7852148.8626036514</v>
      </c>
      <c r="T66" s="136" t="b">
        <f t="shared" si="1"/>
        <v>0</v>
      </c>
      <c r="U66" s="136">
        <f t="shared" si="2"/>
        <v>0</v>
      </c>
      <c r="V66" s="136">
        <v>1130127</v>
      </c>
      <c r="W66" s="136">
        <v>0</v>
      </c>
      <c r="X66" s="136">
        <v>0</v>
      </c>
      <c r="Y66" s="136">
        <v>0</v>
      </c>
      <c r="Z66" s="136">
        <v>0</v>
      </c>
      <c r="AA66" s="63">
        <f t="shared" si="57"/>
        <v>1130127</v>
      </c>
      <c r="AB66" s="63">
        <v>0</v>
      </c>
      <c r="AC66" s="63">
        <f t="shared" si="58"/>
        <v>8982275.8626036514</v>
      </c>
      <c r="AD66" s="44">
        <f>IF(E66='2. UC Pool Allocations by Type'!B$5,'2. UC Pool Allocations by Type'!J$5,IF(E66='2. UC Pool Allocations by Type'!B$6,'2. UC Pool Allocations by Type'!J$6,IF(E66='2. UC Pool Allocations by Type'!B$7,'2. UC Pool Allocations by Type'!J$7,IF(E66='2. UC Pool Allocations by Type'!B$10,'2. UC Pool Allocations by Type'!J$10,IF(E66='2. UC Pool Allocations by Type'!B$14,'2. UC Pool Allocations by Type'!J$14,IF(E66='2. UC Pool Allocations by Type'!B$15,'2. UC Pool Allocations by Type'!J$15,IF(E66='2. UC Pool Allocations by Type'!B$16,'2. UC Pool Allocations by Type'!J$16,0)))))))</f>
        <v>232198730.65142876</v>
      </c>
      <c r="AE66" s="64">
        <f t="shared" si="3"/>
        <v>0</v>
      </c>
      <c r="AF66" s="64">
        <f t="shared" si="4"/>
        <v>8982275.8626036514</v>
      </c>
      <c r="AG66" s="64">
        <f t="shared" si="5"/>
        <v>0</v>
      </c>
      <c r="AH66" s="64">
        <f t="shared" si="6"/>
        <v>0</v>
      </c>
      <c r="AI66" s="64">
        <f t="shared" si="7"/>
        <v>0</v>
      </c>
      <c r="AJ66" s="64">
        <f t="shared" si="8"/>
        <v>0</v>
      </c>
      <c r="AK66" s="64">
        <f t="shared" si="9"/>
        <v>0</v>
      </c>
      <c r="AL66" s="42">
        <f t="shared" si="10"/>
        <v>4498631.6304796431</v>
      </c>
      <c r="AM66" s="44">
        <f>IF($F66=$E$362,S66*'1. UC Assumptions'!$H$14,0)</f>
        <v>0</v>
      </c>
      <c r="AN66" s="63">
        <f t="shared" si="59"/>
        <v>0</v>
      </c>
      <c r="AO66" s="63">
        <f t="shared" si="11"/>
        <v>0</v>
      </c>
      <c r="AP66" s="63">
        <f t="shared" si="12"/>
        <v>4498631.6304796431</v>
      </c>
      <c r="AQ66" s="63">
        <f t="shared" si="13"/>
        <v>-954135.9868658206</v>
      </c>
      <c r="AR66" s="63">
        <f t="shared" si="14"/>
        <v>0</v>
      </c>
      <c r="AS66" s="63">
        <f t="shared" si="15"/>
        <v>0</v>
      </c>
      <c r="AT66" s="63">
        <f t="shared" si="16"/>
        <v>0</v>
      </c>
      <c r="AU66" s="87">
        <f t="shared" si="60"/>
        <v>3544495.6436138228</v>
      </c>
      <c r="AV66" s="310">
        <v>3552132.42</v>
      </c>
      <c r="AW66" s="310">
        <f>AV66*'1. UC Assumptions'!$C$19</f>
        <v>1556544.4264439999</v>
      </c>
      <c r="AX66" s="311">
        <f>IF(((S66+AA66)-AV66)*'1. UC Assumptions'!$C$19&gt;0,((S66+AA66)-AV66)*'1. UC Assumptions'!$C$19,0)</f>
        <v>2379488.8565489198</v>
      </c>
      <c r="AY66" s="311">
        <f t="shared" si="61"/>
        <v>3936033.2829929199</v>
      </c>
      <c r="AZ66" s="311">
        <f>ROUND(AY66/'1. UC Assumptions'!$C$19,2)</f>
        <v>8982275.8599999994</v>
      </c>
      <c r="BA66" s="311">
        <f t="shared" si="49"/>
        <v>3544495.6436138228</v>
      </c>
      <c r="BB66" s="311">
        <f t="shared" si="18"/>
        <v>0</v>
      </c>
      <c r="BC66" s="311">
        <f t="shared" si="19"/>
        <v>0</v>
      </c>
      <c r="BD66" s="311">
        <f t="shared" si="20"/>
        <v>0</v>
      </c>
      <c r="BE66" s="311">
        <f t="shared" si="21"/>
        <v>0</v>
      </c>
      <c r="BF66" s="311">
        <f t="shared" si="22"/>
        <v>0</v>
      </c>
      <c r="BG66" s="311">
        <f t="shared" si="47"/>
        <v>0</v>
      </c>
      <c r="BH66" s="311">
        <v>3186237.6608253364</v>
      </c>
      <c r="BI66" s="311">
        <f t="shared" si="52"/>
        <v>3544495.6436138228</v>
      </c>
      <c r="BJ66" s="312">
        <f t="shared" si="53"/>
        <v>358257.98278848641</v>
      </c>
      <c r="BK66" s="311">
        <f t="shared" si="25"/>
        <v>0</v>
      </c>
      <c r="BL66" s="311">
        <f t="shared" si="26"/>
        <v>3544495.6436138228</v>
      </c>
      <c r="BM66" s="311">
        <f t="shared" si="27"/>
        <v>0</v>
      </c>
      <c r="BN66" s="311">
        <f t="shared" si="28"/>
        <v>0</v>
      </c>
      <c r="BO66" s="311">
        <f t="shared" si="29"/>
        <v>0</v>
      </c>
      <c r="BP66" s="311">
        <f t="shared" si="30"/>
        <v>0</v>
      </c>
      <c r="BQ66" s="311">
        <f t="shared" si="31"/>
        <v>0</v>
      </c>
      <c r="BR66" s="311">
        <f t="shared" si="50"/>
        <v>-7636.7763861771673</v>
      </c>
      <c r="BS66" s="311">
        <f>ROUNDDOWN(BR66*'1. UC Assumptions'!$C$19,2)</f>
        <v>-3346.43</v>
      </c>
      <c r="BT66" s="313">
        <f>IF(BR66&gt;0,BR66/'1. UC Assumptions'!$C$29*'1. UC Assumptions'!$C$28,0)</f>
        <v>0</v>
      </c>
      <c r="BU66" s="312">
        <f>BT66*'1. UC Assumptions'!$C$19</f>
        <v>0</v>
      </c>
      <c r="BV66" s="312">
        <f t="shared" si="54"/>
        <v>3552132.42</v>
      </c>
      <c r="BW66" s="79"/>
      <c r="BX66" s="93"/>
      <c r="BY66" s="93"/>
      <c r="BZ66" s="136">
        <v>5248727.2046003686</v>
      </c>
      <c r="CA66" s="136">
        <v>15579787.611922666</v>
      </c>
      <c r="CB66" s="146">
        <f t="shared" si="46"/>
        <v>0</v>
      </c>
    </row>
    <row r="67" spans="1:80" s="6" customFormat="1">
      <c r="A67" s="130" t="s">
        <v>227</v>
      </c>
      <c r="B67" s="130" t="s">
        <v>228</v>
      </c>
      <c r="C67" s="246" t="s">
        <v>228</v>
      </c>
      <c r="D67" s="246" t="s">
        <v>228</v>
      </c>
      <c r="E67" s="129" t="s">
        <v>599</v>
      </c>
      <c r="F67" s="130" t="s">
        <v>604</v>
      </c>
      <c r="G67" s="130"/>
      <c r="H67" s="130" t="s">
        <v>822</v>
      </c>
      <c r="I67" s="246" t="s">
        <v>1360</v>
      </c>
      <c r="J67" s="101"/>
      <c r="K67" s="125" t="str">
        <f t="shared" si="55"/>
        <v xml:space="preserve"> </v>
      </c>
      <c r="L67" s="136">
        <v>200652.19875743729</v>
      </c>
      <c r="M67" s="136">
        <v>1155563</v>
      </c>
      <c r="N67" s="151">
        <f t="shared" si="56"/>
        <v>6.7400131626896176E-2</v>
      </c>
      <c r="O67" s="136">
        <v>1447624.2816680856</v>
      </c>
      <c r="P67" s="136">
        <v>0</v>
      </c>
      <c r="Q67" s="136">
        <f t="shared" si="51"/>
        <v>1447624.2816680856</v>
      </c>
      <c r="R67" s="136">
        <v>0</v>
      </c>
      <c r="S67" s="136">
        <f t="shared" si="48"/>
        <v>1447624.2816680856</v>
      </c>
      <c r="T67" s="136" t="b">
        <f t="shared" ref="T67:T130" si="62">IF($E67=$E$355,IF($F67=$E$362,$S67,0))</f>
        <v>0</v>
      </c>
      <c r="U67" s="136">
        <f t="shared" ref="U67:U130" si="63">IF($E67=$E$356,IF($F67=$E$362,$S67,0))</f>
        <v>1447624.2816680856</v>
      </c>
      <c r="V67" s="136">
        <v>45067</v>
      </c>
      <c r="W67" s="136">
        <v>0</v>
      </c>
      <c r="X67" s="136">
        <v>0</v>
      </c>
      <c r="Y67" s="136">
        <v>0</v>
      </c>
      <c r="Z67" s="136">
        <v>0</v>
      </c>
      <c r="AA67" s="63">
        <f t="shared" si="57"/>
        <v>45067</v>
      </c>
      <c r="AB67" s="63">
        <v>0</v>
      </c>
      <c r="AC67" s="63">
        <f t="shared" si="58"/>
        <v>1492691.2816680856</v>
      </c>
      <c r="AD67" s="44">
        <f>IF(E67='2. UC Pool Allocations by Type'!B$5,'2. UC Pool Allocations by Type'!J$5,IF(E67='2. UC Pool Allocations by Type'!B$6,'2. UC Pool Allocations by Type'!J$6,IF(E67='2. UC Pool Allocations by Type'!B$7,'2. UC Pool Allocations by Type'!J$7,IF(E67='2. UC Pool Allocations by Type'!B$10,'2. UC Pool Allocations by Type'!J$10,IF(E67='2. UC Pool Allocations by Type'!B$14,'2. UC Pool Allocations by Type'!J$14,IF(E67='2. UC Pool Allocations by Type'!B$15,'2. UC Pool Allocations by Type'!J$15,IF(E67='2. UC Pool Allocations by Type'!B$16,'2. UC Pool Allocations by Type'!J$16,0)))))))</f>
        <v>232198730.65142876</v>
      </c>
      <c r="AE67" s="64">
        <f t="shared" ref="AE67:AE130" si="64">IF(E67=E$355,AC67,0)</f>
        <v>0</v>
      </c>
      <c r="AF67" s="64">
        <f t="shared" ref="AF67:AF130" si="65">IF(E67=E$356,AC67,0)</f>
        <v>1492691.2816680856</v>
      </c>
      <c r="AG67" s="64">
        <f t="shared" ref="AG67:AG130" si="66">IF(E67=E$357,AC67,0)</f>
        <v>0</v>
      </c>
      <c r="AH67" s="64">
        <f t="shared" ref="AH67:AH130" si="67">IF(E67=E$358,AC67,0)</f>
        <v>0</v>
      </c>
      <c r="AI67" s="64">
        <f t="shared" ref="AI67:AI130" si="68">IF(E67=E$359,AC67,0)</f>
        <v>0</v>
      </c>
      <c r="AJ67" s="64">
        <f t="shared" ref="AJ67:AJ130" si="69">IF(E67=E$360,AC67,0)</f>
        <v>0</v>
      </c>
      <c r="AK67" s="64">
        <f t="shared" ref="AK67:AK130" si="70">IF(E67=E$361,AC67,0)</f>
        <v>0</v>
      </c>
      <c r="AL67" s="42">
        <f t="shared" ref="AL67:AL130" si="71">IF($E67=$E$355,$AD67*$AC67/$AE$351,IF($E67=$E$356,$AD67*$AC67/$AF$351,IF($E67=$E$357,$AD67*$AC67/$AG$351,IF($E67=$E$358,$AD67*$AC67/$AH$351,IF($E67=$E$359,$AD67*$AC67/$AI$351,IF($E67=$E$360,$AD67*$AC67/$AJ$351,IF($E67=$E$361,$AD67*$AC67/$AK$351,0)))))))</f>
        <v>747590.95767815609</v>
      </c>
      <c r="AM67" s="44">
        <f>IF($F67=$E$362,S67*'1. UC Assumptions'!$H$14,0)</f>
        <v>1150675.7110695038</v>
      </c>
      <c r="AN67" s="63">
        <f t="shared" si="59"/>
        <v>403084.75339134771</v>
      </c>
      <c r="AO67" s="63">
        <f t="shared" ref="AO67:AO130" si="72">IF(E67=E$356,AN67,0)</f>
        <v>403084.75339134771</v>
      </c>
      <c r="AP67" s="63">
        <f t="shared" ref="AP67:AP130" si="73">IF(E67=E$356,IF(F67 &lt;&gt; E$362,AL67,0),0)</f>
        <v>0</v>
      </c>
      <c r="AQ67" s="63">
        <f t="shared" ref="AQ67:AQ130" si="74">-AO$351*AP67/AP$351</f>
        <v>0</v>
      </c>
      <c r="AR67" s="63">
        <f t="shared" ref="AR67:AR130" si="75">IF(E67=E$355,AN67,0)</f>
        <v>0</v>
      </c>
      <c r="AS67" s="63">
        <f t="shared" ref="AS67:AS130" si="76">IF(E67=E$355,IF(F67&lt;&gt;E$362,AL67,0),0)</f>
        <v>0</v>
      </c>
      <c r="AT67" s="63">
        <f t="shared" ref="AT67:AT130" si="77">-AR$351*AS67/AS$351</f>
        <v>0</v>
      </c>
      <c r="AU67" s="87">
        <f t="shared" si="60"/>
        <v>1150675.7110695038</v>
      </c>
      <c r="AV67" s="310">
        <v>1135014.6000000001</v>
      </c>
      <c r="AW67" s="310">
        <f>AV67*'1. UC Assumptions'!$C$19</f>
        <v>497363.39772000001</v>
      </c>
      <c r="AX67" s="311">
        <f>IF(((S67+AA67)-AV67)*'1. UC Assumptions'!$C$19&gt;0,((S67+AA67)-AV67)*'1. UC Assumptions'!$C$19,0)</f>
        <v>156733.92190695507</v>
      </c>
      <c r="AY67" s="311">
        <f t="shared" si="61"/>
        <v>654097.31962695508</v>
      </c>
      <c r="AZ67" s="311">
        <f>ROUND(AY67/'1. UC Assumptions'!$C$19,2)</f>
        <v>1492691.28</v>
      </c>
      <c r="BA67" s="311">
        <f t="shared" si="49"/>
        <v>1150675.7110695038</v>
      </c>
      <c r="BB67" s="311">
        <f t="shared" ref="BB67:BB130" si="78">IF(E67=E$355,AU67-BA67,0)</f>
        <v>0</v>
      </c>
      <c r="BC67" s="311">
        <f t="shared" ref="BC67:BC130" si="79">IF(E67=E$359,AU67-BA67,0)</f>
        <v>0</v>
      </c>
      <c r="BD67" s="311">
        <f t="shared" ref="BD67:BD130" si="80">IF(E67=E$355,IF(AZ67&gt;=BA67,AZ67-BA67,0),0)</f>
        <v>0</v>
      </c>
      <c r="BE67" s="311">
        <f t="shared" ref="BE67:BE130" si="81">IF(E67=E$359,IF(AZ67&gt;=BA67,AZ67-BA67,0),0)</f>
        <v>0</v>
      </c>
      <c r="BF67" s="311">
        <f t="shared" ref="BF67:BF130" si="82">IF(E67=E$355,BB$351/BD$351*BD67,0)</f>
        <v>0</v>
      </c>
      <c r="BG67" s="311">
        <f t="shared" ref="BG67:BG98" si="83">IF(E67=E$359,BC$351/BE$351*BE67,0)</f>
        <v>0</v>
      </c>
      <c r="BH67" s="311">
        <v>1135014.6181088984</v>
      </c>
      <c r="BI67" s="311">
        <f t="shared" si="52"/>
        <v>1150675.7110695038</v>
      </c>
      <c r="BJ67" s="312">
        <f t="shared" si="53"/>
        <v>15661.092960605398</v>
      </c>
      <c r="BK67" s="311">
        <f t="shared" ref="BK67:BK130" si="84">IF($E67=$E$355,$BI67,0)</f>
        <v>0</v>
      </c>
      <c r="BL67" s="311">
        <f t="shared" ref="BL67:BL130" si="85">IF($E67=$E$356,$BI67,0)</f>
        <v>1150675.7110695038</v>
      </c>
      <c r="BM67" s="311">
        <f t="shared" ref="BM67:BM130" si="86">IF($E67=$E$357,$BI67,0)</f>
        <v>0</v>
      </c>
      <c r="BN67" s="311">
        <f t="shared" ref="BN67:BN130" si="87">IF($E67=$E$358,$BI67,0)</f>
        <v>0</v>
      </c>
      <c r="BO67" s="311">
        <f t="shared" ref="BO67:BO130" si="88">IF($E67=$E$359,$BI67,0)</f>
        <v>0</v>
      </c>
      <c r="BP67" s="311">
        <f t="shared" ref="BP67:BP130" si="89">IF($E67=$E$360,$BI67,0)</f>
        <v>0</v>
      </c>
      <c r="BQ67" s="311">
        <f t="shared" ref="BQ67:BQ130" si="90">IF($E67=$E$361,$BI67,0)</f>
        <v>0</v>
      </c>
      <c r="BR67" s="311">
        <f t="shared" si="50"/>
        <v>15661.111069503706</v>
      </c>
      <c r="BS67" s="311">
        <f>ROUNDDOWN(BR67*'1. UC Assumptions'!$C$19,2)</f>
        <v>6862.69</v>
      </c>
      <c r="BT67" s="313">
        <f>IF(BR67&gt;0,BR67/'1. UC Assumptions'!$C$29*'1. UC Assumptions'!$C$28,0)</f>
        <v>13752.708803093841</v>
      </c>
      <c r="BU67" s="312">
        <f>BT67*'1. UC Assumptions'!$C$19</f>
        <v>6026.4369975157206</v>
      </c>
      <c r="BV67" s="312">
        <f t="shared" si="54"/>
        <v>1148767.3088030939</v>
      </c>
      <c r="BW67" s="79"/>
      <c r="BX67" s="93"/>
      <c r="BY67" s="93"/>
      <c r="BZ67" s="136">
        <v>219365.44875743729</v>
      </c>
      <c r="CA67" s="136">
        <v>1447624.2816680856</v>
      </c>
      <c r="CB67" s="146">
        <f t="shared" si="46"/>
        <v>0</v>
      </c>
    </row>
    <row r="68" spans="1:80" s="6" customFormat="1">
      <c r="A68" s="130" t="s">
        <v>86</v>
      </c>
      <c r="B68" s="130" t="s">
        <v>87</v>
      </c>
      <c r="C68" s="246" t="s">
        <v>87</v>
      </c>
      <c r="D68" s="246" t="s">
        <v>87</v>
      </c>
      <c r="E68" s="129" t="s">
        <v>599</v>
      </c>
      <c r="F68" s="130" t="s">
        <v>604</v>
      </c>
      <c r="G68" s="130"/>
      <c r="H68" s="130" t="s">
        <v>698</v>
      </c>
      <c r="I68" s="246" t="s">
        <v>1361</v>
      </c>
      <c r="J68" s="101"/>
      <c r="K68" s="125" t="str">
        <f t="shared" si="55"/>
        <v xml:space="preserve"> </v>
      </c>
      <c r="L68" s="136">
        <v>193239.6484198145</v>
      </c>
      <c r="M68" s="136">
        <v>510051</v>
      </c>
      <c r="N68" s="151">
        <f t="shared" si="56"/>
        <v>6.2737558370943969E-2</v>
      </c>
      <c r="O68" s="136">
        <v>747413.38652679173</v>
      </c>
      <c r="P68" s="136">
        <v>0</v>
      </c>
      <c r="Q68" s="136">
        <f t="shared" si="51"/>
        <v>747413.38652679173</v>
      </c>
      <c r="R68" s="136">
        <v>0</v>
      </c>
      <c r="S68" s="136">
        <f t="shared" si="48"/>
        <v>747413.38652679173</v>
      </c>
      <c r="T68" s="136" t="b">
        <f t="shared" si="62"/>
        <v>0</v>
      </c>
      <c r="U68" s="136">
        <f t="shared" si="63"/>
        <v>747413.38652679173</v>
      </c>
      <c r="V68" s="136">
        <v>0</v>
      </c>
      <c r="W68" s="136">
        <v>0</v>
      </c>
      <c r="X68" s="136">
        <v>0</v>
      </c>
      <c r="Y68" s="136">
        <v>0</v>
      </c>
      <c r="Z68" s="136">
        <v>0</v>
      </c>
      <c r="AA68" s="63">
        <f t="shared" si="57"/>
        <v>0</v>
      </c>
      <c r="AB68" s="63">
        <v>0</v>
      </c>
      <c r="AC68" s="63">
        <f t="shared" si="58"/>
        <v>747413.38652679173</v>
      </c>
      <c r="AD68" s="44">
        <f>IF(E68='2. UC Pool Allocations by Type'!B$5,'2. UC Pool Allocations by Type'!J$5,IF(E68='2. UC Pool Allocations by Type'!B$6,'2. UC Pool Allocations by Type'!J$6,IF(E68='2. UC Pool Allocations by Type'!B$7,'2. UC Pool Allocations by Type'!J$7,IF(E68='2. UC Pool Allocations by Type'!B$10,'2. UC Pool Allocations by Type'!J$10,IF(E68='2. UC Pool Allocations by Type'!B$14,'2. UC Pool Allocations by Type'!J$14,IF(E68='2. UC Pool Allocations by Type'!B$15,'2. UC Pool Allocations by Type'!J$15,IF(E68='2. UC Pool Allocations by Type'!B$16,'2. UC Pool Allocations by Type'!J$16,0)))))))</f>
        <v>232198730.65142876</v>
      </c>
      <c r="AE68" s="64">
        <f t="shared" si="64"/>
        <v>0</v>
      </c>
      <c r="AF68" s="64">
        <f t="shared" si="65"/>
        <v>747413.38652679173</v>
      </c>
      <c r="AG68" s="64">
        <f t="shared" si="66"/>
        <v>0</v>
      </c>
      <c r="AH68" s="64">
        <f t="shared" si="67"/>
        <v>0</v>
      </c>
      <c r="AI68" s="64">
        <f t="shared" si="68"/>
        <v>0</v>
      </c>
      <c r="AJ68" s="64">
        <f t="shared" si="69"/>
        <v>0</v>
      </c>
      <c r="AK68" s="64">
        <f t="shared" si="70"/>
        <v>0</v>
      </c>
      <c r="AL68" s="42">
        <f t="shared" si="71"/>
        <v>374330.24248029577</v>
      </c>
      <c r="AM68" s="44">
        <f>IF($F68=$E$362,S68*'1. UC Assumptions'!$H$14,0)</f>
        <v>594097.82005975745</v>
      </c>
      <c r="AN68" s="63">
        <f t="shared" si="59"/>
        <v>219767.57757946168</v>
      </c>
      <c r="AO68" s="63">
        <f t="shared" si="72"/>
        <v>219767.57757946168</v>
      </c>
      <c r="AP68" s="63">
        <f t="shared" si="73"/>
        <v>0</v>
      </c>
      <c r="AQ68" s="63">
        <f t="shared" si="74"/>
        <v>0</v>
      </c>
      <c r="AR68" s="63">
        <f t="shared" si="75"/>
        <v>0</v>
      </c>
      <c r="AS68" s="63">
        <f t="shared" si="76"/>
        <v>0</v>
      </c>
      <c r="AT68" s="63">
        <f t="shared" si="77"/>
        <v>0</v>
      </c>
      <c r="AU68" s="87">
        <f t="shared" si="60"/>
        <v>594097.82005975745</v>
      </c>
      <c r="AV68" s="310">
        <v>588582.94999999995</v>
      </c>
      <c r="AW68" s="310">
        <f>AV68*'1. UC Assumptions'!$C$19</f>
        <v>257917.04868999997</v>
      </c>
      <c r="AX68" s="311">
        <f>IF(((S68+AA68)-AV68)*'1. UC Assumptions'!$C$19&gt;0,((S68+AA68)-AV68)*'1. UC Assumptions'!$C$19,0)</f>
        <v>69599.497286040147</v>
      </c>
      <c r="AY68" s="311">
        <f t="shared" si="61"/>
        <v>327516.54597604013</v>
      </c>
      <c r="AZ68" s="311">
        <f>ROUND(AY68/'1. UC Assumptions'!$C$19,2)</f>
        <v>747413.39</v>
      </c>
      <c r="BA68" s="311">
        <f t="shared" si="49"/>
        <v>594097.82005975745</v>
      </c>
      <c r="BB68" s="311">
        <f t="shared" si="78"/>
        <v>0</v>
      </c>
      <c r="BC68" s="311">
        <f t="shared" si="79"/>
        <v>0</v>
      </c>
      <c r="BD68" s="311">
        <f t="shared" si="80"/>
        <v>0</v>
      </c>
      <c r="BE68" s="311">
        <f t="shared" si="81"/>
        <v>0</v>
      </c>
      <c r="BF68" s="311">
        <f t="shared" si="82"/>
        <v>0</v>
      </c>
      <c r="BG68" s="311">
        <f t="shared" si="83"/>
        <v>0</v>
      </c>
      <c r="BH68" s="311">
        <v>588582.96785578458</v>
      </c>
      <c r="BI68" s="311">
        <f t="shared" si="52"/>
        <v>594097.82005975745</v>
      </c>
      <c r="BJ68" s="312">
        <f t="shared" si="53"/>
        <v>5514.8522039728705</v>
      </c>
      <c r="BK68" s="311">
        <f t="shared" si="84"/>
        <v>0</v>
      </c>
      <c r="BL68" s="311">
        <f t="shared" si="85"/>
        <v>594097.82005975745</v>
      </c>
      <c r="BM68" s="311">
        <f t="shared" si="86"/>
        <v>0</v>
      </c>
      <c r="BN68" s="311">
        <f t="shared" si="87"/>
        <v>0</v>
      </c>
      <c r="BO68" s="311">
        <f t="shared" si="88"/>
        <v>0</v>
      </c>
      <c r="BP68" s="311">
        <f t="shared" si="89"/>
        <v>0</v>
      </c>
      <c r="BQ68" s="311">
        <f t="shared" si="90"/>
        <v>0</v>
      </c>
      <c r="BR68" s="311">
        <f t="shared" si="50"/>
        <v>5514.8700597574934</v>
      </c>
      <c r="BS68" s="311">
        <f>ROUNDDOWN(BR68*'1. UC Assumptions'!$C$19,2)</f>
        <v>2416.61</v>
      </c>
      <c r="BT68" s="313">
        <f>IF(BR68&gt;0,BR68/'1. UC Assumptions'!$C$29*'1. UC Assumptions'!$C$28,0)</f>
        <v>4842.8493790861685</v>
      </c>
      <c r="BU68" s="312">
        <f>BT68*'1. UC Assumptions'!$C$19</f>
        <v>2122.1365979155589</v>
      </c>
      <c r="BV68" s="312">
        <f t="shared" si="54"/>
        <v>593425.79937908612</v>
      </c>
      <c r="BW68" s="79"/>
      <c r="BX68" s="93"/>
      <c r="BY68" s="93"/>
      <c r="BZ68" s="136">
        <v>199829.27841981451</v>
      </c>
      <c r="CA68" s="136">
        <v>747413.38652679173</v>
      </c>
      <c r="CB68" s="146">
        <f t="shared" si="46"/>
        <v>0</v>
      </c>
    </row>
    <row r="69" spans="1:80" s="6" customFormat="1">
      <c r="A69" s="130" t="s">
        <v>428</v>
      </c>
      <c r="B69" s="130" t="s">
        <v>429</v>
      </c>
      <c r="C69" s="246" t="s">
        <v>429</v>
      </c>
      <c r="D69" s="246" t="s">
        <v>429</v>
      </c>
      <c r="E69" s="129" t="s">
        <v>599</v>
      </c>
      <c r="F69" s="130" t="s">
        <v>604</v>
      </c>
      <c r="G69" s="130"/>
      <c r="H69" s="130" t="s">
        <v>993</v>
      </c>
      <c r="I69" s="246" t="s">
        <v>1352</v>
      </c>
      <c r="J69" s="101"/>
      <c r="K69" s="125">
        <f t="shared" si="55"/>
        <v>1</v>
      </c>
      <c r="L69" s="136">
        <v>379443.06023522886</v>
      </c>
      <c r="M69" s="136">
        <v>941664</v>
      </c>
      <c r="N69" s="151">
        <f t="shared" si="56"/>
        <v>6.7110927643180274E-2</v>
      </c>
      <c r="O69" s="136">
        <v>1409767.7805635699</v>
      </c>
      <c r="P69" s="136">
        <v>0</v>
      </c>
      <c r="Q69" s="136">
        <f t="shared" si="51"/>
        <v>1409767.7805635699</v>
      </c>
      <c r="R69" s="136">
        <v>615702.98802158481</v>
      </c>
      <c r="S69" s="136">
        <f t="shared" si="48"/>
        <v>794064.79254198505</v>
      </c>
      <c r="T69" s="136" t="b">
        <f t="shared" si="62"/>
        <v>0</v>
      </c>
      <c r="U69" s="136">
        <f t="shared" si="63"/>
        <v>794064.79254198505</v>
      </c>
      <c r="V69" s="136">
        <v>195440</v>
      </c>
      <c r="W69" s="136">
        <v>0</v>
      </c>
      <c r="X69" s="136">
        <v>0</v>
      </c>
      <c r="Y69" s="136">
        <v>0</v>
      </c>
      <c r="Z69" s="136">
        <v>0</v>
      </c>
      <c r="AA69" s="63">
        <f t="shared" si="57"/>
        <v>195440</v>
      </c>
      <c r="AB69" s="63">
        <v>0</v>
      </c>
      <c r="AC69" s="63">
        <f t="shared" si="58"/>
        <v>989504.79254198505</v>
      </c>
      <c r="AD69" s="44">
        <f>IF(E69='2. UC Pool Allocations by Type'!B$5,'2. UC Pool Allocations by Type'!J$5,IF(E69='2. UC Pool Allocations by Type'!B$6,'2. UC Pool Allocations by Type'!J$6,IF(E69='2. UC Pool Allocations by Type'!B$7,'2. UC Pool Allocations by Type'!J$7,IF(E69='2. UC Pool Allocations by Type'!B$10,'2. UC Pool Allocations by Type'!J$10,IF(E69='2. UC Pool Allocations by Type'!B$14,'2. UC Pool Allocations by Type'!J$14,IF(E69='2. UC Pool Allocations by Type'!B$15,'2. UC Pool Allocations by Type'!J$15,IF(E69='2. UC Pool Allocations by Type'!B$16,'2. UC Pool Allocations by Type'!J$16,0)))))))</f>
        <v>232198730.65142876</v>
      </c>
      <c r="AE69" s="64">
        <f t="shared" si="64"/>
        <v>0</v>
      </c>
      <c r="AF69" s="64">
        <f t="shared" si="65"/>
        <v>989504.79254198505</v>
      </c>
      <c r="AG69" s="64">
        <f t="shared" si="66"/>
        <v>0</v>
      </c>
      <c r="AH69" s="64">
        <f t="shared" si="67"/>
        <v>0</v>
      </c>
      <c r="AI69" s="64">
        <f t="shared" si="68"/>
        <v>0</v>
      </c>
      <c r="AJ69" s="64">
        <f t="shared" si="69"/>
        <v>0</v>
      </c>
      <c r="AK69" s="64">
        <f t="shared" si="70"/>
        <v>0</v>
      </c>
      <c r="AL69" s="42">
        <f t="shared" si="71"/>
        <v>495577.91659164865</v>
      </c>
      <c r="AM69" s="44">
        <f>IF($F69=$E$362,S69*'1. UC Assumptions'!$H$14,0)</f>
        <v>631179.70689234708</v>
      </c>
      <c r="AN69" s="63">
        <f t="shared" si="59"/>
        <v>135601.79030069843</v>
      </c>
      <c r="AO69" s="63">
        <f t="shared" si="72"/>
        <v>135601.79030069843</v>
      </c>
      <c r="AP69" s="63">
        <f t="shared" si="73"/>
        <v>0</v>
      </c>
      <c r="AQ69" s="63">
        <f t="shared" si="74"/>
        <v>0</v>
      </c>
      <c r="AR69" s="63">
        <f t="shared" si="75"/>
        <v>0</v>
      </c>
      <c r="AS69" s="63">
        <f t="shared" si="76"/>
        <v>0</v>
      </c>
      <c r="AT69" s="63">
        <f t="shared" si="77"/>
        <v>0</v>
      </c>
      <c r="AU69" s="87">
        <f t="shared" si="60"/>
        <v>631179.70689234708</v>
      </c>
      <c r="AV69" s="310">
        <v>621005.67999999993</v>
      </c>
      <c r="AW69" s="310">
        <f>AV69*'1. UC Assumptions'!$C$19</f>
        <v>272124.68897599995</v>
      </c>
      <c r="AX69" s="311">
        <f>IF(((S69+AA69)-AV69)*'1. UC Assumptions'!$C$19&gt;0,((S69+AA69)-AV69)*'1. UC Assumptions'!$C$19,0)</f>
        <v>161476.31111589787</v>
      </c>
      <c r="AY69" s="311">
        <f t="shared" si="61"/>
        <v>433601.00009189779</v>
      </c>
      <c r="AZ69" s="311">
        <f>ROUND(AY69/'1. UC Assumptions'!$C$19,2)</f>
        <v>989504.79</v>
      </c>
      <c r="BA69" s="311">
        <f t="shared" si="49"/>
        <v>631179.70689234708</v>
      </c>
      <c r="BB69" s="311">
        <f t="shared" si="78"/>
        <v>0</v>
      </c>
      <c r="BC69" s="311">
        <f t="shared" si="79"/>
        <v>0</v>
      </c>
      <c r="BD69" s="311">
        <f t="shared" si="80"/>
        <v>0</v>
      </c>
      <c r="BE69" s="311">
        <f t="shared" si="81"/>
        <v>0</v>
      </c>
      <c r="BF69" s="311">
        <f t="shared" si="82"/>
        <v>0</v>
      </c>
      <c r="BG69" s="311">
        <f t="shared" si="83"/>
        <v>0</v>
      </c>
      <c r="BH69" s="311">
        <v>621005.69928149786</v>
      </c>
      <c r="BI69" s="311">
        <f t="shared" si="52"/>
        <v>631179.70689234708</v>
      </c>
      <c r="BJ69" s="312">
        <f t="shared" si="53"/>
        <v>10174.007610849221</v>
      </c>
      <c r="BK69" s="311">
        <f t="shared" si="84"/>
        <v>0</v>
      </c>
      <c r="BL69" s="311">
        <f t="shared" si="85"/>
        <v>631179.70689234708</v>
      </c>
      <c r="BM69" s="311">
        <f t="shared" si="86"/>
        <v>0</v>
      </c>
      <c r="BN69" s="311">
        <f t="shared" si="87"/>
        <v>0</v>
      </c>
      <c r="BO69" s="311">
        <f t="shared" si="88"/>
        <v>0</v>
      </c>
      <c r="BP69" s="311">
        <f t="shared" si="89"/>
        <v>0</v>
      </c>
      <c r="BQ69" s="311">
        <f t="shared" si="90"/>
        <v>0</v>
      </c>
      <c r="BR69" s="311">
        <f t="shared" si="50"/>
        <v>10174.026892347145</v>
      </c>
      <c r="BS69" s="311">
        <f>ROUNDDOWN(BR69*'1. UC Assumptions'!$C$19,2)</f>
        <v>4458.25</v>
      </c>
      <c r="BT69" s="313">
        <f>IF(BR69&gt;0,BR69/'1. UC Assumptions'!$C$29*'1. UC Assumptions'!$C$28,0)</f>
        <v>8934.2594266991618</v>
      </c>
      <c r="BU69" s="312">
        <f>BT69*'1. UC Assumptions'!$C$19</f>
        <v>3914.9924807795724</v>
      </c>
      <c r="BV69" s="312">
        <f t="shared" si="54"/>
        <v>629939.93942669907</v>
      </c>
      <c r="BW69" s="79"/>
      <c r="BX69" s="93"/>
      <c r="BY69" s="93"/>
      <c r="BZ69" s="136">
        <v>397309.0002352288</v>
      </c>
      <c r="CA69" s="136">
        <v>1409767.7805635699</v>
      </c>
      <c r="CB69" s="146">
        <f t="shared" si="46"/>
        <v>0</v>
      </c>
    </row>
    <row r="70" spans="1:80" s="6" customFormat="1">
      <c r="A70" s="130" t="s">
        <v>178</v>
      </c>
      <c r="B70" s="130" t="s">
        <v>179</v>
      </c>
      <c r="C70" s="246" t="s">
        <v>179</v>
      </c>
      <c r="D70" s="246" t="s">
        <v>179</v>
      </c>
      <c r="E70" s="129" t="s">
        <v>599</v>
      </c>
      <c r="F70" s="130" t="s">
        <v>604</v>
      </c>
      <c r="G70" s="130"/>
      <c r="H70" s="130" t="s">
        <v>1057</v>
      </c>
      <c r="I70" s="246" t="s">
        <v>1362</v>
      </c>
      <c r="J70" s="101"/>
      <c r="K70" s="125">
        <f t="shared" si="55"/>
        <v>1</v>
      </c>
      <c r="L70" s="136">
        <v>633184.47244084673</v>
      </c>
      <c r="M70" s="136">
        <v>545822</v>
      </c>
      <c r="N70" s="151">
        <f t="shared" si="56"/>
        <v>9.3745571487532153E-2</v>
      </c>
      <c r="O70" s="136">
        <v>1289533.1079873133</v>
      </c>
      <c r="P70" s="136">
        <v>0</v>
      </c>
      <c r="Q70" s="136">
        <f t="shared" si="51"/>
        <v>1289533.1079873133</v>
      </c>
      <c r="R70" s="136">
        <v>863323.55561368994</v>
      </c>
      <c r="S70" s="136">
        <f t="shared" si="48"/>
        <v>426209.55237362336</v>
      </c>
      <c r="T70" s="136" t="b">
        <f t="shared" si="62"/>
        <v>0</v>
      </c>
      <c r="U70" s="136">
        <f t="shared" si="63"/>
        <v>426209.55237362336</v>
      </c>
      <c r="V70" s="136">
        <v>0</v>
      </c>
      <c r="W70" s="136">
        <v>0</v>
      </c>
      <c r="X70" s="136">
        <v>0</v>
      </c>
      <c r="Y70" s="136">
        <v>0</v>
      </c>
      <c r="Z70" s="136">
        <v>0</v>
      </c>
      <c r="AA70" s="63">
        <f t="shared" si="57"/>
        <v>0</v>
      </c>
      <c r="AB70" s="63">
        <v>0</v>
      </c>
      <c r="AC70" s="63">
        <f t="shared" si="58"/>
        <v>426209.55237362336</v>
      </c>
      <c r="AD70" s="44">
        <f>IF(E70='2. UC Pool Allocations by Type'!B$5,'2. UC Pool Allocations by Type'!J$5,IF(E70='2. UC Pool Allocations by Type'!B$6,'2. UC Pool Allocations by Type'!J$6,IF(E70='2. UC Pool Allocations by Type'!B$7,'2. UC Pool Allocations by Type'!J$7,IF(E70='2. UC Pool Allocations by Type'!B$10,'2. UC Pool Allocations by Type'!J$10,IF(E70='2. UC Pool Allocations by Type'!B$14,'2. UC Pool Allocations by Type'!J$14,IF(E70='2. UC Pool Allocations by Type'!B$15,'2. UC Pool Allocations by Type'!J$15,IF(E70='2. UC Pool Allocations by Type'!B$16,'2. UC Pool Allocations by Type'!J$16,0)))))))</f>
        <v>232198730.65142876</v>
      </c>
      <c r="AE70" s="64">
        <f t="shared" si="64"/>
        <v>0</v>
      </c>
      <c r="AF70" s="64">
        <f t="shared" si="65"/>
        <v>426209.55237362336</v>
      </c>
      <c r="AG70" s="64">
        <f t="shared" si="66"/>
        <v>0</v>
      </c>
      <c r="AH70" s="64">
        <f t="shared" si="67"/>
        <v>0</v>
      </c>
      <c r="AI70" s="64">
        <f t="shared" si="68"/>
        <v>0</v>
      </c>
      <c r="AJ70" s="64">
        <f t="shared" si="69"/>
        <v>0</v>
      </c>
      <c r="AK70" s="64">
        <f t="shared" si="70"/>
        <v>0</v>
      </c>
      <c r="AL70" s="42">
        <f t="shared" si="71"/>
        <v>213460.35268224057</v>
      </c>
      <c r="AM70" s="44">
        <f>IF($F70=$E$362,S70*'1. UC Assumptions'!$H$14,0)</f>
        <v>338781.95188672625</v>
      </c>
      <c r="AN70" s="63">
        <f t="shared" si="59"/>
        <v>125321.59920448568</v>
      </c>
      <c r="AO70" s="63">
        <f t="shared" si="72"/>
        <v>125321.59920448568</v>
      </c>
      <c r="AP70" s="63">
        <f t="shared" si="73"/>
        <v>0</v>
      </c>
      <c r="AQ70" s="63">
        <f t="shared" si="74"/>
        <v>0</v>
      </c>
      <c r="AR70" s="63">
        <f t="shared" si="75"/>
        <v>0</v>
      </c>
      <c r="AS70" s="63">
        <f t="shared" si="76"/>
        <v>0</v>
      </c>
      <c r="AT70" s="63">
        <f t="shared" si="77"/>
        <v>0</v>
      </c>
      <c r="AU70" s="87">
        <f t="shared" si="60"/>
        <v>338781.95188672625</v>
      </c>
      <c r="AV70" s="310">
        <v>308218.70999999996</v>
      </c>
      <c r="AW70" s="310">
        <f>AV70*'1. UC Assumptions'!$C$19</f>
        <v>135061.43872199996</v>
      </c>
      <c r="AX70" s="311">
        <f>IF(((S70+AA70)-AV70)*'1. UC Assumptions'!$C$19&gt;0,((S70+AA70)-AV70)*'1. UC Assumptions'!$C$19,0)</f>
        <v>51703.58712812177</v>
      </c>
      <c r="AY70" s="311">
        <f t="shared" si="61"/>
        <v>186765.02585012175</v>
      </c>
      <c r="AZ70" s="311">
        <f>ROUND(AY70/'1. UC Assumptions'!$C$19,2)</f>
        <v>426209.55</v>
      </c>
      <c r="BA70" s="311">
        <f t="shared" si="49"/>
        <v>338781.95188672625</v>
      </c>
      <c r="BB70" s="311">
        <f t="shared" si="78"/>
        <v>0</v>
      </c>
      <c r="BC70" s="311">
        <f t="shared" si="79"/>
        <v>0</v>
      </c>
      <c r="BD70" s="311">
        <f t="shared" si="80"/>
        <v>0</v>
      </c>
      <c r="BE70" s="311">
        <f t="shared" si="81"/>
        <v>0</v>
      </c>
      <c r="BF70" s="311">
        <f t="shared" si="82"/>
        <v>0</v>
      </c>
      <c r="BG70" s="311">
        <f t="shared" si="83"/>
        <v>0</v>
      </c>
      <c r="BH70" s="311">
        <v>308218.70887809753</v>
      </c>
      <c r="BI70" s="311">
        <f t="shared" si="52"/>
        <v>338781.95188672625</v>
      </c>
      <c r="BJ70" s="312">
        <f t="shared" si="53"/>
        <v>30563.24300862872</v>
      </c>
      <c r="BK70" s="311">
        <f t="shared" si="84"/>
        <v>0</v>
      </c>
      <c r="BL70" s="311">
        <f t="shared" si="85"/>
        <v>338781.95188672625</v>
      </c>
      <c r="BM70" s="311">
        <f t="shared" si="86"/>
        <v>0</v>
      </c>
      <c r="BN70" s="311">
        <f t="shared" si="87"/>
        <v>0</v>
      </c>
      <c r="BO70" s="311">
        <f t="shared" si="88"/>
        <v>0</v>
      </c>
      <c r="BP70" s="311">
        <f t="shared" si="89"/>
        <v>0</v>
      </c>
      <c r="BQ70" s="311">
        <f t="shared" si="90"/>
        <v>0</v>
      </c>
      <c r="BR70" s="311">
        <f t="shared" si="50"/>
        <v>30563.24188672629</v>
      </c>
      <c r="BS70" s="311">
        <f>ROUNDDOWN(BR70*'1. UC Assumptions'!$C$19,2)</f>
        <v>13392.81</v>
      </c>
      <c r="BT70" s="313">
        <f>IF(BR70&gt;0,BR70/'1. UC Assumptions'!$C$29*'1. UC Assumptions'!$C$28,0)</f>
        <v>26838.923744379463</v>
      </c>
      <c r="BU70" s="312">
        <f>BT70*'1. UC Assumptions'!$C$19</f>
        <v>11760.81638478708</v>
      </c>
      <c r="BV70" s="312">
        <f t="shared" si="54"/>
        <v>335057.63374437945</v>
      </c>
      <c r="BW70" s="79"/>
      <c r="BX70" s="93"/>
      <c r="BY70" s="93"/>
      <c r="BZ70" s="136">
        <v>678954.1924408467</v>
      </c>
      <c r="CA70" s="136">
        <v>1289533.1079873133</v>
      </c>
      <c r="CB70" s="146">
        <f t="shared" si="46"/>
        <v>0</v>
      </c>
    </row>
    <row r="71" spans="1:80" s="6" customFormat="1">
      <c r="A71" s="130" t="s">
        <v>185</v>
      </c>
      <c r="B71" s="130" t="s">
        <v>186</v>
      </c>
      <c r="C71" s="246" t="s">
        <v>186</v>
      </c>
      <c r="D71" s="246" t="s">
        <v>186</v>
      </c>
      <c r="E71" s="129" t="s">
        <v>580</v>
      </c>
      <c r="F71" s="130"/>
      <c r="G71" s="130"/>
      <c r="H71" s="130" t="s">
        <v>708</v>
      </c>
      <c r="I71" s="246" t="s">
        <v>575</v>
      </c>
      <c r="J71" s="101"/>
      <c r="K71" s="125">
        <f t="shared" si="55"/>
        <v>1</v>
      </c>
      <c r="L71" s="136">
        <v>14701599.99745932</v>
      </c>
      <c r="M71" s="136">
        <v>4205357.0330000008</v>
      </c>
      <c r="N71" s="151">
        <f t="shared" si="56"/>
        <v>0.13286159161928501</v>
      </c>
      <c r="O71" s="136">
        <v>21417943.474090654</v>
      </c>
      <c r="P71" s="136">
        <v>1021.9601129267201</v>
      </c>
      <c r="Q71" s="136">
        <f t="shared" si="51"/>
        <v>21418965.43420358</v>
      </c>
      <c r="R71" s="136">
        <v>3355412.0021008314</v>
      </c>
      <c r="S71" s="136">
        <f t="shared" si="48"/>
        <v>18063553.432102747</v>
      </c>
      <c r="T71" s="136">
        <f t="shared" si="62"/>
        <v>0</v>
      </c>
      <c r="U71" s="136" t="b">
        <f t="shared" si="63"/>
        <v>0</v>
      </c>
      <c r="V71" s="136">
        <v>0</v>
      </c>
      <c r="W71" s="136">
        <v>0</v>
      </c>
      <c r="X71" s="136">
        <v>0</v>
      </c>
      <c r="Y71" s="136">
        <v>0</v>
      </c>
      <c r="Z71" s="136">
        <v>0</v>
      </c>
      <c r="AA71" s="63">
        <f t="shared" si="57"/>
        <v>0</v>
      </c>
      <c r="AB71" s="63">
        <v>0</v>
      </c>
      <c r="AC71" s="63">
        <f t="shared" si="58"/>
        <v>18063553.432102747</v>
      </c>
      <c r="AD71" s="44">
        <f>IF(E71='2. UC Pool Allocations by Type'!B$5,'2. UC Pool Allocations by Type'!J$5,IF(E71='2. UC Pool Allocations by Type'!B$6,'2. UC Pool Allocations by Type'!J$6,IF(E71='2. UC Pool Allocations by Type'!B$7,'2. UC Pool Allocations by Type'!J$7,IF(E71='2. UC Pool Allocations by Type'!B$10,'2. UC Pool Allocations by Type'!J$10,IF(E71='2. UC Pool Allocations by Type'!B$14,'2. UC Pool Allocations by Type'!J$14,IF(E71='2. UC Pool Allocations by Type'!B$15,'2. UC Pool Allocations by Type'!J$15,IF(E71='2. UC Pool Allocations by Type'!B$16,'2. UC Pool Allocations by Type'!J$16,0)))))))</f>
        <v>1888113440.4202065</v>
      </c>
      <c r="AE71" s="64">
        <f t="shared" si="64"/>
        <v>18063553.432102747</v>
      </c>
      <c r="AF71" s="64">
        <f t="shared" si="65"/>
        <v>0</v>
      </c>
      <c r="AG71" s="64">
        <f t="shared" si="66"/>
        <v>0</v>
      </c>
      <c r="AH71" s="64">
        <f t="shared" si="67"/>
        <v>0</v>
      </c>
      <c r="AI71" s="64">
        <f t="shared" si="68"/>
        <v>0</v>
      </c>
      <c r="AJ71" s="64">
        <f t="shared" si="69"/>
        <v>0</v>
      </c>
      <c r="AK71" s="64">
        <f t="shared" si="70"/>
        <v>0</v>
      </c>
      <c r="AL71" s="42">
        <f t="shared" si="71"/>
        <v>6742181.2453827392</v>
      </c>
      <c r="AM71" s="44">
        <f>IF($F71=$E$362,S71*'1. UC Assumptions'!$H$14,0)</f>
        <v>0</v>
      </c>
      <c r="AN71" s="63">
        <f t="shared" si="59"/>
        <v>0</v>
      </c>
      <c r="AO71" s="63">
        <f t="shared" si="72"/>
        <v>0</v>
      </c>
      <c r="AP71" s="63">
        <f t="shared" si="73"/>
        <v>0</v>
      </c>
      <c r="AQ71" s="63">
        <f t="shared" si="74"/>
        <v>0</v>
      </c>
      <c r="AR71" s="63">
        <f t="shared" si="75"/>
        <v>0</v>
      </c>
      <c r="AS71" s="63">
        <f t="shared" si="76"/>
        <v>6742181.2453827392</v>
      </c>
      <c r="AT71" s="63">
        <f t="shared" si="77"/>
        <v>-741818.67685796716</v>
      </c>
      <c r="AU71" s="87">
        <f t="shared" si="60"/>
        <v>6000362.5685247723</v>
      </c>
      <c r="AV71" s="310">
        <v>5622624.7599999998</v>
      </c>
      <c r="AW71" s="310">
        <f>AV71*'1. UC Assumptions'!$C$19</f>
        <v>2463834.1698319996</v>
      </c>
      <c r="AX71" s="311">
        <f>IF(((S71+AA71)-AV71)*'1. UC Assumptions'!$C$19&gt;0,((S71+AA71)-AV71)*'1. UC Assumptions'!$C$19,0)</f>
        <v>5451614.9441154236</v>
      </c>
      <c r="AY71" s="311">
        <f t="shared" si="61"/>
        <v>7915449.1139474232</v>
      </c>
      <c r="AZ71" s="311">
        <f>ROUND(AY71/'1. UC Assumptions'!$C$19,2)</f>
        <v>18063553.43</v>
      </c>
      <c r="BA71" s="311">
        <f t="shared" si="49"/>
        <v>6000362.5685247723</v>
      </c>
      <c r="BB71" s="311">
        <f t="shared" si="78"/>
        <v>0</v>
      </c>
      <c r="BC71" s="311">
        <f t="shared" si="79"/>
        <v>0</v>
      </c>
      <c r="BD71" s="311">
        <f t="shared" si="80"/>
        <v>12063190.861475227</v>
      </c>
      <c r="BE71" s="311">
        <f t="shared" si="81"/>
        <v>0</v>
      </c>
      <c r="BF71" s="311">
        <f t="shared" si="82"/>
        <v>0</v>
      </c>
      <c r="BG71" s="311">
        <f t="shared" si="83"/>
        <v>0</v>
      </c>
      <c r="BH71" s="311">
        <v>5039524.4749517515</v>
      </c>
      <c r="BI71" s="311">
        <f t="shared" si="52"/>
        <v>6000362.5685247723</v>
      </c>
      <c r="BJ71" s="312">
        <f t="shared" si="53"/>
        <v>960838.09357302077</v>
      </c>
      <c r="BK71" s="311">
        <f t="shared" si="84"/>
        <v>6000362.5685247723</v>
      </c>
      <c r="BL71" s="311">
        <f t="shared" si="85"/>
        <v>0</v>
      </c>
      <c r="BM71" s="311">
        <f t="shared" si="86"/>
        <v>0</v>
      </c>
      <c r="BN71" s="311">
        <f t="shared" si="87"/>
        <v>0</v>
      </c>
      <c r="BO71" s="311">
        <f t="shared" si="88"/>
        <v>0</v>
      </c>
      <c r="BP71" s="311">
        <f t="shared" si="89"/>
        <v>0</v>
      </c>
      <c r="BQ71" s="311">
        <f t="shared" si="90"/>
        <v>0</v>
      </c>
      <c r="BR71" s="311">
        <f t="shared" si="50"/>
        <v>377737.80852477252</v>
      </c>
      <c r="BS71" s="311">
        <f>ROUNDDOWN(BR71*'1. UC Assumptions'!$C$19,2)</f>
        <v>165524.70000000001</v>
      </c>
      <c r="BT71" s="313">
        <f>IF(BR71&gt;0,BR71/'1. UC Assumptions'!$C$29*'1. UC Assumptions'!$C$28,0)</f>
        <v>331708.14391808276</v>
      </c>
      <c r="BU71" s="312">
        <f>BT71*'1. UC Assumptions'!$C$19</f>
        <v>145354.50866490387</v>
      </c>
      <c r="BV71" s="312">
        <f t="shared" si="54"/>
        <v>5954332.9039180828</v>
      </c>
      <c r="BW71" s="79"/>
      <c r="BX71" s="93"/>
      <c r="BY71" s="93"/>
      <c r="BZ71" s="136">
        <v>16137034.407459321</v>
      </c>
      <c r="CA71" s="136">
        <v>21417943.474090654</v>
      </c>
      <c r="CB71" s="146">
        <f t="shared" si="46"/>
        <v>-1021.9601129256189</v>
      </c>
    </row>
    <row r="72" spans="1:80" s="6" customFormat="1">
      <c r="A72" s="130" t="s">
        <v>219</v>
      </c>
      <c r="B72" s="130" t="s">
        <v>220</v>
      </c>
      <c r="C72" s="246" t="s">
        <v>220</v>
      </c>
      <c r="D72" s="246" t="s">
        <v>220</v>
      </c>
      <c r="E72" s="129" t="s">
        <v>599</v>
      </c>
      <c r="F72" s="130" t="s">
        <v>604</v>
      </c>
      <c r="G72" s="130"/>
      <c r="H72" s="130" t="s">
        <v>1058</v>
      </c>
      <c r="I72" s="246" t="s">
        <v>1363</v>
      </c>
      <c r="J72" s="101"/>
      <c r="K72" s="125">
        <f t="shared" si="55"/>
        <v>1</v>
      </c>
      <c r="L72" s="136">
        <v>219848.82814445824</v>
      </c>
      <c r="M72" s="136">
        <v>470694</v>
      </c>
      <c r="N72" s="151">
        <f t="shared" si="56"/>
        <v>7.335707143238257E-2</v>
      </c>
      <c r="O72" s="136">
        <v>741199.02771577076</v>
      </c>
      <c r="P72" s="136">
        <v>0</v>
      </c>
      <c r="Q72" s="136">
        <f t="shared" si="51"/>
        <v>741199.02771577076</v>
      </c>
      <c r="R72" s="136">
        <v>271574.29221120238</v>
      </c>
      <c r="S72" s="136">
        <f t="shared" si="48"/>
        <v>469624.73550456838</v>
      </c>
      <c r="T72" s="136" t="b">
        <f t="shared" si="62"/>
        <v>0</v>
      </c>
      <c r="U72" s="136">
        <f t="shared" si="63"/>
        <v>469624.73550456838</v>
      </c>
      <c r="V72" s="136">
        <v>0</v>
      </c>
      <c r="W72" s="136">
        <v>0</v>
      </c>
      <c r="X72" s="136">
        <v>0</v>
      </c>
      <c r="Y72" s="136">
        <v>0</v>
      </c>
      <c r="Z72" s="136">
        <v>0</v>
      </c>
      <c r="AA72" s="63">
        <f t="shared" si="57"/>
        <v>0</v>
      </c>
      <c r="AB72" s="63">
        <v>0</v>
      </c>
      <c r="AC72" s="63">
        <f t="shared" si="58"/>
        <v>469624.73550456838</v>
      </c>
      <c r="AD72" s="44">
        <f>IF(E72='2. UC Pool Allocations by Type'!B$5,'2. UC Pool Allocations by Type'!J$5,IF(E72='2. UC Pool Allocations by Type'!B$6,'2. UC Pool Allocations by Type'!J$6,IF(E72='2. UC Pool Allocations by Type'!B$7,'2. UC Pool Allocations by Type'!J$7,IF(E72='2. UC Pool Allocations by Type'!B$10,'2. UC Pool Allocations by Type'!J$10,IF(E72='2. UC Pool Allocations by Type'!B$14,'2. UC Pool Allocations by Type'!J$14,IF(E72='2. UC Pool Allocations by Type'!B$15,'2. UC Pool Allocations by Type'!J$15,IF(E72='2. UC Pool Allocations by Type'!B$16,'2. UC Pool Allocations by Type'!J$16,0)))))))</f>
        <v>232198730.65142876</v>
      </c>
      <c r="AE72" s="64">
        <f t="shared" si="64"/>
        <v>0</v>
      </c>
      <c r="AF72" s="64">
        <f t="shared" si="65"/>
        <v>469624.73550456838</v>
      </c>
      <c r="AG72" s="64">
        <f t="shared" si="66"/>
        <v>0</v>
      </c>
      <c r="AH72" s="64">
        <f t="shared" si="67"/>
        <v>0</v>
      </c>
      <c r="AI72" s="64">
        <f t="shared" si="68"/>
        <v>0</v>
      </c>
      <c r="AJ72" s="64">
        <f t="shared" si="69"/>
        <v>0</v>
      </c>
      <c r="AK72" s="64">
        <f t="shared" si="70"/>
        <v>0</v>
      </c>
      <c r="AL72" s="42">
        <f t="shared" si="71"/>
        <v>235204.164502703</v>
      </c>
      <c r="AM72" s="44">
        <f>IF($F72=$E$362,S72*'1. UC Assumptions'!$H$14,0)</f>
        <v>373291.4564267082</v>
      </c>
      <c r="AN72" s="63">
        <f t="shared" si="59"/>
        <v>138087.2919240052</v>
      </c>
      <c r="AO72" s="63">
        <f t="shared" si="72"/>
        <v>138087.2919240052</v>
      </c>
      <c r="AP72" s="63">
        <f t="shared" si="73"/>
        <v>0</v>
      </c>
      <c r="AQ72" s="63">
        <f t="shared" si="74"/>
        <v>0</v>
      </c>
      <c r="AR72" s="63">
        <f t="shared" si="75"/>
        <v>0</v>
      </c>
      <c r="AS72" s="63">
        <f t="shared" si="76"/>
        <v>0</v>
      </c>
      <c r="AT72" s="63">
        <f t="shared" si="77"/>
        <v>0</v>
      </c>
      <c r="AU72" s="87">
        <f t="shared" si="60"/>
        <v>373291.4564267082</v>
      </c>
      <c r="AV72" s="310">
        <v>364202.1</v>
      </c>
      <c r="AW72" s="310">
        <f>AV72*'1. UC Assumptions'!$C$19</f>
        <v>159593.36021999997</v>
      </c>
      <c r="AX72" s="311">
        <f>IF(((S72+AA72)-AV72)*'1. UC Assumptions'!$C$19&gt;0,((S72+AA72)-AV72)*'1. UC Assumptions'!$C$19,0)</f>
        <v>46196.198878101874</v>
      </c>
      <c r="AY72" s="311">
        <f t="shared" si="61"/>
        <v>205789.55909810186</v>
      </c>
      <c r="AZ72" s="311">
        <f>ROUND(AY72/'1. UC Assumptions'!$C$19,2)</f>
        <v>469624.74</v>
      </c>
      <c r="BA72" s="311">
        <f t="shared" si="49"/>
        <v>373291.4564267082</v>
      </c>
      <c r="BB72" s="311">
        <f t="shared" si="78"/>
        <v>0</v>
      </c>
      <c r="BC72" s="311">
        <f t="shared" si="79"/>
        <v>0</v>
      </c>
      <c r="BD72" s="311">
        <f t="shared" si="80"/>
        <v>0</v>
      </c>
      <c r="BE72" s="311">
        <f t="shared" si="81"/>
        <v>0</v>
      </c>
      <c r="BF72" s="311">
        <f t="shared" si="82"/>
        <v>0</v>
      </c>
      <c r="BG72" s="311">
        <f t="shared" si="83"/>
        <v>0</v>
      </c>
      <c r="BH72" s="311">
        <v>364202.09937016078</v>
      </c>
      <c r="BI72" s="311">
        <f t="shared" si="52"/>
        <v>373291.4564267082</v>
      </c>
      <c r="BJ72" s="312">
        <f t="shared" si="53"/>
        <v>9089.357056547422</v>
      </c>
      <c r="BK72" s="311">
        <f t="shared" si="84"/>
        <v>0</v>
      </c>
      <c r="BL72" s="311">
        <f t="shared" si="85"/>
        <v>373291.4564267082</v>
      </c>
      <c r="BM72" s="311">
        <f t="shared" si="86"/>
        <v>0</v>
      </c>
      <c r="BN72" s="311">
        <f t="shared" si="87"/>
        <v>0</v>
      </c>
      <c r="BO72" s="311">
        <f t="shared" si="88"/>
        <v>0</v>
      </c>
      <c r="BP72" s="311">
        <f t="shared" si="89"/>
        <v>0</v>
      </c>
      <c r="BQ72" s="311">
        <f t="shared" si="90"/>
        <v>0</v>
      </c>
      <c r="BR72" s="311">
        <f t="shared" si="50"/>
        <v>9089.3564267082256</v>
      </c>
      <c r="BS72" s="311">
        <f>ROUNDDOWN(BR72*'1. UC Assumptions'!$C$19,2)</f>
        <v>3982.95</v>
      </c>
      <c r="BT72" s="313">
        <f>IF(BR72&gt;0,BR72/'1. UC Assumptions'!$C$29*'1. UC Assumptions'!$C$28,0)</f>
        <v>7981.7626980158502</v>
      </c>
      <c r="BU72" s="312">
        <f>BT72*'1. UC Assumptions'!$C$19</f>
        <v>3497.6084142705454</v>
      </c>
      <c r="BV72" s="312">
        <f t="shared" si="54"/>
        <v>372183.86269801582</v>
      </c>
      <c r="BW72" s="79"/>
      <c r="BX72" s="93"/>
      <c r="BY72" s="93"/>
      <c r="BZ72" s="136">
        <v>233283.98814445827</v>
      </c>
      <c r="CA72" s="136">
        <v>741199.02771577076</v>
      </c>
      <c r="CB72" s="146">
        <f t="shared" si="46"/>
        <v>0</v>
      </c>
    </row>
    <row r="73" spans="1:80" s="6" customFormat="1">
      <c r="A73" s="130" t="s">
        <v>63</v>
      </c>
      <c r="B73" s="130" t="s">
        <v>64</v>
      </c>
      <c r="C73" s="246" t="s">
        <v>64</v>
      </c>
      <c r="D73" s="246" t="s">
        <v>64</v>
      </c>
      <c r="E73" s="129" t="s">
        <v>580</v>
      </c>
      <c r="F73" s="130"/>
      <c r="G73" s="130"/>
      <c r="H73" s="130" t="s">
        <v>1059</v>
      </c>
      <c r="I73" s="246" t="s">
        <v>567</v>
      </c>
      <c r="J73" s="101"/>
      <c r="K73" s="125">
        <f t="shared" si="55"/>
        <v>1</v>
      </c>
      <c r="L73" s="136">
        <v>15230455.485187002</v>
      </c>
      <c r="M73" s="136">
        <v>7679029</v>
      </c>
      <c r="N73" s="151">
        <f t="shared" si="56"/>
        <v>3.7479930777847867</v>
      </c>
      <c r="O73" s="136">
        <v>108774073.75128585</v>
      </c>
      <c r="P73" s="136">
        <v>0</v>
      </c>
      <c r="Q73" s="136">
        <f t="shared" si="51"/>
        <v>108774073.75128585</v>
      </c>
      <c r="R73" s="136">
        <v>14273016.333903614</v>
      </c>
      <c r="S73" s="136">
        <f t="shared" si="48"/>
        <v>94501057.41738224</v>
      </c>
      <c r="T73" s="136">
        <f t="shared" si="62"/>
        <v>0</v>
      </c>
      <c r="U73" s="136" t="b">
        <f t="shared" si="63"/>
        <v>0</v>
      </c>
      <c r="V73" s="136">
        <v>30888068</v>
      </c>
      <c r="W73" s="136">
        <v>0</v>
      </c>
      <c r="X73" s="136">
        <v>0</v>
      </c>
      <c r="Y73" s="136">
        <v>0</v>
      </c>
      <c r="Z73" s="136">
        <v>0</v>
      </c>
      <c r="AA73" s="63">
        <f t="shared" si="57"/>
        <v>30888068</v>
      </c>
      <c r="AB73" s="63">
        <v>0</v>
      </c>
      <c r="AC73" s="63">
        <f t="shared" si="58"/>
        <v>125389125.41738224</v>
      </c>
      <c r="AD73" s="44">
        <f>IF(E73='2. UC Pool Allocations by Type'!B$5,'2. UC Pool Allocations by Type'!J$5,IF(E73='2. UC Pool Allocations by Type'!B$6,'2. UC Pool Allocations by Type'!J$6,IF(E73='2. UC Pool Allocations by Type'!B$7,'2. UC Pool Allocations by Type'!J$7,IF(E73='2. UC Pool Allocations by Type'!B$10,'2. UC Pool Allocations by Type'!J$10,IF(E73='2. UC Pool Allocations by Type'!B$14,'2. UC Pool Allocations by Type'!J$14,IF(E73='2. UC Pool Allocations by Type'!B$15,'2. UC Pool Allocations by Type'!J$15,IF(E73='2. UC Pool Allocations by Type'!B$16,'2. UC Pool Allocations by Type'!J$16,0)))))))</f>
        <v>1888113440.4202065</v>
      </c>
      <c r="AE73" s="64">
        <f t="shared" si="64"/>
        <v>125389125.41738224</v>
      </c>
      <c r="AF73" s="64">
        <f t="shared" si="65"/>
        <v>0</v>
      </c>
      <c r="AG73" s="64">
        <f t="shared" si="66"/>
        <v>0</v>
      </c>
      <c r="AH73" s="64">
        <f t="shared" si="67"/>
        <v>0</v>
      </c>
      <c r="AI73" s="64">
        <f t="shared" si="68"/>
        <v>0</v>
      </c>
      <c r="AJ73" s="64">
        <f t="shared" si="69"/>
        <v>0</v>
      </c>
      <c r="AK73" s="64">
        <f t="shared" si="70"/>
        <v>0</v>
      </c>
      <c r="AL73" s="42">
        <f t="shared" si="71"/>
        <v>46801212.892119616</v>
      </c>
      <c r="AM73" s="44">
        <f>IF($F73=$E$362,S73*'1. UC Assumptions'!$H$14,0)</f>
        <v>0</v>
      </c>
      <c r="AN73" s="63">
        <f t="shared" si="59"/>
        <v>0</v>
      </c>
      <c r="AO73" s="63">
        <f t="shared" si="72"/>
        <v>0</v>
      </c>
      <c r="AP73" s="63">
        <f t="shared" si="73"/>
        <v>0</v>
      </c>
      <c r="AQ73" s="63">
        <f t="shared" si="74"/>
        <v>0</v>
      </c>
      <c r="AR73" s="63">
        <f t="shared" si="75"/>
        <v>0</v>
      </c>
      <c r="AS73" s="63">
        <f t="shared" si="76"/>
        <v>46801212.892119616</v>
      </c>
      <c r="AT73" s="63">
        <f t="shared" si="77"/>
        <v>-5149374.150503031</v>
      </c>
      <c r="AU73" s="87">
        <f t="shared" si="60"/>
        <v>41651838.741616584</v>
      </c>
      <c r="AV73" s="310">
        <v>14009324</v>
      </c>
      <c r="AW73" s="310">
        <f>AV73*'1. UC Assumptions'!$C$19</f>
        <v>6138885.7768000001</v>
      </c>
      <c r="AX73" s="311">
        <f>IF(((S73+AA73)-AV73)*'1. UC Assumptions'!$C$19&gt;0,((S73+AA73)-AV73)*'1. UC Assumptions'!$C$19,0)</f>
        <v>48806628.981096894</v>
      </c>
      <c r="AY73" s="311">
        <f t="shared" si="61"/>
        <v>54945514.757896893</v>
      </c>
      <c r="AZ73" s="311">
        <f>ROUND(AY73/'1. UC Assumptions'!$C$19,2)</f>
        <v>125389125.42</v>
      </c>
      <c r="BA73" s="311">
        <f t="shared" si="49"/>
        <v>41651838.741616584</v>
      </c>
      <c r="BB73" s="311">
        <f t="shared" si="78"/>
        <v>0</v>
      </c>
      <c r="BC73" s="311">
        <f t="shared" si="79"/>
        <v>0</v>
      </c>
      <c r="BD73" s="311">
        <f t="shared" si="80"/>
        <v>83737286.67838341</v>
      </c>
      <c r="BE73" s="311">
        <f t="shared" si="81"/>
        <v>0</v>
      </c>
      <c r="BF73" s="311">
        <f t="shared" si="82"/>
        <v>0</v>
      </c>
      <c r="BG73" s="311">
        <f t="shared" si="83"/>
        <v>0</v>
      </c>
      <c r="BH73" s="311">
        <v>12556472.103913777</v>
      </c>
      <c r="BI73" s="311">
        <f t="shared" si="52"/>
        <v>41651838.741616584</v>
      </c>
      <c r="BJ73" s="312">
        <f t="shared" si="53"/>
        <v>29095366.637702808</v>
      </c>
      <c r="BK73" s="311">
        <f t="shared" si="84"/>
        <v>41651838.741616584</v>
      </c>
      <c r="BL73" s="311">
        <f t="shared" si="85"/>
        <v>0</v>
      </c>
      <c r="BM73" s="311">
        <f t="shared" si="86"/>
        <v>0</v>
      </c>
      <c r="BN73" s="311">
        <f t="shared" si="87"/>
        <v>0</v>
      </c>
      <c r="BO73" s="311">
        <f t="shared" si="88"/>
        <v>0</v>
      </c>
      <c r="BP73" s="311">
        <f t="shared" si="89"/>
        <v>0</v>
      </c>
      <c r="BQ73" s="311">
        <f t="shared" si="90"/>
        <v>0</v>
      </c>
      <c r="BR73" s="311">
        <f t="shared" si="50"/>
        <v>27642514.741616584</v>
      </c>
      <c r="BS73" s="311">
        <f>ROUNDDOWN(BR73*'1. UC Assumptions'!$C$19,2)</f>
        <v>12112949.949999999</v>
      </c>
      <c r="BT73" s="313">
        <f>IF(BR73&gt;0,BR73/'1. UC Assumptions'!$C$29*'1. UC Assumptions'!$C$28,0)</f>
        <v>24274105.08357558</v>
      </c>
      <c r="BU73" s="312">
        <f>BT73*'1. UC Assumptions'!$C$19</f>
        <v>10636912.847622819</v>
      </c>
      <c r="BV73" s="312">
        <f t="shared" si="54"/>
        <v>38283429.083575577</v>
      </c>
      <c r="BW73" s="79"/>
      <c r="BX73" s="93"/>
      <c r="BY73" s="93"/>
      <c r="BZ73" s="136">
        <v>95632700.695187017</v>
      </c>
      <c r="CA73" s="136">
        <v>108774073.75128585</v>
      </c>
      <c r="CB73" s="146">
        <f t="shared" si="46"/>
        <v>0</v>
      </c>
    </row>
    <row r="74" spans="1:80" s="6" customFormat="1">
      <c r="A74" s="130" t="s">
        <v>189</v>
      </c>
      <c r="B74" s="130" t="s">
        <v>190</v>
      </c>
      <c r="C74" s="246" t="s">
        <v>190</v>
      </c>
      <c r="D74" s="246" t="s">
        <v>190</v>
      </c>
      <c r="E74" s="129" t="s">
        <v>580</v>
      </c>
      <c r="F74" s="130"/>
      <c r="G74" s="130"/>
      <c r="H74" s="130" t="s">
        <v>188</v>
      </c>
      <c r="I74" s="246" t="s">
        <v>569</v>
      </c>
      <c r="J74" s="101"/>
      <c r="K74" s="125" t="str">
        <f t="shared" si="55"/>
        <v xml:space="preserve"> </v>
      </c>
      <c r="L74" s="136">
        <v>6429626.4205344506</v>
      </c>
      <c r="M74" s="136">
        <v>20489858.219999999</v>
      </c>
      <c r="N74" s="151">
        <f t="shared" si="56"/>
        <v>9.1430818804431047E-2</v>
      </c>
      <c r="O74" s="136">
        <v>29380755.163011819</v>
      </c>
      <c r="P74" s="136">
        <v>0</v>
      </c>
      <c r="Q74" s="136">
        <f t="shared" si="51"/>
        <v>29380755.163011819</v>
      </c>
      <c r="R74" s="136">
        <v>0</v>
      </c>
      <c r="S74" s="136">
        <f t="shared" si="48"/>
        <v>29380755.163011819</v>
      </c>
      <c r="T74" s="136">
        <f t="shared" si="62"/>
        <v>0</v>
      </c>
      <c r="U74" s="136" t="b">
        <f t="shared" si="63"/>
        <v>0</v>
      </c>
      <c r="V74" s="136">
        <v>0</v>
      </c>
      <c r="W74" s="136">
        <v>0</v>
      </c>
      <c r="X74" s="136">
        <v>0</v>
      </c>
      <c r="Y74" s="136">
        <v>0</v>
      </c>
      <c r="Z74" s="136">
        <v>0</v>
      </c>
      <c r="AA74" s="63">
        <f t="shared" si="57"/>
        <v>0</v>
      </c>
      <c r="AB74" s="63">
        <v>0</v>
      </c>
      <c r="AC74" s="63">
        <f t="shared" si="58"/>
        <v>29380755.163011819</v>
      </c>
      <c r="AD74" s="44">
        <f>IF(E74='2. UC Pool Allocations by Type'!B$5,'2. UC Pool Allocations by Type'!J$5,IF(E74='2. UC Pool Allocations by Type'!B$6,'2. UC Pool Allocations by Type'!J$6,IF(E74='2. UC Pool Allocations by Type'!B$7,'2. UC Pool Allocations by Type'!J$7,IF(E74='2. UC Pool Allocations by Type'!B$10,'2. UC Pool Allocations by Type'!J$10,IF(E74='2. UC Pool Allocations by Type'!B$14,'2. UC Pool Allocations by Type'!J$14,IF(E74='2. UC Pool Allocations by Type'!B$15,'2. UC Pool Allocations by Type'!J$15,IF(E74='2. UC Pool Allocations by Type'!B$16,'2. UC Pool Allocations by Type'!J$16,0)))))))</f>
        <v>1888113440.4202065</v>
      </c>
      <c r="AE74" s="64">
        <f t="shared" si="64"/>
        <v>29380755.163011819</v>
      </c>
      <c r="AF74" s="64">
        <f t="shared" si="65"/>
        <v>0</v>
      </c>
      <c r="AG74" s="64">
        <f t="shared" si="66"/>
        <v>0</v>
      </c>
      <c r="AH74" s="64">
        <f t="shared" si="67"/>
        <v>0</v>
      </c>
      <c r="AI74" s="64">
        <f t="shared" si="68"/>
        <v>0</v>
      </c>
      <c r="AJ74" s="64">
        <f t="shared" si="69"/>
        <v>0</v>
      </c>
      <c r="AK74" s="64">
        <f t="shared" si="70"/>
        <v>0</v>
      </c>
      <c r="AL74" s="42">
        <f t="shared" si="71"/>
        <v>10966301.684761092</v>
      </c>
      <c r="AM74" s="44">
        <f>IF($F74=$E$362,S74*'1. UC Assumptions'!$H$14,0)</f>
        <v>0</v>
      </c>
      <c r="AN74" s="63">
        <f t="shared" si="59"/>
        <v>0</v>
      </c>
      <c r="AO74" s="63">
        <f t="shared" si="72"/>
        <v>0</v>
      </c>
      <c r="AP74" s="63">
        <f t="shared" si="73"/>
        <v>0</v>
      </c>
      <c r="AQ74" s="63">
        <f t="shared" si="74"/>
        <v>0</v>
      </c>
      <c r="AR74" s="63">
        <f t="shared" si="75"/>
        <v>0</v>
      </c>
      <c r="AS74" s="63">
        <f t="shared" si="76"/>
        <v>10966301.684761092</v>
      </c>
      <c r="AT74" s="63">
        <f t="shared" si="77"/>
        <v>-1206583.9095301514</v>
      </c>
      <c r="AU74" s="87">
        <f t="shared" si="60"/>
        <v>9759717.7752309404</v>
      </c>
      <c r="AV74" s="310">
        <v>9603272.7300000004</v>
      </c>
      <c r="AW74" s="310">
        <f>AV74*'1. UC Assumptions'!$C$19</f>
        <v>4208154.1102860002</v>
      </c>
      <c r="AX74" s="311">
        <f>IF(((S74+AA74)-AV74)*'1. UC Assumptions'!$C$19&gt;0,((S74+AA74)-AV74)*'1. UC Assumptions'!$C$19,0)</f>
        <v>8666492.8021457791</v>
      </c>
      <c r="AY74" s="311">
        <f t="shared" si="61"/>
        <v>12874646.91243178</v>
      </c>
      <c r="AZ74" s="311">
        <f>ROUND(AY74/'1. UC Assumptions'!$C$19,2)</f>
        <v>29380755.16</v>
      </c>
      <c r="BA74" s="311">
        <f t="shared" si="49"/>
        <v>9759717.7752309404</v>
      </c>
      <c r="BB74" s="311">
        <f t="shared" si="78"/>
        <v>0</v>
      </c>
      <c r="BC74" s="311">
        <f t="shared" si="79"/>
        <v>0</v>
      </c>
      <c r="BD74" s="311">
        <f t="shared" si="80"/>
        <v>19621037.38476906</v>
      </c>
      <c r="BE74" s="311">
        <f t="shared" si="81"/>
        <v>0</v>
      </c>
      <c r="BF74" s="311">
        <f t="shared" si="82"/>
        <v>0</v>
      </c>
      <c r="BG74" s="311">
        <f t="shared" si="83"/>
        <v>0</v>
      </c>
      <c r="BH74" s="311">
        <v>8607355.0356865916</v>
      </c>
      <c r="BI74" s="311">
        <f t="shared" si="52"/>
        <v>9759717.7752309404</v>
      </c>
      <c r="BJ74" s="312">
        <f t="shared" si="53"/>
        <v>1152362.7395443488</v>
      </c>
      <c r="BK74" s="311">
        <f t="shared" si="84"/>
        <v>9759717.7752309404</v>
      </c>
      <c r="BL74" s="311">
        <f t="shared" si="85"/>
        <v>0</v>
      </c>
      <c r="BM74" s="311">
        <f t="shared" si="86"/>
        <v>0</v>
      </c>
      <c r="BN74" s="311">
        <f t="shared" si="87"/>
        <v>0</v>
      </c>
      <c r="BO74" s="311">
        <f t="shared" si="88"/>
        <v>0</v>
      </c>
      <c r="BP74" s="311">
        <f t="shared" si="89"/>
        <v>0</v>
      </c>
      <c r="BQ74" s="311">
        <f t="shared" si="90"/>
        <v>0</v>
      </c>
      <c r="BR74" s="311">
        <f t="shared" si="50"/>
        <v>156445.04523093998</v>
      </c>
      <c r="BS74" s="311">
        <f>ROUNDDOWN(BR74*'1. UC Assumptions'!$C$19,2)</f>
        <v>68554.210000000006</v>
      </c>
      <c r="BT74" s="313">
        <f>IF(BR74&gt;0,BR74/'1. UC Assumptions'!$C$29*'1. UC Assumptions'!$C$28,0)</f>
        <v>137381.25866035023</v>
      </c>
      <c r="BU74" s="312">
        <f>BT74*'1. UC Assumptions'!$C$19</f>
        <v>60200.467544965468</v>
      </c>
      <c r="BV74" s="312">
        <f t="shared" si="54"/>
        <v>9740653.9886603504</v>
      </c>
      <c r="BW74" s="79"/>
      <c r="BX74" s="93"/>
      <c r="BY74" s="93"/>
      <c r="BZ74" s="136">
        <v>7415473.7305344492</v>
      </c>
      <c r="CA74" s="136">
        <v>29380755.163011819</v>
      </c>
      <c r="CB74" s="146">
        <f t="shared" si="46"/>
        <v>0</v>
      </c>
    </row>
    <row r="75" spans="1:80" s="6" customFormat="1">
      <c r="A75" s="130" t="s">
        <v>1193</v>
      </c>
      <c r="B75" s="130" t="s">
        <v>191</v>
      </c>
      <c r="C75" s="246" t="s">
        <v>191</v>
      </c>
      <c r="D75" s="246" t="s">
        <v>191</v>
      </c>
      <c r="E75" s="129" t="s">
        <v>580</v>
      </c>
      <c r="F75" s="130"/>
      <c r="G75" s="130"/>
      <c r="H75" s="130" t="s">
        <v>1060</v>
      </c>
      <c r="I75" s="246" t="s">
        <v>562</v>
      </c>
      <c r="J75" s="101"/>
      <c r="K75" s="125">
        <f t="shared" si="55"/>
        <v>1</v>
      </c>
      <c r="L75" s="136">
        <v>12509707.316663051</v>
      </c>
      <c r="M75" s="136">
        <v>12016288.079999998</v>
      </c>
      <c r="N75" s="151">
        <f t="shared" si="56"/>
        <v>9.9106296274789063E-2</v>
      </c>
      <c r="O75" s="136">
        <v>26949746.072242081</v>
      </c>
      <c r="P75" s="136">
        <v>6929.8906367667196</v>
      </c>
      <c r="Q75" s="136">
        <f t="shared" si="51"/>
        <v>26956675.962878849</v>
      </c>
      <c r="R75" s="136">
        <v>3698041.87331757</v>
      </c>
      <c r="S75" s="136">
        <f t="shared" si="48"/>
        <v>23258634.08956128</v>
      </c>
      <c r="T75" s="136">
        <f t="shared" si="62"/>
        <v>0</v>
      </c>
      <c r="U75" s="136" t="b">
        <f t="shared" si="63"/>
        <v>0</v>
      </c>
      <c r="V75" s="136">
        <v>0</v>
      </c>
      <c r="W75" s="136">
        <v>0</v>
      </c>
      <c r="X75" s="136">
        <v>0</v>
      </c>
      <c r="Y75" s="136">
        <v>0</v>
      </c>
      <c r="Z75" s="136">
        <v>0</v>
      </c>
      <c r="AA75" s="63">
        <f t="shared" si="57"/>
        <v>0</v>
      </c>
      <c r="AB75" s="63">
        <v>0</v>
      </c>
      <c r="AC75" s="63">
        <f t="shared" si="58"/>
        <v>23258634.08956128</v>
      </c>
      <c r="AD75" s="44">
        <f>IF(E75='2. UC Pool Allocations by Type'!B$5,'2. UC Pool Allocations by Type'!J$5,IF(E75='2. UC Pool Allocations by Type'!B$6,'2. UC Pool Allocations by Type'!J$6,IF(E75='2. UC Pool Allocations by Type'!B$7,'2. UC Pool Allocations by Type'!J$7,IF(E75='2. UC Pool Allocations by Type'!B$10,'2. UC Pool Allocations by Type'!J$10,IF(E75='2. UC Pool Allocations by Type'!B$14,'2. UC Pool Allocations by Type'!J$14,IF(E75='2. UC Pool Allocations by Type'!B$15,'2. UC Pool Allocations by Type'!J$15,IF(E75='2. UC Pool Allocations by Type'!B$16,'2. UC Pool Allocations by Type'!J$16,0)))))))</f>
        <v>1888113440.4202065</v>
      </c>
      <c r="AE75" s="64">
        <f t="shared" si="64"/>
        <v>23258634.08956128</v>
      </c>
      <c r="AF75" s="64">
        <f t="shared" si="65"/>
        <v>0</v>
      </c>
      <c r="AG75" s="64">
        <f t="shared" si="66"/>
        <v>0</v>
      </c>
      <c r="AH75" s="64">
        <f t="shared" si="67"/>
        <v>0</v>
      </c>
      <c r="AI75" s="64">
        <f t="shared" si="68"/>
        <v>0</v>
      </c>
      <c r="AJ75" s="64">
        <f t="shared" si="69"/>
        <v>0</v>
      </c>
      <c r="AK75" s="64">
        <f t="shared" si="70"/>
        <v>0</v>
      </c>
      <c r="AL75" s="42">
        <f t="shared" si="71"/>
        <v>8681233.5757353399</v>
      </c>
      <c r="AM75" s="44">
        <f>IF($F75=$E$362,S75*'1. UC Assumptions'!$H$14,0)</f>
        <v>0</v>
      </c>
      <c r="AN75" s="63">
        <f t="shared" si="59"/>
        <v>0</v>
      </c>
      <c r="AO75" s="63">
        <f t="shared" si="72"/>
        <v>0</v>
      </c>
      <c r="AP75" s="63">
        <f t="shared" si="73"/>
        <v>0</v>
      </c>
      <c r="AQ75" s="63">
        <f t="shared" si="74"/>
        <v>0</v>
      </c>
      <c r="AR75" s="63">
        <f t="shared" si="75"/>
        <v>0</v>
      </c>
      <c r="AS75" s="63">
        <f t="shared" si="76"/>
        <v>8681233.5757353399</v>
      </c>
      <c r="AT75" s="63">
        <f t="shared" si="77"/>
        <v>-955165.83880879788</v>
      </c>
      <c r="AU75" s="87">
        <f t="shared" si="60"/>
        <v>7726067.7369265417</v>
      </c>
      <c r="AV75" s="310">
        <v>7505220.0899999999</v>
      </c>
      <c r="AW75" s="310">
        <f>AV75*'1. UC Assumptions'!$C$19</f>
        <v>3288787.4434379996</v>
      </c>
      <c r="AX75" s="311">
        <f>IF(((S75+AA75)-AV75)*'1. UC Assumptions'!$C$19&gt;0,((S75+AA75)-AV75)*'1. UC Assumptions'!$C$19,0)</f>
        <v>6903146.0146077527</v>
      </c>
      <c r="AY75" s="311">
        <f t="shared" si="61"/>
        <v>10191933.458045753</v>
      </c>
      <c r="AZ75" s="311">
        <f>ROUND(AY75/'1. UC Assumptions'!$C$19,2)</f>
        <v>23258634.09</v>
      </c>
      <c r="BA75" s="311">
        <f t="shared" si="49"/>
        <v>7726067.7369265417</v>
      </c>
      <c r="BB75" s="311">
        <f t="shared" si="78"/>
        <v>0</v>
      </c>
      <c r="BC75" s="311">
        <f t="shared" si="79"/>
        <v>0</v>
      </c>
      <c r="BD75" s="311">
        <f t="shared" si="80"/>
        <v>15532566.353073459</v>
      </c>
      <c r="BE75" s="311">
        <f t="shared" si="81"/>
        <v>0</v>
      </c>
      <c r="BF75" s="311">
        <f t="shared" si="82"/>
        <v>0</v>
      </c>
      <c r="BG75" s="311">
        <f t="shared" si="83"/>
        <v>0</v>
      </c>
      <c r="BH75" s="311">
        <v>6726476.0137575287</v>
      </c>
      <c r="BI75" s="311">
        <f t="shared" si="52"/>
        <v>7726067.7369265417</v>
      </c>
      <c r="BJ75" s="312">
        <f t="shared" si="53"/>
        <v>999591.72316901293</v>
      </c>
      <c r="BK75" s="311">
        <f t="shared" si="84"/>
        <v>7726067.7369265417</v>
      </c>
      <c r="BL75" s="311">
        <f t="shared" si="85"/>
        <v>0</v>
      </c>
      <c r="BM75" s="311">
        <f t="shared" si="86"/>
        <v>0</v>
      </c>
      <c r="BN75" s="311">
        <f t="shared" si="87"/>
        <v>0</v>
      </c>
      <c r="BO75" s="311">
        <f t="shared" si="88"/>
        <v>0</v>
      </c>
      <c r="BP75" s="311">
        <f t="shared" si="89"/>
        <v>0</v>
      </c>
      <c r="BQ75" s="311">
        <f t="shared" si="90"/>
        <v>0</v>
      </c>
      <c r="BR75" s="311">
        <f t="shared" si="50"/>
        <v>220847.64692654181</v>
      </c>
      <c r="BS75" s="311">
        <f>ROUNDDOWN(BR75*'1. UC Assumptions'!$C$19,2)</f>
        <v>96775.43</v>
      </c>
      <c r="BT75" s="313">
        <f>IF(BR75&gt;0,BR75/'1. UC Assumptions'!$C$29*'1. UC Assumptions'!$C$28,0)</f>
        <v>193936.00904494838</v>
      </c>
      <c r="BU75" s="312">
        <f>BT75*'1. UC Assumptions'!$C$19</f>
        <v>84982.759163496376</v>
      </c>
      <c r="BV75" s="312">
        <f t="shared" si="54"/>
        <v>7699156.0990449479</v>
      </c>
      <c r="BW75" s="79"/>
      <c r="BX75" s="93"/>
      <c r="BY75" s="93"/>
      <c r="BZ75" s="136">
        <v>13580113.576663051</v>
      </c>
      <c r="CA75" s="136">
        <v>26949746.072242081</v>
      </c>
      <c r="CB75" s="146">
        <f t="shared" si="46"/>
        <v>-6929.8906367681921</v>
      </c>
    </row>
    <row r="76" spans="1:80" s="6" customFormat="1">
      <c r="A76" s="130" t="s">
        <v>201</v>
      </c>
      <c r="B76" s="130" t="s">
        <v>202</v>
      </c>
      <c r="C76" s="246" t="s">
        <v>202</v>
      </c>
      <c r="D76" s="246" t="s">
        <v>202</v>
      </c>
      <c r="E76" s="129" t="s">
        <v>599</v>
      </c>
      <c r="F76" s="130" t="s">
        <v>604</v>
      </c>
      <c r="G76" s="130"/>
      <c r="H76" s="130" t="s">
        <v>679</v>
      </c>
      <c r="I76" s="246" t="s">
        <v>1364</v>
      </c>
      <c r="J76" s="101"/>
      <c r="K76" s="125">
        <f t="shared" si="55"/>
        <v>1</v>
      </c>
      <c r="L76" s="136">
        <v>578911.6753369309</v>
      </c>
      <c r="M76" s="136">
        <v>981859</v>
      </c>
      <c r="N76" s="151">
        <f t="shared" si="56"/>
        <v>5.5576184582360577E-2</v>
      </c>
      <c r="O76" s="136">
        <v>1647512.3544801916</v>
      </c>
      <c r="P76" s="136">
        <v>0</v>
      </c>
      <c r="Q76" s="136">
        <f t="shared" si="51"/>
        <v>1647512.3544801916</v>
      </c>
      <c r="R76" s="136">
        <v>480160.70049922279</v>
      </c>
      <c r="S76" s="136">
        <f t="shared" si="48"/>
        <v>1167351.6539809688</v>
      </c>
      <c r="T76" s="136" t="b">
        <f t="shared" si="62"/>
        <v>0</v>
      </c>
      <c r="U76" s="136">
        <f t="shared" si="63"/>
        <v>1167351.6539809688</v>
      </c>
      <c r="V76" s="136">
        <v>0</v>
      </c>
      <c r="W76" s="136">
        <v>0</v>
      </c>
      <c r="X76" s="136">
        <v>0</v>
      </c>
      <c r="Y76" s="136">
        <v>0</v>
      </c>
      <c r="Z76" s="136">
        <v>0</v>
      </c>
      <c r="AA76" s="63">
        <f t="shared" si="57"/>
        <v>0</v>
      </c>
      <c r="AB76" s="63">
        <v>0</v>
      </c>
      <c r="AC76" s="63">
        <f t="shared" si="58"/>
        <v>1167351.6539809688</v>
      </c>
      <c r="AD76" s="44">
        <f>IF(E76='2. UC Pool Allocations by Type'!B$5,'2. UC Pool Allocations by Type'!J$5,IF(E76='2. UC Pool Allocations by Type'!B$6,'2. UC Pool Allocations by Type'!J$6,IF(E76='2. UC Pool Allocations by Type'!B$7,'2. UC Pool Allocations by Type'!J$7,IF(E76='2. UC Pool Allocations by Type'!B$10,'2. UC Pool Allocations by Type'!J$10,IF(E76='2. UC Pool Allocations by Type'!B$14,'2. UC Pool Allocations by Type'!J$14,IF(E76='2. UC Pool Allocations by Type'!B$15,'2. UC Pool Allocations by Type'!J$15,IF(E76='2. UC Pool Allocations by Type'!B$16,'2. UC Pool Allocations by Type'!J$16,0)))))))</f>
        <v>232198730.65142876</v>
      </c>
      <c r="AE76" s="64">
        <f t="shared" si="64"/>
        <v>0</v>
      </c>
      <c r="AF76" s="64">
        <f t="shared" si="65"/>
        <v>1167351.6539809688</v>
      </c>
      <c r="AG76" s="64">
        <f t="shared" si="66"/>
        <v>0</v>
      </c>
      <c r="AH76" s="64">
        <f t="shared" si="67"/>
        <v>0</v>
      </c>
      <c r="AI76" s="64">
        <f t="shared" si="68"/>
        <v>0</v>
      </c>
      <c r="AJ76" s="64">
        <f t="shared" si="69"/>
        <v>0</v>
      </c>
      <c r="AK76" s="64">
        <f t="shared" si="70"/>
        <v>0</v>
      </c>
      <c r="AL76" s="42">
        <f t="shared" si="71"/>
        <v>584649.72071891918</v>
      </c>
      <c r="AM76" s="44">
        <f>IF($F76=$E$362,S76*'1. UC Assumptions'!$H$14,0)</f>
        <v>927894.90444641095</v>
      </c>
      <c r="AN76" s="63">
        <f t="shared" si="59"/>
        <v>343245.18372749176</v>
      </c>
      <c r="AO76" s="63">
        <f t="shared" si="72"/>
        <v>343245.18372749176</v>
      </c>
      <c r="AP76" s="63">
        <f t="shared" si="73"/>
        <v>0</v>
      </c>
      <c r="AQ76" s="63">
        <f t="shared" si="74"/>
        <v>0</v>
      </c>
      <c r="AR76" s="63">
        <f t="shared" si="75"/>
        <v>0</v>
      </c>
      <c r="AS76" s="63">
        <f t="shared" si="76"/>
        <v>0</v>
      </c>
      <c r="AT76" s="63">
        <f t="shared" si="77"/>
        <v>0</v>
      </c>
      <c r="AU76" s="87">
        <f t="shared" si="60"/>
        <v>927894.90444641095</v>
      </c>
      <c r="AV76" s="310">
        <v>927897.22</v>
      </c>
      <c r="AW76" s="310">
        <f>AV76*'1. UC Assumptions'!$C$19</f>
        <v>406604.56180399994</v>
      </c>
      <c r="AX76" s="311">
        <f>IF(((S76+AA76)-AV76)*'1. UC Assumptions'!$C$19&gt;0,((S76+AA76)-AV76)*'1. UC Assumptions'!$C$19,0)</f>
        <v>104928.93297046052</v>
      </c>
      <c r="AY76" s="311">
        <f t="shared" si="61"/>
        <v>511533.49477446044</v>
      </c>
      <c r="AZ76" s="311">
        <f>ROUND(AY76/'1. UC Assumptions'!$C$19,2)</f>
        <v>1167351.6499999999</v>
      </c>
      <c r="BA76" s="311">
        <f t="shared" si="49"/>
        <v>927894.90444641095</v>
      </c>
      <c r="BB76" s="311">
        <f t="shared" si="78"/>
        <v>0</v>
      </c>
      <c r="BC76" s="311">
        <f t="shared" si="79"/>
        <v>0</v>
      </c>
      <c r="BD76" s="311">
        <f t="shared" si="80"/>
        <v>0</v>
      </c>
      <c r="BE76" s="311">
        <f t="shared" si="81"/>
        <v>0</v>
      </c>
      <c r="BF76" s="311">
        <f t="shared" si="82"/>
        <v>0</v>
      </c>
      <c r="BG76" s="311">
        <f t="shared" si="83"/>
        <v>0</v>
      </c>
      <c r="BH76" s="311">
        <v>927897.22366581613</v>
      </c>
      <c r="BI76" s="311">
        <f t="shared" si="52"/>
        <v>927894.90444641095</v>
      </c>
      <c r="BJ76" s="312">
        <f t="shared" si="53"/>
        <v>-2.3192194051807746</v>
      </c>
      <c r="BK76" s="311">
        <f t="shared" si="84"/>
        <v>0</v>
      </c>
      <c r="BL76" s="311">
        <f t="shared" si="85"/>
        <v>927894.90444641095</v>
      </c>
      <c r="BM76" s="311">
        <f t="shared" si="86"/>
        <v>0</v>
      </c>
      <c r="BN76" s="311">
        <f t="shared" si="87"/>
        <v>0</v>
      </c>
      <c r="BO76" s="311">
        <f t="shared" si="88"/>
        <v>0</v>
      </c>
      <c r="BP76" s="311">
        <f t="shared" si="89"/>
        <v>0</v>
      </c>
      <c r="BQ76" s="311">
        <f t="shared" si="90"/>
        <v>0</v>
      </c>
      <c r="BR76" s="311">
        <f t="shared" si="50"/>
        <v>-2.3155535890255123</v>
      </c>
      <c r="BS76" s="311">
        <f>ROUNDDOWN(BR76*'1. UC Assumptions'!$C$19,2)</f>
        <v>-1.01</v>
      </c>
      <c r="BT76" s="313">
        <f>IF(BR76&gt;0,BR76/'1. UC Assumptions'!$C$29*'1. UC Assumptions'!$C$28,0)</f>
        <v>0</v>
      </c>
      <c r="BU76" s="312">
        <f>BT76*'1. UC Assumptions'!$C$19</f>
        <v>0</v>
      </c>
      <c r="BV76" s="312">
        <f t="shared" si="54"/>
        <v>927897.22</v>
      </c>
      <c r="BW76" s="79"/>
      <c r="BX76" s="93"/>
      <c r="BY76" s="93"/>
      <c r="BZ76" s="136">
        <v>582919.6753369309</v>
      </c>
      <c r="CA76" s="136">
        <v>1647512.3544801916</v>
      </c>
      <c r="CB76" s="146">
        <f t="shared" si="46"/>
        <v>0</v>
      </c>
    </row>
    <row r="77" spans="1:80" s="6" customFormat="1">
      <c r="A77" s="130" t="s">
        <v>209</v>
      </c>
      <c r="B77" s="130" t="s">
        <v>210</v>
      </c>
      <c r="C77" s="246" t="s">
        <v>210</v>
      </c>
      <c r="D77" s="246" t="s">
        <v>210</v>
      </c>
      <c r="E77" s="129" t="s">
        <v>599</v>
      </c>
      <c r="F77" s="130" t="s">
        <v>604</v>
      </c>
      <c r="G77" s="130"/>
      <c r="H77" s="130" t="s">
        <v>712</v>
      </c>
      <c r="I77" s="246" t="s">
        <v>1365</v>
      </c>
      <c r="J77" s="101"/>
      <c r="K77" s="125">
        <f t="shared" si="55"/>
        <v>1</v>
      </c>
      <c r="L77" s="136">
        <v>211628.45992528019</v>
      </c>
      <c r="M77" s="136">
        <v>236306</v>
      </c>
      <c r="N77" s="151">
        <f t="shared" si="56"/>
        <v>5.7448741335973885E-2</v>
      </c>
      <c r="O77" s="136">
        <v>473667.73084899678</v>
      </c>
      <c r="P77" s="136">
        <v>0</v>
      </c>
      <c r="Q77" s="136">
        <f t="shared" si="51"/>
        <v>473667.73084899678</v>
      </c>
      <c r="R77" s="136">
        <v>98042.330370194017</v>
      </c>
      <c r="S77" s="136">
        <f t="shared" si="48"/>
        <v>375625.40047880274</v>
      </c>
      <c r="T77" s="136" t="b">
        <f t="shared" si="62"/>
        <v>0</v>
      </c>
      <c r="U77" s="136">
        <f t="shared" si="63"/>
        <v>375625.40047880274</v>
      </c>
      <c r="V77" s="136">
        <v>9235</v>
      </c>
      <c r="W77" s="136">
        <v>0</v>
      </c>
      <c r="X77" s="136">
        <v>0</v>
      </c>
      <c r="Y77" s="136">
        <v>0</v>
      </c>
      <c r="Z77" s="136">
        <v>0</v>
      </c>
      <c r="AA77" s="63">
        <f t="shared" si="57"/>
        <v>9235</v>
      </c>
      <c r="AB77" s="63">
        <v>0</v>
      </c>
      <c r="AC77" s="63">
        <f t="shared" si="58"/>
        <v>384860.40047880274</v>
      </c>
      <c r="AD77" s="44">
        <f>IF(E77='2. UC Pool Allocations by Type'!B$5,'2. UC Pool Allocations by Type'!J$5,IF(E77='2. UC Pool Allocations by Type'!B$6,'2. UC Pool Allocations by Type'!J$6,IF(E77='2. UC Pool Allocations by Type'!B$7,'2. UC Pool Allocations by Type'!J$7,IF(E77='2. UC Pool Allocations by Type'!B$10,'2. UC Pool Allocations by Type'!J$10,IF(E77='2. UC Pool Allocations by Type'!B$14,'2. UC Pool Allocations by Type'!J$14,IF(E77='2. UC Pool Allocations by Type'!B$15,'2. UC Pool Allocations by Type'!J$15,IF(E77='2. UC Pool Allocations by Type'!B$16,'2. UC Pool Allocations by Type'!J$16,0)))))))</f>
        <v>232198730.65142876</v>
      </c>
      <c r="AE77" s="64">
        <f t="shared" si="64"/>
        <v>0</v>
      </c>
      <c r="AF77" s="64">
        <f t="shared" si="65"/>
        <v>384860.40047880274</v>
      </c>
      <c r="AG77" s="64">
        <f t="shared" si="66"/>
        <v>0</v>
      </c>
      <c r="AH77" s="64">
        <f t="shared" si="67"/>
        <v>0</v>
      </c>
      <c r="AI77" s="64">
        <f t="shared" si="68"/>
        <v>0</v>
      </c>
      <c r="AJ77" s="64">
        <f t="shared" si="69"/>
        <v>0</v>
      </c>
      <c r="AK77" s="64">
        <f t="shared" si="70"/>
        <v>0</v>
      </c>
      <c r="AL77" s="42">
        <f t="shared" si="71"/>
        <v>192751.28012057598</v>
      </c>
      <c r="AM77" s="44">
        <f>IF($F77=$E$362,S77*'1. UC Assumptions'!$H$14,0)</f>
        <v>298574.03627802269</v>
      </c>
      <c r="AN77" s="63">
        <f t="shared" si="59"/>
        <v>105822.75615744671</v>
      </c>
      <c r="AO77" s="63">
        <f t="shared" si="72"/>
        <v>105822.75615744671</v>
      </c>
      <c r="AP77" s="63">
        <f t="shared" si="73"/>
        <v>0</v>
      </c>
      <c r="AQ77" s="63">
        <f t="shared" si="74"/>
        <v>0</v>
      </c>
      <c r="AR77" s="63">
        <f t="shared" si="75"/>
        <v>0</v>
      </c>
      <c r="AS77" s="63">
        <f t="shared" si="76"/>
        <v>0</v>
      </c>
      <c r="AT77" s="63">
        <f t="shared" si="77"/>
        <v>0</v>
      </c>
      <c r="AU77" s="87">
        <f t="shared" si="60"/>
        <v>298574.03627802269</v>
      </c>
      <c r="AV77" s="310">
        <v>297552.49</v>
      </c>
      <c r="AW77" s="310">
        <f>AV77*'1. UC Assumptions'!$C$19</f>
        <v>130387.50111799999</v>
      </c>
      <c r="AX77" s="311">
        <f>IF(((S77+AA77)-AV77)*'1. UC Assumptions'!$C$19&gt;0,((S77+AA77)-AV77)*'1. UC Assumptions'!$C$19,0)</f>
        <v>38258.326371811359</v>
      </c>
      <c r="AY77" s="311">
        <f t="shared" si="61"/>
        <v>168645.82748981135</v>
      </c>
      <c r="AZ77" s="311">
        <f>ROUND(AY77/'1. UC Assumptions'!$C$19,2)</f>
        <v>384860.4</v>
      </c>
      <c r="BA77" s="311">
        <f t="shared" si="49"/>
        <v>298574.03627802269</v>
      </c>
      <c r="BB77" s="311">
        <f t="shared" si="78"/>
        <v>0</v>
      </c>
      <c r="BC77" s="311">
        <f t="shared" si="79"/>
        <v>0</v>
      </c>
      <c r="BD77" s="311">
        <f t="shared" si="80"/>
        <v>0</v>
      </c>
      <c r="BE77" s="311">
        <f t="shared" si="81"/>
        <v>0</v>
      </c>
      <c r="BF77" s="311">
        <f t="shared" si="82"/>
        <v>0</v>
      </c>
      <c r="BG77" s="311">
        <f t="shared" si="83"/>
        <v>0</v>
      </c>
      <c r="BH77" s="311">
        <v>297552.49159789021</v>
      </c>
      <c r="BI77" s="311">
        <f t="shared" si="52"/>
        <v>298574.03627802269</v>
      </c>
      <c r="BJ77" s="312">
        <f t="shared" si="53"/>
        <v>1021.5446801324724</v>
      </c>
      <c r="BK77" s="311">
        <f t="shared" si="84"/>
        <v>0</v>
      </c>
      <c r="BL77" s="311">
        <f t="shared" si="85"/>
        <v>298574.03627802269</v>
      </c>
      <c r="BM77" s="311">
        <f t="shared" si="86"/>
        <v>0</v>
      </c>
      <c r="BN77" s="311">
        <f t="shared" si="87"/>
        <v>0</v>
      </c>
      <c r="BO77" s="311">
        <f t="shared" si="88"/>
        <v>0</v>
      </c>
      <c r="BP77" s="311">
        <f t="shared" si="89"/>
        <v>0</v>
      </c>
      <c r="BQ77" s="311">
        <f t="shared" si="90"/>
        <v>0</v>
      </c>
      <c r="BR77" s="311">
        <f t="shared" si="50"/>
        <v>1021.5462780226953</v>
      </c>
      <c r="BS77" s="311">
        <f>ROUNDDOWN(BR77*'1. UC Assumptions'!$C$19,2)</f>
        <v>447.64</v>
      </c>
      <c r="BT77" s="313">
        <f>IF(BR77&gt;0,BR77/'1. UC Assumptions'!$C$29*'1. UC Assumptions'!$C$28,0)</f>
        <v>897.06460979563678</v>
      </c>
      <c r="BU77" s="312">
        <f>BT77*'1. UC Assumptions'!$C$19</f>
        <v>393.09371201244801</v>
      </c>
      <c r="BV77" s="312">
        <f t="shared" si="54"/>
        <v>298449.55460979562</v>
      </c>
      <c r="BW77" s="79"/>
      <c r="BX77" s="93"/>
      <c r="BY77" s="93"/>
      <c r="BZ77" s="136">
        <v>213575.39992528019</v>
      </c>
      <c r="CA77" s="136">
        <v>473667.73084899678</v>
      </c>
      <c r="CB77" s="146">
        <f t="shared" si="46"/>
        <v>0</v>
      </c>
    </row>
    <row r="78" spans="1:80" s="6" customFormat="1">
      <c r="A78" s="130" t="s">
        <v>1194</v>
      </c>
      <c r="B78" s="130" t="s">
        <v>212</v>
      </c>
      <c r="C78" s="246" t="s">
        <v>212</v>
      </c>
      <c r="D78" s="246" t="s">
        <v>212</v>
      </c>
      <c r="E78" s="129" t="s">
        <v>599</v>
      </c>
      <c r="F78" s="130" t="s">
        <v>604</v>
      </c>
      <c r="G78" s="130"/>
      <c r="H78" s="130" t="s">
        <v>211</v>
      </c>
      <c r="I78" s="246" t="s">
        <v>1366</v>
      </c>
      <c r="J78" s="101"/>
      <c r="K78" s="125">
        <f t="shared" si="55"/>
        <v>1</v>
      </c>
      <c r="L78" s="136">
        <v>370667.71647433226</v>
      </c>
      <c r="M78" s="136">
        <v>323284</v>
      </c>
      <c r="N78" s="151">
        <f t="shared" si="56"/>
        <v>7.0796633486416072E-2</v>
      </c>
      <c r="O78" s="136">
        <v>743081.16180283483</v>
      </c>
      <c r="P78" s="136">
        <v>0</v>
      </c>
      <c r="Q78" s="136">
        <f t="shared" si="51"/>
        <v>743081.16180283483</v>
      </c>
      <c r="R78" s="136">
        <v>240425.12269502599</v>
      </c>
      <c r="S78" s="136">
        <f t="shared" si="48"/>
        <v>502656.03910780884</v>
      </c>
      <c r="T78" s="136" t="b">
        <f t="shared" si="62"/>
        <v>0</v>
      </c>
      <c r="U78" s="136">
        <f t="shared" si="63"/>
        <v>502656.03910780884</v>
      </c>
      <c r="V78" s="136">
        <v>0</v>
      </c>
      <c r="W78" s="136">
        <v>0</v>
      </c>
      <c r="X78" s="136">
        <v>0</v>
      </c>
      <c r="Y78" s="136">
        <v>0</v>
      </c>
      <c r="Z78" s="136">
        <v>0</v>
      </c>
      <c r="AA78" s="63">
        <f t="shared" si="57"/>
        <v>0</v>
      </c>
      <c r="AB78" s="63">
        <v>0</v>
      </c>
      <c r="AC78" s="63">
        <f t="shared" si="58"/>
        <v>502656.03910780884</v>
      </c>
      <c r="AD78" s="44">
        <f>IF(E78='2. UC Pool Allocations by Type'!B$5,'2. UC Pool Allocations by Type'!J$5,IF(E78='2. UC Pool Allocations by Type'!B$6,'2. UC Pool Allocations by Type'!J$6,IF(E78='2. UC Pool Allocations by Type'!B$7,'2. UC Pool Allocations by Type'!J$7,IF(E78='2. UC Pool Allocations by Type'!B$10,'2. UC Pool Allocations by Type'!J$10,IF(E78='2. UC Pool Allocations by Type'!B$14,'2. UC Pool Allocations by Type'!J$14,IF(E78='2. UC Pool Allocations by Type'!B$15,'2. UC Pool Allocations by Type'!J$15,IF(E78='2. UC Pool Allocations by Type'!B$16,'2. UC Pool Allocations by Type'!J$16,0)))))))</f>
        <v>232198730.65142876</v>
      </c>
      <c r="AE78" s="64">
        <f t="shared" si="64"/>
        <v>0</v>
      </c>
      <c r="AF78" s="64">
        <f t="shared" si="65"/>
        <v>502656.03910780884</v>
      </c>
      <c r="AG78" s="64">
        <f t="shared" si="66"/>
        <v>0</v>
      </c>
      <c r="AH78" s="64">
        <f t="shared" si="67"/>
        <v>0</v>
      </c>
      <c r="AI78" s="64">
        <f t="shared" si="68"/>
        <v>0</v>
      </c>
      <c r="AJ78" s="64">
        <f t="shared" si="69"/>
        <v>0</v>
      </c>
      <c r="AK78" s="64">
        <f t="shared" si="70"/>
        <v>0</v>
      </c>
      <c r="AL78" s="42">
        <f t="shared" si="71"/>
        <v>251747.37353552386</v>
      </c>
      <c r="AM78" s="44">
        <f>IF($F78=$E$362,S78*'1. UC Assumptions'!$H$14,0)</f>
        <v>399547.10800877109</v>
      </c>
      <c r="AN78" s="63">
        <f t="shared" si="59"/>
        <v>147799.73447324723</v>
      </c>
      <c r="AO78" s="63">
        <f t="shared" si="72"/>
        <v>147799.73447324723</v>
      </c>
      <c r="AP78" s="63">
        <f t="shared" si="73"/>
        <v>0</v>
      </c>
      <c r="AQ78" s="63">
        <f t="shared" si="74"/>
        <v>0</v>
      </c>
      <c r="AR78" s="63">
        <f t="shared" si="75"/>
        <v>0</v>
      </c>
      <c r="AS78" s="63">
        <f t="shared" si="76"/>
        <v>0</v>
      </c>
      <c r="AT78" s="63">
        <f t="shared" si="77"/>
        <v>0</v>
      </c>
      <c r="AU78" s="87">
        <f t="shared" si="60"/>
        <v>399547.10800877109</v>
      </c>
      <c r="AV78" s="310">
        <v>391321.45</v>
      </c>
      <c r="AW78" s="310">
        <f>AV78*'1. UC Assumptions'!$C$19</f>
        <v>171477.05939000001</v>
      </c>
      <c r="AX78" s="311">
        <f>IF(((S78+AA78)-AV78)*'1. UC Assumptions'!$C$19&gt;0,((S78+AA78)-AV78)*'1. UC Assumptions'!$C$19,0)</f>
        <v>48786.816947041829</v>
      </c>
      <c r="AY78" s="311">
        <f t="shared" si="61"/>
        <v>220263.87633704185</v>
      </c>
      <c r="AZ78" s="311">
        <f>ROUND(AY78/'1. UC Assumptions'!$C$19,2)</f>
        <v>502656.04</v>
      </c>
      <c r="BA78" s="311">
        <f t="shared" si="49"/>
        <v>399547.10800877109</v>
      </c>
      <c r="BB78" s="311">
        <f t="shared" si="78"/>
        <v>0</v>
      </c>
      <c r="BC78" s="311">
        <f t="shared" si="79"/>
        <v>0</v>
      </c>
      <c r="BD78" s="311">
        <f t="shared" si="80"/>
        <v>0</v>
      </c>
      <c r="BE78" s="311">
        <f t="shared" si="81"/>
        <v>0</v>
      </c>
      <c r="BF78" s="311">
        <f t="shared" si="82"/>
        <v>0</v>
      </c>
      <c r="BG78" s="311">
        <f t="shared" si="83"/>
        <v>0</v>
      </c>
      <c r="BH78" s="311">
        <v>391321.46738620754</v>
      </c>
      <c r="BI78" s="311">
        <f t="shared" si="52"/>
        <v>399547.10800877109</v>
      </c>
      <c r="BJ78" s="312">
        <f t="shared" si="53"/>
        <v>8225.6406225635437</v>
      </c>
      <c r="BK78" s="311">
        <f t="shared" si="84"/>
        <v>0</v>
      </c>
      <c r="BL78" s="311">
        <f t="shared" si="85"/>
        <v>399547.10800877109</v>
      </c>
      <c r="BM78" s="311">
        <f t="shared" si="86"/>
        <v>0</v>
      </c>
      <c r="BN78" s="311">
        <f t="shared" si="87"/>
        <v>0</v>
      </c>
      <c r="BO78" s="311">
        <f t="shared" si="88"/>
        <v>0</v>
      </c>
      <c r="BP78" s="311">
        <f t="shared" si="89"/>
        <v>0</v>
      </c>
      <c r="BQ78" s="311">
        <f t="shared" si="90"/>
        <v>0</v>
      </c>
      <c r="BR78" s="311">
        <f t="shared" si="50"/>
        <v>8225.6580087710754</v>
      </c>
      <c r="BS78" s="311">
        <f>ROUNDDOWN(BR78*'1. UC Assumptions'!$C$19,2)</f>
        <v>3604.48</v>
      </c>
      <c r="BT78" s="313">
        <f>IF(BR78&gt;0,BR78/'1. UC Assumptions'!$C$29*'1. UC Assumptions'!$C$28,0)</f>
        <v>7223.31122015663</v>
      </c>
      <c r="BU78" s="312">
        <f>BT78*'1. UC Assumptions'!$C$19</f>
        <v>3165.2549766726352</v>
      </c>
      <c r="BV78" s="312">
        <f t="shared" si="54"/>
        <v>398544.76122015662</v>
      </c>
      <c r="BW78" s="79"/>
      <c r="BX78" s="93"/>
      <c r="BY78" s="93"/>
      <c r="BZ78" s="136">
        <v>382481.60647433228</v>
      </c>
      <c r="CA78" s="136">
        <v>743081.16180283483</v>
      </c>
      <c r="CB78" s="146">
        <f t="shared" si="46"/>
        <v>0</v>
      </c>
    </row>
    <row r="79" spans="1:80" s="6" customFormat="1">
      <c r="A79" s="130" t="s">
        <v>1195</v>
      </c>
      <c r="B79" s="130" t="s">
        <v>222</v>
      </c>
      <c r="C79" s="246" t="s">
        <v>222</v>
      </c>
      <c r="D79" s="246" t="s">
        <v>222</v>
      </c>
      <c r="E79" s="129" t="s">
        <v>599</v>
      </c>
      <c r="F79" s="130" t="s">
        <v>604</v>
      </c>
      <c r="G79" s="130"/>
      <c r="H79" s="130" t="s">
        <v>221</v>
      </c>
      <c r="I79" s="246" t="s">
        <v>1367</v>
      </c>
      <c r="J79" s="101"/>
      <c r="K79" s="125">
        <f t="shared" si="55"/>
        <v>1</v>
      </c>
      <c r="L79" s="136">
        <v>1467486.7845337368</v>
      </c>
      <c r="M79" s="136">
        <v>1178228</v>
      </c>
      <c r="N79" s="151">
        <f t="shared" si="56"/>
        <v>7.319572153185061E-2</v>
      </c>
      <c r="O79" s="136">
        <v>2839369.7871551681</v>
      </c>
      <c r="P79" s="136">
        <v>0</v>
      </c>
      <c r="Q79" s="136">
        <f t="shared" si="51"/>
        <v>2839369.7871551681</v>
      </c>
      <c r="R79" s="136">
        <v>1719863.1072827899</v>
      </c>
      <c r="S79" s="136">
        <f t="shared" si="48"/>
        <v>1119506.6798723782</v>
      </c>
      <c r="T79" s="136" t="b">
        <f t="shared" si="62"/>
        <v>0</v>
      </c>
      <c r="U79" s="136">
        <f t="shared" si="63"/>
        <v>1119506.6798723782</v>
      </c>
      <c r="V79" s="136">
        <v>0</v>
      </c>
      <c r="W79" s="136">
        <v>0</v>
      </c>
      <c r="X79" s="136">
        <v>0</v>
      </c>
      <c r="Y79" s="136">
        <v>0</v>
      </c>
      <c r="Z79" s="136">
        <v>0</v>
      </c>
      <c r="AA79" s="63">
        <f t="shared" si="57"/>
        <v>0</v>
      </c>
      <c r="AB79" s="63">
        <v>0</v>
      </c>
      <c r="AC79" s="63">
        <f t="shared" si="58"/>
        <v>1119506.6798723782</v>
      </c>
      <c r="AD79" s="44">
        <f>IF(E79='2. UC Pool Allocations by Type'!B$5,'2. UC Pool Allocations by Type'!J$5,IF(E79='2. UC Pool Allocations by Type'!B$6,'2. UC Pool Allocations by Type'!J$6,IF(E79='2. UC Pool Allocations by Type'!B$7,'2. UC Pool Allocations by Type'!J$7,IF(E79='2. UC Pool Allocations by Type'!B$10,'2. UC Pool Allocations by Type'!J$10,IF(E79='2. UC Pool Allocations by Type'!B$14,'2. UC Pool Allocations by Type'!J$14,IF(E79='2. UC Pool Allocations by Type'!B$15,'2. UC Pool Allocations by Type'!J$15,IF(E79='2. UC Pool Allocations by Type'!B$16,'2. UC Pool Allocations by Type'!J$16,0)))))))</f>
        <v>232198730.65142876</v>
      </c>
      <c r="AE79" s="64">
        <f t="shared" si="64"/>
        <v>0</v>
      </c>
      <c r="AF79" s="64">
        <f t="shared" si="65"/>
        <v>1119506.6798723782</v>
      </c>
      <c r="AG79" s="64">
        <f t="shared" si="66"/>
        <v>0</v>
      </c>
      <c r="AH79" s="64">
        <f t="shared" si="67"/>
        <v>0</v>
      </c>
      <c r="AI79" s="64">
        <f t="shared" si="68"/>
        <v>0</v>
      </c>
      <c r="AJ79" s="64">
        <f t="shared" si="69"/>
        <v>0</v>
      </c>
      <c r="AK79" s="64">
        <f t="shared" si="70"/>
        <v>0</v>
      </c>
      <c r="AL79" s="42">
        <f t="shared" si="71"/>
        <v>560687.31774034991</v>
      </c>
      <c r="AM79" s="44">
        <f>IF($F79=$E$362,S79*'1. UC Assumptions'!$H$14,0)</f>
        <v>889864.28400112106</v>
      </c>
      <c r="AN79" s="63">
        <f t="shared" si="59"/>
        <v>329176.96626077115</v>
      </c>
      <c r="AO79" s="63">
        <f t="shared" si="72"/>
        <v>329176.96626077115</v>
      </c>
      <c r="AP79" s="63">
        <f t="shared" si="73"/>
        <v>0</v>
      </c>
      <c r="AQ79" s="63">
        <f t="shared" si="74"/>
        <v>0</v>
      </c>
      <c r="AR79" s="63">
        <f t="shared" si="75"/>
        <v>0</v>
      </c>
      <c r="AS79" s="63">
        <f t="shared" si="76"/>
        <v>0</v>
      </c>
      <c r="AT79" s="63">
        <f t="shared" si="77"/>
        <v>0</v>
      </c>
      <c r="AU79" s="87">
        <f t="shared" si="60"/>
        <v>889864.28400112106</v>
      </c>
      <c r="AV79" s="310">
        <v>862021.61</v>
      </c>
      <c r="AW79" s="310">
        <f>AV79*'1. UC Assumptions'!$C$19</f>
        <v>377737.86950199999</v>
      </c>
      <c r="AX79" s="311">
        <f>IF(((S79+AA79)-AV79)*'1. UC Assumptions'!$C$19&gt;0,((S79+AA79)-AV79)*'1. UC Assumptions'!$C$19,0)</f>
        <v>112829.95761807615</v>
      </c>
      <c r="AY79" s="311">
        <f t="shared" si="61"/>
        <v>490567.82712007617</v>
      </c>
      <c r="AZ79" s="311">
        <f>ROUND(AY79/'1. UC Assumptions'!$C$19,2)</f>
        <v>1119506.68</v>
      </c>
      <c r="BA79" s="311">
        <f t="shared" si="49"/>
        <v>889864.28400112106</v>
      </c>
      <c r="BB79" s="311">
        <f t="shared" si="78"/>
        <v>0</v>
      </c>
      <c r="BC79" s="311">
        <f t="shared" si="79"/>
        <v>0</v>
      </c>
      <c r="BD79" s="311">
        <f t="shared" si="80"/>
        <v>0</v>
      </c>
      <c r="BE79" s="311">
        <f t="shared" si="81"/>
        <v>0</v>
      </c>
      <c r="BF79" s="311">
        <f t="shared" si="82"/>
        <v>0</v>
      </c>
      <c r="BG79" s="311">
        <f t="shared" si="83"/>
        <v>0</v>
      </c>
      <c r="BH79" s="311">
        <v>862021.61176811962</v>
      </c>
      <c r="BI79" s="311">
        <f t="shared" si="52"/>
        <v>889864.28400112106</v>
      </c>
      <c r="BJ79" s="312">
        <f t="shared" si="53"/>
        <v>27842.672233001445</v>
      </c>
      <c r="BK79" s="311">
        <f t="shared" si="84"/>
        <v>0</v>
      </c>
      <c r="BL79" s="311">
        <f t="shared" si="85"/>
        <v>889864.28400112106</v>
      </c>
      <c r="BM79" s="311">
        <f t="shared" si="86"/>
        <v>0</v>
      </c>
      <c r="BN79" s="311">
        <f t="shared" si="87"/>
        <v>0</v>
      </c>
      <c r="BO79" s="311">
        <f t="shared" si="88"/>
        <v>0</v>
      </c>
      <c r="BP79" s="311">
        <f t="shared" si="89"/>
        <v>0</v>
      </c>
      <c r="BQ79" s="311">
        <f t="shared" si="90"/>
        <v>0</v>
      </c>
      <c r="BR79" s="311">
        <f t="shared" si="50"/>
        <v>27842.674001121079</v>
      </c>
      <c r="BS79" s="311">
        <f>ROUNDDOWN(BR79*'1. UC Assumptions'!$C$19,2)</f>
        <v>12200.65</v>
      </c>
      <c r="BT79" s="313">
        <f>IF(BR79&gt;0,BR79/'1. UC Assumptions'!$C$29*'1. UC Assumptions'!$C$28,0)</f>
        <v>24449.873711867127</v>
      </c>
      <c r="BU79" s="312">
        <f>BT79*'1. UC Assumptions'!$C$19</f>
        <v>10713.934660540175</v>
      </c>
      <c r="BV79" s="312">
        <f t="shared" si="54"/>
        <v>886471.48371186713</v>
      </c>
      <c r="BW79" s="79"/>
      <c r="BX79" s="93"/>
      <c r="BY79" s="93"/>
      <c r="BZ79" s="136">
        <v>1518556.2045337367</v>
      </c>
      <c r="CA79" s="136">
        <v>2839369.7871551681</v>
      </c>
      <c r="CB79" s="146">
        <f t="shared" si="46"/>
        <v>0</v>
      </c>
    </row>
    <row r="80" spans="1:80" s="6" customFormat="1">
      <c r="A80" s="130" t="s">
        <v>362</v>
      </c>
      <c r="B80" s="130" t="s">
        <v>363</v>
      </c>
      <c r="C80" s="246" t="s">
        <v>363</v>
      </c>
      <c r="D80" s="246" t="s">
        <v>363</v>
      </c>
      <c r="E80" s="129" t="s">
        <v>580</v>
      </c>
      <c r="F80" s="130" t="s">
        <v>604</v>
      </c>
      <c r="G80" s="130"/>
      <c r="H80" s="130" t="s">
        <v>361</v>
      </c>
      <c r="I80" s="246" t="s">
        <v>1368</v>
      </c>
      <c r="J80" s="101"/>
      <c r="K80" s="125" t="str">
        <f t="shared" si="55"/>
        <v xml:space="preserve"> </v>
      </c>
      <c r="L80" s="136">
        <v>1089427.4457477313</v>
      </c>
      <c r="M80" s="136">
        <v>2256848</v>
      </c>
      <c r="N80" s="151">
        <f t="shared" si="56"/>
        <v>0.11349670191551509</v>
      </c>
      <c r="O80" s="136">
        <v>3726066.6725409692</v>
      </c>
      <c r="P80" s="136">
        <v>0</v>
      </c>
      <c r="Q80" s="136">
        <f t="shared" si="51"/>
        <v>3726066.6725409692</v>
      </c>
      <c r="R80" s="136">
        <v>0</v>
      </c>
      <c r="S80" s="136">
        <f t="shared" si="48"/>
        <v>3726066.6725409692</v>
      </c>
      <c r="T80" s="136">
        <f t="shared" si="62"/>
        <v>3726066.6725409692</v>
      </c>
      <c r="U80" s="136" t="b">
        <f t="shared" si="63"/>
        <v>0</v>
      </c>
      <c r="V80" s="136">
        <v>1420481.79</v>
      </c>
      <c r="W80" s="136">
        <v>0</v>
      </c>
      <c r="X80" s="136">
        <v>0</v>
      </c>
      <c r="Y80" s="136">
        <v>0</v>
      </c>
      <c r="Z80" s="136">
        <v>0</v>
      </c>
      <c r="AA80" s="63">
        <f t="shared" si="57"/>
        <v>1420481.79</v>
      </c>
      <c r="AB80" s="63">
        <v>0</v>
      </c>
      <c r="AC80" s="63">
        <f t="shared" si="58"/>
        <v>5146548.4625409693</v>
      </c>
      <c r="AD80" s="44">
        <f>IF(E80='2. UC Pool Allocations by Type'!B$5,'2. UC Pool Allocations by Type'!J$5,IF(E80='2. UC Pool Allocations by Type'!B$6,'2. UC Pool Allocations by Type'!J$6,IF(E80='2. UC Pool Allocations by Type'!B$7,'2. UC Pool Allocations by Type'!J$7,IF(E80='2. UC Pool Allocations by Type'!B$10,'2. UC Pool Allocations by Type'!J$10,IF(E80='2. UC Pool Allocations by Type'!B$14,'2. UC Pool Allocations by Type'!J$14,IF(E80='2. UC Pool Allocations by Type'!B$15,'2. UC Pool Allocations by Type'!J$15,IF(E80='2. UC Pool Allocations by Type'!B$16,'2. UC Pool Allocations by Type'!J$16,0)))))))</f>
        <v>1888113440.4202065</v>
      </c>
      <c r="AE80" s="64">
        <f t="shared" si="64"/>
        <v>5146548.4625409693</v>
      </c>
      <c r="AF80" s="64">
        <f t="shared" si="65"/>
        <v>0</v>
      </c>
      <c r="AG80" s="64">
        <f t="shared" si="66"/>
        <v>0</v>
      </c>
      <c r="AH80" s="64">
        <f t="shared" si="67"/>
        <v>0</v>
      </c>
      <c r="AI80" s="64">
        <f t="shared" si="68"/>
        <v>0</v>
      </c>
      <c r="AJ80" s="64">
        <f t="shared" si="69"/>
        <v>0</v>
      </c>
      <c r="AK80" s="64">
        <f t="shared" si="70"/>
        <v>0</v>
      </c>
      <c r="AL80" s="42">
        <f t="shared" si="71"/>
        <v>1920937.7962660277</v>
      </c>
      <c r="AM80" s="44">
        <f>IF($F80=$E$362,S80*'1. UC Assumptions'!$H$14,0)</f>
        <v>2961745.3038146165</v>
      </c>
      <c r="AN80" s="63">
        <f t="shared" si="59"/>
        <v>1040807.5075485888</v>
      </c>
      <c r="AO80" s="63">
        <f t="shared" si="72"/>
        <v>0</v>
      </c>
      <c r="AP80" s="63">
        <f t="shared" si="73"/>
        <v>0</v>
      </c>
      <c r="AQ80" s="63">
        <f t="shared" si="74"/>
        <v>0</v>
      </c>
      <c r="AR80" s="63">
        <f t="shared" si="75"/>
        <v>1040807.5075485888</v>
      </c>
      <c r="AS80" s="63">
        <f t="shared" si="76"/>
        <v>0</v>
      </c>
      <c r="AT80" s="63">
        <f t="shared" si="77"/>
        <v>0</v>
      </c>
      <c r="AU80" s="87">
        <f t="shared" si="60"/>
        <v>2961745.3038146165</v>
      </c>
      <c r="AV80" s="310">
        <v>2801588.73</v>
      </c>
      <c r="AW80" s="310">
        <f>AV80*'1. UC Assumptions'!$C$19</f>
        <v>1227656.1814859998</v>
      </c>
      <c r="AX80" s="311">
        <f>IF(((S80+AA80)-AV80)*'1. UC Assumptions'!$C$19&gt;0,((S80+AA80)-AV80)*'1. UC Assumptions'!$C$19,0)</f>
        <v>1027561.3547994527</v>
      </c>
      <c r="AY80" s="311">
        <f t="shared" si="61"/>
        <v>2255217.5362854525</v>
      </c>
      <c r="AZ80" s="311">
        <f>ROUND(AY80/'1. UC Assumptions'!$C$19,2)</f>
        <v>5146548.46</v>
      </c>
      <c r="BA80" s="311">
        <f t="shared" si="49"/>
        <v>2961745.3038146165</v>
      </c>
      <c r="BB80" s="311">
        <f t="shared" si="78"/>
        <v>0</v>
      </c>
      <c r="BC80" s="311">
        <f t="shared" si="79"/>
        <v>0</v>
      </c>
      <c r="BD80" s="311">
        <f t="shared" si="80"/>
        <v>2184803.1561853834</v>
      </c>
      <c r="BE80" s="311">
        <f t="shared" si="81"/>
        <v>0</v>
      </c>
      <c r="BF80" s="311">
        <f t="shared" si="82"/>
        <v>0</v>
      </c>
      <c r="BG80" s="311">
        <f t="shared" si="83"/>
        <v>0</v>
      </c>
      <c r="BH80" s="311">
        <v>2801588.7303022286</v>
      </c>
      <c r="BI80" s="311">
        <f t="shared" si="52"/>
        <v>2961745.3038146165</v>
      </c>
      <c r="BJ80" s="312">
        <f t="shared" si="53"/>
        <v>160156.57351238793</v>
      </c>
      <c r="BK80" s="311">
        <f t="shared" si="84"/>
        <v>2961745.3038146165</v>
      </c>
      <c r="BL80" s="311">
        <f t="shared" si="85"/>
        <v>0</v>
      </c>
      <c r="BM80" s="311">
        <f t="shared" si="86"/>
        <v>0</v>
      </c>
      <c r="BN80" s="311">
        <f t="shared" si="87"/>
        <v>0</v>
      </c>
      <c r="BO80" s="311">
        <f t="shared" si="88"/>
        <v>0</v>
      </c>
      <c r="BP80" s="311">
        <f t="shared" si="89"/>
        <v>0</v>
      </c>
      <c r="BQ80" s="311">
        <f t="shared" si="90"/>
        <v>0</v>
      </c>
      <c r="BR80" s="311">
        <f t="shared" si="50"/>
        <v>160156.57381461654</v>
      </c>
      <c r="BS80" s="311">
        <f>ROUNDDOWN(BR80*'1. UC Assumptions'!$C$19,2)</f>
        <v>70180.61</v>
      </c>
      <c r="BT80" s="313">
        <f>IF(BR80&gt;0,BR80/'1. UC Assumptions'!$C$29*'1. UC Assumptions'!$C$28,0)</f>
        <v>140640.51476287912</v>
      </c>
      <c r="BU80" s="312">
        <f>BT80*'1. UC Assumptions'!$C$19</f>
        <v>61628.673569093626</v>
      </c>
      <c r="BV80" s="312">
        <f t="shared" si="54"/>
        <v>2942229.2447628789</v>
      </c>
      <c r="BW80" s="79"/>
      <c r="BX80" s="93"/>
      <c r="BY80" s="93"/>
      <c r="BZ80" s="136">
        <v>1282105.5357477311</v>
      </c>
      <c r="CA80" s="136">
        <v>3726066.6725409692</v>
      </c>
      <c r="CB80" s="146">
        <f t="shared" si="46"/>
        <v>0</v>
      </c>
    </row>
    <row r="81" spans="1:80" s="6" customFormat="1">
      <c r="A81" s="130" t="s">
        <v>1196</v>
      </c>
      <c r="B81" s="130" t="s">
        <v>159</v>
      </c>
      <c r="C81" s="246" t="s">
        <v>159</v>
      </c>
      <c r="D81" s="246" t="s">
        <v>159</v>
      </c>
      <c r="E81" s="129" t="s">
        <v>580</v>
      </c>
      <c r="F81" s="130"/>
      <c r="G81" s="130"/>
      <c r="H81" s="130" t="s">
        <v>1061</v>
      </c>
      <c r="I81" s="246" t="s">
        <v>572</v>
      </c>
      <c r="J81" s="101"/>
      <c r="K81" s="125">
        <f t="shared" si="55"/>
        <v>1</v>
      </c>
      <c r="L81" s="136">
        <v>13491637.922658203</v>
      </c>
      <c r="M81" s="136">
        <v>10432889.77</v>
      </c>
      <c r="N81" s="151">
        <f t="shared" si="56"/>
        <v>6.7655740999391423E-2</v>
      </c>
      <c r="O81" s="136">
        <v>25543159.341765452</v>
      </c>
      <c r="P81" s="136">
        <v>0</v>
      </c>
      <c r="Q81" s="136">
        <f t="shared" si="51"/>
        <v>25543159.341765452</v>
      </c>
      <c r="R81" s="136">
        <v>4585027.6520437412</v>
      </c>
      <c r="S81" s="136">
        <f t="shared" si="48"/>
        <v>20958131.689721711</v>
      </c>
      <c r="T81" s="136">
        <f t="shared" si="62"/>
        <v>0</v>
      </c>
      <c r="U81" s="136" t="b">
        <f t="shared" si="63"/>
        <v>0</v>
      </c>
      <c r="V81" s="136">
        <v>0</v>
      </c>
      <c r="W81" s="136">
        <v>0</v>
      </c>
      <c r="X81" s="136">
        <v>0</v>
      </c>
      <c r="Y81" s="136">
        <v>0</v>
      </c>
      <c r="Z81" s="136">
        <v>0</v>
      </c>
      <c r="AA81" s="63">
        <f t="shared" si="57"/>
        <v>0</v>
      </c>
      <c r="AB81" s="63">
        <v>0</v>
      </c>
      <c r="AC81" s="63">
        <f t="shared" si="58"/>
        <v>20958131.689721711</v>
      </c>
      <c r="AD81" s="44">
        <f>IF(E81='2. UC Pool Allocations by Type'!B$5,'2. UC Pool Allocations by Type'!J$5,IF(E81='2. UC Pool Allocations by Type'!B$6,'2. UC Pool Allocations by Type'!J$6,IF(E81='2. UC Pool Allocations by Type'!B$7,'2. UC Pool Allocations by Type'!J$7,IF(E81='2. UC Pool Allocations by Type'!B$10,'2. UC Pool Allocations by Type'!J$10,IF(E81='2. UC Pool Allocations by Type'!B$14,'2. UC Pool Allocations by Type'!J$14,IF(E81='2. UC Pool Allocations by Type'!B$15,'2. UC Pool Allocations by Type'!J$15,IF(E81='2. UC Pool Allocations by Type'!B$16,'2. UC Pool Allocations by Type'!J$16,0)))))))</f>
        <v>1888113440.4202065</v>
      </c>
      <c r="AE81" s="64">
        <f t="shared" si="64"/>
        <v>20958131.689721711</v>
      </c>
      <c r="AF81" s="64">
        <f t="shared" si="65"/>
        <v>0</v>
      </c>
      <c r="AG81" s="64">
        <f t="shared" si="66"/>
        <v>0</v>
      </c>
      <c r="AH81" s="64">
        <f t="shared" si="67"/>
        <v>0</v>
      </c>
      <c r="AI81" s="64">
        <f t="shared" si="68"/>
        <v>0</v>
      </c>
      <c r="AJ81" s="64">
        <f t="shared" si="69"/>
        <v>0</v>
      </c>
      <c r="AK81" s="64">
        <f t="shared" si="70"/>
        <v>0</v>
      </c>
      <c r="AL81" s="42">
        <f t="shared" si="71"/>
        <v>7822576.1585523468</v>
      </c>
      <c r="AM81" s="44">
        <f>IF($F81=$E$362,S81*'1. UC Assumptions'!$H$14,0)</f>
        <v>0</v>
      </c>
      <c r="AN81" s="63">
        <f t="shared" si="59"/>
        <v>0</v>
      </c>
      <c r="AO81" s="63">
        <f t="shared" si="72"/>
        <v>0</v>
      </c>
      <c r="AP81" s="63">
        <f t="shared" si="73"/>
        <v>0</v>
      </c>
      <c r="AQ81" s="63">
        <f t="shared" si="74"/>
        <v>0</v>
      </c>
      <c r="AR81" s="63">
        <f t="shared" si="75"/>
        <v>0</v>
      </c>
      <c r="AS81" s="63">
        <f t="shared" si="76"/>
        <v>7822576.1585523468</v>
      </c>
      <c r="AT81" s="63">
        <f t="shared" si="77"/>
        <v>-860690.75931947329</v>
      </c>
      <c r="AU81" s="87">
        <f t="shared" si="60"/>
        <v>6961885.3992328737</v>
      </c>
      <c r="AV81" s="310">
        <v>7000615.54</v>
      </c>
      <c r="AW81" s="310">
        <f>AV81*'1. UC Assumptions'!$C$19</f>
        <v>3067669.7296279999</v>
      </c>
      <c r="AX81" s="311">
        <f>IF(((S81+AA81)-AV81)*'1. UC Assumptions'!$C$19&gt;0,((S81+AA81)-AV81)*'1. UC Assumptions'!$C$19,0)</f>
        <v>6116183.576808054</v>
      </c>
      <c r="AY81" s="311">
        <f t="shared" si="61"/>
        <v>9183853.3064360544</v>
      </c>
      <c r="AZ81" s="311">
        <f>ROUND(AY81/'1. UC Assumptions'!$C$19,2)</f>
        <v>20958131.690000001</v>
      </c>
      <c r="BA81" s="311">
        <f t="shared" si="49"/>
        <v>6961885.3992328737</v>
      </c>
      <c r="BB81" s="311">
        <f t="shared" si="78"/>
        <v>0</v>
      </c>
      <c r="BC81" s="311">
        <f t="shared" si="79"/>
        <v>0</v>
      </c>
      <c r="BD81" s="311">
        <f t="shared" si="80"/>
        <v>13996246.290767128</v>
      </c>
      <c r="BE81" s="311">
        <f t="shared" si="81"/>
        <v>0</v>
      </c>
      <c r="BF81" s="311">
        <f t="shared" si="82"/>
        <v>0</v>
      </c>
      <c r="BG81" s="311">
        <f t="shared" si="83"/>
        <v>0</v>
      </c>
      <c r="BH81" s="311">
        <v>6274609.2532459395</v>
      </c>
      <c r="BI81" s="311">
        <f t="shared" si="52"/>
        <v>6961885.3992328737</v>
      </c>
      <c r="BJ81" s="312">
        <f t="shared" si="53"/>
        <v>687276.14598693419</v>
      </c>
      <c r="BK81" s="311">
        <f t="shared" si="84"/>
        <v>6961885.3992328737</v>
      </c>
      <c r="BL81" s="311">
        <f t="shared" si="85"/>
        <v>0</v>
      </c>
      <c r="BM81" s="311">
        <f t="shared" si="86"/>
        <v>0</v>
      </c>
      <c r="BN81" s="311">
        <f t="shared" si="87"/>
        <v>0</v>
      </c>
      <c r="BO81" s="311">
        <f t="shared" si="88"/>
        <v>0</v>
      </c>
      <c r="BP81" s="311">
        <f t="shared" si="89"/>
        <v>0</v>
      </c>
      <c r="BQ81" s="311">
        <f t="shared" si="90"/>
        <v>0</v>
      </c>
      <c r="BR81" s="311">
        <f t="shared" si="50"/>
        <v>-38730.140767126344</v>
      </c>
      <c r="BS81" s="311">
        <f>ROUNDDOWN(BR81*'1. UC Assumptions'!$C$19,2)</f>
        <v>-16971.54</v>
      </c>
      <c r="BT81" s="313">
        <f>IF(BR81&gt;0,BR81/'1. UC Assumptions'!$C$29*'1. UC Assumptions'!$C$28,0)</f>
        <v>0</v>
      </c>
      <c r="BU81" s="312">
        <f>BT81*'1. UC Assumptions'!$C$19</f>
        <v>0</v>
      </c>
      <c r="BV81" s="312">
        <f t="shared" si="54"/>
        <v>7000615.54</v>
      </c>
      <c r="BW81" s="79"/>
      <c r="BX81" s="93"/>
      <c r="BY81" s="93"/>
      <c r="BZ81" s="136">
        <v>13827560.192658203</v>
      </c>
      <c r="CA81" s="136">
        <v>25543159.341765452</v>
      </c>
      <c r="CB81" s="146">
        <f t="shared" si="46"/>
        <v>0</v>
      </c>
    </row>
    <row r="82" spans="1:80" s="6" customFormat="1">
      <c r="A82" s="130" t="s">
        <v>444</v>
      </c>
      <c r="B82" s="130" t="s">
        <v>445</v>
      </c>
      <c r="C82" s="246" t="s">
        <v>445</v>
      </c>
      <c r="D82" s="246" t="s">
        <v>445</v>
      </c>
      <c r="E82" s="129" t="s">
        <v>599</v>
      </c>
      <c r="F82" s="130" t="s">
        <v>604</v>
      </c>
      <c r="G82" s="130"/>
      <c r="H82" s="130" t="s">
        <v>443</v>
      </c>
      <c r="I82" s="246" t="s">
        <v>1366</v>
      </c>
      <c r="J82" s="101"/>
      <c r="K82" s="125" t="str">
        <f t="shared" si="55"/>
        <v xml:space="preserve"> </v>
      </c>
      <c r="L82" s="136">
        <v>24507.989196070295</v>
      </c>
      <c r="M82" s="136">
        <v>121652</v>
      </c>
      <c r="N82" s="151">
        <f t="shared" si="56"/>
        <v>5.2872448000000016E-2</v>
      </c>
      <c r="O82" s="136">
        <v>153887.82562452008</v>
      </c>
      <c r="P82" s="136">
        <v>0</v>
      </c>
      <c r="Q82" s="136">
        <f t="shared" si="51"/>
        <v>153887.82562452008</v>
      </c>
      <c r="R82" s="136">
        <v>0</v>
      </c>
      <c r="S82" s="136">
        <f t="shared" si="48"/>
        <v>153887.82562452008</v>
      </c>
      <c r="T82" s="136" t="b">
        <f t="shared" si="62"/>
        <v>0</v>
      </c>
      <c r="U82" s="136">
        <f t="shared" si="63"/>
        <v>153887.82562452008</v>
      </c>
      <c r="V82" s="136">
        <v>0</v>
      </c>
      <c r="W82" s="136">
        <v>0</v>
      </c>
      <c r="X82" s="136">
        <v>0</v>
      </c>
      <c r="Y82" s="136">
        <v>0</v>
      </c>
      <c r="Z82" s="136">
        <v>0</v>
      </c>
      <c r="AA82" s="63">
        <f t="shared" si="57"/>
        <v>0</v>
      </c>
      <c r="AB82" s="63">
        <v>0</v>
      </c>
      <c r="AC82" s="63">
        <f t="shared" si="58"/>
        <v>153887.82562452008</v>
      </c>
      <c r="AD82" s="44">
        <f>IF(E82='2. UC Pool Allocations by Type'!B$5,'2. UC Pool Allocations by Type'!J$5,IF(E82='2. UC Pool Allocations by Type'!B$6,'2. UC Pool Allocations by Type'!J$6,IF(E82='2. UC Pool Allocations by Type'!B$7,'2. UC Pool Allocations by Type'!J$7,IF(E82='2. UC Pool Allocations by Type'!B$10,'2. UC Pool Allocations by Type'!J$10,IF(E82='2. UC Pool Allocations by Type'!B$14,'2. UC Pool Allocations by Type'!J$14,IF(E82='2. UC Pool Allocations by Type'!B$15,'2. UC Pool Allocations by Type'!J$15,IF(E82='2. UC Pool Allocations by Type'!B$16,'2. UC Pool Allocations by Type'!J$16,0)))))))</f>
        <v>232198730.65142876</v>
      </c>
      <c r="AE82" s="64">
        <f t="shared" si="64"/>
        <v>0</v>
      </c>
      <c r="AF82" s="64">
        <f t="shared" si="65"/>
        <v>153887.82562452008</v>
      </c>
      <c r="AG82" s="64">
        <f t="shared" si="66"/>
        <v>0</v>
      </c>
      <c r="AH82" s="64">
        <f t="shared" si="67"/>
        <v>0</v>
      </c>
      <c r="AI82" s="64">
        <f t="shared" si="68"/>
        <v>0</v>
      </c>
      <c r="AJ82" s="64">
        <f t="shared" si="69"/>
        <v>0</v>
      </c>
      <c r="AK82" s="64">
        <f t="shared" si="70"/>
        <v>0</v>
      </c>
      <c r="AL82" s="42">
        <f t="shared" si="71"/>
        <v>77072.297766140138</v>
      </c>
      <c r="AM82" s="44">
        <f>IF($F82=$E$362,S82*'1. UC Assumptions'!$H$14,0)</f>
        <v>122321.09216308006</v>
      </c>
      <c r="AN82" s="63">
        <f t="shared" si="59"/>
        <v>45248.79439693992</v>
      </c>
      <c r="AO82" s="63">
        <f t="shared" si="72"/>
        <v>45248.79439693992</v>
      </c>
      <c r="AP82" s="63">
        <f t="shared" si="73"/>
        <v>0</v>
      </c>
      <c r="AQ82" s="63">
        <f t="shared" si="74"/>
        <v>0</v>
      </c>
      <c r="AR82" s="63">
        <f t="shared" si="75"/>
        <v>0</v>
      </c>
      <c r="AS82" s="63">
        <f t="shared" si="76"/>
        <v>0</v>
      </c>
      <c r="AT82" s="63">
        <f t="shared" si="77"/>
        <v>0</v>
      </c>
      <c r="AU82" s="87">
        <f t="shared" si="60"/>
        <v>122321.09216308006</v>
      </c>
      <c r="AV82" s="310">
        <v>122321.09</v>
      </c>
      <c r="AW82" s="310">
        <f>AV82*'1. UC Assumptions'!$C$19</f>
        <v>53601.101637999993</v>
      </c>
      <c r="AX82" s="311">
        <f>IF(((S82+AA82)-AV82)*'1. UC Assumptions'!$C$19&gt;0,((S82+AA82)-AV82)*'1. UC Assumptions'!$C$19,0)</f>
        <v>13832.543550664697</v>
      </c>
      <c r="AY82" s="311">
        <f t="shared" si="61"/>
        <v>67433.645188664697</v>
      </c>
      <c r="AZ82" s="311">
        <f>ROUND(AY82/'1. UC Assumptions'!$C$19,2)</f>
        <v>153887.82999999999</v>
      </c>
      <c r="BA82" s="311">
        <f t="shared" si="49"/>
        <v>122321.09216308006</v>
      </c>
      <c r="BB82" s="311">
        <f t="shared" si="78"/>
        <v>0</v>
      </c>
      <c r="BC82" s="311">
        <f t="shared" si="79"/>
        <v>0</v>
      </c>
      <c r="BD82" s="311">
        <f t="shared" si="80"/>
        <v>0</v>
      </c>
      <c r="BE82" s="311">
        <f t="shared" si="81"/>
        <v>0</v>
      </c>
      <c r="BF82" s="311">
        <f t="shared" si="82"/>
        <v>0</v>
      </c>
      <c r="BG82" s="311">
        <f t="shared" si="83"/>
        <v>0</v>
      </c>
      <c r="BH82" s="311">
        <v>122321.09216308006</v>
      </c>
      <c r="BI82" s="311">
        <f t="shared" si="52"/>
        <v>122321.09216308006</v>
      </c>
      <c r="BJ82" s="312">
        <f t="shared" si="53"/>
        <v>0</v>
      </c>
      <c r="BK82" s="311">
        <f t="shared" si="84"/>
        <v>0</v>
      </c>
      <c r="BL82" s="311">
        <f t="shared" si="85"/>
        <v>122321.09216308006</v>
      </c>
      <c r="BM82" s="311">
        <f t="shared" si="86"/>
        <v>0</v>
      </c>
      <c r="BN82" s="311">
        <f t="shared" si="87"/>
        <v>0</v>
      </c>
      <c r="BO82" s="311">
        <f t="shared" si="88"/>
        <v>0</v>
      </c>
      <c r="BP82" s="311">
        <f t="shared" si="89"/>
        <v>0</v>
      </c>
      <c r="BQ82" s="311">
        <f t="shared" si="90"/>
        <v>0</v>
      </c>
      <c r="BR82" s="311">
        <f t="shared" si="50"/>
        <v>2.1630800620187074E-3</v>
      </c>
      <c r="BS82" s="311">
        <f>ROUNDDOWN(BR82*'1. UC Assumptions'!$C$19,2)</f>
        <v>0</v>
      </c>
      <c r="BT82" s="313">
        <f>IF(BR82&gt;0,BR82/'1. UC Assumptions'!$C$29*'1. UC Assumptions'!$C$28,0)</f>
        <v>1.8994955133578627E-3</v>
      </c>
      <c r="BU82" s="312">
        <f>BT82*'1. UC Assumptions'!$C$19</f>
        <v>8.3235893395341542E-4</v>
      </c>
      <c r="BV82" s="312">
        <f t="shared" si="54"/>
        <v>122321.09189949551</v>
      </c>
      <c r="BW82" s="79"/>
      <c r="BX82" s="93"/>
      <c r="BY82" s="93"/>
      <c r="BZ82" s="136">
        <v>24507.989196070295</v>
      </c>
      <c r="CA82" s="136">
        <v>153887.82562452008</v>
      </c>
      <c r="CB82" s="146">
        <f t="shared" si="46"/>
        <v>0</v>
      </c>
    </row>
    <row r="83" spans="1:80" s="6" customFormat="1">
      <c r="A83" s="130" t="s">
        <v>548</v>
      </c>
      <c r="B83" s="130" t="s">
        <v>549</v>
      </c>
      <c r="C83" s="246" t="s">
        <v>549</v>
      </c>
      <c r="D83" s="246" t="s">
        <v>549</v>
      </c>
      <c r="E83" s="129" t="s">
        <v>580</v>
      </c>
      <c r="F83" s="130"/>
      <c r="G83" s="130"/>
      <c r="H83" s="130" t="s">
        <v>876</v>
      </c>
      <c r="I83" s="246" t="s">
        <v>570</v>
      </c>
      <c r="J83" s="101"/>
      <c r="K83" s="125" t="str">
        <f t="shared" si="55"/>
        <v xml:space="preserve"> </v>
      </c>
      <c r="L83" s="136">
        <v>4908664.4941877248</v>
      </c>
      <c r="M83" s="136">
        <v>8080754</v>
      </c>
      <c r="N83" s="151">
        <f t="shared" si="56"/>
        <v>8.2577827841066487E-2</v>
      </c>
      <c r="O83" s="136">
        <v>14062056.458356323</v>
      </c>
      <c r="P83" s="136">
        <v>0</v>
      </c>
      <c r="Q83" s="136">
        <f t="shared" si="51"/>
        <v>14062056.458356323</v>
      </c>
      <c r="R83" s="136">
        <v>0</v>
      </c>
      <c r="S83" s="136">
        <f t="shared" si="48"/>
        <v>14062056.458356323</v>
      </c>
      <c r="T83" s="136">
        <f t="shared" si="62"/>
        <v>0</v>
      </c>
      <c r="U83" s="136" t="b">
        <f t="shared" si="63"/>
        <v>0</v>
      </c>
      <c r="V83" s="136">
        <v>893731</v>
      </c>
      <c r="W83" s="136">
        <v>0</v>
      </c>
      <c r="X83" s="136">
        <v>0</v>
      </c>
      <c r="Y83" s="136">
        <v>0</v>
      </c>
      <c r="Z83" s="136">
        <v>1451314</v>
      </c>
      <c r="AA83" s="63">
        <f t="shared" si="57"/>
        <v>2345045</v>
      </c>
      <c r="AB83" s="63">
        <v>0</v>
      </c>
      <c r="AC83" s="63">
        <f t="shared" si="58"/>
        <v>16407101.458356323</v>
      </c>
      <c r="AD83" s="44">
        <f>IF(E83='2. UC Pool Allocations by Type'!B$5,'2. UC Pool Allocations by Type'!J$5,IF(E83='2. UC Pool Allocations by Type'!B$6,'2. UC Pool Allocations by Type'!J$6,IF(E83='2. UC Pool Allocations by Type'!B$7,'2. UC Pool Allocations by Type'!J$7,IF(E83='2. UC Pool Allocations by Type'!B$10,'2. UC Pool Allocations by Type'!J$10,IF(E83='2. UC Pool Allocations by Type'!B$14,'2. UC Pool Allocations by Type'!J$14,IF(E83='2. UC Pool Allocations by Type'!B$15,'2. UC Pool Allocations by Type'!J$15,IF(E83='2. UC Pool Allocations by Type'!B$16,'2. UC Pool Allocations by Type'!J$16,0)))))))</f>
        <v>1888113440.4202065</v>
      </c>
      <c r="AE83" s="64">
        <f t="shared" si="64"/>
        <v>16407101.458356323</v>
      </c>
      <c r="AF83" s="64">
        <f t="shared" si="65"/>
        <v>0</v>
      </c>
      <c r="AG83" s="64">
        <f t="shared" si="66"/>
        <v>0</v>
      </c>
      <c r="AH83" s="64">
        <f t="shared" si="67"/>
        <v>0</v>
      </c>
      <c r="AI83" s="64">
        <f t="shared" si="68"/>
        <v>0</v>
      </c>
      <c r="AJ83" s="64">
        <f t="shared" si="69"/>
        <v>0</v>
      </c>
      <c r="AK83" s="64">
        <f t="shared" si="70"/>
        <v>0</v>
      </c>
      <c r="AL83" s="42">
        <f t="shared" si="71"/>
        <v>6123914.2209432237</v>
      </c>
      <c r="AM83" s="44">
        <f>IF($F83=$E$362,S83*'1. UC Assumptions'!$H$14,0)</f>
        <v>0</v>
      </c>
      <c r="AN83" s="63">
        <f t="shared" si="59"/>
        <v>0</v>
      </c>
      <c r="AO83" s="63">
        <f t="shared" si="72"/>
        <v>0</v>
      </c>
      <c r="AP83" s="63">
        <f t="shared" si="73"/>
        <v>0</v>
      </c>
      <c r="AQ83" s="63">
        <f t="shared" si="74"/>
        <v>0</v>
      </c>
      <c r="AR83" s="63">
        <f t="shared" si="75"/>
        <v>0</v>
      </c>
      <c r="AS83" s="63">
        <f t="shared" si="76"/>
        <v>6123914.2209432237</v>
      </c>
      <c r="AT83" s="63">
        <f t="shared" si="77"/>
        <v>-673792.91348521202</v>
      </c>
      <c r="AU83" s="87">
        <f t="shared" si="60"/>
        <v>5450121.3074580114</v>
      </c>
      <c r="AV83" s="310">
        <v>5428415</v>
      </c>
      <c r="AW83" s="310">
        <f>AV83*'1. UC Assumptions'!$C$19</f>
        <v>2378731.4529999997</v>
      </c>
      <c r="AX83" s="311">
        <f>IF(((S83+AA83)-AV83)*'1. UC Assumptions'!$C$19&gt;0,((S83+AA83)-AV83)*'1. UC Assumptions'!$C$19,0)</f>
        <v>4810860.4060517401</v>
      </c>
      <c r="AY83" s="311">
        <f t="shared" si="61"/>
        <v>7189591.8590517398</v>
      </c>
      <c r="AZ83" s="311">
        <f>ROUND(AY83/'1. UC Assumptions'!$C$19,2)</f>
        <v>16407101.460000001</v>
      </c>
      <c r="BA83" s="311">
        <f t="shared" si="49"/>
        <v>5450121.3074580114</v>
      </c>
      <c r="BB83" s="311">
        <f t="shared" si="78"/>
        <v>0</v>
      </c>
      <c r="BC83" s="311">
        <f t="shared" si="79"/>
        <v>0</v>
      </c>
      <c r="BD83" s="311">
        <f t="shared" si="80"/>
        <v>10956980.152541989</v>
      </c>
      <c r="BE83" s="311">
        <f t="shared" si="81"/>
        <v>0</v>
      </c>
      <c r="BF83" s="311">
        <f t="shared" si="82"/>
        <v>0</v>
      </c>
      <c r="BG83" s="311">
        <f t="shared" si="83"/>
        <v>0</v>
      </c>
      <c r="BH83" s="311">
        <v>4865455.4407368265</v>
      </c>
      <c r="BI83" s="311">
        <f t="shared" si="52"/>
        <v>5450121.3074580114</v>
      </c>
      <c r="BJ83" s="312">
        <f t="shared" si="53"/>
        <v>584665.86672118492</v>
      </c>
      <c r="BK83" s="311">
        <f t="shared" si="84"/>
        <v>5450121.3074580114</v>
      </c>
      <c r="BL83" s="311">
        <f t="shared" si="85"/>
        <v>0</v>
      </c>
      <c r="BM83" s="311">
        <f t="shared" si="86"/>
        <v>0</v>
      </c>
      <c r="BN83" s="311">
        <f t="shared" si="87"/>
        <v>0</v>
      </c>
      <c r="BO83" s="311">
        <f t="shared" si="88"/>
        <v>0</v>
      </c>
      <c r="BP83" s="311">
        <f t="shared" si="89"/>
        <v>0</v>
      </c>
      <c r="BQ83" s="311">
        <f t="shared" si="90"/>
        <v>0</v>
      </c>
      <c r="BR83" s="311">
        <f t="shared" si="50"/>
        <v>21706.307458011433</v>
      </c>
      <c r="BS83" s="311">
        <f>ROUNDDOWN(BR83*'1. UC Assumptions'!$C$19,2)</f>
        <v>9511.7000000000007</v>
      </c>
      <c r="BT83" s="313">
        <f>IF(BR83&gt;0,BR83/'1. UC Assumptions'!$C$29*'1. UC Assumptions'!$C$28,0)</f>
        <v>19061.261000935825</v>
      </c>
      <c r="BU83" s="312">
        <f>BT83*'1. UC Assumptions'!$C$19</f>
        <v>8352.6445706100785</v>
      </c>
      <c r="BV83" s="312">
        <f t="shared" si="54"/>
        <v>5447476.2610009359</v>
      </c>
      <c r="BW83" s="79"/>
      <c r="BX83" s="93"/>
      <c r="BY83" s="93"/>
      <c r="BZ83" s="136">
        <v>5275143.4641877245</v>
      </c>
      <c r="CA83" s="136">
        <v>14062056.458356323</v>
      </c>
      <c r="CB83" s="146">
        <f t="shared" si="46"/>
        <v>0</v>
      </c>
    </row>
    <row r="84" spans="1:80" s="6" customFormat="1">
      <c r="A84" s="130" t="s">
        <v>230</v>
      </c>
      <c r="B84" s="130" t="s">
        <v>231</v>
      </c>
      <c r="C84" s="246" t="s">
        <v>231</v>
      </c>
      <c r="D84" s="246" t="s">
        <v>231</v>
      </c>
      <c r="E84" s="129" t="s">
        <v>599</v>
      </c>
      <c r="F84" s="130" t="s">
        <v>604</v>
      </c>
      <c r="G84" s="130"/>
      <c r="H84" s="130" t="s">
        <v>229</v>
      </c>
      <c r="I84" s="246" t="s">
        <v>1369</v>
      </c>
      <c r="J84" s="101"/>
      <c r="K84" s="125" t="str">
        <f t="shared" si="55"/>
        <v xml:space="preserve"> </v>
      </c>
      <c r="L84" s="136">
        <v>48328.530000000013</v>
      </c>
      <c r="M84" s="136">
        <v>492918</v>
      </c>
      <c r="N84" s="151">
        <f t="shared" si="56"/>
        <v>5.4467435973943434E-2</v>
      </c>
      <c r="O84" s="136">
        <v>570726.84071889403</v>
      </c>
      <c r="P84" s="136">
        <v>0</v>
      </c>
      <c r="Q84" s="136">
        <f t="shared" si="51"/>
        <v>570726.84071889403</v>
      </c>
      <c r="R84" s="136">
        <v>0</v>
      </c>
      <c r="S84" s="136">
        <f t="shared" si="48"/>
        <v>570726.84071889403</v>
      </c>
      <c r="T84" s="136" t="b">
        <f t="shared" si="62"/>
        <v>0</v>
      </c>
      <c r="U84" s="136">
        <f t="shared" si="63"/>
        <v>570726.84071889403</v>
      </c>
      <c r="V84" s="136">
        <v>0</v>
      </c>
      <c r="W84" s="136">
        <v>0</v>
      </c>
      <c r="X84" s="136">
        <v>0</v>
      </c>
      <c r="Y84" s="136">
        <v>0</v>
      </c>
      <c r="Z84" s="136">
        <v>0</v>
      </c>
      <c r="AA84" s="63">
        <f t="shared" si="57"/>
        <v>0</v>
      </c>
      <c r="AB84" s="63">
        <v>0</v>
      </c>
      <c r="AC84" s="63">
        <f t="shared" si="58"/>
        <v>570726.84071889403</v>
      </c>
      <c r="AD84" s="44">
        <f>IF(E84='2. UC Pool Allocations by Type'!B$5,'2. UC Pool Allocations by Type'!J$5,IF(E84='2. UC Pool Allocations by Type'!B$6,'2. UC Pool Allocations by Type'!J$6,IF(E84='2. UC Pool Allocations by Type'!B$7,'2. UC Pool Allocations by Type'!J$7,IF(E84='2. UC Pool Allocations by Type'!B$10,'2. UC Pool Allocations by Type'!J$10,IF(E84='2. UC Pool Allocations by Type'!B$14,'2. UC Pool Allocations by Type'!J$14,IF(E84='2. UC Pool Allocations by Type'!B$15,'2. UC Pool Allocations by Type'!J$15,IF(E84='2. UC Pool Allocations by Type'!B$16,'2. UC Pool Allocations by Type'!J$16,0)))))))</f>
        <v>232198730.65142876</v>
      </c>
      <c r="AE84" s="64">
        <f t="shared" si="64"/>
        <v>0</v>
      </c>
      <c r="AF84" s="64">
        <f t="shared" si="65"/>
        <v>570726.84071889403</v>
      </c>
      <c r="AG84" s="64">
        <f t="shared" si="66"/>
        <v>0</v>
      </c>
      <c r="AH84" s="64">
        <f t="shared" si="67"/>
        <v>0</v>
      </c>
      <c r="AI84" s="64">
        <f t="shared" si="68"/>
        <v>0</v>
      </c>
      <c r="AJ84" s="64">
        <f t="shared" si="69"/>
        <v>0</v>
      </c>
      <c r="AK84" s="64">
        <f t="shared" si="70"/>
        <v>0</v>
      </c>
      <c r="AL84" s="42">
        <f t="shared" si="71"/>
        <v>285839.56419231009</v>
      </c>
      <c r="AM84" s="44">
        <f>IF($F84=$E$362,S84*'1. UC Assumptions'!$H$14,0)</f>
        <v>453654.66826373624</v>
      </c>
      <c r="AN84" s="63">
        <f t="shared" si="59"/>
        <v>167815.10407142615</v>
      </c>
      <c r="AO84" s="63">
        <f t="shared" si="72"/>
        <v>167815.10407142615</v>
      </c>
      <c r="AP84" s="63">
        <f t="shared" si="73"/>
        <v>0</v>
      </c>
      <c r="AQ84" s="63">
        <f t="shared" si="74"/>
        <v>0</v>
      </c>
      <c r="AR84" s="63">
        <f t="shared" si="75"/>
        <v>0</v>
      </c>
      <c r="AS84" s="63">
        <f t="shared" si="76"/>
        <v>0</v>
      </c>
      <c r="AT84" s="63">
        <f t="shared" si="77"/>
        <v>0</v>
      </c>
      <c r="AU84" s="87">
        <f t="shared" si="60"/>
        <v>453654.66826373624</v>
      </c>
      <c r="AV84" s="310">
        <v>453831.74999999994</v>
      </c>
      <c r="AW84" s="310">
        <f>AV84*'1. UC Assumptions'!$C$19</f>
        <v>198869.07284999997</v>
      </c>
      <c r="AX84" s="311">
        <f>IF(((S84+AA84)-AV84)*'1. UC Assumptions'!$C$19&gt;0,((S84+AA84)-AV84)*'1. UC Assumptions'!$C$19,0)</f>
        <v>51223.428753019391</v>
      </c>
      <c r="AY84" s="311">
        <f t="shared" si="61"/>
        <v>250092.50160301937</v>
      </c>
      <c r="AZ84" s="311">
        <f>ROUND(AY84/'1. UC Assumptions'!$C$19,2)</f>
        <v>570726.84</v>
      </c>
      <c r="BA84" s="311">
        <f t="shared" si="49"/>
        <v>453654.66826373624</v>
      </c>
      <c r="BB84" s="311">
        <f t="shared" si="78"/>
        <v>0</v>
      </c>
      <c r="BC84" s="311">
        <f t="shared" si="79"/>
        <v>0</v>
      </c>
      <c r="BD84" s="311">
        <f t="shared" si="80"/>
        <v>0</v>
      </c>
      <c r="BE84" s="311">
        <f t="shared" si="81"/>
        <v>0</v>
      </c>
      <c r="BF84" s="311">
        <f t="shared" si="82"/>
        <v>0</v>
      </c>
      <c r="BG84" s="311">
        <f t="shared" si="83"/>
        <v>0</v>
      </c>
      <c r="BH84" s="311">
        <v>452968.46998437867</v>
      </c>
      <c r="BI84" s="311">
        <f t="shared" si="52"/>
        <v>453654.66826373624</v>
      </c>
      <c r="BJ84" s="312">
        <f t="shared" si="53"/>
        <v>686.19827935757348</v>
      </c>
      <c r="BK84" s="311">
        <f t="shared" si="84"/>
        <v>0</v>
      </c>
      <c r="BL84" s="311">
        <f t="shared" si="85"/>
        <v>453654.66826373624</v>
      </c>
      <c r="BM84" s="311">
        <f t="shared" si="86"/>
        <v>0</v>
      </c>
      <c r="BN84" s="311">
        <f t="shared" si="87"/>
        <v>0</v>
      </c>
      <c r="BO84" s="311">
        <f t="shared" si="88"/>
        <v>0</v>
      </c>
      <c r="BP84" s="311">
        <f t="shared" si="89"/>
        <v>0</v>
      </c>
      <c r="BQ84" s="311">
        <f t="shared" si="90"/>
        <v>0</v>
      </c>
      <c r="BR84" s="311">
        <f t="shared" si="50"/>
        <v>-177.08173626370262</v>
      </c>
      <c r="BS84" s="311">
        <f>ROUNDDOWN(BR84*'1. UC Assumptions'!$C$19,2)</f>
        <v>-77.59</v>
      </c>
      <c r="BT84" s="313">
        <f>IF(BR84&gt;0,BR84/'1. UC Assumptions'!$C$29*'1. UC Assumptions'!$C$28,0)</f>
        <v>0</v>
      </c>
      <c r="BU84" s="312">
        <f>BT84*'1. UC Assumptions'!$C$19</f>
        <v>0</v>
      </c>
      <c r="BV84" s="312">
        <f t="shared" si="54"/>
        <v>453831.74999999994</v>
      </c>
      <c r="BW84" s="79"/>
      <c r="BX84" s="93"/>
      <c r="BY84" s="93"/>
      <c r="BZ84" s="136">
        <v>49148.460000000006</v>
      </c>
      <c r="CA84" s="136">
        <v>570726.84071889403</v>
      </c>
      <c r="CB84" s="146">
        <f t="shared" si="46"/>
        <v>0</v>
      </c>
    </row>
    <row r="85" spans="1:80" s="6" customFormat="1">
      <c r="A85" s="130" t="s">
        <v>341</v>
      </c>
      <c r="B85" s="130" t="s">
        <v>342</v>
      </c>
      <c r="C85" s="246" t="s">
        <v>342</v>
      </c>
      <c r="D85" s="246" t="s">
        <v>342</v>
      </c>
      <c r="E85" s="129" t="s">
        <v>599</v>
      </c>
      <c r="F85" s="130"/>
      <c r="G85" s="130"/>
      <c r="H85" s="130" t="s">
        <v>672</v>
      </c>
      <c r="I85" s="246" t="s">
        <v>575</v>
      </c>
      <c r="J85" s="101"/>
      <c r="K85" s="125">
        <f t="shared" si="55"/>
        <v>1</v>
      </c>
      <c r="L85" s="136">
        <v>18721884.036478691</v>
      </c>
      <c r="M85" s="136">
        <v>27039991</v>
      </c>
      <c r="N85" s="151">
        <f t="shared" si="56"/>
        <v>9.2988888117844004E-2</v>
      </c>
      <c r="O85" s="136">
        <v>50017220.914308563</v>
      </c>
      <c r="P85" s="136">
        <v>0</v>
      </c>
      <c r="Q85" s="136">
        <f t="shared" si="51"/>
        <v>50017220.914308563</v>
      </c>
      <c r="R85" s="136">
        <v>18322727.369105399</v>
      </c>
      <c r="S85" s="136">
        <f t="shared" si="48"/>
        <v>31694493.545203164</v>
      </c>
      <c r="T85" s="136" t="b">
        <f t="shared" si="62"/>
        <v>0</v>
      </c>
      <c r="U85" s="136">
        <f t="shared" si="63"/>
        <v>0</v>
      </c>
      <c r="V85" s="136">
        <v>14120</v>
      </c>
      <c r="W85" s="136">
        <v>0</v>
      </c>
      <c r="X85" s="136">
        <v>0</v>
      </c>
      <c r="Y85" s="136">
        <v>0</v>
      </c>
      <c r="Z85" s="136">
        <v>0</v>
      </c>
      <c r="AA85" s="63">
        <f t="shared" si="57"/>
        <v>14120</v>
      </c>
      <c r="AB85" s="63">
        <v>0</v>
      </c>
      <c r="AC85" s="63">
        <f t="shared" si="58"/>
        <v>31708613.545203164</v>
      </c>
      <c r="AD85" s="44">
        <f>IF(E85='2. UC Pool Allocations by Type'!B$5,'2. UC Pool Allocations by Type'!J$5,IF(E85='2. UC Pool Allocations by Type'!B$6,'2. UC Pool Allocations by Type'!J$6,IF(E85='2. UC Pool Allocations by Type'!B$7,'2. UC Pool Allocations by Type'!J$7,IF(E85='2. UC Pool Allocations by Type'!B$10,'2. UC Pool Allocations by Type'!J$10,IF(E85='2. UC Pool Allocations by Type'!B$14,'2. UC Pool Allocations by Type'!J$14,IF(E85='2. UC Pool Allocations by Type'!B$15,'2. UC Pool Allocations by Type'!J$15,IF(E85='2. UC Pool Allocations by Type'!B$16,'2. UC Pool Allocations by Type'!J$16,0)))))))</f>
        <v>232198730.65142876</v>
      </c>
      <c r="AE85" s="64">
        <f t="shared" si="64"/>
        <v>0</v>
      </c>
      <c r="AF85" s="64">
        <f t="shared" si="65"/>
        <v>31708613.545203164</v>
      </c>
      <c r="AG85" s="64">
        <f t="shared" si="66"/>
        <v>0</v>
      </c>
      <c r="AH85" s="64">
        <f t="shared" si="67"/>
        <v>0</v>
      </c>
      <c r="AI85" s="64">
        <f t="shared" si="68"/>
        <v>0</v>
      </c>
      <c r="AJ85" s="64">
        <f t="shared" si="69"/>
        <v>0</v>
      </c>
      <c r="AK85" s="64">
        <f t="shared" si="70"/>
        <v>0</v>
      </c>
      <c r="AL85" s="42">
        <f t="shared" si="71"/>
        <v>15880760.514936829</v>
      </c>
      <c r="AM85" s="44">
        <f>IF($F85=$E$362,S85*'1. UC Assumptions'!$H$14,0)</f>
        <v>0</v>
      </c>
      <c r="AN85" s="63">
        <f t="shared" si="59"/>
        <v>0</v>
      </c>
      <c r="AO85" s="63">
        <f t="shared" si="72"/>
        <v>0</v>
      </c>
      <c r="AP85" s="63">
        <f t="shared" si="73"/>
        <v>15880760.514936829</v>
      </c>
      <c r="AQ85" s="63">
        <f t="shared" si="74"/>
        <v>-3368225.3517795727</v>
      </c>
      <c r="AR85" s="63">
        <f t="shared" si="75"/>
        <v>0</v>
      </c>
      <c r="AS85" s="63">
        <f t="shared" si="76"/>
        <v>0</v>
      </c>
      <c r="AT85" s="63">
        <f t="shared" si="77"/>
        <v>0</v>
      </c>
      <c r="AU85" s="87">
        <f t="shared" si="60"/>
        <v>12512535.163157256</v>
      </c>
      <c r="AV85" s="310">
        <v>12312329.57</v>
      </c>
      <c r="AW85" s="310">
        <f>AV85*'1. UC Assumptions'!$C$19</f>
        <v>5395262.817574</v>
      </c>
      <c r="AX85" s="311">
        <f>IF(((S85+AA85)-AV85)*'1. UC Assumptions'!$C$19&gt;0,((S85+AA85)-AV85)*'1. UC Assumptions'!$C$19,0)</f>
        <v>8499451.6379340254</v>
      </c>
      <c r="AY85" s="311">
        <f t="shared" si="61"/>
        <v>13894714.455508025</v>
      </c>
      <c r="AZ85" s="311">
        <f>ROUND(AY85/'1. UC Assumptions'!$C$19,2)</f>
        <v>31708613.550000001</v>
      </c>
      <c r="BA85" s="311">
        <f t="shared" si="49"/>
        <v>12512535.163157256</v>
      </c>
      <c r="BB85" s="311">
        <f t="shared" si="78"/>
        <v>0</v>
      </c>
      <c r="BC85" s="311">
        <f t="shared" si="79"/>
        <v>0</v>
      </c>
      <c r="BD85" s="311">
        <f t="shared" si="80"/>
        <v>0</v>
      </c>
      <c r="BE85" s="311">
        <f t="shared" si="81"/>
        <v>0</v>
      </c>
      <c r="BF85" s="311">
        <f t="shared" si="82"/>
        <v>0</v>
      </c>
      <c r="BG85" s="311">
        <f t="shared" si="83"/>
        <v>0</v>
      </c>
      <c r="BH85" s="311">
        <v>11044072.465775684</v>
      </c>
      <c r="BI85" s="311">
        <f t="shared" si="52"/>
        <v>12512535.163157256</v>
      </c>
      <c r="BJ85" s="312">
        <f t="shared" si="53"/>
        <v>1468462.6973815728</v>
      </c>
      <c r="BK85" s="311">
        <f t="shared" si="84"/>
        <v>0</v>
      </c>
      <c r="BL85" s="311">
        <f t="shared" si="85"/>
        <v>12512535.163157256</v>
      </c>
      <c r="BM85" s="311">
        <f t="shared" si="86"/>
        <v>0</v>
      </c>
      <c r="BN85" s="311">
        <f t="shared" si="87"/>
        <v>0</v>
      </c>
      <c r="BO85" s="311">
        <f t="shared" si="88"/>
        <v>0</v>
      </c>
      <c r="BP85" s="311">
        <f t="shared" si="89"/>
        <v>0</v>
      </c>
      <c r="BQ85" s="311">
        <f t="shared" si="90"/>
        <v>0</v>
      </c>
      <c r="BR85" s="311">
        <f t="shared" si="50"/>
        <v>200205.59315725602</v>
      </c>
      <c r="BS85" s="311">
        <f>ROUNDDOWN(BR85*'1. UC Assumptions'!$C$19,2)</f>
        <v>87730.09</v>
      </c>
      <c r="BT85" s="313">
        <f>IF(BR85&gt;0,BR85/'1. UC Assumptions'!$C$29*'1. UC Assumptions'!$C$28,0)</f>
        <v>175809.31590504787</v>
      </c>
      <c r="BU85" s="312">
        <f>BT85*'1. UC Assumptions'!$C$19</f>
        <v>77039.642229591977</v>
      </c>
      <c r="BV85" s="312">
        <f t="shared" si="54"/>
        <v>12488138.885905048</v>
      </c>
      <c r="BW85" s="79"/>
      <c r="BX85" s="93"/>
      <c r="BY85" s="93"/>
      <c r="BZ85" s="136">
        <v>20465498.39647869</v>
      </c>
      <c r="CA85" s="136">
        <v>50017220.914308563</v>
      </c>
      <c r="CB85" s="146">
        <f t="shared" si="46"/>
        <v>0</v>
      </c>
    </row>
    <row r="86" spans="1:80" s="6" customFormat="1">
      <c r="A86" s="130" t="s">
        <v>198</v>
      </c>
      <c r="B86" s="130" t="s">
        <v>199</v>
      </c>
      <c r="C86" s="246" t="s">
        <v>199</v>
      </c>
      <c r="D86" s="246" t="s">
        <v>199</v>
      </c>
      <c r="E86" s="129" t="s">
        <v>580</v>
      </c>
      <c r="F86" s="130"/>
      <c r="G86" s="130" t="s">
        <v>583</v>
      </c>
      <c r="H86" s="130" t="s">
        <v>197</v>
      </c>
      <c r="I86" s="246" t="s">
        <v>563</v>
      </c>
      <c r="J86" s="101"/>
      <c r="K86" s="125">
        <f t="shared" si="55"/>
        <v>1</v>
      </c>
      <c r="L86" s="136">
        <v>965111.15387755004</v>
      </c>
      <c r="M86" s="136">
        <v>556201</v>
      </c>
      <c r="N86" s="151">
        <f t="shared" si="56"/>
        <v>0.3067965946184612</v>
      </c>
      <c r="O86" s="136">
        <v>1988045.5420388589</v>
      </c>
      <c r="P86" s="136">
        <v>0</v>
      </c>
      <c r="Q86" s="136">
        <v>1988045.5420388589</v>
      </c>
      <c r="R86" s="136">
        <v>1914534.2288722489</v>
      </c>
      <c r="S86" s="136">
        <f t="shared" si="48"/>
        <v>73511.313166609965</v>
      </c>
      <c r="T86" s="136">
        <f t="shared" si="62"/>
        <v>0</v>
      </c>
      <c r="U86" s="136" t="b">
        <f t="shared" si="63"/>
        <v>0</v>
      </c>
      <c r="V86" s="136">
        <v>548972</v>
      </c>
      <c r="W86" s="136">
        <v>0</v>
      </c>
      <c r="X86" s="136">
        <v>0</v>
      </c>
      <c r="Y86" s="136">
        <v>0</v>
      </c>
      <c r="Z86" s="136">
        <v>0</v>
      </c>
      <c r="AA86" s="63">
        <f t="shared" si="57"/>
        <v>548972</v>
      </c>
      <c r="AB86" s="63">
        <v>0</v>
      </c>
      <c r="AC86" s="63">
        <f t="shared" si="58"/>
        <v>622483.31316660997</v>
      </c>
      <c r="AD86" s="44">
        <f>IF(E86='2. UC Pool Allocations by Type'!B$5,'2. UC Pool Allocations by Type'!J$5,IF(E86='2. UC Pool Allocations by Type'!B$6,'2. UC Pool Allocations by Type'!J$6,IF(E86='2. UC Pool Allocations by Type'!B$7,'2. UC Pool Allocations by Type'!J$7,IF(E86='2. UC Pool Allocations by Type'!B$10,'2. UC Pool Allocations by Type'!J$10,IF(E86='2. UC Pool Allocations by Type'!B$14,'2. UC Pool Allocations by Type'!J$14,IF(E86='2. UC Pool Allocations by Type'!B$15,'2. UC Pool Allocations by Type'!J$15,IF(E86='2. UC Pool Allocations by Type'!B$16,'2. UC Pool Allocations by Type'!J$16,0)))))))</f>
        <v>1888113440.4202065</v>
      </c>
      <c r="AE86" s="64">
        <f t="shared" si="64"/>
        <v>622483.31316660997</v>
      </c>
      <c r="AF86" s="64">
        <f t="shared" si="65"/>
        <v>0</v>
      </c>
      <c r="AG86" s="64">
        <f t="shared" si="66"/>
        <v>0</v>
      </c>
      <c r="AH86" s="64">
        <f t="shared" si="67"/>
        <v>0</v>
      </c>
      <c r="AI86" s="64">
        <f t="shared" si="68"/>
        <v>0</v>
      </c>
      <c r="AJ86" s="64">
        <f t="shared" si="69"/>
        <v>0</v>
      </c>
      <c r="AK86" s="64">
        <f t="shared" si="70"/>
        <v>0</v>
      </c>
      <c r="AL86" s="42">
        <f t="shared" si="71"/>
        <v>232340.51568928064</v>
      </c>
      <c r="AM86" s="44">
        <f>IF($F86=$E$362,S86*'1. UC Assumptions'!$H$14,0)</f>
        <v>0</v>
      </c>
      <c r="AN86" s="63">
        <f t="shared" si="59"/>
        <v>0</v>
      </c>
      <c r="AO86" s="63">
        <f t="shared" si="72"/>
        <v>0</v>
      </c>
      <c r="AP86" s="63">
        <f t="shared" si="73"/>
        <v>0</v>
      </c>
      <c r="AQ86" s="63">
        <f t="shared" si="74"/>
        <v>0</v>
      </c>
      <c r="AR86" s="63">
        <f t="shared" si="75"/>
        <v>0</v>
      </c>
      <c r="AS86" s="63">
        <f t="shared" si="76"/>
        <v>232340.51568928064</v>
      </c>
      <c r="AT86" s="63">
        <f t="shared" si="77"/>
        <v>-25563.616232825811</v>
      </c>
      <c r="AU86" s="87">
        <f t="shared" si="60"/>
        <v>206776.89945645482</v>
      </c>
      <c r="AV86" s="310">
        <v>185838.72999999998</v>
      </c>
      <c r="AW86" s="310">
        <f>AV86*'1. UC Assumptions'!$C$19</f>
        <v>81434.531485999993</v>
      </c>
      <c r="AX86" s="311">
        <f>IF(((S86+AA86)-AV86)*'1. UC Assumptions'!$C$19&gt;0,((S86+AA86)-AV86)*'1. UC Assumptions'!$C$19,0)</f>
        <v>191337.65634360848</v>
      </c>
      <c r="AY86" s="311">
        <f t="shared" si="61"/>
        <v>272772.18782960845</v>
      </c>
      <c r="AZ86" s="311">
        <f>ROUND(AY86/'1. UC Assumptions'!$C$19,2)</f>
        <v>622483.31000000006</v>
      </c>
      <c r="BA86" s="311">
        <f t="shared" si="49"/>
        <v>206776.89945645482</v>
      </c>
      <c r="BB86" s="311">
        <f t="shared" si="78"/>
        <v>0</v>
      </c>
      <c r="BC86" s="311">
        <f t="shared" si="79"/>
        <v>0</v>
      </c>
      <c r="BD86" s="311">
        <f t="shared" si="80"/>
        <v>415706.41054354527</v>
      </c>
      <c r="BE86" s="311">
        <f t="shared" si="81"/>
        <v>0</v>
      </c>
      <c r="BF86" s="311">
        <f t="shared" si="82"/>
        <v>0</v>
      </c>
      <c r="BG86" s="311">
        <f t="shared" si="83"/>
        <v>0</v>
      </c>
      <c r="BH86" s="311">
        <v>166556.91770543487</v>
      </c>
      <c r="BI86" s="311">
        <f t="shared" si="52"/>
        <v>206776.89945645482</v>
      </c>
      <c r="BJ86" s="312">
        <f t="shared" si="53"/>
        <v>40219.98175101995</v>
      </c>
      <c r="BK86" s="311">
        <f t="shared" si="84"/>
        <v>206776.89945645482</v>
      </c>
      <c r="BL86" s="311">
        <f t="shared" si="85"/>
        <v>0</v>
      </c>
      <c r="BM86" s="311">
        <f t="shared" si="86"/>
        <v>0</v>
      </c>
      <c r="BN86" s="311">
        <f t="shared" si="87"/>
        <v>0</v>
      </c>
      <c r="BO86" s="311">
        <f t="shared" si="88"/>
        <v>0</v>
      </c>
      <c r="BP86" s="311">
        <f t="shared" si="89"/>
        <v>0</v>
      </c>
      <c r="BQ86" s="311">
        <f t="shared" si="90"/>
        <v>0</v>
      </c>
      <c r="BR86" s="311">
        <f t="shared" si="50"/>
        <v>20938.169456454838</v>
      </c>
      <c r="BS86" s="311">
        <f>ROUNDDOWN(BR86*'1. UC Assumptions'!$C$19,2)</f>
        <v>9175.1</v>
      </c>
      <c r="BT86" s="313">
        <f>IF(BR86&gt;0,BR86/'1. UC Assumptions'!$C$29*'1. UC Assumptions'!$C$28,0)</f>
        <v>18386.72531766817</v>
      </c>
      <c r="BU86" s="312">
        <f>BT86*'1. UC Assumptions'!$C$19</f>
        <v>8057.0630342021914</v>
      </c>
      <c r="BV86" s="312">
        <f t="shared" si="54"/>
        <v>204225.45531766815</v>
      </c>
      <c r="BW86" s="79"/>
      <c r="BX86" s="93"/>
      <c r="BY86" s="93"/>
      <c r="BZ86" s="136">
        <v>1332010.1938775501</v>
      </c>
      <c r="CA86" s="136">
        <v>1988045.5420388589</v>
      </c>
      <c r="CB86" s="146">
        <f t="shared" si="46"/>
        <v>0</v>
      </c>
    </row>
    <row r="87" spans="1:80" s="6" customFormat="1">
      <c r="A87" s="130" t="s">
        <v>1197</v>
      </c>
      <c r="B87" s="130" t="s">
        <v>120</v>
      </c>
      <c r="C87" s="246" t="s">
        <v>120</v>
      </c>
      <c r="D87" s="246" t="s">
        <v>120</v>
      </c>
      <c r="E87" s="129" t="s">
        <v>599</v>
      </c>
      <c r="F87" s="130" t="s">
        <v>604</v>
      </c>
      <c r="G87" s="130"/>
      <c r="H87" s="130" t="s">
        <v>671</v>
      </c>
      <c r="I87" s="246" t="s">
        <v>1370</v>
      </c>
      <c r="J87" s="101"/>
      <c r="K87" s="125" t="str">
        <f t="shared" si="55"/>
        <v xml:space="preserve"> </v>
      </c>
      <c r="L87" s="136">
        <v>252609.36707485819</v>
      </c>
      <c r="M87" s="136">
        <v>359209</v>
      </c>
      <c r="N87" s="151">
        <f t="shared" si="56"/>
        <v>5.7432257280252141E-2</v>
      </c>
      <c r="O87" s="136">
        <v>646956.47694148519</v>
      </c>
      <c r="P87" s="136">
        <v>0</v>
      </c>
      <c r="Q87" s="136">
        <f t="shared" si="51"/>
        <v>646956.47694148519</v>
      </c>
      <c r="R87" s="136">
        <v>0</v>
      </c>
      <c r="S87" s="136">
        <f t="shared" si="48"/>
        <v>646956.47694148519</v>
      </c>
      <c r="T87" s="136" t="b">
        <f t="shared" si="62"/>
        <v>0</v>
      </c>
      <c r="U87" s="136">
        <f t="shared" si="63"/>
        <v>646956.47694148519</v>
      </c>
      <c r="V87" s="136">
        <v>0</v>
      </c>
      <c r="W87" s="136">
        <v>0</v>
      </c>
      <c r="X87" s="136">
        <v>0</v>
      </c>
      <c r="Y87" s="136">
        <v>0</v>
      </c>
      <c r="Z87" s="136">
        <v>0</v>
      </c>
      <c r="AA87" s="63">
        <f t="shared" si="57"/>
        <v>0</v>
      </c>
      <c r="AB87" s="63">
        <v>0</v>
      </c>
      <c r="AC87" s="63">
        <f t="shared" si="58"/>
        <v>646956.47694148519</v>
      </c>
      <c r="AD87" s="44">
        <f>IF(E87='2. UC Pool Allocations by Type'!B$5,'2. UC Pool Allocations by Type'!J$5,IF(E87='2. UC Pool Allocations by Type'!B$6,'2. UC Pool Allocations by Type'!J$6,IF(E87='2. UC Pool Allocations by Type'!B$7,'2. UC Pool Allocations by Type'!J$7,IF(E87='2. UC Pool Allocations by Type'!B$10,'2. UC Pool Allocations by Type'!J$10,IF(E87='2. UC Pool Allocations by Type'!B$14,'2. UC Pool Allocations by Type'!J$14,IF(E87='2. UC Pool Allocations by Type'!B$15,'2. UC Pool Allocations by Type'!J$15,IF(E87='2. UC Pool Allocations by Type'!B$16,'2. UC Pool Allocations by Type'!J$16,0)))))))</f>
        <v>232198730.65142876</v>
      </c>
      <c r="AE87" s="64">
        <f t="shared" si="64"/>
        <v>0</v>
      </c>
      <c r="AF87" s="64">
        <f t="shared" si="65"/>
        <v>646956.47694148519</v>
      </c>
      <c r="AG87" s="64">
        <f t="shared" si="66"/>
        <v>0</v>
      </c>
      <c r="AH87" s="64">
        <f t="shared" si="67"/>
        <v>0</v>
      </c>
      <c r="AI87" s="64">
        <f t="shared" si="68"/>
        <v>0</v>
      </c>
      <c r="AJ87" s="64">
        <f t="shared" si="69"/>
        <v>0</v>
      </c>
      <c r="AK87" s="64">
        <f t="shared" si="70"/>
        <v>0</v>
      </c>
      <c r="AL87" s="42">
        <f t="shared" si="71"/>
        <v>324017.97887657053</v>
      </c>
      <c r="AM87" s="44">
        <f>IF($F87=$E$362,S87*'1. UC Assumptions'!$H$14,0)</f>
        <v>514247.4560304113</v>
      </c>
      <c r="AN87" s="63">
        <f t="shared" si="59"/>
        <v>190229.47715384077</v>
      </c>
      <c r="AO87" s="63">
        <f t="shared" si="72"/>
        <v>190229.47715384077</v>
      </c>
      <c r="AP87" s="63">
        <f t="shared" si="73"/>
        <v>0</v>
      </c>
      <c r="AQ87" s="63">
        <f t="shared" si="74"/>
        <v>0</v>
      </c>
      <c r="AR87" s="63">
        <f t="shared" si="75"/>
        <v>0</v>
      </c>
      <c r="AS87" s="63">
        <f t="shared" si="76"/>
        <v>0</v>
      </c>
      <c r="AT87" s="63">
        <f t="shared" si="77"/>
        <v>0</v>
      </c>
      <c r="AU87" s="87">
        <f t="shared" si="60"/>
        <v>514247.4560304113</v>
      </c>
      <c r="AV87" s="310">
        <v>512029.94</v>
      </c>
      <c r="AW87" s="310">
        <f>AV87*'1. UC Assumptions'!$C$19</f>
        <v>224371.51970799998</v>
      </c>
      <c r="AX87" s="311">
        <f>IF(((S87+AA87)-AV87)*'1. UC Assumptions'!$C$19&gt;0,((S87+AA87)-AV87)*'1. UC Assumptions'!$C$19,0)</f>
        <v>59124.808487758804</v>
      </c>
      <c r="AY87" s="311">
        <f t="shared" si="61"/>
        <v>283496.3281957588</v>
      </c>
      <c r="AZ87" s="311">
        <f>ROUND(AY87/'1. UC Assumptions'!$C$19,2)</f>
        <v>646956.48</v>
      </c>
      <c r="BA87" s="311">
        <f t="shared" si="49"/>
        <v>514247.4560304113</v>
      </c>
      <c r="BB87" s="311">
        <f t="shared" si="78"/>
        <v>0</v>
      </c>
      <c r="BC87" s="311">
        <f t="shared" si="79"/>
        <v>0</v>
      </c>
      <c r="BD87" s="311">
        <f t="shared" si="80"/>
        <v>0</v>
      </c>
      <c r="BE87" s="311">
        <f t="shared" si="81"/>
        <v>0</v>
      </c>
      <c r="BF87" s="311">
        <f t="shared" si="82"/>
        <v>0</v>
      </c>
      <c r="BG87" s="311">
        <f t="shared" si="83"/>
        <v>0</v>
      </c>
      <c r="BH87" s="311">
        <v>512029.94251480827</v>
      </c>
      <c r="BI87" s="311">
        <f t="shared" si="52"/>
        <v>514247.4560304113</v>
      </c>
      <c r="BJ87" s="312">
        <f t="shared" si="53"/>
        <v>2217.5135156030301</v>
      </c>
      <c r="BK87" s="311">
        <f t="shared" si="84"/>
        <v>0</v>
      </c>
      <c r="BL87" s="311">
        <f t="shared" si="85"/>
        <v>514247.4560304113</v>
      </c>
      <c r="BM87" s="311">
        <f t="shared" si="86"/>
        <v>0</v>
      </c>
      <c r="BN87" s="311">
        <f t="shared" si="87"/>
        <v>0</v>
      </c>
      <c r="BO87" s="311">
        <f t="shared" si="88"/>
        <v>0</v>
      </c>
      <c r="BP87" s="311">
        <f t="shared" si="89"/>
        <v>0</v>
      </c>
      <c r="BQ87" s="311">
        <f t="shared" si="90"/>
        <v>0</v>
      </c>
      <c r="BR87" s="311">
        <f t="shared" si="50"/>
        <v>2217.5160304112942</v>
      </c>
      <c r="BS87" s="311">
        <f>ROUNDDOWN(BR87*'1. UC Assumptions'!$C$19,2)</f>
        <v>971.71</v>
      </c>
      <c r="BT87" s="313">
        <f>IF(BR87&gt;0,BR87/'1. UC Assumptions'!$C$29*'1. UC Assumptions'!$C$28,0)</f>
        <v>1947.2981257265005</v>
      </c>
      <c r="BU87" s="312">
        <f>BT87*'1. UC Assumptions'!$C$19</f>
        <v>853.30603869335243</v>
      </c>
      <c r="BV87" s="312">
        <f t="shared" si="54"/>
        <v>513977.23812572652</v>
      </c>
      <c r="BW87" s="79"/>
      <c r="BX87" s="93"/>
      <c r="BY87" s="93"/>
      <c r="BZ87" s="136">
        <v>255259.04707485819</v>
      </c>
      <c r="CA87" s="136">
        <v>646956.47694148519</v>
      </c>
      <c r="CB87" s="146">
        <f t="shared" si="46"/>
        <v>0</v>
      </c>
    </row>
    <row r="88" spans="1:80" s="6" customFormat="1">
      <c r="A88" s="130" t="s">
        <v>112</v>
      </c>
      <c r="B88" s="130" t="s">
        <v>113</v>
      </c>
      <c r="C88" s="246" t="s">
        <v>113</v>
      </c>
      <c r="D88" s="246" t="s">
        <v>113</v>
      </c>
      <c r="E88" s="129" t="s">
        <v>580</v>
      </c>
      <c r="F88" s="130"/>
      <c r="G88" s="130"/>
      <c r="H88" s="130" t="s">
        <v>701</v>
      </c>
      <c r="I88" s="246" t="s">
        <v>563</v>
      </c>
      <c r="J88" s="101"/>
      <c r="K88" s="125">
        <f t="shared" si="55"/>
        <v>1</v>
      </c>
      <c r="L88" s="136">
        <v>68306044.754795879</v>
      </c>
      <c r="M88" s="136">
        <v>84492289.74000001</v>
      </c>
      <c r="N88" s="151">
        <f t="shared" si="56"/>
        <v>0.12392680225133645</v>
      </c>
      <c r="O88" s="136">
        <v>171706620.89742526</v>
      </c>
      <c r="P88" s="136">
        <v>27522.58064077056</v>
      </c>
      <c r="Q88" s="136">
        <f t="shared" si="51"/>
        <v>171734143.47806603</v>
      </c>
      <c r="R88" s="136">
        <v>28041756.284788277</v>
      </c>
      <c r="S88" s="136">
        <f t="shared" si="48"/>
        <v>143692387.19327775</v>
      </c>
      <c r="T88" s="136">
        <f t="shared" si="62"/>
        <v>0</v>
      </c>
      <c r="U88" s="136" t="b">
        <f t="shared" si="63"/>
        <v>0</v>
      </c>
      <c r="V88" s="136">
        <v>1108121</v>
      </c>
      <c r="W88" s="136">
        <v>0</v>
      </c>
      <c r="X88" s="136">
        <v>0</v>
      </c>
      <c r="Y88" s="136">
        <v>0</v>
      </c>
      <c r="Z88" s="136">
        <v>0</v>
      </c>
      <c r="AA88" s="63">
        <f t="shared" si="57"/>
        <v>1108121</v>
      </c>
      <c r="AB88" s="63">
        <v>0</v>
      </c>
      <c r="AC88" s="63">
        <f t="shared" si="58"/>
        <v>144800508.19327775</v>
      </c>
      <c r="AD88" s="44">
        <f>IF(E88='2. UC Pool Allocations by Type'!B$5,'2. UC Pool Allocations by Type'!J$5,IF(E88='2. UC Pool Allocations by Type'!B$6,'2. UC Pool Allocations by Type'!J$6,IF(E88='2. UC Pool Allocations by Type'!B$7,'2. UC Pool Allocations by Type'!J$7,IF(E88='2. UC Pool Allocations by Type'!B$10,'2. UC Pool Allocations by Type'!J$10,IF(E88='2. UC Pool Allocations by Type'!B$14,'2. UC Pool Allocations by Type'!J$14,IF(E88='2. UC Pool Allocations by Type'!B$15,'2. UC Pool Allocations by Type'!J$15,IF(E88='2. UC Pool Allocations by Type'!B$16,'2. UC Pool Allocations by Type'!J$16,0)))))))</f>
        <v>1888113440.4202065</v>
      </c>
      <c r="AE88" s="64">
        <f t="shared" si="64"/>
        <v>144800508.19327775</v>
      </c>
      <c r="AF88" s="64">
        <f t="shared" si="65"/>
        <v>0</v>
      </c>
      <c r="AG88" s="64">
        <f t="shared" si="66"/>
        <v>0</v>
      </c>
      <c r="AH88" s="64">
        <f t="shared" si="67"/>
        <v>0</v>
      </c>
      <c r="AI88" s="64">
        <f t="shared" si="68"/>
        <v>0</v>
      </c>
      <c r="AJ88" s="64">
        <f t="shared" si="69"/>
        <v>0</v>
      </c>
      <c r="AK88" s="64">
        <f t="shared" si="70"/>
        <v>0</v>
      </c>
      <c r="AL88" s="42">
        <f t="shared" si="71"/>
        <v>54046468.449976556</v>
      </c>
      <c r="AM88" s="44">
        <f>IF($F88=$E$362,S88*'1. UC Assumptions'!$H$14,0)</f>
        <v>0</v>
      </c>
      <c r="AN88" s="63">
        <f t="shared" si="59"/>
        <v>0</v>
      </c>
      <c r="AO88" s="63">
        <f t="shared" si="72"/>
        <v>0</v>
      </c>
      <c r="AP88" s="63">
        <f t="shared" si="73"/>
        <v>0</v>
      </c>
      <c r="AQ88" s="63">
        <f t="shared" si="74"/>
        <v>0</v>
      </c>
      <c r="AR88" s="63">
        <f t="shared" si="75"/>
        <v>0</v>
      </c>
      <c r="AS88" s="63">
        <f t="shared" si="76"/>
        <v>54046468.449976556</v>
      </c>
      <c r="AT88" s="63">
        <f t="shared" si="77"/>
        <v>-5946544.3385794805</v>
      </c>
      <c r="AU88" s="87">
        <f t="shared" si="60"/>
        <v>48099924.111397073</v>
      </c>
      <c r="AV88" s="310">
        <v>45505414.430000007</v>
      </c>
      <c r="AW88" s="310">
        <f>AV88*'1. UC Assumptions'!$C$19</f>
        <v>19940472.603226002</v>
      </c>
      <c r="AX88" s="311">
        <f>IF(((S88+AA88)-AV88)*'1. UC Assumptions'!$C$19&gt;0,((S88+AA88)-AV88)*'1. UC Assumptions'!$C$19,0)</f>
        <v>43511110.087068304</v>
      </c>
      <c r="AY88" s="311">
        <f t="shared" si="61"/>
        <v>63451582.69029431</v>
      </c>
      <c r="AZ88" s="311">
        <f>ROUND(AY88/'1. UC Assumptions'!$C$19,2)</f>
        <v>144800508.19</v>
      </c>
      <c r="BA88" s="311">
        <f t="shared" si="49"/>
        <v>48099924.111397073</v>
      </c>
      <c r="BB88" s="311">
        <f t="shared" si="78"/>
        <v>0</v>
      </c>
      <c r="BC88" s="311">
        <f t="shared" si="79"/>
        <v>0</v>
      </c>
      <c r="BD88" s="311">
        <f t="shared" si="80"/>
        <v>96700584.078602925</v>
      </c>
      <c r="BE88" s="311">
        <f t="shared" si="81"/>
        <v>0</v>
      </c>
      <c r="BF88" s="311">
        <f t="shared" si="82"/>
        <v>0</v>
      </c>
      <c r="BG88" s="311">
        <f t="shared" si="83"/>
        <v>0</v>
      </c>
      <c r="BH88" s="311">
        <v>40786226.840096027</v>
      </c>
      <c r="BI88" s="311">
        <f t="shared" si="52"/>
        <v>48099924.111397073</v>
      </c>
      <c r="BJ88" s="312">
        <f t="shared" si="53"/>
        <v>7313697.271301046</v>
      </c>
      <c r="BK88" s="311">
        <f t="shared" si="84"/>
        <v>48099924.111397073</v>
      </c>
      <c r="BL88" s="311">
        <f t="shared" si="85"/>
        <v>0</v>
      </c>
      <c r="BM88" s="311">
        <f t="shared" si="86"/>
        <v>0</v>
      </c>
      <c r="BN88" s="311">
        <f t="shared" si="87"/>
        <v>0</v>
      </c>
      <c r="BO88" s="311">
        <f t="shared" si="88"/>
        <v>0</v>
      </c>
      <c r="BP88" s="311">
        <f t="shared" si="89"/>
        <v>0</v>
      </c>
      <c r="BQ88" s="311">
        <f t="shared" si="90"/>
        <v>0</v>
      </c>
      <c r="BR88" s="311">
        <f t="shared" si="50"/>
        <v>2594509.6813970655</v>
      </c>
      <c r="BS88" s="311">
        <f>ROUNDDOWN(BR88*'1. UC Assumptions'!$C$19,2)</f>
        <v>1136914.1399999999</v>
      </c>
      <c r="BT88" s="313">
        <f>IF(BR88&gt;0,BR88/'1. UC Assumptions'!$C$29*'1. UC Assumptions'!$C$28,0)</f>
        <v>2278352.7922576922</v>
      </c>
      <c r="BU88" s="312">
        <f>BT88*'1. UC Assumptions'!$C$19</f>
        <v>998374.1935673207</v>
      </c>
      <c r="BV88" s="312">
        <f t="shared" si="54"/>
        <v>47783767.222257696</v>
      </c>
      <c r="BW88" s="79"/>
      <c r="BX88" s="93"/>
      <c r="BY88" s="93"/>
      <c r="BZ88" s="136">
        <v>78591682.324795872</v>
      </c>
      <c r="CA88" s="136">
        <v>171706620.89742526</v>
      </c>
      <c r="CB88" s="146">
        <f t="shared" ref="CB88:CB149" si="91">CA88-Q88</f>
        <v>-27522.580640763044</v>
      </c>
    </row>
    <row r="89" spans="1:80" s="6" customFormat="1">
      <c r="A89" s="130" t="s">
        <v>1198</v>
      </c>
      <c r="B89" s="130" t="s">
        <v>237</v>
      </c>
      <c r="C89" s="246" t="s">
        <v>237</v>
      </c>
      <c r="D89" s="246" t="s">
        <v>237</v>
      </c>
      <c r="E89" s="129" t="s">
        <v>599</v>
      </c>
      <c r="F89" s="130" t="s">
        <v>604</v>
      </c>
      <c r="G89" s="130"/>
      <c r="H89" s="130" t="s">
        <v>677</v>
      </c>
      <c r="I89" s="246" t="s">
        <v>1371</v>
      </c>
      <c r="J89" s="101"/>
      <c r="K89" s="125">
        <f t="shared" si="55"/>
        <v>1</v>
      </c>
      <c r="L89" s="136">
        <v>355588.98</v>
      </c>
      <c r="M89" s="136">
        <v>1113852</v>
      </c>
      <c r="N89" s="151">
        <f t="shared" si="56"/>
        <v>8.8802799754888806E-2</v>
      </c>
      <c r="O89" s="136">
        <v>1599931.4530985677</v>
      </c>
      <c r="P89" s="136">
        <v>0</v>
      </c>
      <c r="Q89" s="136">
        <f t="shared" si="51"/>
        <v>1599931.4530985677</v>
      </c>
      <c r="R89" s="136">
        <v>352946.31975319836</v>
      </c>
      <c r="S89" s="136">
        <f t="shared" si="48"/>
        <v>1246985.1333453692</v>
      </c>
      <c r="T89" s="136" t="b">
        <f t="shared" si="62"/>
        <v>0</v>
      </c>
      <c r="U89" s="136">
        <f t="shared" si="63"/>
        <v>1246985.1333453692</v>
      </c>
      <c r="V89" s="136">
        <v>0</v>
      </c>
      <c r="W89" s="136">
        <v>0</v>
      </c>
      <c r="X89" s="136">
        <v>0</v>
      </c>
      <c r="Y89" s="136">
        <v>0</v>
      </c>
      <c r="Z89" s="136">
        <v>0</v>
      </c>
      <c r="AA89" s="63">
        <f t="shared" si="57"/>
        <v>0</v>
      </c>
      <c r="AB89" s="63">
        <v>0</v>
      </c>
      <c r="AC89" s="63">
        <f t="shared" si="58"/>
        <v>1246985.1333453692</v>
      </c>
      <c r="AD89" s="44">
        <f>IF(E89='2. UC Pool Allocations by Type'!B$5,'2. UC Pool Allocations by Type'!J$5,IF(E89='2. UC Pool Allocations by Type'!B$6,'2. UC Pool Allocations by Type'!J$6,IF(E89='2. UC Pool Allocations by Type'!B$7,'2. UC Pool Allocations by Type'!J$7,IF(E89='2. UC Pool Allocations by Type'!B$10,'2. UC Pool Allocations by Type'!J$10,IF(E89='2. UC Pool Allocations by Type'!B$14,'2. UC Pool Allocations by Type'!J$14,IF(E89='2. UC Pool Allocations by Type'!B$15,'2. UC Pool Allocations by Type'!J$15,IF(E89='2. UC Pool Allocations by Type'!B$16,'2. UC Pool Allocations by Type'!J$16,0)))))))</f>
        <v>232198730.65142876</v>
      </c>
      <c r="AE89" s="64">
        <f t="shared" si="64"/>
        <v>0</v>
      </c>
      <c r="AF89" s="64">
        <f t="shared" si="65"/>
        <v>1246985.1333453692</v>
      </c>
      <c r="AG89" s="64">
        <f t="shared" si="66"/>
        <v>0</v>
      </c>
      <c r="AH89" s="64">
        <f t="shared" si="67"/>
        <v>0</v>
      </c>
      <c r="AI89" s="64">
        <f t="shared" si="68"/>
        <v>0</v>
      </c>
      <c r="AJ89" s="64">
        <f t="shared" si="69"/>
        <v>0</v>
      </c>
      <c r="AK89" s="64">
        <f t="shared" si="70"/>
        <v>0</v>
      </c>
      <c r="AL89" s="42">
        <f t="shared" si="71"/>
        <v>624532.89671948331</v>
      </c>
      <c r="AM89" s="44">
        <f>IF($F89=$E$362,S89*'1. UC Assumptions'!$H$14,0)</f>
        <v>991193.31112067809</v>
      </c>
      <c r="AN89" s="63">
        <f t="shared" si="59"/>
        <v>366660.41440119478</v>
      </c>
      <c r="AO89" s="63">
        <f t="shared" si="72"/>
        <v>366660.41440119478</v>
      </c>
      <c r="AP89" s="63">
        <f t="shared" si="73"/>
        <v>0</v>
      </c>
      <c r="AQ89" s="63">
        <f t="shared" si="74"/>
        <v>0</v>
      </c>
      <c r="AR89" s="63">
        <f t="shared" si="75"/>
        <v>0</v>
      </c>
      <c r="AS89" s="63">
        <f t="shared" si="76"/>
        <v>0</v>
      </c>
      <c r="AT89" s="63">
        <f t="shared" si="77"/>
        <v>0</v>
      </c>
      <c r="AU89" s="87">
        <f t="shared" si="60"/>
        <v>991193.31112067809</v>
      </c>
      <c r="AV89" s="310">
        <v>951099.92999999993</v>
      </c>
      <c r="AW89" s="310">
        <f>AV89*'1. UC Assumptions'!$C$19</f>
        <v>416771.98932599992</v>
      </c>
      <c r="AX89" s="311">
        <f>IF(((S89+AA89)-AV89)*'1. UC Assumptions'!$C$19&gt;0,((S89+AA89)-AV89)*'1. UC Assumptions'!$C$19,0)</f>
        <v>129656.89610594083</v>
      </c>
      <c r="AY89" s="311">
        <f t="shared" si="61"/>
        <v>546428.88543194078</v>
      </c>
      <c r="AZ89" s="311">
        <f>ROUND(AY89/'1. UC Assumptions'!$C$19,2)</f>
        <v>1246985.1299999999</v>
      </c>
      <c r="BA89" s="311">
        <f t="shared" si="49"/>
        <v>991193.31112067809</v>
      </c>
      <c r="BB89" s="311">
        <f t="shared" si="78"/>
        <v>0</v>
      </c>
      <c r="BC89" s="311">
        <f t="shared" si="79"/>
        <v>0</v>
      </c>
      <c r="BD89" s="311">
        <f t="shared" si="80"/>
        <v>0</v>
      </c>
      <c r="BE89" s="311">
        <f t="shared" si="81"/>
        <v>0</v>
      </c>
      <c r="BF89" s="311">
        <f t="shared" si="82"/>
        <v>0</v>
      </c>
      <c r="BG89" s="311">
        <f t="shared" si="83"/>
        <v>0</v>
      </c>
      <c r="BH89" s="311">
        <v>951099.93681865872</v>
      </c>
      <c r="BI89" s="311">
        <f t="shared" si="52"/>
        <v>991193.31112067809</v>
      </c>
      <c r="BJ89" s="312">
        <f t="shared" si="53"/>
        <v>40093.374302019365</v>
      </c>
      <c r="BK89" s="311">
        <f t="shared" si="84"/>
        <v>0</v>
      </c>
      <c r="BL89" s="311">
        <f t="shared" si="85"/>
        <v>991193.31112067809</v>
      </c>
      <c r="BM89" s="311">
        <f t="shared" si="86"/>
        <v>0</v>
      </c>
      <c r="BN89" s="311">
        <f t="shared" si="87"/>
        <v>0</v>
      </c>
      <c r="BO89" s="311">
        <f t="shared" si="88"/>
        <v>0</v>
      </c>
      <c r="BP89" s="311">
        <f t="shared" si="89"/>
        <v>0</v>
      </c>
      <c r="BQ89" s="311">
        <f t="shared" si="90"/>
        <v>0</v>
      </c>
      <c r="BR89" s="311">
        <f t="shared" si="50"/>
        <v>40093.381120678154</v>
      </c>
      <c r="BS89" s="311">
        <f>ROUNDDOWN(BR89*'1. UC Assumptions'!$C$19,2)</f>
        <v>17568.91</v>
      </c>
      <c r="BT89" s="313">
        <f>IF(BR89&gt;0,BR89/'1. UC Assumptions'!$C$29*'1. UC Assumptions'!$C$28,0)</f>
        <v>35207.757165955678</v>
      </c>
      <c r="BU89" s="312">
        <f>BT89*'1. UC Assumptions'!$C$19</f>
        <v>15428.039190121777</v>
      </c>
      <c r="BV89" s="312">
        <f t="shared" si="54"/>
        <v>986307.68716595566</v>
      </c>
      <c r="BW89" s="79"/>
      <c r="BX89" s="93"/>
      <c r="BY89" s="93"/>
      <c r="BZ89" s="136">
        <v>405735.15999999992</v>
      </c>
      <c r="CA89" s="136">
        <v>1599931.4530985677</v>
      </c>
      <c r="CB89" s="146">
        <f t="shared" si="91"/>
        <v>0</v>
      </c>
    </row>
    <row r="90" spans="1:80" s="6" customFormat="1">
      <c r="A90" s="130" t="s">
        <v>555</v>
      </c>
      <c r="B90" s="130" t="s">
        <v>556</v>
      </c>
      <c r="C90" s="246" t="s">
        <v>556</v>
      </c>
      <c r="D90" s="246" t="s">
        <v>556</v>
      </c>
      <c r="E90" s="129" t="s">
        <v>580</v>
      </c>
      <c r="F90" s="130"/>
      <c r="G90" s="130"/>
      <c r="H90" s="130" t="s">
        <v>772</v>
      </c>
      <c r="I90" s="246" t="s">
        <v>578</v>
      </c>
      <c r="J90" s="101"/>
      <c r="K90" s="125">
        <f t="shared" si="55"/>
        <v>1</v>
      </c>
      <c r="L90" s="136">
        <v>10659790.104137998</v>
      </c>
      <c r="M90" s="136">
        <v>19646733.489999998</v>
      </c>
      <c r="N90" s="151">
        <f t="shared" si="56"/>
        <v>0.13702373148664582</v>
      </c>
      <c r="O90" s="136">
        <v>34444486.876328275</v>
      </c>
      <c r="P90" s="136">
        <v>14749.669066583043</v>
      </c>
      <c r="Q90" s="136">
        <f t="shared" si="51"/>
        <v>34459236.54539486</v>
      </c>
      <c r="R90" s="136">
        <v>3069473.3450624566</v>
      </c>
      <c r="S90" s="136">
        <f t="shared" si="48"/>
        <v>31389763.200332403</v>
      </c>
      <c r="T90" s="136">
        <f t="shared" si="62"/>
        <v>0</v>
      </c>
      <c r="U90" s="136" t="b">
        <f t="shared" si="63"/>
        <v>0</v>
      </c>
      <c r="V90" s="136">
        <v>811388</v>
      </c>
      <c r="W90" s="136">
        <v>0</v>
      </c>
      <c r="X90" s="136">
        <v>3110824.1055349796</v>
      </c>
      <c r="Y90" s="136">
        <v>0</v>
      </c>
      <c r="Z90" s="136">
        <v>0</v>
      </c>
      <c r="AA90" s="63">
        <f t="shared" si="57"/>
        <v>3922212.1055349796</v>
      </c>
      <c r="AB90" s="63">
        <v>0</v>
      </c>
      <c r="AC90" s="63">
        <f t="shared" si="58"/>
        <v>35311975.305867381</v>
      </c>
      <c r="AD90" s="44">
        <f>IF(E90='2. UC Pool Allocations by Type'!B$5,'2. UC Pool Allocations by Type'!J$5,IF(E90='2. UC Pool Allocations by Type'!B$6,'2. UC Pool Allocations by Type'!J$6,IF(E90='2. UC Pool Allocations by Type'!B$7,'2. UC Pool Allocations by Type'!J$7,IF(E90='2. UC Pool Allocations by Type'!B$10,'2. UC Pool Allocations by Type'!J$10,IF(E90='2. UC Pool Allocations by Type'!B$14,'2. UC Pool Allocations by Type'!J$14,IF(E90='2. UC Pool Allocations by Type'!B$15,'2. UC Pool Allocations by Type'!J$15,IF(E90='2. UC Pool Allocations by Type'!B$16,'2. UC Pool Allocations by Type'!J$16,0)))))))</f>
        <v>1888113440.4202065</v>
      </c>
      <c r="AE90" s="64">
        <f t="shared" si="64"/>
        <v>35311975.305867381</v>
      </c>
      <c r="AF90" s="64">
        <f t="shared" si="65"/>
        <v>0</v>
      </c>
      <c r="AG90" s="64">
        <f t="shared" si="66"/>
        <v>0</v>
      </c>
      <c r="AH90" s="64">
        <f t="shared" si="67"/>
        <v>0</v>
      </c>
      <c r="AI90" s="64">
        <f t="shared" si="68"/>
        <v>0</v>
      </c>
      <c r="AJ90" s="64">
        <f t="shared" si="69"/>
        <v>0</v>
      </c>
      <c r="AK90" s="64">
        <f t="shared" si="70"/>
        <v>0</v>
      </c>
      <c r="AL90" s="42">
        <f t="shared" si="71"/>
        <v>13180116.444947068</v>
      </c>
      <c r="AM90" s="44">
        <f>IF($F90=$E$362,S90*'1. UC Assumptions'!$H$14,0)</f>
        <v>0</v>
      </c>
      <c r="AN90" s="63">
        <f t="shared" si="59"/>
        <v>0</v>
      </c>
      <c r="AO90" s="63">
        <f t="shared" si="72"/>
        <v>0</v>
      </c>
      <c r="AP90" s="63">
        <f t="shared" si="73"/>
        <v>0</v>
      </c>
      <c r="AQ90" s="63">
        <f t="shared" si="74"/>
        <v>0</v>
      </c>
      <c r="AR90" s="63">
        <f t="shared" si="75"/>
        <v>0</v>
      </c>
      <c r="AS90" s="63">
        <f t="shared" si="76"/>
        <v>13180116.444947068</v>
      </c>
      <c r="AT90" s="63">
        <f t="shared" si="77"/>
        <v>-1450162.2229038039</v>
      </c>
      <c r="AU90" s="87">
        <f t="shared" si="60"/>
        <v>11729954.222043265</v>
      </c>
      <c r="AV90" s="310">
        <v>11114418.41</v>
      </c>
      <c r="AW90" s="310">
        <f>AV90*'1. UC Assumptions'!$C$19</f>
        <v>4870338.1472619995</v>
      </c>
      <c r="AX90" s="311">
        <f>IF(((S90+AA90)-AV90)*'1. UC Assumptions'!$C$19&gt;0,((S90+AA90)-AV90)*'1. UC Assumptions'!$C$19,0)</f>
        <v>10603369.431769086</v>
      </c>
      <c r="AY90" s="311">
        <f t="shared" si="61"/>
        <v>15473707.579031086</v>
      </c>
      <c r="AZ90" s="311">
        <f>ROUND(AY90/'1. UC Assumptions'!$C$19,2)</f>
        <v>35311975.310000002</v>
      </c>
      <c r="BA90" s="311">
        <f t="shared" si="49"/>
        <v>11729954.222043265</v>
      </c>
      <c r="BB90" s="311">
        <f t="shared" si="78"/>
        <v>0</v>
      </c>
      <c r="BC90" s="311">
        <f t="shared" si="79"/>
        <v>0</v>
      </c>
      <c r="BD90" s="311">
        <f t="shared" si="80"/>
        <v>23582021.087956738</v>
      </c>
      <c r="BE90" s="311">
        <f t="shared" si="81"/>
        <v>0</v>
      </c>
      <c r="BF90" s="311">
        <f t="shared" si="82"/>
        <v>0</v>
      </c>
      <c r="BG90" s="311">
        <f t="shared" si="83"/>
        <v>0</v>
      </c>
      <c r="BH90" s="311">
        <v>9961785.8044266198</v>
      </c>
      <c r="BI90" s="311">
        <f t="shared" si="52"/>
        <v>11729954.222043265</v>
      </c>
      <c r="BJ90" s="312">
        <f t="shared" si="53"/>
        <v>1768168.4176166449</v>
      </c>
      <c r="BK90" s="311">
        <f t="shared" si="84"/>
        <v>11729954.222043265</v>
      </c>
      <c r="BL90" s="311">
        <f t="shared" si="85"/>
        <v>0</v>
      </c>
      <c r="BM90" s="311">
        <f t="shared" si="86"/>
        <v>0</v>
      </c>
      <c r="BN90" s="311">
        <f t="shared" si="87"/>
        <v>0</v>
      </c>
      <c r="BO90" s="311">
        <f t="shared" si="88"/>
        <v>0</v>
      </c>
      <c r="BP90" s="311">
        <f t="shared" si="89"/>
        <v>0</v>
      </c>
      <c r="BQ90" s="311">
        <f t="shared" si="90"/>
        <v>0</v>
      </c>
      <c r="BR90" s="311">
        <f t="shared" si="50"/>
        <v>615535.81204326451</v>
      </c>
      <c r="BS90" s="311">
        <f>ROUNDDOWN(BR90*'1. UC Assumptions'!$C$19,2)</f>
        <v>269727.78999999998</v>
      </c>
      <c r="BT90" s="313">
        <f>IF(BR90&gt;0,BR90/'1. UC Assumptions'!$C$29*'1. UC Assumptions'!$C$28,0)</f>
        <v>540529.00482846657</v>
      </c>
      <c r="BU90" s="312">
        <f>BT90*'1. UC Assumptions'!$C$19</f>
        <v>236859.80991583405</v>
      </c>
      <c r="BV90" s="312">
        <f t="shared" si="54"/>
        <v>11654947.414828466</v>
      </c>
      <c r="BW90" s="79"/>
      <c r="BX90" s="93"/>
      <c r="BY90" s="93"/>
      <c r="BZ90" s="136">
        <v>13068043.064137999</v>
      </c>
      <c r="CA90" s="136">
        <v>34444486.876328275</v>
      </c>
      <c r="CB90" s="146">
        <f t="shared" si="91"/>
        <v>-14749.6690665856</v>
      </c>
    </row>
    <row r="91" spans="1:80" s="6" customFormat="1">
      <c r="A91" s="130" t="s">
        <v>470</v>
      </c>
      <c r="B91" s="130" t="s">
        <v>471</v>
      </c>
      <c r="C91" s="246" t="s">
        <v>471</v>
      </c>
      <c r="D91" s="246" t="s">
        <v>471</v>
      </c>
      <c r="E91" s="129" t="s">
        <v>580</v>
      </c>
      <c r="F91" s="130" t="s">
        <v>604</v>
      </c>
      <c r="G91" s="130"/>
      <c r="H91" s="130" t="s">
        <v>757</v>
      </c>
      <c r="I91" s="246" t="s">
        <v>1372</v>
      </c>
      <c r="J91" s="101"/>
      <c r="K91" s="125" t="str">
        <f t="shared" si="55"/>
        <v xml:space="preserve"> </v>
      </c>
      <c r="L91" s="136">
        <v>406035.56012038165</v>
      </c>
      <c r="M91" s="136">
        <v>798444</v>
      </c>
      <c r="N91" s="151">
        <f t="shared" si="56"/>
        <v>6.1748475070660502E-2</v>
      </c>
      <c r="O91" s="136">
        <v>1278854.3362115952</v>
      </c>
      <c r="P91" s="136">
        <v>0</v>
      </c>
      <c r="Q91" s="136">
        <f t="shared" si="51"/>
        <v>1278854.3362115952</v>
      </c>
      <c r="R91" s="136">
        <v>0</v>
      </c>
      <c r="S91" s="136">
        <f t="shared" ref="S91:S113" si="92">Q91-R91</f>
        <v>1278854.3362115952</v>
      </c>
      <c r="T91" s="136">
        <f t="shared" si="62"/>
        <v>1278854.3362115952</v>
      </c>
      <c r="U91" s="136" t="b">
        <f t="shared" si="63"/>
        <v>0</v>
      </c>
      <c r="V91" s="136">
        <v>679875</v>
      </c>
      <c r="W91" s="136">
        <v>0</v>
      </c>
      <c r="X91" s="136">
        <v>0</v>
      </c>
      <c r="Y91" s="136">
        <v>0</v>
      </c>
      <c r="Z91" s="136">
        <v>0</v>
      </c>
      <c r="AA91" s="63">
        <f t="shared" si="57"/>
        <v>679875</v>
      </c>
      <c r="AB91" s="63">
        <v>0</v>
      </c>
      <c r="AC91" s="63">
        <f t="shared" si="58"/>
        <v>1958729.3362115952</v>
      </c>
      <c r="AD91" s="44">
        <f>IF(E91='2. UC Pool Allocations by Type'!B$5,'2. UC Pool Allocations by Type'!J$5,IF(E91='2. UC Pool Allocations by Type'!B$6,'2. UC Pool Allocations by Type'!J$6,IF(E91='2. UC Pool Allocations by Type'!B$7,'2. UC Pool Allocations by Type'!J$7,IF(E91='2. UC Pool Allocations by Type'!B$10,'2. UC Pool Allocations by Type'!J$10,IF(E91='2. UC Pool Allocations by Type'!B$14,'2. UC Pool Allocations by Type'!J$14,IF(E91='2. UC Pool Allocations by Type'!B$15,'2. UC Pool Allocations by Type'!J$15,IF(E91='2. UC Pool Allocations by Type'!B$16,'2. UC Pool Allocations by Type'!J$16,0)))))))</f>
        <v>1888113440.4202065</v>
      </c>
      <c r="AE91" s="64">
        <f t="shared" si="64"/>
        <v>1958729.3362115952</v>
      </c>
      <c r="AF91" s="64">
        <f t="shared" si="65"/>
        <v>0</v>
      </c>
      <c r="AG91" s="64">
        <f t="shared" si="66"/>
        <v>0</v>
      </c>
      <c r="AH91" s="64">
        <f t="shared" si="67"/>
        <v>0</v>
      </c>
      <c r="AI91" s="64">
        <f t="shared" si="68"/>
        <v>0</v>
      </c>
      <c r="AJ91" s="64">
        <f t="shared" si="69"/>
        <v>0</v>
      </c>
      <c r="AK91" s="64">
        <f t="shared" si="70"/>
        <v>0</v>
      </c>
      <c r="AL91" s="42">
        <f t="shared" si="71"/>
        <v>731091.37939143006</v>
      </c>
      <c r="AM91" s="44">
        <f>IF($F91=$E$362,S91*'1. UC Assumptions'!$H$14,0)</f>
        <v>1016525.2416040885</v>
      </c>
      <c r="AN91" s="63">
        <f t="shared" si="59"/>
        <v>285433.86221265839</v>
      </c>
      <c r="AO91" s="63">
        <f t="shared" si="72"/>
        <v>0</v>
      </c>
      <c r="AP91" s="63">
        <f t="shared" si="73"/>
        <v>0</v>
      </c>
      <c r="AQ91" s="63">
        <f t="shared" si="74"/>
        <v>0</v>
      </c>
      <c r="AR91" s="63">
        <f t="shared" si="75"/>
        <v>285433.86221265839</v>
      </c>
      <c r="AS91" s="63">
        <f t="shared" si="76"/>
        <v>0</v>
      </c>
      <c r="AT91" s="63">
        <f t="shared" si="77"/>
        <v>0</v>
      </c>
      <c r="AU91" s="87">
        <f t="shared" si="60"/>
        <v>1016525.2416040885</v>
      </c>
      <c r="AV91" s="310">
        <v>1008507.74</v>
      </c>
      <c r="AW91" s="310">
        <f>AV91*'1. UC Assumptions'!$C$19</f>
        <v>441928.09166799998</v>
      </c>
      <c r="AX91" s="311">
        <f>IF(((S91+AA91)-AV91)*'1. UC Assumptions'!$C$19&gt;0,((S91+AA91)-AV91)*'1. UC Assumptions'!$C$19,0)</f>
        <v>416387.10345992103</v>
      </c>
      <c r="AY91" s="311">
        <f t="shared" si="61"/>
        <v>858315.19512792095</v>
      </c>
      <c r="AZ91" s="311">
        <f>ROUND(AY91/'1. UC Assumptions'!$C$19,2)</f>
        <v>1958729.34</v>
      </c>
      <c r="BA91" s="311">
        <f t="shared" si="49"/>
        <v>1016525.2416040885</v>
      </c>
      <c r="BB91" s="311">
        <f t="shared" si="78"/>
        <v>0</v>
      </c>
      <c r="BC91" s="311">
        <f t="shared" si="79"/>
        <v>0</v>
      </c>
      <c r="BD91" s="311">
        <f t="shared" si="80"/>
        <v>942204.09839591163</v>
      </c>
      <c r="BE91" s="311">
        <f t="shared" si="81"/>
        <v>0</v>
      </c>
      <c r="BF91" s="311">
        <f t="shared" si="82"/>
        <v>0</v>
      </c>
      <c r="BG91" s="311">
        <f t="shared" si="83"/>
        <v>0</v>
      </c>
      <c r="BH91" s="311">
        <v>1008507.7423231849</v>
      </c>
      <c r="BI91" s="311">
        <f t="shared" si="52"/>
        <v>1016525.2416040885</v>
      </c>
      <c r="BJ91" s="312">
        <f t="shared" si="53"/>
        <v>8017.4992809036048</v>
      </c>
      <c r="BK91" s="311">
        <f t="shared" si="84"/>
        <v>1016525.2416040885</v>
      </c>
      <c r="BL91" s="311">
        <f t="shared" si="85"/>
        <v>0</v>
      </c>
      <c r="BM91" s="311">
        <f t="shared" si="86"/>
        <v>0</v>
      </c>
      <c r="BN91" s="311">
        <f t="shared" si="87"/>
        <v>0</v>
      </c>
      <c r="BO91" s="311">
        <f t="shared" si="88"/>
        <v>0</v>
      </c>
      <c r="BP91" s="311">
        <f t="shared" si="89"/>
        <v>0</v>
      </c>
      <c r="BQ91" s="311">
        <f t="shared" si="90"/>
        <v>0</v>
      </c>
      <c r="BR91" s="311">
        <f t="shared" si="50"/>
        <v>8017.5016040884657</v>
      </c>
      <c r="BS91" s="311">
        <f>ROUNDDOWN(BR91*'1. UC Assumptions'!$C$19,2)</f>
        <v>3513.26</v>
      </c>
      <c r="BT91" s="313">
        <f>IF(BR91&gt;0,BR91/'1. UC Assumptions'!$C$29*'1. UC Assumptions'!$C$28,0)</f>
        <v>7040.519947788137</v>
      </c>
      <c r="BU91" s="312">
        <f>BT91*'1. UC Assumptions'!$C$19</f>
        <v>3085.1558411207616</v>
      </c>
      <c r="BV91" s="312">
        <f t="shared" si="54"/>
        <v>1015548.2599477881</v>
      </c>
      <c r="BW91" s="79"/>
      <c r="BX91" s="93"/>
      <c r="BY91" s="93"/>
      <c r="BZ91" s="136">
        <v>416189.68012038176</v>
      </c>
      <c r="CA91" s="136">
        <v>1278854.3362115952</v>
      </c>
      <c r="CB91" s="146">
        <f t="shared" si="91"/>
        <v>0</v>
      </c>
    </row>
    <row r="92" spans="1:80" s="6" customFormat="1">
      <c r="A92" s="130" t="s">
        <v>492</v>
      </c>
      <c r="B92" s="130" t="s">
        <v>493</v>
      </c>
      <c r="C92" s="246" t="s">
        <v>493</v>
      </c>
      <c r="D92" s="246" t="s">
        <v>493</v>
      </c>
      <c r="E92" s="129" t="s">
        <v>580</v>
      </c>
      <c r="F92" s="130" t="s">
        <v>604</v>
      </c>
      <c r="G92" s="130"/>
      <c r="H92" s="130" t="s">
        <v>870</v>
      </c>
      <c r="I92" s="246" t="s">
        <v>1373</v>
      </c>
      <c r="J92" s="101"/>
      <c r="K92" s="125">
        <f t="shared" si="55"/>
        <v>1</v>
      </c>
      <c r="L92" s="136">
        <v>1656080.2372826517</v>
      </c>
      <c r="M92" s="136">
        <v>2479806.4899999998</v>
      </c>
      <c r="N92" s="151">
        <f t="shared" si="56"/>
        <v>6.8846083129136648E-2</v>
      </c>
      <c r="O92" s="136">
        <v>4420626.3287218465</v>
      </c>
      <c r="P92" s="136">
        <v>0</v>
      </c>
      <c r="Q92" s="136">
        <f t="shared" si="51"/>
        <v>4420626.3287218465</v>
      </c>
      <c r="R92" s="136">
        <v>309919.51557131717</v>
      </c>
      <c r="S92" s="136">
        <f t="shared" si="92"/>
        <v>4110706.8131505293</v>
      </c>
      <c r="T92" s="136">
        <f t="shared" si="62"/>
        <v>4110706.8131505293</v>
      </c>
      <c r="U92" s="136" t="b">
        <f t="shared" si="63"/>
        <v>0</v>
      </c>
      <c r="V92" s="136">
        <v>0</v>
      </c>
      <c r="W92" s="136">
        <v>0</v>
      </c>
      <c r="X92" s="136">
        <v>441473.68809535378</v>
      </c>
      <c r="Y92" s="136">
        <v>0</v>
      </c>
      <c r="Z92" s="136">
        <v>0</v>
      </c>
      <c r="AA92" s="63">
        <f t="shared" si="57"/>
        <v>441473.68809535378</v>
      </c>
      <c r="AB92" s="63">
        <v>0</v>
      </c>
      <c r="AC92" s="63">
        <f t="shared" si="58"/>
        <v>4552180.5012458833</v>
      </c>
      <c r="AD92" s="44">
        <f>IF(E92='2. UC Pool Allocations by Type'!B$5,'2. UC Pool Allocations by Type'!J$5,IF(E92='2. UC Pool Allocations by Type'!B$6,'2. UC Pool Allocations by Type'!J$6,IF(E92='2. UC Pool Allocations by Type'!B$7,'2. UC Pool Allocations by Type'!J$7,IF(E92='2. UC Pool Allocations by Type'!B$10,'2. UC Pool Allocations by Type'!J$10,IF(E92='2. UC Pool Allocations by Type'!B$14,'2. UC Pool Allocations by Type'!J$14,IF(E92='2. UC Pool Allocations by Type'!B$15,'2. UC Pool Allocations by Type'!J$15,IF(E92='2. UC Pool Allocations by Type'!B$16,'2. UC Pool Allocations by Type'!J$16,0)))))))</f>
        <v>1888113440.4202065</v>
      </c>
      <c r="AE92" s="64">
        <f t="shared" si="64"/>
        <v>4552180.5012458833</v>
      </c>
      <c r="AF92" s="64">
        <f t="shared" si="65"/>
        <v>0</v>
      </c>
      <c r="AG92" s="64">
        <f t="shared" si="66"/>
        <v>0</v>
      </c>
      <c r="AH92" s="64">
        <f t="shared" si="67"/>
        <v>0</v>
      </c>
      <c r="AI92" s="64">
        <f t="shared" si="68"/>
        <v>0</v>
      </c>
      <c r="AJ92" s="64">
        <f t="shared" si="69"/>
        <v>0</v>
      </c>
      <c r="AK92" s="64">
        <f t="shared" si="70"/>
        <v>0</v>
      </c>
      <c r="AL92" s="42">
        <f t="shared" si="71"/>
        <v>1699091.2732901983</v>
      </c>
      <c r="AM92" s="44">
        <f>IF($F92=$E$362,S92*'1. UC Assumptions'!$H$14,0)</f>
        <v>3267484.902760677</v>
      </c>
      <c r="AN92" s="63">
        <f t="shared" si="59"/>
        <v>1568393.6294704787</v>
      </c>
      <c r="AO92" s="63">
        <f t="shared" si="72"/>
        <v>0</v>
      </c>
      <c r="AP92" s="63">
        <f t="shared" si="73"/>
        <v>0</v>
      </c>
      <c r="AQ92" s="63">
        <f t="shared" si="74"/>
        <v>0</v>
      </c>
      <c r="AR92" s="63">
        <f t="shared" si="75"/>
        <v>1568393.6294704787</v>
      </c>
      <c r="AS92" s="63">
        <f t="shared" si="76"/>
        <v>0</v>
      </c>
      <c r="AT92" s="63">
        <f t="shared" si="77"/>
        <v>0</v>
      </c>
      <c r="AU92" s="87">
        <f t="shared" si="60"/>
        <v>3267484.902760677</v>
      </c>
      <c r="AV92" s="310">
        <v>3218977.09</v>
      </c>
      <c r="AW92" s="310">
        <f>AV92*'1. UC Assumptions'!$C$19</f>
        <v>1410555.7608379999</v>
      </c>
      <c r="AX92" s="311">
        <f>IF(((S92+AA92)-AV92)*'1. UC Assumptions'!$C$19&gt;0,((S92+AA92)-AV92)*'1. UC Assumptions'!$C$19,0)</f>
        <v>584209.73480794614</v>
      </c>
      <c r="AY92" s="311">
        <f t="shared" si="61"/>
        <v>1994765.4956459459</v>
      </c>
      <c r="AZ92" s="311">
        <f>ROUND(AY92/'1. UC Assumptions'!$C$19,2)</f>
        <v>4552180.5</v>
      </c>
      <c r="BA92" s="311">
        <f t="shared" si="49"/>
        <v>3267484.902760677</v>
      </c>
      <c r="BB92" s="311">
        <f t="shared" si="78"/>
        <v>0</v>
      </c>
      <c r="BC92" s="311">
        <f t="shared" si="79"/>
        <v>0</v>
      </c>
      <c r="BD92" s="311">
        <f t="shared" si="80"/>
        <v>1284695.597239323</v>
      </c>
      <c r="BE92" s="311">
        <f t="shared" si="81"/>
        <v>0</v>
      </c>
      <c r="BF92" s="311">
        <f t="shared" si="82"/>
        <v>0</v>
      </c>
      <c r="BG92" s="311">
        <f t="shared" si="83"/>
        <v>0</v>
      </c>
      <c r="BH92" s="311">
        <v>3218977.1036986327</v>
      </c>
      <c r="BI92" s="311">
        <f t="shared" si="52"/>
        <v>3267484.902760677</v>
      </c>
      <c r="BJ92" s="312">
        <f t="shared" si="53"/>
        <v>48507.79906204436</v>
      </c>
      <c r="BK92" s="311">
        <f t="shared" si="84"/>
        <v>3267484.902760677</v>
      </c>
      <c r="BL92" s="311">
        <f t="shared" si="85"/>
        <v>0</v>
      </c>
      <c r="BM92" s="311">
        <f t="shared" si="86"/>
        <v>0</v>
      </c>
      <c r="BN92" s="311">
        <f t="shared" si="87"/>
        <v>0</v>
      </c>
      <c r="BO92" s="311">
        <f t="shared" si="88"/>
        <v>0</v>
      </c>
      <c r="BP92" s="311">
        <f t="shared" si="89"/>
        <v>0</v>
      </c>
      <c r="BQ92" s="311">
        <f t="shared" si="90"/>
        <v>0</v>
      </c>
      <c r="BR92" s="311">
        <f t="shared" si="50"/>
        <v>48507.812760677189</v>
      </c>
      <c r="BS92" s="311">
        <f>ROUNDDOWN(BR92*'1. UC Assumptions'!$C$19,2)</f>
        <v>21256.12</v>
      </c>
      <c r="BT92" s="313">
        <f>IF(BR92&gt;0,BR92/'1. UC Assumptions'!$C$29*'1. UC Assumptions'!$C$28,0)</f>
        <v>42596.838794639465</v>
      </c>
      <c r="BU92" s="312">
        <f>BT92*'1. UC Assumptions'!$C$19</f>
        <v>18665.934759811014</v>
      </c>
      <c r="BV92" s="312">
        <f t="shared" si="54"/>
        <v>3261573.9287946392</v>
      </c>
      <c r="BW92" s="79"/>
      <c r="BX92" s="93"/>
      <c r="BY92" s="93"/>
      <c r="BZ92" s="136">
        <v>1718827.7672826515</v>
      </c>
      <c r="CA92" s="136">
        <v>4420626.3287218465</v>
      </c>
      <c r="CB92" s="146">
        <f t="shared" si="91"/>
        <v>0</v>
      </c>
    </row>
    <row r="93" spans="1:80" s="6" customFormat="1">
      <c r="A93" s="130" t="s">
        <v>1199</v>
      </c>
      <c r="B93" s="130" t="s">
        <v>513</v>
      </c>
      <c r="C93" s="246" t="s">
        <v>513</v>
      </c>
      <c r="D93" s="246" t="s">
        <v>513</v>
      </c>
      <c r="E93" s="129" t="s">
        <v>580</v>
      </c>
      <c r="F93" s="130" t="s">
        <v>604</v>
      </c>
      <c r="G93" s="130"/>
      <c r="H93" s="130" t="s">
        <v>1062</v>
      </c>
      <c r="I93" s="246" t="s">
        <v>1325</v>
      </c>
      <c r="J93" s="101"/>
      <c r="K93" s="125" t="str">
        <f t="shared" si="55"/>
        <v xml:space="preserve"> </v>
      </c>
      <c r="L93" s="136">
        <v>516399.41882385511</v>
      </c>
      <c r="M93" s="136">
        <v>765633.44999999972</v>
      </c>
      <c r="N93" s="151">
        <f t="shared" si="56"/>
        <v>5.6676398336812372E-2</v>
      </c>
      <c r="O93" s="136">
        <v>1354693.8743782018</v>
      </c>
      <c r="P93" s="136">
        <v>0</v>
      </c>
      <c r="Q93" s="136">
        <f t="shared" si="51"/>
        <v>1354693.8743782018</v>
      </c>
      <c r="R93" s="136">
        <v>0</v>
      </c>
      <c r="S93" s="136">
        <f t="shared" si="92"/>
        <v>1354693.8743782018</v>
      </c>
      <c r="T93" s="136">
        <f t="shared" si="62"/>
        <v>1354693.8743782018</v>
      </c>
      <c r="U93" s="136" t="b">
        <f t="shared" si="63"/>
        <v>0</v>
      </c>
      <c r="V93" s="136">
        <v>0</v>
      </c>
      <c r="W93" s="136">
        <v>0</v>
      </c>
      <c r="X93" s="136">
        <v>0</v>
      </c>
      <c r="Y93" s="136">
        <v>0</v>
      </c>
      <c r="Z93" s="136">
        <v>0</v>
      </c>
      <c r="AA93" s="63">
        <f t="shared" si="57"/>
        <v>0</v>
      </c>
      <c r="AB93" s="63">
        <v>0</v>
      </c>
      <c r="AC93" s="63">
        <f t="shared" si="58"/>
        <v>1354693.8743782018</v>
      </c>
      <c r="AD93" s="44">
        <f>IF(E93='2. UC Pool Allocations by Type'!B$5,'2. UC Pool Allocations by Type'!J$5,IF(E93='2. UC Pool Allocations by Type'!B$6,'2. UC Pool Allocations by Type'!J$6,IF(E93='2. UC Pool Allocations by Type'!B$7,'2. UC Pool Allocations by Type'!J$7,IF(E93='2. UC Pool Allocations by Type'!B$10,'2. UC Pool Allocations by Type'!J$10,IF(E93='2. UC Pool Allocations by Type'!B$14,'2. UC Pool Allocations by Type'!J$14,IF(E93='2. UC Pool Allocations by Type'!B$15,'2. UC Pool Allocations by Type'!J$15,IF(E93='2. UC Pool Allocations by Type'!B$16,'2. UC Pool Allocations by Type'!J$16,0)))))))</f>
        <v>1888113440.4202065</v>
      </c>
      <c r="AE93" s="64">
        <f t="shared" si="64"/>
        <v>1354693.8743782018</v>
      </c>
      <c r="AF93" s="64">
        <f t="shared" si="65"/>
        <v>0</v>
      </c>
      <c r="AG93" s="64">
        <f t="shared" si="66"/>
        <v>0</v>
      </c>
      <c r="AH93" s="64">
        <f t="shared" si="67"/>
        <v>0</v>
      </c>
      <c r="AI93" s="64">
        <f t="shared" si="68"/>
        <v>0</v>
      </c>
      <c r="AJ93" s="64">
        <f t="shared" si="69"/>
        <v>0</v>
      </c>
      <c r="AK93" s="64">
        <f t="shared" si="70"/>
        <v>0</v>
      </c>
      <c r="AL93" s="42">
        <f t="shared" si="71"/>
        <v>505636.48328657594</v>
      </c>
      <c r="AM93" s="44">
        <f>IF($F93=$E$362,S93*'1. UC Assumptions'!$H$14,0)</f>
        <v>1076807.9514288269</v>
      </c>
      <c r="AN93" s="63">
        <f t="shared" si="59"/>
        <v>571171.46814225102</v>
      </c>
      <c r="AO93" s="63">
        <f t="shared" si="72"/>
        <v>0</v>
      </c>
      <c r="AP93" s="63">
        <f t="shared" si="73"/>
        <v>0</v>
      </c>
      <c r="AQ93" s="63">
        <f t="shared" si="74"/>
        <v>0</v>
      </c>
      <c r="AR93" s="63">
        <f t="shared" si="75"/>
        <v>571171.46814225102</v>
      </c>
      <c r="AS93" s="63">
        <f t="shared" si="76"/>
        <v>0</v>
      </c>
      <c r="AT93" s="63">
        <f t="shared" si="77"/>
        <v>0</v>
      </c>
      <c r="AU93" s="87">
        <f t="shared" si="60"/>
        <v>1076807.9514288269</v>
      </c>
      <c r="AV93" s="310">
        <v>1073073.05</v>
      </c>
      <c r="AW93" s="310">
        <f>AV93*'1. UC Assumptions'!$C$19</f>
        <v>470220.61050999997</v>
      </c>
      <c r="AX93" s="311">
        <f>IF(((S93+AA93)-AV93)*'1. UC Assumptions'!$C$19&gt;0,((S93+AA93)-AV93)*'1. UC Assumptions'!$C$19,0)</f>
        <v>123406.24524252799</v>
      </c>
      <c r="AY93" s="311">
        <f t="shared" si="61"/>
        <v>593626.85575252795</v>
      </c>
      <c r="AZ93" s="311">
        <f>ROUND(AY93/'1. UC Assumptions'!$C$19,2)</f>
        <v>1354693.87</v>
      </c>
      <c r="BA93" s="311">
        <f t="shared" si="49"/>
        <v>1076807.9514288269</v>
      </c>
      <c r="BB93" s="311">
        <f t="shared" si="78"/>
        <v>0</v>
      </c>
      <c r="BC93" s="311">
        <f t="shared" si="79"/>
        <v>0</v>
      </c>
      <c r="BD93" s="311">
        <f t="shared" si="80"/>
        <v>277885.91857117321</v>
      </c>
      <c r="BE93" s="311">
        <f t="shared" si="81"/>
        <v>0</v>
      </c>
      <c r="BF93" s="311">
        <f t="shared" si="82"/>
        <v>0</v>
      </c>
      <c r="BG93" s="311">
        <f t="shared" si="83"/>
        <v>0</v>
      </c>
      <c r="BH93" s="311">
        <v>1073073.0541619034</v>
      </c>
      <c r="BI93" s="311">
        <f t="shared" si="52"/>
        <v>1076807.9514288269</v>
      </c>
      <c r="BJ93" s="312">
        <f t="shared" si="53"/>
        <v>3734.8972669234499</v>
      </c>
      <c r="BK93" s="311">
        <f t="shared" si="84"/>
        <v>1076807.9514288269</v>
      </c>
      <c r="BL93" s="311">
        <f t="shared" si="85"/>
        <v>0</v>
      </c>
      <c r="BM93" s="311">
        <f t="shared" si="86"/>
        <v>0</v>
      </c>
      <c r="BN93" s="311">
        <f t="shared" si="87"/>
        <v>0</v>
      </c>
      <c r="BO93" s="311">
        <f t="shared" si="88"/>
        <v>0</v>
      </c>
      <c r="BP93" s="311">
        <f t="shared" si="89"/>
        <v>0</v>
      </c>
      <c r="BQ93" s="311">
        <f t="shared" si="90"/>
        <v>0</v>
      </c>
      <c r="BR93" s="311">
        <f t="shared" si="50"/>
        <v>3734.9014288268518</v>
      </c>
      <c r="BS93" s="311">
        <f>ROUNDDOWN(BR93*'1. UC Assumptions'!$C$19,2)</f>
        <v>1636.63</v>
      </c>
      <c r="BT93" s="313">
        <f>IF(BR93&gt;0,BR93/'1. UC Assumptions'!$C$29*'1. UC Assumptions'!$C$28,0)</f>
        <v>3279.7808234012191</v>
      </c>
      <c r="BU93" s="312">
        <f>BT93*'1. UC Assumptions'!$C$19</f>
        <v>1437.1999568144142</v>
      </c>
      <c r="BV93" s="312">
        <f t="shared" si="54"/>
        <v>1076352.8308234012</v>
      </c>
      <c r="BW93" s="79"/>
      <c r="BX93" s="93"/>
      <c r="BY93" s="93"/>
      <c r="BZ93" s="136">
        <v>521031.30882385501</v>
      </c>
      <c r="CA93" s="136">
        <v>1354693.8743782018</v>
      </c>
      <c r="CB93" s="146">
        <f t="shared" si="91"/>
        <v>0</v>
      </c>
    </row>
    <row r="94" spans="1:80" s="6" customFormat="1">
      <c r="A94" s="130" t="s">
        <v>847</v>
      </c>
      <c r="B94" s="130" t="s">
        <v>240</v>
      </c>
      <c r="C94" s="246" t="s">
        <v>240</v>
      </c>
      <c r="D94" s="246" t="s">
        <v>240</v>
      </c>
      <c r="E94" s="129" t="s">
        <v>580</v>
      </c>
      <c r="F94" s="130" t="s">
        <v>604</v>
      </c>
      <c r="G94" s="130"/>
      <c r="H94" s="130" t="s">
        <v>846</v>
      </c>
      <c r="I94" s="246" t="s">
        <v>1374</v>
      </c>
      <c r="J94" s="101"/>
      <c r="K94" s="125">
        <f t="shared" si="55"/>
        <v>1</v>
      </c>
      <c r="L94" s="136">
        <v>202950.59567539021</v>
      </c>
      <c r="M94" s="136">
        <v>3282349.65</v>
      </c>
      <c r="N94" s="151">
        <f t="shared" si="56"/>
        <v>0.51616322978159146</v>
      </c>
      <c r="O94" s="136">
        <v>5284284.0772417737</v>
      </c>
      <c r="P94" s="136">
        <v>0</v>
      </c>
      <c r="Q94" s="136">
        <f t="shared" si="51"/>
        <v>5284284.0772417737</v>
      </c>
      <c r="R94" s="136">
        <v>1253364.1253579645</v>
      </c>
      <c r="S94" s="136">
        <f t="shared" si="92"/>
        <v>4030919.9518838092</v>
      </c>
      <c r="T94" s="136">
        <f t="shared" si="62"/>
        <v>4030919.9518838092</v>
      </c>
      <c r="U94" s="136" t="b">
        <f t="shared" si="63"/>
        <v>0</v>
      </c>
      <c r="V94" s="136">
        <v>0</v>
      </c>
      <c r="W94" s="136">
        <v>0</v>
      </c>
      <c r="X94" s="136">
        <v>0</v>
      </c>
      <c r="Y94" s="136">
        <v>0</v>
      </c>
      <c r="Z94" s="136">
        <v>0</v>
      </c>
      <c r="AA94" s="63">
        <f t="shared" si="57"/>
        <v>0</v>
      </c>
      <c r="AB94" s="63">
        <v>0</v>
      </c>
      <c r="AC94" s="63">
        <f t="shared" si="58"/>
        <v>4030919.9518838092</v>
      </c>
      <c r="AD94" s="44">
        <f>IF(E94='2. UC Pool Allocations by Type'!B$5,'2. UC Pool Allocations by Type'!J$5,IF(E94='2. UC Pool Allocations by Type'!B$6,'2. UC Pool Allocations by Type'!J$6,IF(E94='2. UC Pool Allocations by Type'!B$7,'2. UC Pool Allocations by Type'!J$7,IF(E94='2. UC Pool Allocations by Type'!B$10,'2. UC Pool Allocations by Type'!J$10,IF(E94='2. UC Pool Allocations by Type'!B$14,'2. UC Pool Allocations by Type'!J$14,IF(E94='2. UC Pool Allocations by Type'!B$15,'2. UC Pool Allocations by Type'!J$15,IF(E94='2. UC Pool Allocations by Type'!B$16,'2. UC Pool Allocations by Type'!J$16,0)))))))</f>
        <v>1888113440.4202065</v>
      </c>
      <c r="AE94" s="64">
        <f t="shared" si="64"/>
        <v>4030919.9518838092</v>
      </c>
      <c r="AF94" s="64">
        <f t="shared" si="65"/>
        <v>0</v>
      </c>
      <c r="AG94" s="64">
        <f t="shared" si="66"/>
        <v>0</v>
      </c>
      <c r="AH94" s="64">
        <f t="shared" si="67"/>
        <v>0</v>
      </c>
      <c r="AI94" s="64">
        <f t="shared" si="68"/>
        <v>0</v>
      </c>
      <c r="AJ94" s="64">
        <f t="shared" si="69"/>
        <v>0</v>
      </c>
      <c r="AK94" s="64">
        <f t="shared" si="70"/>
        <v>0</v>
      </c>
      <c r="AL94" s="42">
        <f t="shared" si="71"/>
        <v>1504531.9296329869</v>
      </c>
      <c r="AM94" s="44">
        <f>IF($F94=$E$362,S94*'1. UC Assumptions'!$H$14,0)</f>
        <v>3204064.5771384123</v>
      </c>
      <c r="AN94" s="63">
        <f t="shared" si="59"/>
        <v>1699532.6475054254</v>
      </c>
      <c r="AO94" s="63">
        <f t="shared" si="72"/>
        <v>0</v>
      </c>
      <c r="AP94" s="63">
        <f t="shared" si="73"/>
        <v>0</v>
      </c>
      <c r="AQ94" s="63">
        <f t="shared" si="74"/>
        <v>0</v>
      </c>
      <c r="AR94" s="63">
        <f t="shared" si="75"/>
        <v>1699532.6475054254</v>
      </c>
      <c r="AS94" s="63">
        <f t="shared" si="76"/>
        <v>0</v>
      </c>
      <c r="AT94" s="63">
        <f t="shared" si="77"/>
        <v>0</v>
      </c>
      <c r="AU94" s="87">
        <f t="shared" si="60"/>
        <v>3204064.5771384123</v>
      </c>
      <c r="AV94" s="310">
        <v>1933099.7</v>
      </c>
      <c r="AW94" s="310">
        <f>AV94*'1. UC Assumptions'!$C$19</f>
        <v>847084.28853999998</v>
      </c>
      <c r="AX94" s="311">
        <f>IF(((S94+AA94)-AV94)*'1. UC Assumptions'!$C$19&gt;0,((S94+AA94)-AV94)*'1. UC Assumptions'!$C$19,0)</f>
        <v>919264.83437548531</v>
      </c>
      <c r="AY94" s="311">
        <f t="shared" si="61"/>
        <v>1766349.1229154854</v>
      </c>
      <c r="AZ94" s="311">
        <f>ROUND(AY94/'1. UC Assumptions'!$C$19,2)</f>
        <v>4030919.95</v>
      </c>
      <c r="BA94" s="311">
        <f t="shared" si="49"/>
        <v>3204064.5771384123</v>
      </c>
      <c r="BB94" s="311">
        <f t="shared" si="78"/>
        <v>0</v>
      </c>
      <c r="BC94" s="311">
        <f t="shared" si="79"/>
        <v>0</v>
      </c>
      <c r="BD94" s="311">
        <f t="shared" si="80"/>
        <v>826855.37286158791</v>
      </c>
      <c r="BE94" s="311">
        <f t="shared" si="81"/>
        <v>0</v>
      </c>
      <c r="BF94" s="311">
        <f t="shared" si="82"/>
        <v>0</v>
      </c>
      <c r="BG94" s="311">
        <f t="shared" si="83"/>
        <v>0</v>
      </c>
      <c r="BH94" s="311">
        <v>1933099.7070882192</v>
      </c>
      <c r="BI94" s="311">
        <f t="shared" si="52"/>
        <v>3204064.5771384123</v>
      </c>
      <c r="BJ94" s="312">
        <f t="shared" si="53"/>
        <v>1270964.870050193</v>
      </c>
      <c r="BK94" s="311">
        <f t="shared" si="84"/>
        <v>3204064.5771384123</v>
      </c>
      <c r="BL94" s="311">
        <f t="shared" si="85"/>
        <v>0</v>
      </c>
      <c r="BM94" s="311">
        <f t="shared" si="86"/>
        <v>0</v>
      </c>
      <c r="BN94" s="311">
        <f t="shared" si="87"/>
        <v>0</v>
      </c>
      <c r="BO94" s="311">
        <f t="shared" si="88"/>
        <v>0</v>
      </c>
      <c r="BP94" s="311">
        <f t="shared" si="89"/>
        <v>0</v>
      </c>
      <c r="BQ94" s="311">
        <f t="shared" si="90"/>
        <v>0</v>
      </c>
      <c r="BR94" s="311">
        <f t="shared" si="50"/>
        <v>1270964.8771384123</v>
      </c>
      <c r="BS94" s="311">
        <f>ROUNDDOWN(BR94*'1. UC Assumptions'!$C$19,2)</f>
        <v>556936.80000000005</v>
      </c>
      <c r="BT94" s="313">
        <f>IF(BR94&gt;0,BR94/'1. UC Assumptions'!$C$29*'1. UC Assumptions'!$C$28,0)</f>
        <v>1116090.025584528</v>
      </c>
      <c r="BU94" s="312">
        <f>BT94*'1. UC Assumptions'!$C$19</f>
        <v>489070.64921114012</v>
      </c>
      <c r="BV94" s="312">
        <f t="shared" si="54"/>
        <v>3049189.7255845279</v>
      </c>
      <c r="BW94" s="79"/>
      <c r="BX94" s="93"/>
      <c r="BY94" s="93"/>
      <c r="BZ94" s="136">
        <v>1736571.7656753901</v>
      </c>
      <c r="CA94" s="136">
        <v>5284284.0772417737</v>
      </c>
      <c r="CB94" s="146">
        <f t="shared" si="91"/>
        <v>0</v>
      </c>
    </row>
    <row r="95" spans="1:80" s="6" customFormat="1">
      <c r="A95" s="130" t="s">
        <v>183</v>
      </c>
      <c r="B95" s="130" t="s">
        <v>184</v>
      </c>
      <c r="C95" s="246" t="s">
        <v>184</v>
      </c>
      <c r="D95" s="246" t="s">
        <v>184</v>
      </c>
      <c r="E95" s="129" t="s">
        <v>580</v>
      </c>
      <c r="F95" s="130" t="s">
        <v>604</v>
      </c>
      <c r="G95" s="130"/>
      <c r="H95" s="130" t="s">
        <v>182</v>
      </c>
      <c r="I95" s="246" t="s">
        <v>1375</v>
      </c>
      <c r="J95" s="101"/>
      <c r="K95" s="125">
        <f t="shared" si="55"/>
        <v>1</v>
      </c>
      <c r="L95" s="136">
        <v>860120.81395743275</v>
      </c>
      <c r="M95" s="136">
        <v>2894983.9600000014</v>
      </c>
      <c r="N95" s="151">
        <f t="shared" si="56"/>
        <v>9.4308532441352177E-2</v>
      </c>
      <c r="O95" s="136">
        <v>4109243.194352875</v>
      </c>
      <c r="P95" s="136">
        <v>0</v>
      </c>
      <c r="Q95" s="136">
        <f t="shared" si="51"/>
        <v>4109243.194352875</v>
      </c>
      <c r="R95" s="136">
        <v>694062.90777258703</v>
      </c>
      <c r="S95" s="136">
        <f t="shared" si="92"/>
        <v>3415180.2865802879</v>
      </c>
      <c r="T95" s="136">
        <f t="shared" si="62"/>
        <v>3415180.2865802879</v>
      </c>
      <c r="U95" s="136" t="b">
        <f t="shared" si="63"/>
        <v>0</v>
      </c>
      <c r="V95" s="136">
        <v>0</v>
      </c>
      <c r="W95" s="136">
        <v>0</v>
      </c>
      <c r="X95" s="136">
        <v>0</v>
      </c>
      <c r="Y95" s="136">
        <v>0</v>
      </c>
      <c r="Z95" s="136">
        <v>0</v>
      </c>
      <c r="AA95" s="63">
        <f t="shared" si="57"/>
        <v>0</v>
      </c>
      <c r="AB95" s="63">
        <v>0</v>
      </c>
      <c r="AC95" s="63">
        <f t="shared" si="58"/>
        <v>3415180.2865802879</v>
      </c>
      <c r="AD95" s="44">
        <f>IF(E95='2. UC Pool Allocations by Type'!B$5,'2. UC Pool Allocations by Type'!J$5,IF(E95='2. UC Pool Allocations by Type'!B$6,'2. UC Pool Allocations by Type'!J$6,IF(E95='2. UC Pool Allocations by Type'!B$7,'2. UC Pool Allocations by Type'!J$7,IF(E95='2. UC Pool Allocations by Type'!B$10,'2. UC Pool Allocations by Type'!J$10,IF(E95='2. UC Pool Allocations by Type'!B$14,'2. UC Pool Allocations by Type'!J$14,IF(E95='2. UC Pool Allocations by Type'!B$15,'2. UC Pool Allocations by Type'!J$15,IF(E95='2. UC Pool Allocations by Type'!B$16,'2. UC Pool Allocations by Type'!J$16,0)))))))</f>
        <v>1888113440.4202065</v>
      </c>
      <c r="AE95" s="64">
        <f t="shared" si="64"/>
        <v>3415180.2865802879</v>
      </c>
      <c r="AF95" s="64">
        <f t="shared" si="65"/>
        <v>0</v>
      </c>
      <c r="AG95" s="64">
        <f t="shared" si="66"/>
        <v>0</v>
      </c>
      <c r="AH95" s="64">
        <f t="shared" si="67"/>
        <v>0</v>
      </c>
      <c r="AI95" s="64">
        <f t="shared" si="68"/>
        <v>0</v>
      </c>
      <c r="AJ95" s="64">
        <f t="shared" si="69"/>
        <v>0</v>
      </c>
      <c r="AK95" s="64">
        <f t="shared" si="70"/>
        <v>0</v>
      </c>
      <c r="AL95" s="42">
        <f t="shared" si="71"/>
        <v>1274708.4655481363</v>
      </c>
      <c r="AM95" s="44">
        <f>IF($F95=$E$362,S95*'1. UC Assumptions'!$H$14,0)</f>
        <v>2714630.4842048441</v>
      </c>
      <c r="AN95" s="63">
        <f t="shared" si="59"/>
        <v>1439922.0186567078</v>
      </c>
      <c r="AO95" s="63">
        <f t="shared" si="72"/>
        <v>0</v>
      </c>
      <c r="AP95" s="63">
        <f t="shared" si="73"/>
        <v>0</v>
      </c>
      <c r="AQ95" s="63">
        <f t="shared" si="74"/>
        <v>0</v>
      </c>
      <c r="AR95" s="63">
        <f t="shared" si="75"/>
        <v>1439922.0186567078</v>
      </c>
      <c r="AS95" s="63">
        <f t="shared" si="76"/>
        <v>0</v>
      </c>
      <c r="AT95" s="63">
        <f t="shared" si="77"/>
        <v>0</v>
      </c>
      <c r="AU95" s="87">
        <f t="shared" si="60"/>
        <v>2714630.4842048441</v>
      </c>
      <c r="AV95" s="310">
        <v>2598000.0700000003</v>
      </c>
      <c r="AW95" s="310">
        <f>AV95*'1. UC Assumptions'!$C$19</f>
        <v>1138443.6306740001</v>
      </c>
      <c r="AX95" s="311">
        <f>IF(((S95+AA95)-AV95)*'1. UC Assumptions'!$C$19&gt;0,((S95+AA95)-AV95)*'1. UC Assumptions'!$C$19,0)</f>
        <v>358088.37090548198</v>
      </c>
      <c r="AY95" s="311">
        <f t="shared" si="61"/>
        <v>1496532.0015794821</v>
      </c>
      <c r="AZ95" s="311">
        <f>ROUND(AY95/'1. UC Assumptions'!$C$19,2)</f>
        <v>3415180.29</v>
      </c>
      <c r="BA95" s="311">
        <f t="shared" si="49"/>
        <v>2714630.4842048441</v>
      </c>
      <c r="BB95" s="311">
        <f t="shared" si="78"/>
        <v>0</v>
      </c>
      <c r="BC95" s="311">
        <f t="shared" si="79"/>
        <v>0</v>
      </c>
      <c r="BD95" s="311">
        <f t="shared" si="80"/>
        <v>700549.80579515593</v>
      </c>
      <c r="BE95" s="311">
        <f t="shared" si="81"/>
        <v>0</v>
      </c>
      <c r="BF95" s="311">
        <f t="shared" si="82"/>
        <v>0</v>
      </c>
      <c r="BG95" s="311">
        <f t="shared" si="83"/>
        <v>0</v>
      </c>
      <c r="BH95" s="311">
        <v>2598000.074646255</v>
      </c>
      <c r="BI95" s="311">
        <f t="shared" si="52"/>
        <v>2714630.4842048441</v>
      </c>
      <c r="BJ95" s="312">
        <f t="shared" si="53"/>
        <v>116630.4095585891</v>
      </c>
      <c r="BK95" s="311">
        <f t="shared" si="84"/>
        <v>2714630.4842048441</v>
      </c>
      <c r="BL95" s="311">
        <f t="shared" si="85"/>
        <v>0</v>
      </c>
      <c r="BM95" s="311">
        <f t="shared" si="86"/>
        <v>0</v>
      </c>
      <c r="BN95" s="311">
        <f t="shared" si="87"/>
        <v>0</v>
      </c>
      <c r="BO95" s="311">
        <f t="shared" si="88"/>
        <v>0</v>
      </c>
      <c r="BP95" s="311">
        <f t="shared" si="89"/>
        <v>0</v>
      </c>
      <c r="BQ95" s="311">
        <f t="shared" si="90"/>
        <v>0</v>
      </c>
      <c r="BR95" s="311">
        <f t="shared" si="50"/>
        <v>116630.41420484381</v>
      </c>
      <c r="BS95" s="311">
        <f>ROUNDDOWN(BR95*'1. UC Assumptions'!$C$19,2)</f>
        <v>51107.44</v>
      </c>
      <c r="BT95" s="313">
        <f>IF(BR95&gt;0,BR95/'1. UC Assumptions'!$C$29*'1. UC Assumptions'!$C$28,0)</f>
        <v>102418.28418334984</v>
      </c>
      <c r="BU95" s="312">
        <f>BT95*'1. UC Assumptions'!$C$19</f>
        <v>44879.692129143899</v>
      </c>
      <c r="BV95" s="312">
        <f t="shared" si="54"/>
        <v>2700418.3541833502</v>
      </c>
      <c r="BW95" s="79"/>
      <c r="BX95" s="93"/>
      <c r="BY95" s="93"/>
      <c r="BZ95" s="136">
        <v>1007903.9939574329</v>
      </c>
      <c r="CA95" s="136">
        <v>4109243.194352875</v>
      </c>
      <c r="CB95" s="146">
        <f t="shared" si="91"/>
        <v>0</v>
      </c>
    </row>
    <row r="96" spans="1:80" s="6" customFormat="1">
      <c r="A96" s="130" t="s">
        <v>689</v>
      </c>
      <c r="B96" s="130" t="s">
        <v>24</v>
      </c>
      <c r="C96" s="246" t="s">
        <v>24</v>
      </c>
      <c r="D96" s="246" t="s">
        <v>24</v>
      </c>
      <c r="E96" s="129" t="s">
        <v>580</v>
      </c>
      <c r="F96" s="130"/>
      <c r="G96" s="130"/>
      <c r="H96" s="130" t="s">
        <v>827</v>
      </c>
      <c r="I96" s="246" t="s">
        <v>563</v>
      </c>
      <c r="J96" s="101"/>
      <c r="K96" s="125" t="str">
        <f t="shared" si="55"/>
        <v xml:space="preserve"> </v>
      </c>
      <c r="L96" s="136">
        <v>23403815.325043179</v>
      </c>
      <c r="M96" s="136">
        <v>25759903.240000002</v>
      </c>
      <c r="N96" s="151">
        <f t="shared" si="56"/>
        <v>9.8153050806196296E-2</v>
      </c>
      <c r="O96" s="136">
        <v>53989287.531179406</v>
      </c>
      <c r="P96" s="136">
        <v>0</v>
      </c>
      <c r="Q96" s="136">
        <f t="shared" si="51"/>
        <v>53989287.531179406</v>
      </c>
      <c r="R96" s="136">
        <v>0</v>
      </c>
      <c r="S96" s="136">
        <f t="shared" si="92"/>
        <v>53989287.531179406</v>
      </c>
      <c r="T96" s="136">
        <f t="shared" si="62"/>
        <v>0</v>
      </c>
      <c r="U96" s="136" t="b">
        <f t="shared" si="63"/>
        <v>0</v>
      </c>
      <c r="V96" s="136">
        <v>0</v>
      </c>
      <c r="W96" s="136">
        <v>0</v>
      </c>
      <c r="X96" s="136">
        <v>0</v>
      </c>
      <c r="Y96" s="136">
        <v>0</v>
      </c>
      <c r="Z96" s="136">
        <v>0</v>
      </c>
      <c r="AA96" s="63">
        <f t="shared" si="57"/>
        <v>0</v>
      </c>
      <c r="AB96" s="63">
        <v>0</v>
      </c>
      <c r="AC96" s="63">
        <f t="shared" si="58"/>
        <v>53989287.531179406</v>
      </c>
      <c r="AD96" s="44">
        <f>IF(E96='2. UC Pool Allocations by Type'!B$5,'2. UC Pool Allocations by Type'!J$5,IF(E96='2. UC Pool Allocations by Type'!B$6,'2. UC Pool Allocations by Type'!J$6,IF(E96='2. UC Pool Allocations by Type'!B$7,'2. UC Pool Allocations by Type'!J$7,IF(E96='2. UC Pool Allocations by Type'!B$10,'2. UC Pool Allocations by Type'!J$10,IF(E96='2. UC Pool Allocations by Type'!B$14,'2. UC Pool Allocations by Type'!J$14,IF(E96='2. UC Pool Allocations by Type'!B$15,'2. UC Pool Allocations by Type'!J$15,IF(E96='2. UC Pool Allocations by Type'!B$16,'2. UC Pool Allocations by Type'!J$16,0)))))))</f>
        <v>1888113440.4202065</v>
      </c>
      <c r="AE96" s="64">
        <f t="shared" si="64"/>
        <v>53989287.531179406</v>
      </c>
      <c r="AF96" s="64">
        <f t="shared" si="65"/>
        <v>0</v>
      </c>
      <c r="AG96" s="64">
        <f t="shared" si="66"/>
        <v>0</v>
      </c>
      <c r="AH96" s="64">
        <f t="shared" si="67"/>
        <v>0</v>
      </c>
      <c r="AI96" s="64">
        <f t="shared" si="68"/>
        <v>0</v>
      </c>
      <c r="AJ96" s="64">
        <f t="shared" si="69"/>
        <v>0</v>
      </c>
      <c r="AK96" s="64">
        <f t="shared" si="70"/>
        <v>0</v>
      </c>
      <c r="AL96" s="42">
        <f t="shared" si="71"/>
        <v>20151381.798299953</v>
      </c>
      <c r="AM96" s="44">
        <f>IF($F96=$E$362,S96*'1. UC Assumptions'!$H$14,0)</f>
        <v>0</v>
      </c>
      <c r="AN96" s="63">
        <f t="shared" si="59"/>
        <v>0</v>
      </c>
      <c r="AO96" s="63">
        <f t="shared" si="72"/>
        <v>0</v>
      </c>
      <c r="AP96" s="63">
        <f t="shared" si="73"/>
        <v>0</v>
      </c>
      <c r="AQ96" s="63">
        <f t="shared" si="74"/>
        <v>0</v>
      </c>
      <c r="AR96" s="63">
        <f t="shared" si="75"/>
        <v>0</v>
      </c>
      <c r="AS96" s="63">
        <f t="shared" si="76"/>
        <v>20151381.798299953</v>
      </c>
      <c r="AT96" s="63">
        <f t="shared" si="77"/>
        <v>-2217186.2248158818</v>
      </c>
      <c r="AU96" s="87">
        <f t="shared" si="60"/>
        <v>17934195.573484071</v>
      </c>
      <c r="AV96" s="310">
        <v>17538693.659999996</v>
      </c>
      <c r="AW96" s="310">
        <f>AV96*'1. UC Assumptions'!$C$19</f>
        <v>7685455.5618119985</v>
      </c>
      <c r="AX96" s="311">
        <f>IF(((S96+AA96)-AV96)*'1. UC Assumptions'!$C$19&gt;0,((S96+AA96)-AV96)*'1. UC Assumptions'!$C$19,0)</f>
        <v>15972650.234350817</v>
      </c>
      <c r="AY96" s="311">
        <f t="shared" si="61"/>
        <v>23658105.796162814</v>
      </c>
      <c r="AZ96" s="311">
        <f>ROUND(AY96/'1. UC Assumptions'!$C$19,2)</f>
        <v>53989287.530000001</v>
      </c>
      <c r="BA96" s="311">
        <f t="shared" si="49"/>
        <v>17934195.573484071</v>
      </c>
      <c r="BB96" s="311">
        <f t="shared" si="78"/>
        <v>0</v>
      </c>
      <c r="BC96" s="311">
        <f t="shared" si="79"/>
        <v>0</v>
      </c>
      <c r="BD96" s="311">
        <f t="shared" si="80"/>
        <v>36055091.956515931</v>
      </c>
      <c r="BE96" s="311">
        <f t="shared" si="81"/>
        <v>0</v>
      </c>
      <c r="BF96" s="311">
        <f t="shared" si="82"/>
        <v>0</v>
      </c>
      <c r="BG96" s="311">
        <f t="shared" si="83"/>
        <v>0</v>
      </c>
      <c r="BH96" s="311">
        <v>15719824.736398738</v>
      </c>
      <c r="BI96" s="311">
        <f t="shared" si="52"/>
        <v>17934195.573484071</v>
      </c>
      <c r="BJ96" s="312">
        <f t="shared" si="53"/>
        <v>2214370.8370853327</v>
      </c>
      <c r="BK96" s="311">
        <f t="shared" si="84"/>
        <v>17934195.573484071</v>
      </c>
      <c r="BL96" s="311">
        <f t="shared" si="85"/>
        <v>0</v>
      </c>
      <c r="BM96" s="311">
        <f t="shared" si="86"/>
        <v>0</v>
      </c>
      <c r="BN96" s="311">
        <f t="shared" si="87"/>
        <v>0</v>
      </c>
      <c r="BO96" s="311">
        <f t="shared" si="88"/>
        <v>0</v>
      </c>
      <c r="BP96" s="311">
        <f t="shared" si="89"/>
        <v>0</v>
      </c>
      <c r="BQ96" s="311">
        <f t="shared" si="90"/>
        <v>0</v>
      </c>
      <c r="BR96" s="311">
        <f t="shared" si="50"/>
        <v>395501.91348407418</v>
      </c>
      <c r="BS96" s="311">
        <f>ROUNDDOWN(BR96*'1. UC Assumptions'!$C$19,2)</f>
        <v>173308.93</v>
      </c>
      <c r="BT96" s="313">
        <f>IF(BR96&gt;0,BR96/'1. UC Assumptions'!$C$29*'1. UC Assumptions'!$C$28,0)</f>
        <v>347307.58393026656</v>
      </c>
      <c r="BU96" s="312">
        <f>BT96*'1. UC Assumptions'!$C$19</f>
        <v>152190.1832782428</v>
      </c>
      <c r="BV96" s="312">
        <f t="shared" si="54"/>
        <v>17886001.243930262</v>
      </c>
      <c r="BW96" s="79"/>
      <c r="BX96" s="93"/>
      <c r="BY96" s="93"/>
      <c r="BZ96" s="136">
        <v>25518186.175043181</v>
      </c>
      <c r="CA96" s="136">
        <v>53989287.531179406</v>
      </c>
      <c r="CB96" s="146">
        <f t="shared" si="91"/>
        <v>0</v>
      </c>
    </row>
    <row r="97" spans="1:80" s="6" customFormat="1">
      <c r="A97" s="130" t="s">
        <v>690</v>
      </c>
      <c r="B97" s="130" t="s">
        <v>597</v>
      </c>
      <c r="C97" s="246" t="s">
        <v>597</v>
      </c>
      <c r="D97" s="246" t="s">
        <v>597</v>
      </c>
      <c r="E97" s="129" t="s">
        <v>580</v>
      </c>
      <c r="F97" s="130"/>
      <c r="G97" s="130"/>
      <c r="H97" s="130" t="s">
        <v>828</v>
      </c>
      <c r="I97" s="246" t="s">
        <v>563</v>
      </c>
      <c r="J97" s="101"/>
      <c r="K97" s="125">
        <f t="shared" si="55"/>
        <v>1</v>
      </c>
      <c r="L97" s="136">
        <v>21308398.680000011</v>
      </c>
      <c r="M97" s="136">
        <v>3568520.39</v>
      </c>
      <c r="N97" s="151">
        <f t="shared" si="56"/>
        <v>0.31283626116795071</v>
      </c>
      <c r="O97" s="136">
        <v>32659321.421236508</v>
      </c>
      <c r="P97" s="136">
        <v>0</v>
      </c>
      <c r="Q97" s="136">
        <f t="shared" si="51"/>
        <v>32659321.421236508</v>
      </c>
      <c r="R97" s="136">
        <v>8736336.8927535675</v>
      </c>
      <c r="S97" s="136">
        <f t="shared" si="92"/>
        <v>23922984.52848294</v>
      </c>
      <c r="T97" s="136">
        <f t="shared" si="62"/>
        <v>0</v>
      </c>
      <c r="U97" s="136" t="b">
        <f t="shared" si="63"/>
        <v>0</v>
      </c>
      <c r="V97" s="136">
        <v>13941010.352309857</v>
      </c>
      <c r="W97" s="136">
        <v>0</v>
      </c>
      <c r="X97" s="136">
        <v>0</v>
      </c>
      <c r="Y97" s="136">
        <v>0</v>
      </c>
      <c r="Z97" s="136">
        <v>0</v>
      </c>
      <c r="AA97" s="63">
        <f t="shared" si="57"/>
        <v>13941010.352309857</v>
      </c>
      <c r="AB97" s="63">
        <v>0</v>
      </c>
      <c r="AC97" s="63">
        <f t="shared" si="58"/>
        <v>37863994.880792797</v>
      </c>
      <c r="AD97" s="44">
        <f>IF(E97='2. UC Pool Allocations by Type'!B$5,'2. UC Pool Allocations by Type'!J$5,IF(E97='2. UC Pool Allocations by Type'!B$6,'2. UC Pool Allocations by Type'!J$6,IF(E97='2. UC Pool Allocations by Type'!B$7,'2. UC Pool Allocations by Type'!J$7,IF(E97='2. UC Pool Allocations by Type'!B$10,'2. UC Pool Allocations by Type'!J$10,IF(E97='2. UC Pool Allocations by Type'!B$14,'2. UC Pool Allocations by Type'!J$14,IF(E97='2. UC Pool Allocations by Type'!B$15,'2. UC Pool Allocations by Type'!J$15,IF(E97='2. UC Pool Allocations by Type'!B$16,'2. UC Pool Allocations by Type'!J$16,0)))))))</f>
        <v>1888113440.4202065</v>
      </c>
      <c r="AE97" s="64">
        <f t="shared" si="64"/>
        <v>37863994.880792797</v>
      </c>
      <c r="AF97" s="64">
        <f t="shared" si="65"/>
        <v>0</v>
      </c>
      <c r="AG97" s="64">
        <f t="shared" si="66"/>
        <v>0</v>
      </c>
      <c r="AH97" s="64">
        <f t="shared" si="67"/>
        <v>0</v>
      </c>
      <c r="AI97" s="64">
        <f t="shared" si="68"/>
        <v>0</v>
      </c>
      <c r="AJ97" s="64">
        <f t="shared" si="69"/>
        <v>0</v>
      </c>
      <c r="AK97" s="64">
        <f t="shared" si="70"/>
        <v>0</v>
      </c>
      <c r="AL97" s="42">
        <f t="shared" si="71"/>
        <v>14132652.089751747</v>
      </c>
      <c r="AM97" s="44">
        <f>IF($F97=$E$362,S97*'1. UC Assumptions'!$H$14,0)</f>
        <v>0</v>
      </c>
      <c r="AN97" s="63">
        <f t="shared" si="59"/>
        <v>0</v>
      </c>
      <c r="AO97" s="63">
        <f t="shared" si="72"/>
        <v>0</v>
      </c>
      <c r="AP97" s="63">
        <f t="shared" si="73"/>
        <v>0</v>
      </c>
      <c r="AQ97" s="63">
        <f t="shared" si="74"/>
        <v>0</v>
      </c>
      <c r="AR97" s="63">
        <f t="shared" si="75"/>
        <v>0</v>
      </c>
      <c r="AS97" s="63">
        <f t="shared" si="76"/>
        <v>14132652.089751747</v>
      </c>
      <c r="AT97" s="63">
        <f t="shared" si="77"/>
        <v>-1554966.3962079501</v>
      </c>
      <c r="AU97" s="87">
        <f t="shared" si="60"/>
        <v>12577685.693543795</v>
      </c>
      <c r="AV97" s="310">
        <v>10675263.870000001</v>
      </c>
      <c r="AW97" s="310">
        <f>AV97*'1. UC Assumptions'!$C$19</f>
        <v>4677900.6278340006</v>
      </c>
      <c r="AX97" s="311">
        <f>IF(((S97+AA97)-AV97)*'1. UC Assumptions'!$C$19&gt;0,((S97+AA97)-AV97)*'1. UC Assumptions'!$C$19,0)</f>
        <v>11914101.928929402</v>
      </c>
      <c r="AY97" s="311">
        <f t="shared" si="61"/>
        <v>16592002.556763403</v>
      </c>
      <c r="AZ97" s="311">
        <f>ROUND(AY97/'1. UC Assumptions'!$C$19,2)</f>
        <v>37863994.880000003</v>
      </c>
      <c r="BA97" s="311">
        <f t="shared" si="49"/>
        <v>12577685.693543795</v>
      </c>
      <c r="BB97" s="311">
        <f t="shared" si="78"/>
        <v>0</v>
      </c>
      <c r="BC97" s="311">
        <f t="shared" si="79"/>
        <v>0</v>
      </c>
      <c r="BD97" s="311">
        <f t="shared" si="80"/>
        <v>25286309.186456207</v>
      </c>
      <c r="BE97" s="311">
        <f t="shared" si="81"/>
        <v>0</v>
      </c>
      <c r="BF97" s="311">
        <f t="shared" si="82"/>
        <v>0</v>
      </c>
      <c r="BG97" s="311">
        <f t="shared" si="83"/>
        <v>0</v>
      </c>
      <c r="BH97" s="311">
        <v>9568174.2428807933</v>
      </c>
      <c r="BI97" s="311">
        <f t="shared" si="52"/>
        <v>12577685.693543795</v>
      </c>
      <c r="BJ97" s="312">
        <f t="shared" si="53"/>
        <v>3009511.4506630022</v>
      </c>
      <c r="BK97" s="311">
        <f t="shared" si="84"/>
        <v>12577685.693543795</v>
      </c>
      <c r="BL97" s="311">
        <f t="shared" si="85"/>
        <v>0</v>
      </c>
      <c r="BM97" s="311">
        <f t="shared" si="86"/>
        <v>0</v>
      </c>
      <c r="BN97" s="311">
        <f t="shared" si="87"/>
        <v>0</v>
      </c>
      <c r="BO97" s="311">
        <f t="shared" si="88"/>
        <v>0</v>
      </c>
      <c r="BP97" s="311">
        <f t="shared" si="89"/>
        <v>0</v>
      </c>
      <c r="BQ97" s="311">
        <f t="shared" si="90"/>
        <v>0</v>
      </c>
      <c r="BR97" s="311">
        <f t="shared" si="50"/>
        <v>1902421.8235437945</v>
      </c>
      <c r="BS97" s="311">
        <f>ROUNDDOWN(BR97*'1. UC Assumptions'!$C$19,2)</f>
        <v>833641.24</v>
      </c>
      <c r="BT97" s="313">
        <f>IF(BR97&gt;0,BR97/'1. UC Assumptions'!$C$29*'1. UC Assumptions'!$C$28,0)</f>
        <v>1670600.0770785473</v>
      </c>
      <c r="BU97" s="312">
        <f>BT97*'1. UC Assumptions'!$C$19</f>
        <v>732056.95377581939</v>
      </c>
      <c r="BV97" s="312">
        <f t="shared" si="54"/>
        <v>12345863.947078548</v>
      </c>
      <c r="BW97" s="79"/>
      <c r="BX97" s="93"/>
      <c r="BY97" s="93"/>
      <c r="BZ97" s="136">
        <v>27450736.960000012</v>
      </c>
      <c r="CA97" s="136">
        <v>32659321.421236508</v>
      </c>
      <c r="CB97" s="146">
        <f t="shared" si="91"/>
        <v>0</v>
      </c>
    </row>
    <row r="98" spans="1:80" s="6" customFormat="1">
      <c r="A98" s="130" t="s">
        <v>347</v>
      </c>
      <c r="B98" s="130" t="s">
        <v>348</v>
      </c>
      <c r="C98" s="246" t="s">
        <v>348</v>
      </c>
      <c r="D98" s="246" t="s">
        <v>348</v>
      </c>
      <c r="E98" s="129" t="s">
        <v>599</v>
      </c>
      <c r="F98" s="130"/>
      <c r="G98" s="130"/>
      <c r="H98" s="130" t="s">
        <v>346</v>
      </c>
      <c r="I98" s="246" t="s">
        <v>1376</v>
      </c>
      <c r="J98" s="101"/>
      <c r="K98" s="125">
        <f t="shared" si="55"/>
        <v>1</v>
      </c>
      <c r="L98" s="136">
        <v>16063497.35470489</v>
      </c>
      <c r="M98" s="136">
        <v>29272443.149999999</v>
      </c>
      <c r="N98" s="151">
        <f t="shared" si="56"/>
        <v>7.064739976268597E-2</v>
      </c>
      <c r="O98" s="136">
        <v>48538806.817158125</v>
      </c>
      <c r="P98" s="136">
        <v>0</v>
      </c>
      <c r="Q98" s="136">
        <f t="shared" si="51"/>
        <v>48538806.817158125</v>
      </c>
      <c r="R98" s="136">
        <v>15213668.089661915</v>
      </c>
      <c r="S98" s="136">
        <f t="shared" si="92"/>
        <v>33325138.72749621</v>
      </c>
      <c r="T98" s="136" t="b">
        <f t="shared" si="62"/>
        <v>0</v>
      </c>
      <c r="U98" s="136">
        <f t="shared" si="63"/>
        <v>0</v>
      </c>
      <c r="V98" s="136">
        <v>0</v>
      </c>
      <c r="W98" s="136">
        <v>0</v>
      </c>
      <c r="X98" s="136">
        <v>0</v>
      </c>
      <c r="Y98" s="136">
        <v>0</v>
      </c>
      <c r="Z98" s="136">
        <v>0</v>
      </c>
      <c r="AA98" s="63">
        <f t="shared" si="57"/>
        <v>0</v>
      </c>
      <c r="AB98" s="63">
        <v>0</v>
      </c>
      <c r="AC98" s="63">
        <f t="shared" si="58"/>
        <v>33325138.72749621</v>
      </c>
      <c r="AD98" s="44">
        <f>IF(E98='2. UC Pool Allocations by Type'!B$5,'2. UC Pool Allocations by Type'!J$5,IF(E98='2. UC Pool Allocations by Type'!B$6,'2. UC Pool Allocations by Type'!J$6,IF(E98='2. UC Pool Allocations by Type'!B$7,'2. UC Pool Allocations by Type'!J$7,IF(E98='2. UC Pool Allocations by Type'!B$10,'2. UC Pool Allocations by Type'!J$10,IF(E98='2. UC Pool Allocations by Type'!B$14,'2. UC Pool Allocations by Type'!J$14,IF(E98='2. UC Pool Allocations by Type'!B$15,'2. UC Pool Allocations by Type'!J$15,IF(E98='2. UC Pool Allocations by Type'!B$16,'2. UC Pool Allocations by Type'!J$16,0)))))))</f>
        <v>232198730.65142876</v>
      </c>
      <c r="AE98" s="64">
        <f t="shared" si="64"/>
        <v>0</v>
      </c>
      <c r="AF98" s="64">
        <f t="shared" si="65"/>
        <v>33325138.72749621</v>
      </c>
      <c r="AG98" s="64">
        <f t="shared" si="66"/>
        <v>0</v>
      </c>
      <c r="AH98" s="64">
        <f t="shared" si="67"/>
        <v>0</v>
      </c>
      <c r="AI98" s="64">
        <f t="shared" si="68"/>
        <v>0</v>
      </c>
      <c r="AJ98" s="64">
        <f t="shared" si="69"/>
        <v>0</v>
      </c>
      <c r="AK98" s="64">
        <f t="shared" si="70"/>
        <v>0</v>
      </c>
      <c r="AL98" s="42">
        <f t="shared" si="71"/>
        <v>16690371.73460632</v>
      </c>
      <c r="AM98" s="44">
        <f>IF($F98=$E$362,S98*'1. UC Assumptions'!$H$14,0)</f>
        <v>0</v>
      </c>
      <c r="AN98" s="63">
        <f t="shared" si="59"/>
        <v>0</v>
      </c>
      <c r="AO98" s="63">
        <f t="shared" si="72"/>
        <v>0</v>
      </c>
      <c r="AP98" s="63">
        <f t="shared" si="73"/>
        <v>16690371.73460632</v>
      </c>
      <c r="AQ98" s="63">
        <f t="shared" si="74"/>
        <v>-3539939.6114720535</v>
      </c>
      <c r="AR98" s="63">
        <f t="shared" si="75"/>
        <v>0</v>
      </c>
      <c r="AS98" s="63">
        <f t="shared" si="76"/>
        <v>0</v>
      </c>
      <c r="AT98" s="63">
        <f t="shared" si="77"/>
        <v>0</v>
      </c>
      <c r="AU98" s="87">
        <f t="shared" si="60"/>
        <v>13150432.123134267</v>
      </c>
      <c r="AV98" s="310">
        <v>13376301.800000001</v>
      </c>
      <c r="AW98" s="310">
        <f>AV98*'1. UC Assumptions'!$C$19</f>
        <v>5861495.4487600001</v>
      </c>
      <c r="AX98" s="311">
        <f>IF(((S98+AA98)-AV98)*'1. UC Assumptions'!$C$19&gt;0,((S98+AA98)-AV98)*'1. UC Assumptions'!$C$19,0)</f>
        <v>8741580.3416288383</v>
      </c>
      <c r="AY98" s="311">
        <f t="shared" si="61"/>
        <v>14603075.790388837</v>
      </c>
      <c r="AZ98" s="311">
        <f>ROUND(AY98/'1. UC Assumptions'!$C$19,2)</f>
        <v>33325138.73</v>
      </c>
      <c r="BA98" s="311">
        <f t="shared" si="49"/>
        <v>13150432.123134267</v>
      </c>
      <c r="BB98" s="311">
        <f t="shared" si="78"/>
        <v>0</v>
      </c>
      <c r="BC98" s="311">
        <f t="shared" si="79"/>
        <v>0</v>
      </c>
      <c r="BD98" s="311">
        <f t="shared" si="80"/>
        <v>0</v>
      </c>
      <c r="BE98" s="311">
        <f t="shared" si="81"/>
        <v>0</v>
      </c>
      <c r="BF98" s="311">
        <f t="shared" si="82"/>
        <v>0</v>
      </c>
      <c r="BG98" s="311">
        <f t="shared" si="83"/>
        <v>0</v>
      </c>
      <c r="BH98" s="311">
        <v>11998448.026648168</v>
      </c>
      <c r="BI98" s="311">
        <f t="shared" si="52"/>
        <v>13150432.123134267</v>
      </c>
      <c r="BJ98" s="312">
        <f t="shared" si="53"/>
        <v>1151984.0964860991</v>
      </c>
      <c r="BK98" s="311">
        <f t="shared" si="84"/>
        <v>0</v>
      </c>
      <c r="BL98" s="311">
        <f t="shared" si="85"/>
        <v>13150432.123134267</v>
      </c>
      <c r="BM98" s="311">
        <f t="shared" si="86"/>
        <v>0</v>
      </c>
      <c r="BN98" s="311">
        <f t="shared" si="87"/>
        <v>0</v>
      </c>
      <c r="BO98" s="311">
        <f t="shared" si="88"/>
        <v>0</v>
      </c>
      <c r="BP98" s="311">
        <f t="shared" si="89"/>
        <v>0</v>
      </c>
      <c r="BQ98" s="311">
        <f t="shared" si="90"/>
        <v>0</v>
      </c>
      <c r="BR98" s="311">
        <f t="shared" si="50"/>
        <v>-225869.67686573416</v>
      </c>
      <c r="BS98" s="311">
        <f>ROUNDDOWN(BR98*'1. UC Assumptions'!$C$19,2)</f>
        <v>-98976.09</v>
      </c>
      <c r="BT98" s="313">
        <f>IF(BR98&gt;0,BR98/'1. UC Assumptions'!$C$29*'1. UC Assumptions'!$C$28,0)</f>
        <v>0</v>
      </c>
      <c r="BU98" s="312">
        <f>BT98*'1. UC Assumptions'!$C$19</f>
        <v>0</v>
      </c>
      <c r="BV98" s="312">
        <f t="shared" si="54"/>
        <v>13376301.800000001</v>
      </c>
      <c r="BW98" s="79"/>
      <c r="BX98" s="93"/>
      <c r="BY98" s="93"/>
      <c r="BZ98" s="136">
        <v>16828874.164704889</v>
      </c>
      <c r="CA98" s="136">
        <v>48538806.817158125</v>
      </c>
      <c r="CB98" s="146">
        <f t="shared" si="91"/>
        <v>0</v>
      </c>
    </row>
    <row r="99" spans="1:80" s="6" customFormat="1">
      <c r="A99" s="130" t="s">
        <v>1200</v>
      </c>
      <c r="B99" s="130" t="s">
        <v>241</v>
      </c>
      <c r="C99" s="246" t="s">
        <v>241</v>
      </c>
      <c r="D99" s="246" t="s">
        <v>241</v>
      </c>
      <c r="E99" s="129" t="s">
        <v>580</v>
      </c>
      <c r="F99" s="130" t="s">
        <v>604</v>
      </c>
      <c r="G99" s="130"/>
      <c r="H99" s="130" t="s">
        <v>716</v>
      </c>
      <c r="I99" s="246" t="s">
        <v>1377</v>
      </c>
      <c r="J99" s="101"/>
      <c r="K99" s="125" t="str">
        <f t="shared" si="55"/>
        <v xml:space="preserve"> </v>
      </c>
      <c r="L99" s="136">
        <v>292450.82881970401</v>
      </c>
      <c r="M99" s="136">
        <v>701361.41</v>
      </c>
      <c r="N99" s="151">
        <f t="shared" si="56"/>
        <v>8.1957156175068491E-2</v>
      </c>
      <c r="O99" s="136">
        <v>1075262.263685345</v>
      </c>
      <c r="P99" s="136">
        <v>0</v>
      </c>
      <c r="Q99" s="136">
        <f t="shared" si="51"/>
        <v>1075262.263685345</v>
      </c>
      <c r="R99" s="136">
        <v>0</v>
      </c>
      <c r="S99" s="136">
        <f t="shared" si="92"/>
        <v>1075262.263685345</v>
      </c>
      <c r="T99" s="136">
        <f t="shared" si="62"/>
        <v>1075262.263685345</v>
      </c>
      <c r="U99" s="136" t="b">
        <f t="shared" si="63"/>
        <v>0</v>
      </c>
      <c r="V99" s="136">
        <v>0</v>
      </c>
      <c r="W99" s="136">
        <v>0</v>
      </c>
      <c r="X99" s="136">
        <v>0</v>
      </c>
      <c r="Y99" s="136">
        <v>0</v>
      </c>
      <c r="Z99" s="136">
        <v>0</v>
      </c>
      <c r="AA99" s="63">
        <f t="shared" si="57"/>
        <v>0</v>
      </c>
      <c r="AB99" s="63">
        <v>0</v>
      </c>
      <c r="AC99" s="63">
        <f>((S99+AA99+AB99)/12)*10</f>
        <v>896051.88640445413</v>
      </c>
      <c r="AD99" s="44">
        <f>IF(E99='2. UC Pool Allocations by Type'!B$5,'2. UC Pool Allocations by Type'!J$5,IF(E99='2. UC Pool Allocations by Type'!B$6,'2. UC Pool Allocations by Type'!J$6,IF(E99='2. UC Pool Allocations by Type'!B$7,'2. UC Pool Allocations by Type'!J$7,IF(E99='2. UC Pool Allocations by Type'!B$10,'2. UC Pool Allocations by Type'!J$10,IF(E99='2. UC Pool Allocations by Type'!B$14,'2. UC Pool Allocations by Type'!J$14,IF(E99='2. UC Pool Allocations by Type'!B$15,'2. UC Pool Allocations by Type'!J$15,IF(E99='2. UC Pool Allocations by Type'!B$16,'2. UC Pool Allocations by Type'!J$16,0)))))))</f>
        <v>1888113440.4202065</v>
      </c>
      <c r="AE99" s="64">
        <f t="shared" si="64"/>
        <v>896051.88640445413</v>
      </c>
      <c r="AF99" s="64">
        <f t="shared" si="65"/>
        <v>0</v>
      </c>
      <c r="AG99" s="64">
        <f t="shared" si="66"/>
        <v>0</v>
      </c>
      <c r="AH99" s="64">
        <f t="shared" si="67"/>
        <v>0</v>
      </c>
      <c r="AI99" s="64">
        <f t="shared" si="68"/>
        <v>0</v>
      </c>
      <c r="AJ99" s="64">
        <f t="shared" si="69"/>
        <v>0</v>
      </c>
      <c r="AK99" s="64">
        <f t="shared" si="70"/>
        <v>0</v>
      </c>
      <c r="AL99" s="42">
        <f t="shared" si="71"/>
        <v>334449.37875120359</v>
      </c>
      <c r="AM99" s="44">
        <f>IF($F99=$E$362,S99*'1. UC Assumptions'!$H$14,0)</f>
        <v>854695.64549347921</v>
      </c>
      <c r="AN99" s="63">
        <f t="shared" si="59"/>
        <v>520246.26674227562</v>
      </c>
      <c r="AO99" s="63">
        <f t="shared" si="72"/>
        <v>0</v>
      </c>
      <c r="AP99" s="63">
        <f t="shared" si="73"/>
        <v>0</v>
      </c>
      <c r="AQ99" s="63">
        <f t="shared" si="74"/>
        <v>0</v>
      </c>
      <c r="AR99" s="63">
        <f t="shared" si="75"/>
        <v>520246.26674227562</v>
      </c>
      <c r="AS99" s="63">
        <f t="shared" si="76"/>
        <v>0</v>
      </c>
      <c r="AT99" s="63">
        <f t="shared" si="77"/>
        <v>0</v>
      </c>
      <c r="AU99" s="87">
        <f t="shared" si="60"/>
        <v>854695.64549347921</v>
      </c>
      <c r="AV99" s="310">
        <v>258177.96</v>
      </c>
      <c r="AW99" s="310">
        <f>AV99*'1. UC Assumptions'!$C$19</f>
        <v>113133.58207199999</v>
      </c>
      <c r="AX99" s="311">
        <f>IF(((S99+AA99)-AV99)*'1. UC Assumptions'!$C$19&gt;0,((S99+AA99)-AV99)*'1. UC Assumptions'!$C$19,0)</f>
        <v>358046.34187491814</v>
      </c>
      <c r="AY99" s="311">
        <f t="shared" si="61"/>
        <v>471179.9239469181</v>
      </c>
      <c r="AZ99" s="311">
        <f>ROUND(AY99/'1. UC Assumptions'!$C$19,2)</f>
        <v>1075262.26</v>
      </c>
      <c r="BA99" s="311">
        <f t="shared" si="49"/>
        <v>854695.64549347921</v>
      </c>
      <c r="BB99" s="311">
        <f t="shared" si="78"/>
        <v>0</v>
      </c>
      <c r="BC99" s="311">
        <f t="shared" si="79"/>
        <v>0</v>
      </c>
      <c r="BD99" s="311">
        <f t="shared" si="80"/>
        <v>220566.6145065208</v>
      </c>
      <c r="BE99" s="311">
        <f t="shared" si="81"/>
        <v>0</v>
      </c>
      <c r="BF99" s="311">
        <f t="shared" si="82"/>
        <v>0</v>
      </c>
      <c r="BG99" s="311">
        <f t="shared" ref="BG99:BG130" si="93">IF(E99=E$359,BC$351/BE$351*BE99,0)</f>
        <v>0</v>
      </c>
      <c r="BH99" s="311">
        <v>831740.65402829275</v>
      </c>
      <c r="BI99" s="311">
        <f t="shared" si="52"/>
        <v>854695.64549347921</v>
      </c>
      <c r="BJ99" s="312">
        <f t="shared" si="53"/>
        <v>22954.991465186467</v>
      </c>
      <c r="BK99" s="311">
        <f t="shared" si="84"/>
        <v>854695.64549347921</v>
      </c>
      <c r="BL99" s="311">
        <f t="shared" si="85"/>
        <v>0</v>
      </c>
      <c r="BM99" s="311">
        <f t="shared" si="86"/>
        <v>0</v>
      </c>
      <c r="BN99" s="311">
        <f t="shared" si="87"/>
        <v>0</v>
      </c>
      <c r="BO99" s="311">
        <f t="shared" si="88"/>
        <v>0</v>
      </c>
      <c r="BP99" s="311">
        <f t="shared" si="89"/>
        <v>0</v>
      </c>
      <c r="BQ99" s="311">
        <f t="shared" si="90"/>
        <v>0</v>
      </c>
      <c r="BR99" s="311">
        <f t="shared" si="50"/>
        <v>596517.68549347925</v>
      </c>
      <c r="BS99" s="311">
        <f>ROUNDDOWN(BR99*'1. UC Assumptions'!$C$19,2)</f>
        <v>261394.04</v>
      </c>
      <c r="BT99" s="313">
        <f>IF(BR99&gt;0,BR99/'1. UC Assumptions'!$C$29*'1. UC Assumptions'!$C$28,0)</f>
        <v>523828.35343414173</v>
      </c>
      <c r="BU99" s="312">
        <f>BT99*'1. UC Assumptions'!$C$19</f>
        <v>229541.5844748409</v>
      </c>
      <c r="BV99" s="312">
        <f t="shared" si="54"/>
        <v>782006.31343414169</v>
      </c>
      <c r="BW99" s="79"/>
      <c r="BX99" s="93"/>
      <c r="BY99" s="93"/>
      <c r="BZ99" s="136">
        <v>319904.04881970398</v>
      </c>
      <c r="CA99" s="136">
        <v>1075262.263685345</v>
      </c>
      <c r="CB99" s="146">
        <f t="shared" si="91"/>
        <v>0</v>
      </c>
    </row>
    <row r="100" spans="1:80" s="6" customFormat="1">
      <c r="A100" s="130" t="s">
        <v>242</v>
      </c>
      <c r="B100" s="130" t="s">
        <v>243</v>
      </c>
      <c r="C100" s="246" t="s">
        <v>243</v>
      </c>
      <c r="D100" s="246" t="s">
        <v>243</v>
      </c>
      <c r="E100" s="129" t="s">
        <v>580</v>
      </c>
      <c r="F100" s="130"/>
      <c r="G100" s="130"/>
      <c r="H100" s="130" t="s">
        <v>1063</v>
      </c>
      <c r="I100" s="246" t="s">
        <v>563</v>
      </c>
      <c r="J100" s="101"/>
      <c r="K100" s="125" t="str">
        <f t="shared" si="55"/>
        <v xml:space="preserve"> </v>
      </c>
      <c r="L100" s="136">
        <v>783657.31000000017</v>
      </c>
      <c r="M100" s="136">
        <v>485369</v>
      </c>
      <c r="N100" s="151">
        <f t="shared" si="56"/>
        <v>0.13533975630534623</v>
      </c>
      <c r="O100" s="136">
        <v>1440776.0215404727</v>
      </c>
      <c r="P100" s="136">
        <v>0</v>
      </c>
      <c r="Q100" s="136">
        <f t="shared" si="51"/>
        <v>1440776.0215404727</v>
      </c>
      <c r="R100" s="136">
        <v>0</v>
      </c>
      <c r="S100" s="136">
        <f t="shared" si="92"/>
        <v>1440776.0215404727</v>
      </c>
      <c r="T100" s="136">
        <f t="shared" si="62"/>
        <v>0</v>
      </c>
      <c r="U100" s="136" t="b">
        <f t="shared" si="63"/>
        <v>0</v>
      </c>
      <c r="V100" s="136">
        <v>0</v>
      </c>
      <c r="W100" s="136">
        <v>0</v>
      </c>
      <c r="X100" s="136">
        <v>0</v>
      </c>
      <c r="Y100" s="136">
        <v>0</v>
      </c>
      <c r="Z100" s="136">
        <v>0</v>
      </c>
      <c r="AA100" s="63">
        <f t="shared" si="57"/>
        <v>0</v>
      </c>
      <c r="AB100" s="63">
        <v>0</v>
      </c>
      <c r="AC100" s="63">
        <f t="shared" si="58"/>
        <v>1440776.0215404727</v>
      </c>
      <c r="AD100" s="44">
        <f>IF(E100='2. UC Pool Allocations by Type'!B$5,'2. UC Pool Allocations by Type'!J$5,IF(E100='2. UC Pool Allocations by Type'!B$6,'2. UC Pool Allocations by Type'!J$6,IF(E100='2. UC Pool Allocations by Type'!B$7,'2. UC Pool Allocations by Type'!J$7,IF(E100='2. UC Pool Allocations by Type'!B$10,'2. UC Pool Allocations by Type'!J$10,IF(E100='2. UC Pool Allocations by Type'!B$14,'2. UC Pool Allocations by Type'!J$14,IF(E100='2. UC Pool Allocations by Type'!B$15,'2. UC Pool Allocations by Type'!J$15,IF(E100='2. UC Pool Allocations by Type'!B$16,'2. UC Pool Allocations by Type'!J$16,0)))))))</f>
        <v>1888113440.4202065</v>
      </c>
      <c r="AE100" s="64">
        <f t="shared" si="64"/>
        <v>1440776.0215404727</v>
      </c>
      <c r="AF100" s="64">
        <f t="shared" si="65"/>
        <v>0</v>
      </c>
      <c r="AG100" s="64">
        <f t="shared" si="66"/>
        <v>0</v>
      </c>
      <c r="AH100" s="64">
        <f t="shared" si="67"/>
        <v>0</v>
      </c>
      <c r="AI100" s="64">
        <f t="shared" si="68"/>
        <v>0</v>
      </c>
      <c r="AJ100" s="64">
        <f t="shared" si="69"/>
        <v>0</v>
      </c>
      <c r="AK100" s="64">
        <f t="shared" si="70"/>
        <v>0</v>
      </c>
      <c r="AL100" s="42">
        <f t="shared" si="71"/>
        <v>537766.45374567062</v>
      </c>
      <c r="AM100" s="44">
        <f>IF($F100=$E$362,S100*'1. UC Assumptions'!$H$14,0)</f>
        <v>0</v>
      </c>
      <c r="AN100" s="63">
        <f t="shared" si="59"/>
        <v>0</v>
      </c>
      <c r="AO100" s="63">
        <f t="shared" si="72"/>
        <v>0</v>
      </c>
      <c r="AP100" s="63">
        <f t="shared" si="73"/>
        <v>0</v>
      </c>
      <c r="AQ100" s="63">
        <f t="shared" si="74"/>
        <v>0</v>
      </c>
      <c r="AR100" s="63">
        <f t="shared" si="75"/>
        <v>0</v>
      </c>
      <c r="AS100" s="63">
        <f t="shared" si="76"/>
        <v>537766.45374567062</v>
      </c>
      <c r="AT100" s="63">
        <f t="shared" si="77"/>
        <v>-59168.566470889709</v>
      </c>
      <c r="AU100" s="87">
        <f t="shared" si="60"/>
        <v>478597.88727478089</v>
      </c>
      <c r="AV100" s="310">
        <v>452713.16999999993</v>
      </c>
      <c r="AW100" s="310">
        <f>AV100*'1. UC Assumptions'!$C$19</f>
        <v>198378.91109399995</v>
      </c>
      <c r="AX100" s="311">
        <f>IF(((S100+AA100)-AV100)*'1. UC Assumptions'!$C$19&gt;0,((S100+AA100)-AV100)*'1. UC Assumptions'!$C$19,0)</f>
        <v>432969.14154503518</v>
      </c>
      <c r="AY100" s="311">
        <f t="shared" si="61"/>
        <v>631348.05263903516</v>
      </c>
      <c r="AZ100" s="311">
        <f>ROUND(AY100/'1. UC Assumptions'!$C$19,2)</f>
        <v>1440776.02</v>
      </c>
      <c r="BA100" s="311">
        <f t="shared" si="49"/>
        <v>478597.88727478089</v>
      </c>
      <c r="BB100" s="311">
        <f t="shared" si="78"/>
        <v>0</v>
      </c>
      <c r="BC100" s="311">
        <f t="shared" si="79"/>
        <v>0</v>
      </c>
      <c r="BD100" s="311">
        <f t="shared" si="80"/>
        <v>962178.13272521913</v>
      </c>
      <c r="BE100" s="311">
        <f t="shared" si="81"/>
        <v>0</v>
      </c>
      <c r="BF100" s="311">
        <f t="shared" si="82"/>
        <v>0</v>
      </c>
      <c r="BG100" s="311">
        <f t="shared" si="93"/>
        <v>0</v>
      </c>
      <c r="BH100" s="311">
        <v>405764.08297403745</v>
      </c>
      <c r="BI100" s="311">
        <f t="shared" si="52"/>
        <v>478597.88727478089</v>
      </c>
      <c r="BJ100" s="312">
        <f t="shared" si="53"/>
        <v>72833.804300743446</v>
      </c>
      <c r="BK100" s="311">
        <f t="shared" si="84"/>
        <v>478597.88727478089</v>
      </c>
      <c r="BL100" s="311">
        <f t="shared" si="85"/>
        <v>0</v>
      </c>
      <c r="BM100" s="311">
        <f t="shared" si="86"/>
        <v>0</v>
      </c>
      <c r="BN100" s="311">
        <f t="shared" si="87"/>
        <v>0</v>
      </c>
      <c r="BO100" s="311">
        <f t="shared" si="88"/>
        <v>0</v>
      </c>
      <c r="BP100" s="311">
        <f t="shared" si="89"/>
        <v>0</v>
      </c>
      <c r="BQ100" s="311">
        <f t="shared" si="90"/>
        <v>0</v>
      </c>
      <c r="BR100" s="311">
        <f t="shared" si="50"/>
        <v>25884.717274780967</v>
      </c>
      <c r="BS100" s="311">
        <f>ROUNDDOWN(BR100*'1. UC Assumptions'!$C$19,2)</f>
        <v>11342.68</v>
      </c>
      <c r="BT100" s="313">
        <f>IF(BR100&gt;0,BR100/'1. UC Assumptions'!$C$29*'1. UC Assumptions'!$C$28,0)</f>
        <v>22730.50599990135</v>
      </c>
      <c r="BU100" s="312">
        <f>BT100*'1. UC Assumptions'!$C$19</f>
        <v>9960.5077291567704</v>
      </c>
      <c r="BV100" s="312">
        <f t="shared" si="54"/>
        <v>475443.67599990126</v>
      </c>
      <c r="BW100" s="79"/>
      <c r="BX100" s="93"/>
      <c r="BY100" s="93"/>
      <c r="BZ100" s="136">
        <v>883055.0900000002</v>
      </c>
      <c r="CA100" s="136">
        <v>1440776.0215404727</v>
      </c>
      <c r="CB100" s="146">
        <f t="shared" si="91"/>
        <v>0</v>
      </c>
    </row>
    <row r="101" spans="1:80" s="6" customFormat="1">
      <c r="A101" s="130" t="s">
        <v>117</v>
      </c>
      <c r="B101" s="130" t="s">
        <v>118</v>
      </c>
      <c r="C101" s="246" t="s">
        <v>118</v>
      </c>
      <c r="D101" s="246" t="s">
        <v>118</v>
      </c>
      <c r="E101" s="129" t="s">
        <v>599</v>
      </c>
      <c r="F101" s="130" t="s">
        <v>604</v>
      </c>
      <c r="G101" s="130"/>
      <c r="H101" s="130" t="s">
        <v>116</v>
      </c>
      <c r="I101" s="246" t="s">
        <v>1369</v>
      </c>
      <c r="J101" s="101"/>
      <c r="K101" s="125" t="str">
        <f t="shared" si="55"/>
        <v xml:space="preserve"> </v>
      </c>
      <c r="L101" s="136">
        <v>280548.54075134906</v>
      </c>
      <c r="M101" s="136">
        <v>545815</v>
      </c>
      <c r="N101" s="151">
        <f t="shared" si="56"/>
        <v>5.3350096556072479E-2</v>
      </c>
      <c r="O101" s="136">
        <v>870450.11544085143</v>
      </c>
      <c r="P101" s="136">
        <v>0</v>
      </c>
      <c r="Q101" s="136">
        <f t="shared" si="51"/>
        <v>870450.11544085143</v>
      </c>
      <c r="R101" s="136">
        <v>0</v>
      </c>
      <c r="S101" s="136">
        <f t="shared" si="92"/>
        <v>870450.11544085143</v>
      </c>
      <c r="T101" s="136" t="b">
        <f t="shared" si="62"/>
        <v>0</v>
      </c>
      <c r="U101" s="136">
        <f t="shared" si="63"/>
        <v>870450.11544085143</v>
      </c>
      <c r="V101" s="136">
        <v>0</v>
      </c>
      <c r="W101" s="136">
        <v>0</v>
      </c>
      <c r="X101" s="136">
        <v>0</v>
      </c>
      <c r="Y101" s="136">
        <v>0</v>
      </c>
      <c r="Z101" s="136">
        <v>0</v>
      </c>
      <c r="AA101" s="63">
        <f t="shared" si="57"/>
        <v>0</v>
      </c>
      <c r="AB101" s="63">
        <v>0</v>
      </c>
      <c r="AC101" s="63">
        <f t="shared" si="58"/>
        <v>870450.11544085143</v>
      </c>
      <c r="AD101" s="44">
        <f>IF(E101='2. UC Pool Allocations by Type'!B$5,'2. UC Pool Allocations by Type'!J$5,IF(E101='2. UC Pool Allocations by Type'!B$6,'2. UC Pool Allocations by Type'!J$6,IF(E101='2. UC Pool Allocations by Type'!B$7,'2. UC Pool Allocations by Type'!J$7,IF(E101='2. UC Pool Allocations by Type'!B$10,'2. UC Pool Allocations by Type'!J$10,IF(E101='2. UC Pool Allocations by Type'!B$14,'2. UC Pool Allocations by Type'!J$14,IF(E101='2. UC Pool Allocations by Type'!B$15,'2. UC Pool Allocations by Type'!J$15,IF(E101='2. UC Pool Allocations by Type'!B$16,'2. UC Pool Allocations by Type'!J$16,0)))))))</f>
        <v>232198730.65142876</v>
      </c>
      <c r="AE101" s="64">
        <f t="shared" si="64"/>
        <v>0</v>
      </c>
      <c r="AF101" s="64">
        <f t="shared" si="65"/>
        <v>870450.11544085143</v>
      </c>
      <c r="AG101" s="64">
        <f t="shared" si="66"/>
        <v>0</v>
      </c>
      <c r="AH101" s="64">
        <f t="shared" si="67"/>
        <v>0</v>
      </c>
      <c r="AI101" s="64">
        <f t="shared" si="68"/>
        <v>0</v>
      </c>
      <c r="AJ101" s="64">
        <f t="shared" si="69"/>
        <v>0</v>
      </c>
      <c r="AK101" s="64">
        <f t="shared" si="70"/>
        <v>0</v>
      </c>
      <c r="AL101" s="42">
        <f t="shared" si="71"/>
        <v>435951.25355477631</v>
      </c>
      <c r="AM101" s="44">
        <f>IF($F101=$E$362,S101*'1. UC Assumptions'!$H$14,0)</f>
        <v>691896.24560683058</v>
      </c>
      <c r="AN101" s="63">
        <f t="shared" si="59"/>
        <v>255944.99205205427</v>
      </c>
      <c r="AO101" s="63">
        <f t="shared" si="72"/>
        <v>255944.99205205427</v>
      </c>
      <c r="AP101" s="63">
        <f t="shared" si="73"/>
        <v>0</v>
      </c>
      <c r="AQ101" s="63">
        <f t="shared" si="74"/>
        <v>0</v>
      </c>
      <c r="AR101" s="63">
        <f t="shared" si="75"/>
        <v>0</v>
      </c>
      <c r="AS101" s="63">
        <f t="shared" si="76"/>
        <v>0</v>
      </c>
      <c r="AT101" s="63">
        <f t="shared" si="77"/>
        <v>0</v>
      </c>
      <c r="AU101" s="87">
        <f t="shared" si="60"/>
        <v>691896.24560683058</v>
      </c>
      <c r="AV101" s="310">
        <v>691582.5</v>
      </c>
      <c r="AW101" s="310">
        <f>AV101*'1. UC Assumptions'!$C$19</f>
        <v>303051.45149999997</v>
      </c>
      <c r="AX101" s="311">
        <f>IF(((S101+AA101)-AV101)*'1. UC Assumptions'!$C$19&gt;0,((S101+AA101)-AV101)*'1. UC Assumptions'!$C$19,0)</f>
        <v>78379.789086181088</v>
      </c>
      <c r="AY101" s="311">
        <f t="shared" si="61"/>
        <v>381431.24058618105</v>
      </c>
      <c r="AZ101" s="311">
        <f>ROUND(AY101/'1. UC Assumptions'!$C$19,2)</f>
        <v>870450.12</v>
      </c>
      <c r="BA101" s="311">
        <f t="shared" si="49"/>
        <v>691896.24560683058</v>
      </c>
      <c r="BB101" s="311">
        <f t="shared" si="78"/>
        <v>0</v>
      </c>
      <c r="BC101" s="311">
        <f t="shared" si="79"/>
        <v>0</v>
      </c>
      <c r="BD101" s="311">
        <f t="shared" si="80"/>
        <v>0</v>
      </c>
      <c r="BE101" s="311">
        <f t="shared" si="81"/>
        <v>0</v>
      </c>
      <c r="BF101" s="311">
        <f t="shared" si="82"/>
        <v>0</v>
      </c>
      <c r="BG101" s="311">
        <f t="shared" si="93"/>
        <v>0</v>
      </c>
      <c r="BH101" s="311">
        <v>691582.50068598567</v>
      </c>
      <c r="BI101" s="311">
        <f t="shared" si="52"/>
        <v>691896.24560683058</v>
      </c>
      <c r="BJ101" s="312">
        <f t="shared" si="53"/>
        <v>313.74492084491067</v>
      </c>
      <c r="BK101" s="311">
        <f t="shared" si="84"/>
        <v>0</v>
      </c>
      <c r="BL101" s="311">
        <f t="shared" si="85"/>
        <v>691896.24560683058</v>
      </c>
      <c r="BM101" s="311">
        <f t="shared" si="86"/>
        <v>0</v>
      </c>
      <c r="BN101" s="311">
        <f t="shared" si="87"/>
        <v>0</v>
      </c>
      <c r="BO101" s="311">
        <f t="shared" si="88"/>
        <v>0</v>
      </c>
      <c r="BP101" s="311">
        <f t="shared" si="89"/>
        <v>0</v>
      </c>
      <c r="BQ101" s="311">
        <f t="shared" si="90"/>
        <v>0</v>
      </c>
      <c r="BR101" s="311">
        <f t="shared" si="50"/>
        <v>313.74560683057643</v>
      </c>
      <c r="BS101" s="311">
        <f>ROUNDDOWN(BR101*'1. UC Assumptions'!$C$19,2)</f>
        <v>137.47999999999999</v>
      </c>
      <c r="BT101" s="313">
        <f>IF(BR101&gt;0,BR101/'1. UC Assumptions'!$C$29*'1. UC Assumptions'!$C$28,0)</f>
        <v>275.51378378211223</v>
      </c>
      <c r="BU101" s="312">
        <f>BT101*'1. UC Assumptions'!$C$19</f>
        <v>120.73014005332158</v>
      </c>
      <c r="BV101" s="312">
        <f t="shared" si="54"/>
        <v>691858.01378378214</v>
      </c>
      <c r="BW101" s="79"/>
      <c r="BX101" s="93"/>
      <c r="BY101" s="93"/>
      <c r="BZ101" s="136">
        <v>280923.43075134908</v>
      </c>
      <c r="CA101" s="136">
        <v>870450.11544085143</v>
      </c>
      <c r="CB101" s="146">
        <f t="shared" si="91"/>
        <v>0</v>
      </c>
    </row>
    <row r="102" spans="1:80" s="6" customFormat="1">
      <c r="A102" s="130" t="s">
        <v>244</v>
      </c>
      <c r="B102" s="130" t="s">
        <v>245</v>
      </c>
      <c r="C102" s="246" t="s">
        <v>245</v>
      </c>
      <c r="D102" s="246" t="s">
        <v>245</v>
      </c>
      <c r="E102" s="129" t="s">
        <v>580</v>
      </c>
      <c r="F102" s="130"/>
      <c r="G102" s="130"/>
      <c r="H102" s="130" t="s">
        <v>1064</v>
      </c>
      <c r="I102" s="246" t="s">
        <v>1378</v>
      </c>
      <c r="J102" s="101"/>
      <c r="K102" s="125">
        <f t="shared" si="55"/>
        <v>1</v>
      </c>
      <c r="L102" s="136">
        <v>1732314.8270900352</v>
      </c>
      <c r="M102" s="136">
        <v>2314612.34</v>
      </c>
      <c r="N102" s="151">
        <f t="shared" si="56"/>
        <v>0.2067898464172031</v>
      </c>
      <c r="O102" s="136">
        <v>4883790.6144341901</v>
      </c>
      <c r="P102" s="136">
        <v>0</v>
      </c>
      <c r="Q102" s="136">
        <f t="shared" si="51"/>
        <v>4883790.6144341901</v>
      </c>
      <c r="R102" s="136">
        <v>439204.8939305793</v>
      </c>
      <c r="S102" s="136">
        <f t="shared" si="92"/>
        <v>4444585.7205036106</v>
      </c>
      <c r="T102" s="136">
        <f t="shared" si="62"/>
        <v>0</v>
      </c>
      <c r="U102" s="136" t="b">
        <f t="shared" si="63"/>
        <v>0</v>
      </c>
      <c r="V102" s="136">
        <v>0</v>
      </c>
      <c r="W102" s="136">
        <v>0</v>
      </c>
      <c r="X102" s="136">
        <v>0</v>
      </c>
      <c r="Y102" s="136">
        <v>0</v>
      </c>
      <c r="Z102" s="136">
        <v>0</v>
      </c>
      <c r="AA102" s="63">
        <f t="shared" si="57"/>
        <v>0</v>
      </c>
      <c r="AB102" s="63">
        <v>0</v>
      </c>
      <c r="AC102" s="63">
        <f t="shared" si="58"/>
        <v>4444585.7205036106</v>
      </c>
      <c r="AD102" s="44">
        <f>IF(E102='2. UC Pool Allocations by Type'!B$5,'2. UC Pool Allocations by Type'!J$5,IF(E102='2. UC Pool Allocations by Type'!B$6,'2. UC Pool Allocations by Type'!J$6,IF(E102='2. UC Pool Allocations by Type'!B$7,'2. UC Pool Allocations by Type'!J$7,IF(E102='2. UC Pool Allocations by Type'!B$10,'2. UC Pool Allocations by Type'!J$10,IF(E102='2. UC Pool Allocations by Type'!B$14,'2. UC Pool Allocations by Type'!J$14,IF(E102='2. UC Pool Allocations by Type'!B$15,'2. UC Pool Allocations by Type'!J$15,IF(E102='2. UC Pool Allocations by Type'!B$16,'2. UC Pool Allocations by Type'!J$16,0)))))))</f>
        <v>1888113440.4202065</v>
      </c>
      <c r="AE102" s="64">
        <f t="shared" si="64"/>
        <v>4444585.7205036106</v>
      </c>
      <c r="AF102" s="64">
        <f t="shared" si="65"/>
        <v>0</v>
      </c>
      <c r="AG102" s="64">
        <f t="shared" si="66"/>
        <v>0</v>
      </c>
      <c r="AH102" s="64">
        <f t="shared" si="67"/>
        <v>0</v>
      </c>
      <c r="AI102" s="64">
        <f t="shared" si="68"/>
        <v>0</v>
      </c>
      <c r="AJ102" s="64">
        <f t="shared" si="69"/>
        <v>0</v>
      </c>
      <c r="AK102" s="64">
        <f t="shared" si="70"/>
        <v>0</v>
      </c>
      <c r="AL102" s="42">
        <f t="shared" si="71"/>
        <v>1658931.760072141</v>
      </c>
      <c r="AM102" s="44">
        <f>IF($F102=$E$362,S102*'1. UC Assumptions'!$H$14,0)</f>
        <v>0</v>
      </c>
      <c r="AN102" s="63">
        <f t="shared" si="59"/>
        <v>0</v>
      </c>
      <c r="AO102" s="63">
        <f t="shared" si="72"/>
        <v>0</v>
      </c>
      <c r="AP102" s="63">
        <f t="shared" si="73"/>
        <v>0</v>
      </c>
      <c r="AQ102" s="63">
        <f t="shared" si="74"/>
        <v>0</v>
      </c>
      <c r="AR102" s="63">
        <f t="shared" si="75"/>
        <v>0</v>
      </c>
      <c r="AS102" s="63">
        <f t="shared" si="76"/>
        <v>1658931.760072141</v>
      </c>
      <c r="AT102" s="63">
        <f t="shared" si="77"/>
        <v>-182526.47303083801</v>
      </c>
      <c r="AU102" s="87">
        <f t="shared" si="60"/>
        <v>1476405.287041303</v>
      </c>
      <c r="AV102" s="310">
        <v>1296871.6800000002</v>
      </c>
      <c r="AW102" s="310">
        <f>AV102*'1. UC Assumptions'!$C$19</f>
        <v>568289.1701760001</v>
      </c>
      <c r="AX102" s="311">
        <f>IF(((S102+AA102)-AV102)*'1. UC Assumptions'!$C$19&gt;0,((S102+AA102)-AV102)*'1. UC Assumptions'!$C$19,0)</f>
        <v>1379328.2925486821</v>
      </c>
      <c r="AY102" s="311">
        <f t="shared" si="61"/>
        <v>1947617.4627246822</v>
      </c>
      <c r="AZ102" s="311">
        <f>ROUND(AY102/'1. UC Assumptions'!$C$19,2)</f>
        <v>4444585.72</v>
      </c>
      <c r="BA102" s="311">
        <f t="shared" si="49"/>
        <v>1476405.287041303</v>
      </c>
      <c r="BB102" s="311">
        <f t="shared" si="78"/>
        <v>0</v>
      </c>
      <c r="BC102" s="311">
        <f t="shared" si="79"/>
        <v>0</v>
      </c>
      <c r="BD102" s="311">
        <f t="shared" si="80"/>
        <v>2968180.432958697</v>
      </c>
      <c r="BE102" s="311">
        <f t="shared" si="81"/>
        <v>0</v>
      </c>
      <c r="BF102" s="311">
        <f t="shared" si="82"/>
        <v>0</v>
      </c>
      <c r="BG102" s="311">
        <f t="shared" si="93"/>
        <v>0</v>
      </c>
      <c r="BH102" s="311">
        <v>1162378.2441145338</v>
      </c>
      <c r="BI102" s="311">
        <f t="shared" si="52"/>
        <v>1476405.287041303</v>
      </c>
      <c r="BJ102" s="312">
        <f t="shared" si="53"/>
        <v>314027.04292676924</v>
      </c>
      <c r="BK102" s="311">
        <f t="shared" si="84"/>
        <v>1476405.287041303</v>
      </c>
      <c r="BL102" s="311">
        <f t="shared" si="85"/>
        <v>0</v>
      </c>
      <c r="BM102" s="311">
        <f t="shared" si="86"/>
        <v>0</v>
      </c>
      <c r="BN102" s="311">
        <f t="shared" si="87"/>
        <v>0</v>
      </c>
      <c r="BO102" s="311">
        <f t="shared" si="88"/>
        <v>0</v>
      </c>
      <c r="BP102" s="311">
        <f t="shared" si="89"/>
        <v>0</v>
      </c>
      <c r="BQ102" s="311">
        <f t="shared" si="90"/>
        <v>0</v>
      </c>
      <c r="BR102" s="311">
        <f t="shared" si="50"/>
        <v>179533.60704130284</v>
      </c>
      <c r="BS102" s="311">
        <f>ROUNDDOWN(BR102*'1. UC Assumptions'!$C$19,2)</f>
        <v>78671.62</v>
      </c>
      <c r="BT102" s="313">
        <f>IF(BR102&gt;0,BR102/'1. UC Assumptions'!$C$29*'1. UC Assumptions'!$C$28,0)</f>
        <v>157656.33785817726</v>
      </c>
      <c r="BU102" s="312">
        <f>BT102*'1. UC Assumptions'!$C$19</f>
        <v>69085.007249453265</v>
      </c>
      <c r="BV102" s="312">
        <f t="shared" si="54"/>
        <v>1454528.0178581774</v>
      </c>
      <c r="BW102" s="79"/>
      <c r="BX102" s="93"/>
      <c r="BY102" s="93"/>
      <c r="BZ102" s="136">
        <v>2323927.3270900352</v>
      </c>
      <c r="CA102" s="136">
        <v>4883790.6144341901</v>
      </c>
      <c r="CB102" s="146">
        <f t="shared" si="91"/>
        <v>0</v>
      </c>
    </row>
    <row r="103" spans="1:80" s="6" customFormat="1">
      <c r="A103" s="130" t="s">
        <v>715</v>
      </c>
      <c r="B103" s="130" t="s">
        <v>223</v>
      </c>
      <c r="C103" s="246" t="s">
        <v>223</v>
      </c>
      <c r="D103" s="246" t="s">
        <v>223</v>
      </c>
      <c r="E103" s="129" t="s">
        <v>599</v>
      </c>
      <c r="F103" s="130" t="s">
        <v>604</v>
      </c>
      <c r="G103" s="130"/>
      <c r="H103" s="130" t="s">
        <v>1065</v>
      </c>
      <c r="I103" s="246" t="s">
        <v>1379</v>
      </c>
      <c r="J103" s="101"/>
      <c r="K103" s="125">
        <f t="shared" si="55"/>
        <v>1</v>
      </c>
      <c r="L103" s="136">
        <v>62132.881829251419</v>
      </c>
      <c r="M103" s="136">
        <v>350749</v>
      </c>
      <c r="N103" s="151">
        <f t="shared" si="56"/>
        <v>5.5729200667603784E-2</v>
      </c>
      <c r="O103" s="136">
        <v>435891.45907373162</v>
      </c>
      <c r="P103" s="136">
        <v>0</v>
      </c>
      <c r="Q103" s="136">
        <f t="shared" si="51"/>
        <v>435891.45907373162</v>
      </c>
      <c r="R103" s="136">
        <v>186555.85250062941</v>
      </c>
      <c r="S103" s="136">
        <f t="shared" si="92"/>
        <v>249335.60657310221</v>
      </c>
      <c r="T103" s="136" t="b">
        <f t="shared" si="62"/>
        <v>0</v>
      </c>
      <c r="U103" s="136">
        <f t="shared" si="63"/>
        <v>249335.60657310221</v>
      </c>
      <c r="V103" s="136">
        <v>0</v>
      </c>
      <c r="W103" s="136">
        <v>0</v>
      </c>
      <c r="X103" s="136">
        <v>0</v>
      </c>
      <c r="Y103" s="136">
        <v>0</v>
      </c>
      <c r="Z103" s="136">
        <v>0</v>
      </c>
      <c r="AA103" s="63">
        <f t="shared" si="57"/>
        <v>0</v>
      </c>
      <c r="AB103" s="63">
        <v>0</v>
      </c>
      <c r="AC103" s="63">
        <f t="shared" si="58"/>
        <v>249335.60657310221</v>
      </c>
      <c r="AD103" s="44">
        <f>IF(E103='2. UC Pool Allocations by Type'!B$5,'2. UC Pool Allocations by Type'!J$5,IF(E103='2. UC Pool Allocations by Type'!B$6,'2. UC Pool Allocations by Type'!J$6,IF(E103='2. UC Pool Allocations by Type'!B$7,'2. UC Pool Allocations by Type'!J$7,IF(E103='2. UC Pool Allocations by Type'!B$10,'2. UC Pool Allocations by Type'!J$10,IF(E103='2. UC Pool Allocations by Type'!B$14,'2. UC Pool Allocations by Type'!J$14,IF(E103='2. UC Pool Allocations by Type'!B$15,'2. UC Pool Allocations by Type'!J$15,IF(E103='2. UC Pool Allocations by Type'!B$16,'2. UC Pool Allocations by Type'!J$16,0)))))))</f>
        <v>232198730.65142876</v>
      </c>
      <c r="AE103" s="64">
        <f t="shared" si="64"/>
        <v>0</v>
      </c>
      <c r="AF103" s="64">
        <f t="shared" si="65"/>
        <v>249335.60657310221</v>
      </c>
      <c r="AG103" s="64">
        <f t="shared" si="66"/>
        <v>0</v>
      </c>
      <c r="AH103" s="64">
        <f t="shared" si="67"/>
        <v>0</v>
      </c>
      <c r="AI103" s="64">
        <f t="shared" si="68"/>
        <v>0</v>
      </c>
      <c r="AJ103" s="64">
        <f t="shared" si="69"/>
        <v>0</v>
      </c>
      <c r="AK103" s="64">
        <f t="shared" si="70"/>
        <v>0</v>
      </c>
      <c r="AL103" s="42">
        <f t="shared" si="71"/>
        <v>124875.81805458516</v>
      </c>
      <c r="AM103" s="44">
        <f>IF($F103=$E$362,S103*'1. UC Assumptions'!$H$14,0)</f>
        <v>198189.84112220944</v>
      </c>
      <c r="AN103" s="63">
        <f t="shared" si="59"/>
        <v>73314.023067624279</v>
      </c>
      <c r="AO103" s="63">
        <f t="shared" si="72"/>
        <v>73314.023067624279</v>
      </c>
      <c r="AP103" s="63">
        <f t="shared" si="73"/>
        <v>0</v>
      </c>
      <c r="AQ103" s="63">
        <f t="shared" si="74"/>
        <v>0</v>
      </c>
      <c r="AR103" s="63">
        <f t="shared" si="75"/>
        <v>0</v>
      </c>
      <c r="AS103" s="63">
        <f t="shared" si="76"/>
        <v>0</v>
      </c>
      <c r="AT103" s="63">
        <f t="shared" si="77"/>
        <v>0</v>
      </c>
      <c r="AU103" s="87">
        <f t="shared" si="60"/>
        <v>198189.84112220944</v>
      </c>
      <c r="AV103" s="310">
        <v>198673.72999999998</v>
      </c>
      <c r="AW103" s="310">
        <f>AV103*'1. UC Assumptions'!$C$19</f>
        <v>87058.828485999984</v>
      </c>
      <c r="AX103" s="311">
        <f>IF(((S103+AA103)-AV103)*'1. UC Assumptions'!$C$19&gt;0,((S103+AA103)-AV103)*'1. UC Assumptions'!$C$19,0)</f>
        <v>22200.034314333396</v>
      </c>
      <c r="AY103" s="311">
        <f t="shared" si="61"/>
        <v>109258.86280033339</v>
      </c>
      <c r="AZ103" s="311">
        <f>ROUND(AY103/'1. UC Assumptions'!$C$19,2)</f>
        <v>249335.61</v>
      </c>
      <c r="BA103" s="311">
        <f t="shared" si="49"/>
        <v>198189.84112220944</v>
      </c>
      <c r="BB103" s="311">
        <f t="shared" si="78"/>
        <v>0</v>
      </c>
      <c r="BC103" s="311">
        <f t="shared" si="79"/>
        <v>0</v>
      </c>
      <c r="BD103" s="311">
        <f t="shared" si="80"/>
        <v>0</v>
      </c>
      <c r="BE103" s="311">
        <f t="shared" si="81"/>
        <v>0</v>
      </c>
      <c r="BF103" s="311">
        <f t="shared" si="82"/>
        <v>0</v>
      </c>
      <c r="BG103" s="311">
        <f t="shared" si="93"/>
        <v>0</v>
      </c>
      <c r="BH103" s="311">
        <v>198673.73608586483</v>
      </c>
      <c r="BI103" s="311">
        <f t="shared" si="52"/>
        <v>198189.84112220944</v>
      </c>
      <c r="BJ103" s="312">
        <f t="shared" si="53"/>
        <v>-483.89496365538798</v>
      </c>
      <c r="BK103" s="311">
        <f t="shared" si="84"/>
        <v>0</v>
      </c>
      <c r="BL103" s="311">
        <f t="shared" si="85"/>
        <v>198189.84112220944</v>
      </c>
      <c r="BM103" s="311">
        <f t="shared" si="86"/>
        <v>0</v>
      </c>
      <c r="BN103" s="311">
        <f t="shared" si="87"/>
        <v>0</v>
      </c>
      <c r="BO103" s="311">
        <f t="shared" si="88"/>
        <v>0</v>
      </c>
      <c r="BP103" s="311">
        <f t="shared" si="89"/>
        <v>0</v>
      </c>
      <c r="BQ103" s="311">
        <f t="shared" si="90"/>
        <v>0</v>
      </c>
      <c r="BR103" s="311">
        <f t="shared" si="50"/>
        <v>-483.88887779053766</v>
      </c>
      <c r="BS103" s="311">
        <f>ROUNDDOWN(BR103*'1. UC Assumptions'!$C$19,2)</f>
        <v>-212.04</v>
      </c>
      <c r="BT103" s="313">
        <f>IF(BR103&gt;0,BR103/'1. UC Assumptions'!$C$29*'1. UC Assumptions'!$C$28,0)</f>
        <v>0</v>
      </c>
      <c r="BU103" s="312">
        <f>BT103*'1. UC Assumptions'!$C$19</f>
        <v>0</v>
      </c>
      <c r="BV103" s="312">
        <f t="shared" si="54"/>
        <v>198673.72999999998</v>
      </c>
      <c r="BW103" s="79"/>
      <c r="BX103" s="93"/>
      <c r="BY103" s="93"/>
      <c r="BZ103" s="136">
        <v>63253.151829251408</v>
      </c>
      <c r="CA103" s="136">
        <v>435891.45907373162</v>
      </c>
      <c r="CB103" s="146">
        <f t="shared" si="91"/>
        <v>0</v>
      </c>
    </row>
    <row r="104" spans="1:80" s="6" customFormat="1">
      <c r="A104" s="130" t="s">
        <v>246</v>
      </c>
      <c r="B104" s="130" t="s">
        <v>247</v>
      </c>
      <c r="C104" s="246" t="s">
        <v>247</v>
      </c>
      <c r="D104" s="246" t="s">
        <v>247</v>
      </c>
      <c r="E104" s="129" t="s">
        <v>599</v>
      </c>
      <c r="F104" s="130" t="s">
        <v>604</v>
      </c>
      <c r="G104" s="130"/>
      <c r="H104" s="130" t="s">
        <v>1066</v>
      </c>
      <c r="I104" s="246" t="s">
        <v>1380</v>
      </c>
      <c r="J104" s="101"/>
      <c r="K104" s="125">
        <f t="shared" si="55"/>
        <v>1</v>
      </c>
      <c r="L104" s="136">
        <v>448799.59000000008</v>
      </c>
      <c r="M104" s="136">
        <v>545316</v>
      </c>
      <c r="N104" s="151">
        <f t="shared" si="56"/>
        <v>9.2745810653275251E-2</v>
      </c>
      <c r="O104" s="136">
        <v>1086315.646277609</v>
      </c>
      <c r="P104" s="136">
        <v>0</v>
      </c>
      <c r="Q104" s="136">
        <f t="shared" si="51"/>
        <v>1086315.646277609</v>
      </c>
      <c r="R104" s="136">
        <v>382767.14957512222</v>
      </c>
      <c r="S104" s="136">
        <f t="shared" si="92"/>
        <v>703548.49670248688</v>
      </c>
      <c r="T104" s="136" t="b">
        <f t="shared" si="62"/>
        <v>0</v>
      </c>
      <c r="U104" s="136">
        <f t="shared" si="63"/>
        <v>703548.49670248688</v>
      </c>
      <c r="V104" s="136">
        <v>0</v>
      </c>
      <c r="W104" s="136">
        <v>0</v>
      </c>
      <c r="X104" s="136">
        <v>0</v>
      </c>
      <c r="Y104" s="136">
        <v>0</v>
      </c>
      <c r="Z104" s="136">
        <v>0</v>
      </c>
      <c r="AA104" s="63">
        <f t="shared" si="57"/>
        <v>0</v>
      </c>
      <c r="AB104" s="63">
        <v>0</v>
      </c>
      <c r="AC104" s="63">
        <f t="shared" si="58"/>
        <v>703548.49670248688</v>
      </c>
      <c r="AD104" s="44">
        <f>IF(E104='2. UC Pool Allocations by Type'!B$5,'2. UC Pool Allocations by Type'!J$5,IF(E104='2. UC Pool Allocations by Type'!B$6,'2. UC Pool Allocations by Type'!J$6,IF(E104='2. UC Pool Allocations by Type'!B$7,'2. UC Pool Allocations by Type'!J$7,IF(E104='2. UC Pool Allocations by Type'!B$10,'2. UC Pool Allocations by Type'!J$10,IF(E104='2. UC Pool Allocations by Type'!B$14,'2. UC Pool Allocations by Type'!J$14,IF(E104='2. UC Pool Allocations by Type'!B$15,'2. UC Pool Allocations by Type'!J$15,IF(E104='2. UC Pool Allocations by Type'!B$16,'2. UC Pool Allocations by Type'!J$16,0)))))))</f>
        <v>232198730.65142876</v>
      </c>
      <c r="AE104" s="64">
        <f t="shared" si="64"/>
        <v>0</v>
      </c>
      <c r="AF104" s="64">
        <f t="shared" si="65"/>
        <v>703548.49670248688</v>
      </c>
      <c r="AG104" s="64">
        <f t="shared" si="66"/>
        <v>0</v>
      </c>
      <c r="AH104" s="64">
        <f t="shared" si="67"/>
        <v>0</v>
      </c>
      <c r="AI104" s="64">
        <f t="shared" si="68"/>
        <v>0</v>
      </c>
      <c r="AJ104" s="64">
        <f t="shared" si="69"/>
        <v>0</v>
      </c>
      <c r="AK104" s="64">
        <f t="shared" si="70"/>
        <v>0</v>
      </c>
      <c r="AL104" s="42">
        <f t="shared" si="71"/>
        <v>352361.20213355205</v>
      </c>
      <c r="AM104" s="44">
        <f>IF($F104=$E$362,S104*'1. UC Assumptions'!$H$14,0)</f>
        <v>559230.85635325871</v>
      </c>
      <c r="AN104" s="63">
        <f t="shared" si="59"/>
        <v>206869.65421970666</v>
      </c>
      <c r="AO104" s="63">
        <f t="shared" si="72"/>
        <v>206869.65421970666</v>
      </c>
      <c r="AP104" s="63">
        <f t="shared" si="73"/>
        <v>0</v>
      </c>
      <c r="AQ104" s="63">
        <f t="shared" si="74"/>
        <v>0</v>
      </c>
      <c r="AR104" s="63">
        <f t="shared" si="75"/>
        <v>0</v>
      </c>
      <c r="AS104" s="63">
        <f t="shared" si="76"/>
        <v>0</v>
      </c>
      <c r="AT104" s="63">
        <f t="shared" si="77"/>
        <v>0</v>
      </c>
      <c r="AU104" s="87">
        <f t="shared" si="60"/>
        <v>559230.85635325871</v>
      </c>
      <c r="AV104" s="310">
        <v>530434.87</v>
      </c>
      <c r="AW104" s="310">
        <f>AV104*'1. UC Assumptions'!$C$19</f>
        <v>232436.56003399999</v>
      </c>
      <c r="AX104" s="311">
        <f>IF(((S104+AA104)-AV104)*'1. UC Assumptions'!$C$19&gt;0,((S104+AA104)-AV104)*'1. UC Assumptions'!$C$19,0)</f>
        <v>75858.391221029757</v>
      </c>
      <c r="AY104" s="311">
        <f t="shared" si="61"/>
        <v>308294.95125502977</v>
      </c>
      <c r="AZ104" s="311">
        <f>ROUND(AY104/'1. UC Assumptions'!$C$19,2)</f>
        <v>703548.5</v>
      </c>
      <c r="BA104" s="311">
        <f t="shared" si="49"/>
        <v>559230.85635325871</v>
      </c>
      <c r="BB104" s="311">
        <f t="shared" si="78"/>
        <v>0</v>
      </c>
      <c r="BC104" s="311">
        <f t="shared" si="79"/>
        <v>0</v>
      </c>
      <c r="BD104" s="311">
        <f t="shared" si="80"/>
        <v>0</v>
      </c>
      <c r="BE104" s="311">
        <f t="shared" si="81"/>
        <v>0</v>
      </c>
      <c r="BF104" s="311">
        <f t="shared" si="82"/>
        <v>0</v>
      </c>
      <c r="BG104" s="311">
        <f t="shared" si="93"/>
        <v>0</v>
      </c>
      <c r="BH104" s="311">
        <v>530434.88333297928</v>
      </c>
      <c r="BI104" s="311">
        <f t="shared" si="52"/>
        <v>559230.85635325871</v>
      </c>
      <c r="BJ104" s="312">
        <f t="shared" si="53"/>
        <v>28795.973020279431</v>
      </c>
      <c r="BK104" s="311">
        <f t="shared" si="84"/>
        <v>0</v>
      </c>
      <c r="BL104" s="311">
        <f t="shared" si="85"/>
        <v>559230.85635325871</v>
      </c>
      <c r="BM104" s="311">
        <f t="shared" si="86"/>
        <v>0</v>
      </c>
      <c r="BN104" s="311">
        <f t="shared" si="87"/>
        <v>0</v>
      </c>
      <c r="BO104" s="311">
        <f t="shared" si="88"/>
        <v>0</v>
      </c>
      <c r="BP104" s="311">
        <f t="shared" si="89"/>
        <v>0</v>
      </c>
      <c r="BQ104" s="311">
        <f t="shared" si="90"/>
        <v>0</v>
      </c>
      <c r="BR104" s="311">
        <f t="shared" si="50"/>
        <v>28795.986353258719</v>
      </c>
      <c r="BS104" s="311">
        <f>ROUNDDOWN(BR104*'1. UC Assumptions'!$C$19,2)</f>
        <v>12618.4</v>
      </c>
      <c r="BT104" s="313">
        <f>IF(BR104&gt;0,BR104/'1. UC Assumptions'!$C$29*'1. UC Assumptions'!$C$28,0)</f>
        <v>25287.019117397853</v>
      </c>
      <c r="BU104" s="312">
        <f>BT104*'1. UC Assumptions'!$C$19</f>
        <v>11080.771777243739</v>
      </c>
      <c r="BV104" s="312">
        <f t="shared" si="54"/>
        <v>555721.88911739783</v>
      </c>
      <c r="BW104" s="79"/>
      <c r="BX104" s="93"/>
      <c r="BY104" s="93"/>
      <c r="BZ104" s="136">
        <v>486447.77000000014</v>
      </c>
      <c r="CA104" s="136">
        <v>1086315.646277609</v>
      </c>
      <c r="CB104" s="146">
        <f t="shared" si="91"/>
        <v>0</v>
      </c>
    </row>
    <row r="105" spans="1:80" s="6" customFormat="1">
      <c r="A105" s="130" t="s">
        <v>83</v>
      </c>
      <c r="B105" s="130" t="s">
        <v>84</v>
      </c>
      <c r="C105" s="246" t="s">
        <v>84</v>
      </c>
      <c r="D105" s="246" t="s">
        <v>84</v>
      </c>
      <c r="E105" s="129" t="s">
        <v>580</v>
      </c>
      <c r="F105" s="130"/>
      <c r="G105" s="130"/>
      <c r="H105" s="130" t="s">
        <v>831</v>
      </c>
      <c r="I105" s="246" t="s">
        <v>571</v>
      </c>
      <c r="J105" s="101"/>
      <c r="K105" s="125">
        <f t="shared" si="55"/>
        <v>1</v>
      </c>
      <c r="L105" s="136">
        <v>4337728.7520612776</v>
      </c>
      <c r="M105" s="136">
        <v>27101648.589999996</v>
      </c>
      <c r="N105" s="151">
        <f t="shared" si="56"/>
        <v>0.34966077068680268</v>
      </c>
      <c r="O105" s="136">
        <v>40207119.484021433</v>
      </c>
      <c r="P105" s="136">
        <v>2225374.7693781862</v>
      </c>
      <c r="Q105" s="136">
        <f t="shared" si="51"/>
        <v>42432494.253399618</v>
      </c>
      <c r="R105" s="136">
        <v>11078479.766862877</v>
      </c>
      <c r="S105" s="136">
        <f t="shared" si="92"/>
        <v>31354014.486536741</v>
      </c>
      <c r="T105" s="136">
        <f t="shared" si="62"/>
        <v>0</v>
      </c>
      <c r="U105" s="136" t="b">
        <f t="shared" si="63"/>
        <v>0</v>
      </c>
      <c r="V105" s="136">
        <v>0</v>
      </c>
      <c r="W105" s="136">
        <v>0</v>
      </c>
      <c r="X105" s="136">
        <v>0</v>
      </c>
      <c r="Y105" s="136">
        <v>0</v>
      </c>
      <c r="Z105" s="136">
        <v>0</v>
      </c>
      <c r="AA105" s="63">
        <f t="shared" si="57"/>
        <v>0</v>
      </c>
      <c r="AB105" s="63">
        <v>0</v>
      </c>
      <c r="AC105" s="63">
        <f t="shared" si="58"/>
        <v>31354014.486536741</v>
      </c>
      <c r="AD105" s="44">
        <f>IF(E105='2. UC Pool Allocations by Type'!B$5,'2. UC Pool Allocations by Type'!J$5,IF(E105='2. UC Pool Allocations by Type'!B$6,'2. UC Pool Allocations by Type'!J$6,IF(E105='2. UC Pool Allocations by Type'!B$7,'2. UC Pool Allocations by Type'!J$7,IF(E105='2. UC Pool Allocations by Type'!B$10,'2. UC Pool Allocations by Type'!J$10,IF(E105='2. UC Pool Allocations by Type'!B$14,'2. UC Pool Allocations by Type'!J$14,IF(E105='2. UC Pool Allocations by Type'!B$15,'2. UC Pool Allocations by Type'!J$15,IF(E105='2. UC Pool Allocations by Type'!B$16,'2. UC Pool Allocations by Type'!J$16,0)))))))</f>
        <v>1888113440.4202065</v>
      </c>
      <c r="AE105" s="64">
        <f t="shared" si="64"/>
        <v>31354014.486536741</v>
      </c>
      <c r="AF105" s="64">
        <f t="shared" si="65"/>
        <v>0</v>
      </c>
      <c r="AG105" s="64">
        <f t="shared" si="66"/>
        <v>0</v>
      </c>
      <c r="AH105" s="64">
        <f t="shared" si="67"/>
        <v>0</v>
      </c>
      <c r="AI105" s="64">
        <f t="shared" si="68"/>
        <v>0</v>
      </c>
      <c r="AJ105" s="64">
        <f t="shared" si="69"/>
        <v>0</v>
      </c>
      <c r="AK105" s="64">
        <f t="shared" si="70"/>
        <v>0</v>
      </c>
      <c r="AL105" s="42">
        <f t="shared" si="71"/>
        <v>11702816.349683123</v>
      </c>
      <c r="AM105" s="44">
        <f>IF($F105=$E$362,S105*'1. UC Assumptions'!$H$14,0)</f>
        <v>0</v>
      </c>
      <c r="AN105" s="63">
        <f t="shared" si="59"/>
        <v>0</v>
      </c>
      <c r="AO105" s="63">
        <f t="shared" si="72"/>
        <v>0</v>
      </c>
      <c r="AP105" s="63">
        <f t="shared" si="73"/>
        <v>0</v>
      </c>
      <c r="AQ105" s="63">
        <f t="shared" si="74"/>
        <v>0</v>
      </c>
      <c r="AR105" s="63">
        <f t="shared" si="75"/>
        <v>0</v>
      </c>
      <c r="AS105" s="63">
        <f t="shared" si="76"/>
        <v>11702816.349683123</v>
      </c>
      <c r="AT105" s="63">
        <f t="shared" si="77"/>
        <v>-1287620.0481823294</v>
      </c>
      <c r="AU105" s="87">
        <f t="shared" si="60"/>
        <v>10415196.301500794</v>
      </c>
      <c r="AV105" s="310">
        <v>7508930.6899999995</v>
      </c>
      <c r="AW105" s="310">
        <f>AV105*'1. UC Assumptions'!$C$19</f>
        <v>3290413.4283579998</v>
      </c>
      <c r="AX105" s="311">
        <f>IF(((S105+AA105)-AV105)*'1. UC Assumptions'!$C$19&gt;0,((S105+AA105)-AV105)*'1. UC Assumptions'!$C$19,0)</f>
        <v>10448915.719642401</v>
      </c>
      <c r="AY105" s="311">
        <f t="shared" si="61"/>
        <v>13739329.148000401</v>
      </c>
      <c r="AZ105" s="311">
        <f>ROUND(AY105/'1. UC Assumptions'!$C$19,2)</f>
        <v>31354014.489999998</v>
      </c>
      <c r="BA105" s="311">
        <f t="shared" si="49"/>
        <v>10415196.301500794</v>
      </c>
      <c r="BB105" s="311">
        <f t="shared" si="78"/>
        <v>0</v>
      </c>
      <c r="BC105" s="311">
        <f t="shared" si="79"/>
        <v>0</v>
      </c>
      <c r="BD105" s="311">
        <f t="shared" si="80"/>
        <v>20938818.188499205</v>
      </c>
      <c r="BE105" s="311">
        <f t="shared" si="81"/>
        <v>0</v>
      </c>
      <c r="BF105" s="311">
        <f t="shared" si="82"/>
        <v>0</v>
      </c>
      <c r="BG105" s="311">
        <f t="shared" si="93"/>
        <v>0</v>
      </c>
      <c r="BH105" s="311">
        <v>6730209.0264729224</v>
      </c>
      <c r="BI105" s="311">
        <f t="shared" si="52"/>
        <v>10415196.301500794</v>
      </c>
      <c r="BJ105" s="312">
        <f t="shared" si="53"/>
        <v>3684987.2750278711</v>
      </c>
      <c r="BK105" s="311">
        <f t="shared" si="84"/>
        <v>10415196.301500794</v>
      </c>
      <c r="BL105" s="311">
        <f t="shared" si="85"/>
        <v>0</v>
      </c>
      <c r="BM105" s="311">
        <f t="shared" si="86"/>
        <v>0</v>
      </c>
      <c r="BN105" s="311">
        <f t="shared" si="87"/>
        <v>0</v>
      </c>
      <c r="BO105" s="311">
        <f t="shared" si="88"/>
        <v>0</v>
      </c>
      <c r="BP105" s="311">
        <f t="shared" si="89"/>
        <v>0</v>
      </c>
      <c r="BQ105" s="311">
        <f t="shared" si="90"/>
        <v>0</v>
      </c>
      <c r="BR105" s="311">
        <f t="shared" si="50"/>
        <v>2906265.6115007941</v>
      </c>
      <c r="BS105" s="311">
        <f>ROUNDDOWN(BR105*'1. UC Assumptions'!$C$19,2)</f>
        <v>1273525.5900000001</v>
      </c>
      <c r="BT105" s="313">
        <f>IF(BR105&gt;0,BR105/'1. UC Assumptions'!$C$29*'1. UC Assumptions'!$C$28,0)</f>
        <v>2552119.3536035931</v>
      </c>
      <c r="BU105" s="312">
        <f>BT105*'1. UC Assumptions'!$C$19</f>
        <v>1118338.7007490944</v>
      </c>
      <c r="BV105" s="312">
        <f t="shared" si="54"/>
        <v>10061050.043603592</v>
      </c>
      <c r="BW105" s="79"/>
      <c r="BX105" s="93"/>
      <c r="BY105" s="93"/>
      <c r="BZ105" s="136">
        <v>11086376.522061281</v>
      </c>
      <c r="CA105" s="136">
        <v>40207119.484021433</v>
      </c>
      <c r="CB105" s="146">
        <f t="shared" si="91"/>
        <v>-2225374.7693781853</v>
      </c>
    </row>
    <row r="106" spans="1:80" s="6" customFormat="1">
      <c r="A106" s="130" t="s">
        <v>1201</v>
      </c>
      <c r="B106" s="130" t="s">
        <v>1018</v>
      </c>
      <c r="C106" s="246" t="s">
        <v>1018</v>
      </c>
      <c r="D106" s="246" t="s">
        <v>1018</v>
      </c>
      <c r="E106" s="129" t="s">
        <v>580</v>
      </c>
      <c r="F106" s="130"/>
      <c r="G106" s="130"/>
      <c r="H106" s="130" t="s">
        <v>1067</v>
      </c>
      <c r="I106" s="246" t="s">
        <v>569</v>
      </c>
      <c r="J106" s="101"/>
      <c r="K106" s="125">
        <f t="shared" si="55"/>
        <v>1</v>
      </c>
      <c r="L106" s="136">
        <v>14935032.065925736</v>
      </c>
      <c r="M106" s="136">
        <v>21292490.98</v>
      </c>
      <c r="N106" s="151">
        <f t="shared" si="56"/>
        <v>0.11690820487733533</v>
      </c>
      <c r="O106" s="136">
        <v>40462817.732377209</v>
      </c>
      <c r="P106" s="136">
        <v>0</v>
      </c>
      <c r="Q106" s="136">
        <f t="shared" si="51"/>
        <v>40462817.732377209</v>
      </c>
      <c r="R106" s="136">
        <v>10231172.723234493</v>
      </c>
      <c r="S106" s="136">
        <f t="shared" si="92"/>
        <v>30231645.009142715</v>
      </c>
      <c r="T106" s="136">
        <f t="shared" si="62"/>
        <v>0</v>
      </c>
      <c r="U106" s="136" t="b">
        <f t="shared" si="63"/>
        <v>0</v>
      </c>
      <c r="V106" s="136">
        <v>0</v>
      </c>
      <c r="W106" s="136">
        <v>0</v>
      </c>
      <c r="X106" s="136">
        <v>0</v>
      </c>
      <c r="Y106" s="136">
        <v>0</v>
      </c>
      <c r="Z106" s="136">
        <v>0</v>
      </c>
      <c r="AA106" s="63">
        <f t="shared" si="57"/>
        <v>0</v>
      </c>
      <c r="AB106" s="63">
        <v>0</v>
      </c>
      <c r="AC106" s="63">
        <f t="shared" si="58"/>
        <v>30231645.009142715</v>
      </c>
      <c r="AD106" s="44">
        <f>IF(E106='2. UC Pool Allocations by Type'!B$5,'2. UC Pool Allocations by Type'!J$5,IF(E106='2. UC Pool Allocations by Type'!B$6,'2. UC Pool Allocations by Type'!J$6,IF(E106='2. UC Pool Allocations by Type'!B$7,'2. UC Pool Allocations by Type'!J$7,IF(E106='2. UC Pool Allocations by Type'!B$10,'2. UC Pool Allocations by Type'!J$10,IF(E106='2. UC Pool Allocations by Type'!B$14,'2. UC Pool Allocations by Type'!J$14,IF(E106='2. UC Pool Allocations by Type'!B$15,'2. UC Pool Allocations by Type'!J$15,IF(E106='2. UC Pool Allocations by Type'!B$16,'2. UC Pool Allocations by Type'!J$16,0)))))))</f>
        <v>1888113440.4202065</v>
      </c>
      <c r="AE106" s="64">
        <f t="shared" si="64"/>
        <v>30231645.009142715</v>
      </c>
      <c r="AF106" s="64">
        <f t="shared" si="65"/>
        <v>0</v>
      </c>
      <c r="AG106" s="64">
        <f t="shared" si="66"/>
        <v>0</v>
      </c>
      <c r="AH106" s="64">
        <f t="shared" si="67"/>
        <v>0</v>
      </c>
      <c r="AI106" s="64">
        <f t="shared" si="68"/>
        <v>0</v>
      </c>
      <c r="AJ106" s="64">
        <f t="shared" si="69"/>
        <v>0</v>
      </c>
      <c r="AK106" s="64">
        <f t="shared" si="70"/>
        <v>0</v>
      </c>
      <c r="AL106" s="42">
        <f t="shared" si="71"/>
        <v>11283894.432170067</v>
      </c>
      <c r="AM106" s="44">
        <f>IF($F106=$E$362,S106*'1. UC Assumptions'!$H$14,0)</f>
        <v>0</v>
      </c>
      <c r="AN106" s="63">
        <f t="shared" si="59"/>
        <v>0</v>
      </c>
      <c r="AO106" s="63">
        <f t="shared" si="72"/>
        <v>0</v>
      </c>
      <c r="AP106" s="63">
        <f t="shared" si="73"/>
        <v>0</v>
      </c>
      <c r="AQ106" s="63">
        <f t="shared" si="74"/>
        <v>0</v>
      </c>
      <c r="AR106" s="63">
        <f t="shared" si="75"/>
        <v>0</v>
      </c>
      <c r="AS106" s="63">
        <f t="shared" si="76"/>
        <v>11283894.432170067</v>
      </c>
      <c r="AT106" s="63">
        <f t="shared" si="77"/>
        <v>-1241527.5313474906</v>
      </c>
      <c r="AU106" s="87">
        <f t="shared" si="60"/>
        <v>10042366.900822576</v>
      </c>
      <c r="AV106" s="310">
        <v>9500129.5999999996</v>
      </c>
      <c r="AW106" s="310">
        <f>AV106*'1. UC Assumptions'!$C$19</f>
        <v>4162956.7907199995</v>
      </c>
      <c r="AX106" s="311">
        <f>IF(((S106+AA106)-AV106)*'1. UC Assumptions'!$C$19&gt;0,((S106+AA106)-AV106)*'1. UC Assumptions'!$C$19,0)</f>
        <v>9084550.0522863381</v>
      </c>
      <c r="AY106" s="311">
        <f t="shared" si="61"/>
        <v>13247506.843006337</v>
      </c>
      <c r="AZ106" s="311">
        <f>ROUND(AY106/'1. UC Assumptions'!$C$19,2)</f>
        <v>30231645.010000002</v>
      </c>
      <c r="BA106" s="311">
        <f t="shared" si="49"/>
        <v>10042366.900822576</v>
      </c>
      <c r="BB106" s="311">
        <f t="shared" si="78"/>
        <v>0</v>
      </c>
      <c r="BC106" s="311">
        <f t="shared" si="79"/>
        <v>0</v>
      </c>
      <c r="BD106" s="311">
        <f t="shared" si="80"/>
        <v>20189278.109177426</v>
      </c>
      <c r="BE106" s="311">
        <f t="shared" si="81"/>
        <v>0</v>
      </c>
      <c r="BF106" s="311">
        <f t="shared" si="82"/>
        <v>0</v>
      </c>
      <c r="BG106" s="311">
        <f t="shared" si="93"/>
        <v>0</v>
      </c>
      <c r="BH106" s="311">
        <v>8514908.5582190529</v>
      </c>
      <c r="BI106" s="311">
        <f t="shared" si="52"/>
        <v>10042366.900822576</v>
      </c>
      <c r="BJ106" s="312">
        <f t="shared" si="53"/>
        <v>1527458.3426035233</v>
      </c>
      <c r="BK106" s="311">
        <f t="shared" si="84"/>
        <v>10042366.900822576</v>
      </c>
      <c r="BL106" s="311">
        <f t="shared" si="85"/>
        <v>0</v>
      </c>
      <c r="BM106" s="311">
        <f t="shared" si="86"/>
        <v>0</v>
      </c>
      <c r="BN106" s="311">
        <f t="shared" si="87"/>
        <v>0</v>
      </c>
      <c r="BO106" s="311">
        <f t="shared" si="88"/>
        <v>0</v>
      </c>
      <c r="BP106" s="311">
        <f t="shared" si="89"/>
        <v>0</v>
      </c>
      <c r="BQ106" s="311">
        <f t="shared" si="90"/>
        <v>0</v>
      </c>
      <c r="BR106" s="311">
        <f t="shared" si="50"/>
        <v>542237.30082257651</v>
      </c>
      <c r="BS106" s="311">
        <f>ROUNDDOWN(BR106*'1. UC Assumptions'!$C$19,2)</f>
        <v>237608.38</v>
      </c>
      <c r="BT106" s="313">
        <f>IF(BR106&gt;0,BR106/'1. UC Assumptions'!$C$29*'1. UC Assumptions'!$C$28,0)</f>
        <v>476162.36595816491</v>
      </c>
      <c r="BU106" s="312">
        <f>BT106*'1. UC Assumptions'!$C$19</f>
        <v>208654.34876286786</v>
      </c>
      <c r="BV106" s="312">
        <f t="shared" si="54"/>
        <v>9976291.965958165</v>
      </c>
      <c r="BW106" s="79"/>
      <c r="BX106" s="93"/>
      <c r="BY106" s="93"/>
      <c r="BZ106" s="136">
        <v>17138391.895925734</v>
      </c>
      <c r="CA106" s="136">
        <v>40462817.732377209</v>
      </c>
      <c r="CB106" s="146">
        <f t="shared" si="91"/>
        <v>0</v>
      </c>
    </row>
    <row r="107" spans="1:80" s="6" customFormat="1">
      <c r="A107" s="130" t="s">
        <v>278</v>
      </c>
      <c r="B107" s="130" t="s">
        <v>279</v>
      </c>
      <c r="C107" s="246" t="s">
        <v>279</v>
      </c>
      <c r="D107" s="246" t="s">
        <v>279</v>
      </c>
      <c r="E107" s="129" t="s">
        <v>599</v>
      </c>
      <c r="F107" s="130" t="s">
        <v>604</v>
      </c>
      <c r="G107" s="130"/>
      <c r="H107" s="130" t="s">
        <v>823</v>
      </c>
      <c r="I107" s="246" t="s">
        <v>1317</v>
      </c>
      <c r="J107" s="101"/>
      <c r="K107" s="125" t="str">
        <f t="shared" si="55"/>
        <v xml:space="preserve"> </v>
      </c>
      <c r="L107" s="136">
        <v>128654.07716756611</v>
      </c>
      <c r="M107" s="136">
        <v>313565.32</v>
      </c>
      <c r="N107" s="151">
        <f t="shared" si="56"/>
        <v>5.7551239352074512E-2</v>
      </c>
      <c r="O107" s="136">
        <v>467669.67154008686</v>
      </c>
      <c r="P107" s="136">
        <v>0</v>
      </c>
      <c r="Q107" s="136">
        <f t="shared" si="51"/>
        <v>467669.67154008686</v>
      </c>
      <c r="R107" s="136">
        <v>0</v>
      </c>
      <c r="S107" s="136">
        <f t="shared" si="92"/>
        <v>467669.67154008686</v>
      </c>
      <c r="T107" s="136" t="b">
        <f t="shared" si="62"/>
        <v>0</v>
      </c>
      <c r="U107" s="136">
        <f t="shared" si="63"/>
        <v>467669.67154008686</v>
      </c>
      <c r="V107" s="136">
        <v>0</v>
      </c>
      <c r="W107" s="136">
        <v>0</v>
      </c>
      <c r="X107" s="136">
        <v>0</v>
      </c>
      <c r="Y107" s="136">
        <v>0</v>
      </c>
      <c r="Z107" s="136">
        <v>0</v>
      </c>
      <c r="AA107" s="63">
        <f t="shared" si="57"/>
        <v>0</v>
      </c>
      <c r="AB107" s="63">
        <v>0</v>
      </c>
      <c r="AC107" s="63">
        <f t="shared" si="58"/>
        <v>467669.67154008686</v>
      </c>
      <c r="AD107" s="44">
        <f>IF(E107='2. UC Pool Allocations by Type'!B$5,'2. UC Pool Allocations by Type'!J$5,IF(E107='2. UC Pool Allocations by Type'!B$6,'2. UC Pool Allocations by Type'!J$6,IF(E107='2. UC Pool Allocations by Type'!B$7,'2. UC Pool Allocations by Type'!J$7,IF(E107='2. UC Pool Allocations by Type'!B$10,'2. UC Pool Allocations by Type'!J$10,IF(E107='2. UC Pool Allocations by Type'!B$14,'2. UC Pool Allocations by Type'!J$14,IF(E107='2. UC Pool Allocations by Type'!B$15,'2. UC Pool Allocations by Type'!J$15,IF(E107='2. UC Pool Allocations by Type'!B$16,'2. UC Pool Allocations by Type'!J$16,0)))))))</f>
        <v>232198730.65142876</v>
      </c>
      <c r="AE107" s="64">
        <f t="shared" si="64"/>
        <v>0</v>
      </c>
      <c r="AF107" s="64">
        <f t="shared" si="65"/>
        <v>467669.67154008686</v>
      </c>
      <c r="AG107" s="64">
        <f t="shared" si="66"/>
        <v>0</v>
      </c>
      <c r="AH107" s="64">
        <f t="shared" si="67"/>
        <v>0</v>
      </c>
      <c r="AI107" s="64">
        <f t="shared" si="68"/>
        <v>0</v>
      </c>
      <c r="AJ107" s="64">
        <f t="shared" si="69"/>
        <v>0</v>
      </c>
      <c r="AK107" s="64">
        <f t="shared" si="70"/>
        <v>0</v>
      </c>
      <c r="AL107" s="42">
        <f t="shared" si="71"/>
        <v>234225.00145708281</v>
      </c>
      <c r="AM107" s="44">
        <f>IF($F107=$E$362,S107*'1. UC Assumptions'!$H$14,0)</f>
        <v>371737.4312241716</v>
      </c>
      <c r="AN107" s="63">
        <f t="shared" si="59"/>
        <v>137512.42976708879</v>
      </c>
      <c r="AO107" s="63">
        <f t="shared" si="72"/>
        <v>137512.42976708879</v>
      </c>
      <c r="AP107" s="63">
        <f t="shared" si="73"/>
        <v>0</v>
      </c>
      <c r="AQ107" s="63">
        <f t="shared" si="74"/>
        <v>0</v>
      </c>
      <c r="AR107" s="63">
        <f t="shared" si="75"/>
        <v>0</v>
      </c>
      <c r="AS107" s="63">
        <f t="shared" si="76"/>
        <v>0</v>
      </c>
      <c r="AT107" s="63">
        <f t="shared" si="77"/>
        <v>0</v>
      </c>
      <c r="AU107" s="87">
        <f t="shared" si="60"/>
        <v>371737.4312241716</v>
      </c>
      <c r="AV107" s="310">
        <v>370092.79</v>
      </c>
      <c r="AW107" s="310">
        <f>AV107*'1. UC Assumptions'!$C$19</f>
        <v>162174.66057799998</v>
      </c>
      <c r="AX107" s="311">
        <f>IF(((S107+AA107)-AV107)*'1. UC Assumptions'!$C$19&gt;0,((S107+AA107)-AV107)*'1. UC Assumptions'!$C$19,0)</f>
        <v>42758.189490866069</v>
      </c>
      <c r="AY107" s="311">
        <f t="shared" si="61"/>
        <v>204932.85006886604</v>
      </c>
      <c r="AZ107" s="311">
        <f>ROUND(AY107/'1. UC Assumptions'!$C$19,2)</f>
        <v>467669.67</v>
      </c>
      <c r="BA107" s="311">
        <f t="shared" si="49"/>
        <v>371737.4312241716</v>
      </c>
      <c r="BB107" s="311">
        <f t="shared" si="78"/>
        <v>0</v>
      </c>
      <c r="BC107" s="311">
        <f t="shared" si="79"/>
        <v>0</v>
      </c>
      <c r="BD107" s="311">
        <f t="shared" si="80"/>
        <v>0</v>
      </c>
      <c r="BE107" s="311">
        <f t="shared" si="81"/>
        <v>0</v>
      </c>
      <c r="BF107" s="311">
        <f t="shared" si="82"/>
        <v>0</v>
      </c>
      <c r="BG107" s="311">
        <f t="shared" si="93"/>
        <v>0</v>
      </c>
      <c r="BH107" s="311">
        <v>370092.79991579201</v>
      </c>
      <c r="BI107" s="311">
        <f t="shared" si="52"/>
        <v>371737.4312241716</v>
      </c>
      <c r="BJ107" s="312">
        <f t="shared" si="53"/>
        <v>1644.6313083795831</v>
      </c>
      <c r="BK107" s="311">
        <f t="shared" si="84"/>
        <v>0</v>
      </c>
      <c r="BL107" s="311">
        <f t="shared" si="85"/>
        <v>371737.4312241716</v>
      </c>
      <c r="BM107" s="311">
        <f t="shared" si="86"/>
        <v>0</v>
      </c>
      <c r="BN107" s="311">
        <f t="shared" si="87"/>
        <v>0</v>
      </c>
      <c r="BO107" s="311">
        <f t="shared" si="88"/>
        <v>0</v>
      </c>
      <c r="BP107" s="311">
        <f t="shared" si="89"/>
        <v>0</v>
      </c>
      <c r="BQ107" s="311">
        <f t="shared" si="90"/>
        <v>0</v>
      </c>
      <c r="BR107" s="311">
        <f t="shared" si="50"/>
        <v>1644.6412241716171</v>
      </c>
      <c r="BS107" s="311">
        <f>ROUNDDOWN(BR107*'1. UC Assumptions'!$C$19,2)</f>
        <v>720.68</v>
      </c>
      <c r="BT107" s="313">
        <f>IF(BR107&gt;0,BR107/'1. UC Assumptions'!$C$29*'1. UC Assumptions'!$C$28,0)</f>
        <v>1444.2316219594243</v>
      </c>
      <c r="BU107" s="312">
        <f>BT107*'1. UC Assumptions'!$C$19</f>
        <v>632.86229674261972</v>
      </c>
      <c r="BV107" s="312">
        <f t="shared" si="54"/>
        <v>371537.0216219594</v>
      </c>
      <c r="BW107" s="79"/>
      <c r="BX107" s="93"/>
      <c r="BY107" s="93"/>
      <c r="BZ107" s="136">
        <v>130619.22716756613</v>
      </c>
      <c r="CA107" s="136">
        <v>467669.67154008686</v>
      </c>
      <c r="CB107" s="146">
        <f t="shared" si="91"/>
        <v>0</v>
      </c>
    </row>
    <row r="108" spans="1:80" s="6" customFormat="1">
      <c r="A108" s="130" t="s">
        <v>339</v>
      </c>
      <c r="B108" s="130" t="s">
        <v>340</v>
      </c>
      <c r="C108" s="246" t="s">
        <v>340</v>
      </c>
      <c r="D108" s="246" t="s">
        <v>340</v>
      </c>
      <c r="E108" s="129" t="s">
        <v>599</v>
      </c>
      <c r="F108" s="130" t="s">
        <v>604</v>
      </c>
      <c r="G108" s="130"/>
      <c r="H108" s="130" t="s">
        <v>734</v>
      </c>
      <c r="I108" s="246" t="s">
        <v>1353</v>
      </c>
      <c r="J108" s="101"/>
      <c r="K108" s="125" t="str">
        <f t="shared" si="55"/>
        <v xml:space="preserve"> </v>
      </c>
      <c r="L108" s="136">
        <v>38133.833121627336</v>
      </c>
      <c r="M108" s="136">
        <v>304746</v>
      </c>
      <c r="N108" s="151">
        <f t="shared" si="56"/>
        <v>7.3372395499836207E-2</v>
      </c>
      <c r="O108" s="136">
        <v>368037.74784634524</v>
      </c>
      <c r="P108" s="136">
        <v>0</v>
      </c>
      <c r="Q108" s="136">
        <f t="shared" si="51"/>
        <v>368037.74784634524</v>
      </c>
      <c r="R108" s="136">
        <v>0</v>
      </c>
      <c r="S108" s="136">
        <f t="shared" si="92"/>
        <v>368037.74784634524</v>
      </c>
      <c r="T108" s="136" t="b">
        <f t="shared" si="62"/>
        <v>0</v>
      </c>
      <c r="U108" s="136">
        <f t="shared" si="63"/>
        <v>368037.74784634524</v>
      </c>
      <c r="V108" s="136">
        <v>2332.5599999999977</v>
      </c>
      <c r="W108" s="136">
        <v>0</v>
      </c>
      <c r="X108" s="136">
        <v>0</v>
      </c>
      <c r="Y108" s="136">
        <v>0</v>
      </c>
      <c r="Z108" s="136">
        <v>0</v>
      </c>
      <c r="AA108" s="63">
        <f t="shared" si="57"/>
        <v>2332.5599999999977</v>
      </c>
      <c r="AB108" s="63">
        <v>0</v>
      </c>
      <c r="AC108" s="63">
        <f t="shared" si="58"/>
        <v>370370.30784634524</v>
      </c>
      <c r="AD108" s="44">
        <f>IF(E108='2. UC Pool Allocations by Type'!B$5,'2. UC Pool Allocations by Type'!J$5,IF(E108='2. UC Pool Allocations by Type'!B$6,'2. UC Pool Allocations by Type'!J$6,IF(E108='2. UC Pool Allocations by Type'!B$7,'2. UC Pool Allocations by Type'!J$7,IF(E108='2. UC Pool Allocations by Type'!B$10,'2. UC Pool Allocations by Type'!J$10,IF(E108='2. UC Pool Allocations by Type'!B$14,'2. UC Pool Allocations by Type'!J$14,IF(E108='2. UC Pool Allocations by Type'!B$15,'2. UC Pool Allocations by Type'!J$15,IF(E108='2. UC Pool Allocations by Type'!B$16,'2. UC Pool Allocations by Type'!J$16,0)))))))</f>
        <v>232198730.65142876</v>
      </c>
      <c r="AE108" s="64">
        <f t="shared" si="64"/>
        <v>0</v>
      </c>
      <c r="AF108" s="64">
        <f t="shared" si="65"/>
        <v>370370.30784634524</v>
      </c>
      <c r="AG108" s="64">
        <f t="shared" si="66"/>
        <v>0</v>
      </c>
      <c r="AH108" s="64">
        <f t="shared" si="67"/>
        <v>0</v>
      </c>
      <c r="AI108" s="64">
        <f t="shared" si="68"/>
        <v>0</v>
      </c>
      <c r="AJ108" s="64">
        <f t="shared" si="69"/>
        <v>0</v>
      </c>
      <c r="AK108" s="64">
        <f t="shared" si="70"/>
        <v>0</v>
      </c>
      <c r="AL108" s="42">
        <f t="shared" si="71"/>
        <v>185494.1450645994</v>
      </c>
      <c r="AM108" s="44">
        <f>IF($F108=$E$362,S108*'1. UC Assumptions'!$H$14,0)</f>
        <v>292542.82521119749</v>
      </c>
      <c r="AN108" s="63">
        <f t="shared" si="59"/>
        <v>107048.68014659808</v>
      </c>
      <c r="AO108" s="63">
        <f t="shared" si="72"/>
        <v>107048.68014659808</v>
      </c>
      <c r="AP108" s="63">
        <f t="shared" si="73"/>
        <v>0</v>
      </c>
      <c r="AQ108" s="63">
        <f t="shared" si="74"/>
        <v>0</v>
      </c>
      <c r="AR108" s="63">
        <f t="shared" si="75"/>
        <v>0</v>
      </c>
      <c r="AS108" s="63">
        <f t="shared" si="76"/>
        <v>0</v>
      </c>
      <c r="AT108" s="63">
        <f t="shared" si="77"/>
        <v>0</v>
      </c>
      <c r="AU108" s="87">
        <f t="shared" si="60"/>
        <v>292542.82521119749</v>
      </c>
      <c r="AV108" s="310">
        <v>286955.64</v>
      </c>
      <c r="AW108" s="310">
        <f>AV108*'1. UC Assumptions'!$C$19</f>
        <v>125743.961448</v>
      </c>
      <c r="AX108" s="311">
        <f>IF(((S108+AA108)-AV108)*'1. UC Assumptions'!$C$19&gt;0,((S108+AA108)-AV108)*'1. UC Assumptions'!$C$19,0)</f>
        <v>36552.307450268476</v>
      </c>
      <c r="AY108" s="311">
        <f t="shared" si="61"/>
        <v>162296.26889826846</v>
      </c>
      <c r="AZ108" s="311">
        <f>ROUND(AY108/'1. UC Assumptions'!$C$19,2)</f>
        <v>370370.31</v>
      </c>
      <c r="BA108" s="311">
        <f t="shared" si="49"/>
        <v>292542.82521119749</v>
      </c>
      <c r="BB108" s="311">
        <f t="shared" si="78"/>
        <v>0</v>
      </c>
      <c r="BC108" s="311">
        <f t="shared" si="79"/>
        <v>0</v>
      </c>
      <c r="BD108" s="311">
        <f t="shared" si="80"/>
        <v>0</v>
      </c>
      <c r="BE108" s="311">
        <f t="shared" si="81"/>
        <v>0</v>
      </c>
      <c r="BF108" s="311">
        <f t="shared" si="82"/>
        <v>0</v>
      </c>
      <c r="BG108" s="311">
        <f t="shared" si="93"/>
        <v>0</v>
      </c>
      <c r="BH108" s="311">
        <v>286955.65659811732</v>
      </c>
      <c r="BI108" s="311">
        <f t="shared" si="52"/>
        <v>292542.82521119749</v>
      </c>
      <c r="BJ108" s="312">
        <f t="shared" si="53"/>
        <v>5587.1686130801681</v>
      </c>
      <c r="BK108" s="311">
        <f t="shared" si="84"/>
        <v>0</v>
      </c>
      <c r="BL108" s="311">
        <f t="shared" si="85"/>
        <v>292542.82521119749</v>
      </c>
      <c r="BM108" s="311">
        <f t="shared" si="86"/>
        <v>0</v>
      </c>
      <c r="BN108" s="311">
        <f t="shared" si="87"/>
        <v>0</v>
      </c>
      <c r="BO108" s="311">
        <f t="shared" si="88"/>
        <v>0</v>
      </c>
      <c r="BP108" s="311">
        <f t="shared" si="89"/>
        <v>0</v>
      </c>
      <c r="BQ108" s="311">
        <f t="shared" si="90"/>
        <v>0</v>
      </c>
      <c r="BR108" s="311">
        <f t="shared" si="50"/>
        <v>5587.1852111974731</v>
      </c>
      <c r="BS108" s="311">
        <f>ROUNDDOWN(BR108*'1. UC Assumptions'!$C$19,2)</f>
        <v>2448.3000000000002</v>
      </c>
      <c r="BT108" s="313">
        <f>IF(BR108&gt;0,BR108/'1. UC Assumptions'!$C$29*'1. UC Assumptions'!$C$28,0)</f>
        <v>4906.3524865855006</v>
      </c>
      <c r="BU108" s="312">
        <f>BT108*'1. UC Assumptions'!$C$19</f>
        <v>2149.9636596217661</v>
      </c>
      <c r="BV108" s="312">
        <f t="shared" si="54"/>
        <v>291861.99248658551</v>
      </c>
      <c r="BW108" s="79"/>
      <c r="BX108" s="93"/>
      <c r="BY108" s="93"/>
      <c r="BZ108" s="136">
        <v>44809.873121627374</v>
      </c>
      <c r="CA108" s="136">
        <v>368037.74784634524</v>
      </c>
      <c r="CB108" s="146">
        <f t="shared" si="91"/>
        <v>0</v>
      </c>
    </row>
    <row r="109" spans="1:80" s="6" customFormat="1">
      <c r="A109" s="130" t="s">
        <v>77</v>
      </c>
      <c r="B109" s="130" t="s">
        <v>78</v>
      </c>
      <c r="C109" s="246" t="s">
        <v>78</v>
      </c>
      <c r="D109" s="246" t="s">
        <v>78</v>
      </c>
      <c r="E109" s="129" t="s">
        <v>580</v>
      </c>
      <c r="F109" s="130"/>
      <c r="G109" s="130"/>
      <c r="H109" s="130" t="s">
        <v>696</v>
      </c>
      <c r="I109" s="246" t="s">
        <v>1381</v>
      </c>
      <c r="J109" s="101"/>
      <c r="K109" s="125">
        <f t="shared" si="55"/>
        <v>1</v>
      </c>
      <c r="L109" s="136">
        <v>20374141.755571425</v>
      </c>
      <c r="M109" s="136">
        <v>21240727.139999997</v>
      </c>
      <c r="N109" s="151">
        <f t="shared" si="56"/>
        <v>8.1321725994998539E-2</v>
      </c>
      <c r="O109" s="136">
        <v>44938846.969868951</v>
      </c>
      <c r="P109" s="136">
        <v>60214.891345914883</v>
      </c>
      <c r="Q109" s="136">
        <f t="shared" si="51"/>
        <v>44999061.861214869</v>
      </c>
      <c r="R109" s="136">
        <v>5960837.1890001595</v>
      </c>
      <c r="S109" s="136">
        <f t="shared" si="92"/>
        <v>39038224.672214709</v>
      </c>
      <c r="T109" s="136">
        <f t="shared" si="62"/>
        <v>0</v>
      </c>
      <c r="U109" s="136" t="b">
        <f t="shared" si="63"/>
        <v>0</v>
      </c>
      <c r="V109" s="136">
        <v>6443875</v>
      </c>
      <c r="W109" s="136">
        <v>0</v>
      </c>
      <c r="X109" s="136">
        <v>12645550.929384656</v>
      </c>
      <c r="Y109" s="136">
        <v>0</v>
      </c>
      <c r="Z109" s="136">
        <v>0</v>
      </c>
      <c r="AA109" s="63">
        <f t="shared" si="57"/>
        <v>19089425.929384656</v>
      </c>
      <c r="AB109" s="63">
        <v>0</v>
      </c>
      <c r="AC109" s="63">
        <f t="shared" si="58"/>
        <v>58127650.601599365</v>
      </c>
      <c r="AD109" s="44">
        <f>IF(E109='2. UC Pool Allocations by Type'!B$5,'2. UC Pool Allocations by Type'!J$5,IF(E109='2. UC Pool Allocations by Type'!B$6,'2. UC Pool Allocations by Type'!J$6,IF(E109='2. UC Pool Allocations by Type'!B$7,'2. UC Pool Allocations by Type'!J$7,IF(E109='2. UC Pool Allocations by Type'!B$10,'2. UC Pool Allocations by Type'!J$10,IF(E109='2. UC Pool Allocations by Type'!B$14,'2. UC Pool Allocations by Type'!J$14,IF(E109='2. UC Pool Allocations by Type'!B$15,'2. UC Pool Allocations by Type'!J$15,IF(E109='2. UC Pool Allocations by Type'!B$16,'2. UC Pool Allocations by Type'!J$16,0)))))))</f>
        <v>1888113440.4202065</v>
      </c>
      <c r="AE109" s="64">
        <f t="shared" si="64"/>
        <v>58127650.601599365</v>
      </c>
      <c r="AF109" s="64">
        <f t="shared" si="65"/>
        <v>0</v>
      </c>
      <c r="AG109" s="64">
        <f t="shared" si="66"/>
        <v>0</v>
      </c>
      <c r="AH109" s="64">
        <f t="shared" si="67"/>
        <v>0</v>
      </c>
      <c r="AI109" s="64">
        <f t="shared" si="68"/>
        <v>0</v>
      </c>
      <c r="AJ109" s="64">
        <f t="shared" si="69"/>
        <v>0</v>
      </c>
      <c r="AK109" s="64">
        <f t="shared" si="70"/>
        <v>0</v>
      </c>
      <c r="AL109" s="42">
        <f t="shared" si="71"/>
        <v>21696016.633569021</v>
      </c>
      <c r="AM109" s="44">
        <f>IF($F109=$E$362,S109*'1. UC Assumptions'!$H$14,0)</f>
        <v>0</v>
      </c>
      <c r="AN109" s="63">
        <f t="shared" si="59"/>
        <v>0</v>
      </c>
      <c r="AO109" s="63">
        <f t="shared" si="72"/>
        <v>0</v>
      </c>
      <c r="AP109" s="63">
        <f t="shared" si="73"/>
        <v>0</v>
      </c>
      <c r="AQ109" s="63">
        <f t="shared" si="74"/>
        <v>0</v>
      </c>
      <c r="AR109" s="63">
        <f t="shared" si="75"/>
        <v>0</v>
      </c>
      <c r="AS109" s="63">
        <f t="shared" si="76"/>
        <v>21696016.633569021</v>
      </c>
      <c r="AT109" s="63">
        <f t="shared" si="77"/>
        <v>-2387137.0060282275</v>
      </c>
      <c r="AU109" s="87">
        <f t="shared" si="60"/>
        <v>19308879.627540793</v>
      </c>
      <c r="AV109" s="310">
        <v>19319775.169999998</v>
      </c>
      <c r="AW109" s="310">
        <f>AV109*'1. UC Assumptions'!$C$19</f>
        <v>8465925.479493998</v>
      </c>
      <c r="AX109" s="311">
        <f>IF(((S109+AA109)-AV109)*'1. UC Assumptions'!$C$19&gt;0,((S109+AA109)-AV109)*'1. UC Assumptions'!$C$19,0)</f>
        <v>17005611.014126841</v>
      </c>
      <c r="AY109" s="311">
        <f t="shared" si="61"/>
        <v>25471536.493620839</v>
      </c>
      <c r="AZ109" s="311">
        <f>ROUND(AY109/'1. UC Assumptions'!$C$19,2)</f>
        <v>58127650.600000001</v>
      </c>
      <c r="BA109" s="311">
        <f t="shared" si="49"/>
        <v>19308879.627540793</v>
      </c>
      <c r="BB109" s="311">
        <f t="shared" si="78"/>
        <v>0</v>
      </c>
      <c r="BC109" s="311">
        <f t="shared" si="79"/>
        <v>0</v>
      </c>
      <c r="BD109" s="311">
        <f t="shared" si="80"/>
        <v>38818770.972459212</v>
      </c>
      <c r="BE109" s="311">
        <f t="shared" si="81"/>
        <v>0</v>
      </c>
      <c r="BF109" s="311">
        <f t="shared" si="82"/>
        <v>0</v>
      </c>
      <c r="BG109" s="311">
        <f t="shared" si="93"/>
        <v>0</v>
      </c>
      <c r="BH109" s="311">
        <v>17316197.261687368</v>
      </c>
      <c r="BI109" s="311">
        <f t="shared" si="52"/>
        <v>19308879.627540793</v>
      </c>
      <c r="BJ109" s="312">
        <f t="shared" si="53"/>
        <v>1992682.3658534251</v>
      </c>
      <c r="BK109" s="311">
        <f t="shared" si="84"/>
        <v>19308879.627540793</v>
      </c>
      <c r="BL109" s="311">
        <f t="shared" si="85"/>
        <v>0</v>
      </c>
      <c r="BM109" s="311">
        <f t="shared" si="86"/>
        <v>0</v>
      </c>
      <c r="BN109" s="311">
        <f t="shared" si="87"/>
        <v>0</v>
      </c>
      <c r="BO109" s="311">
        <f t="shared" si="88"/>
        <v>0</v>
      </c>
      <c r="BP109" s="311">
        <f t="shared" si="89"/>
        <v>0</v>
      </c>
      <c r="BQ109" s="311">
        <f t="shared" si="90"/>
        <v>0</v>
      </c>
      <c r="BR109" s="311">
        <f t="shared" si="50"/>
        <v>-10895.542459204793</v>
      </c>
      <c r="BS109" s="311">
        <f>ROUNDDOWN(BR109*'1. UC Assumptions'!$C$19,2)</f>
        <v>-4774.42</v>
      </c>
      <c r="BT109" s="313">
        <f>IF(BR109&gt;0,BR109/'1. UC Assumptions'!$C$29*'1. UC Assumptions'!$C$28,0)</f>
        <v>0</v>
      </c>
      <c r="BU109" s="312">
        <f>BT109*'1. UC Assumptions'!$C$19</f>
        <v>0</v>
      </c>
      <c r="BV109" s="312">
        <f t="shared" si="54"/>
        <v>19319775.169999998</v>
      </c>
      <c r="BW109" s="79"/>
      <c r="BX109" s="93"/>
      <c r="BY109" s="93"/>
      <c r="BZ109" s="136">
        <v>21441410.715571426</v>
      </c>
      <c r="CA109" s="136">
        <v>44938846.969868951</v>
      </c>
      <c r="CB109" s="146">
        <f t="shared" si="91"/>
        <v>-60214.891345918179</v>
      </c>
    </row>
    <row r="110" spans="1:80" s="6" customFormat="1">
      <c r="A110" s="130" t="s">
        <v>1202</v>
      </c>
      <c r="B110" s="130" t="s">
        <v>151</v>
      </c>
      <c r="C110" s="246" t="s">
        <v>151</v>
      </c>
      <c r="D110" s="246" t="s">
        <v>151</v>
      </c>
      <c r="E110" s="129" t="s">
        <v>580</v>
      </c>
      <c r="F110" s="130"/>
      <c r="G110" s="130"/>
      <c r="H110" s="130" t="s">
        <v>705</v>
      </c>
      <c r="I110" s="246" t="s">
        <v>1382</v>
      </c>
      <c r="J110" s="101"/>
      <c r="K110" s="125">
        <f t="shared" si="55"/>
        <v>1</v>
      </c>
      <c r="L110" s="136">
        <v>2990594.6684895968</v>
      </c>
      <c r="M110" s="136">
        <v>4892923.16</v>
      </c>
      <c r="N110" s="151">
        <f t="shared" si="56"/>
        <v>9.3320031227112965E-2</v>
      </c>
      <c r="O110" s="136">
        <v>8592577.2870911285</v>
      </c>
      <c r="P110" s="136">
        <v>26630.671332620797</v>
      </c>
      <c r="Q110" s="136">
        <f t="shared" si="51"/>
        <v>8619207.9584237486</v>
      </c>
      <c r="R110" s="136">
        <v>1007828.8553582816</v>
      </c>
      <c r="S110" s="136">
        <f t="shared" si="92"/>
        <v>7611379.1030654665</v>
      </c>
      <c r="T110" s="136">
        <f t="shared" si="62"/>
        <v>0</v>
      </c>
      <c r="U110" s="136" t="b">
        <f t="shared" si="63"/>
        <v>0</v>
      </c>
      <c r="V110" s="136">
        <v>567932</v>
      </c>
      <c r="W110" s="136">
        <v>0</v>
      </c>
      <c r="X110" s="136">
        <v>2655462.8336982289</v>
      </c>
      <c r="Y110" s="136">
        <v>0</v>
      </c>
      <c r="Z110" s="136">
        <v>0</v>
      </c>
      <c r="AA110" s="63">
        <f t="shared" si="57"/>
        <v>3223394.8336982289</v>
      </c>
      <c r="AB110" s="63">
        <v>0</v>
      </c>
      <c r="AC110" s="63">
        <f t="shared" si="58"/>
        <v>10834773.936763696</v>
      </c>
      <c r="AD110" s="44">
        <f>IF(E110='2. UC Pool Allocations by Type'!B$5,'2. UC Pool Allocations by Type'!J$5,IF(E110='2. UC Pool Allocations by Type'!B$6,'2. UC Pool Allocations by Type'!J$6,IF(E110='2. UC Pool Allocations by Type'!B$7,'2. UC Pool Allocations by Type'!J$7,IF(E110='2. UC Pool Allocations by Type'!B$10,'2. UC Pool Allocations by Type'!J$10,IF(E110='2. UC Pool Allocations by Type'!B$14,'2. UC Pool Allocations by Type'!J$14,IF(E110='2. UC Pool Allocations by Type'!B$15,'2. UC Pool Allocations by Type'!J$15,IF(E110='2. UC Pool Allocations by Type'!B$16,'2. UC Pool Allocations by Type'!J$16,0)))))))</f>
        <v>1888113440.4202065</v>
      </c>
      <c r="AE110" s="64">
        <f t="shared" si="64"/>
        <v>10834773.936763696</v>
      </c>
      <c r="AF110" s="64">
        <f t="shared" si="65"/>
        <v>0</v>
      </c>
      <c r="AG110" s="64">
        <f t="shared" si="66"/>
        <v>0</v>
      </c>
      <c r="AH110" s="64">
        <f t="shared" si="67"/>
        <v>0</v>
      </c>
      <c r="AI110" s="64">
        <f t="shared" si="68"/>
        <v>0</v>
      </c>
      <c r="AJ110" s="64">
        <f t="shared" si="69"/>
        <v>0</v>
      </c>
      <c r="AK110" s="64">
        <f t="shared" si="70"/>
        <v>0</v>
      </c>
      <c r="AL110" s="42">
        <f t="shared" si="71"/>
        <v>4044055.3354571206</v>
      </c>
      <c r="AM110" s="44">
        <f>IF($F110=$E$362,S110*'1. UC Assumptions'!$H$14,0)</f>
        <v>0</v>
      </c>
      <c r="AN110" s="63">
        <f t="shared" si="59"/>
        <v>0</v>
      </c>
      <c r="AO110" s="63">
        <f t="shared" si="72"/>
        <v>0</v>
      </c>
      <c r="AP110" s="63">
        <f t="shared" si="73"/>
        <v>0</v>
      </c>
      <c r="AQ110" s="63">
        <f t="shared" si="74"/>
        <v>0</v>
      </c>
      <c r="AR110" s="63">
        <f t="shared" si="75"/>
        <v>0</v>
      </c>
      <c r="AS110" s="63">
        <f t="shared" si="76"/>
        <v>4044055.3354571206</v>
      </c>
      <c r="AT110" s="63">
        <f t="shared" si="77"/>
        <v>-444953.29759099387</v>
      </c>
      <c r="AU110" s="87">
        <f t="shared" si="60"/>
        <v>3599102.0378661267</v>
      </c>
      <c r="AV110" s="310">
        <v>3567449.0599999996</v>
      </c>
      <c r="AW110" s="310">
        <f>AV110*'1. UC Assumptions'!$C$19</f>
        <v>1563256.1780919998</v>
      </c>
      <c r="AX110" s="311">
        <f>IF(((S110+AA110)-AV110)*'1. UC Assumptions'!$C$19&gt;0,((S110+AA110)-AV110)*'1. UC Assumptions'!$C$19,0)</f>
        <v>3184541.7609978518</v>
      </c>
      <c r="AY110" s="311">
        <f t="shared" si="61"/>
        <v>4747797.9390898515</v>
      </c>
      <c r="AZ110" s="311">
        <f>ROUND(AY110/'1. UC Assumptions'!$C$19,2)</f>
        <v>10834773.939999999</v>
      </c>
      <c r="BA110" s="311">
        <f t="shared" si="49"/>
        <v>3599102.0378661267</v>
      </c>
      <c r="BB110" s="311">
        <f t="shared" si="78"/>
        <v>0</v>
      </c>
      <c r="BC110" s="311">
        <f t="shared" si="79"/>
        <v>0</v>
      </c>
      <c r="BD110" s="311">
        <f t="shared" si="80"/>
        <v>7235671.9021338727</v>
      </c>
      <c r="BE110" s="311">
        <f t="shared" si="81"/>
        <v>0</v>
      </c>
      <c r="BF110" s="311">
        <f t="shared" si="82"/>
        <v>0</v>
      </c>
      <c r="BG110" s="311">
        <f t="shared" si="93"/>
        <v>0</v>
      </c>
      <c r="BH110" s="311">
        <v>3197482.9529810967</v>
      </c>
      <c r="BI110" s="311">
        <f t="shared" si="52"/>
        <v>3599102.0378661267</v>
      </c>
      <c r="BJ110" s="312">
        <f t="shared" si="53"/>
        <v>401619.08488503005</v>
      </c>
      <c r="BK110" s="311">
        <f t="shared" si="84"/>
        <v>3599102.0378661267</v>
      </c>
      <c r="BL110" s="311">
        <f t="shared" si="85"/>
        <v>0</v>
      </c>
      <c r="BM110" s="311">
        <f t="shared" si="86"/>
        <v>0</v>
      </c>
      <c r="BN110" s="311">
        <f t="shared" si="87"/>
        <v>0</v>
      </c>
      <c r="BO110" s="311">
        <f t="shared" si="88"/>
        <v>0</v>
      </c>
      <c r="BP110" s="311">
        <f t="shared" si="89"/>
        <v>0</v>
      </c>
      <c r="BQ110" s="311">
        <f t="shared" si="90"/>
        <v>0</v>
      </c>
      <c r="BR110" s="311">
        <f t="shared" si="50"/>
        <v>31652.977866127156</v>
      </c>
      <c r="BS110" s="311">
        <f>ROUNDDOWN(BR110*'1. UC Assumptions'!$C$19,2)</f>
        <v>13870.33</v>
      </c>
      <c r="BT110" s="313">
        <f>IF(BR110&gt;0,BR110/'1. UC Assumptions'!$C$29*'1. UC Assumptions'!$C$28,0)</f>
        <v>27795.868722960047</v>
      </c>
      <c r="BU110" s="312">
        <f>BT110*'1. UC Assumptions'!$C$19</f>
        <v>12180.149674401093</v>
      </c>
      <c r="BV110" s="312">
        <f t="shared" si="54"/>
        <v>3595244.9287229595</v>
      </c>
      <c r="BW110" s="79"/>
      <c r="BX110" s="93"/>
      <c r="BY110" s="93"/>
      <c r="BZ110" s="136">
        <v>3268157.7984895967</v>
      </c>
      <c r="CA110" s="136">
        <v>8592577.2870911285</v>
      </c>
      <c r="CB110" s="146">
        <f t="shared" si="91"/>
        <v>-26630.671332620084</v>
      </c>
    </row>
    <row r="111" spans="1:80" s="6" customFormat="1">
      <c r="A111" s="130" t="s">
        <v>1203</v>
      </c>
      <c r="B111" s="130" t="s">
        <v>253</v>
      </c>
      <c r="C111" s="246" t="s">
        <v>253</v>
      </c>
      <c r="D111" s="246" t="s">
        <v>253</v>
      </c>
      <c r="E111" s="129" t="s">
        <v>580</v>
      </c>
      <c r="F111" s="130" t="s">
        <v>604</v>
      </c>
      <c r="G111" s="130"/>
      <c r="H111" s="130" t="s">
        <v>1068</v>
      </c>
      <c r="I111" s="246" t="s">
        <v>1383</v>
      </c>
      <c r="J111" s="101"/>
      <c r="K111" s="125" t="str">
        <f t="shared" si="55"/>
        <v xml:space="preserve"> </v>
      </c>
      <c r="L111" s="136">
        <v>787899.20559845038</v>
      </c>
      <c r="M111" s="136">
        <v>581383</v>
      </c>
      <c r="N111" s="151">
        <f t="shared" si="56"/>
        <v>5.2904842721886336E-2</v>
      </c>
      <c r="O111" s="136">
        <v>1441723.8653275138</v>
      </c>
      <c r="P111" s="136">
        <v>0</v>
      </c>
      <c r="Q111" s="136">
        <f t="shared" si="51"/>
        <v>1441723.8653275138</v>
      </c>
      <c r="R111" s="136">
        <v>0</v>
      </c>
      <c r="S111" s="136">
        <f t="shared" si="92"/>
        <v>1441723.8653275138</v>
      </c>
      <c r="T111" s="136">
        <f t="shared" si="62"/>
        <v>1441723.8653275138</v>
      </c>
      <c r="U111" s="136" t="b">
        <f t="shared" si="63"/>
        <v>0</v>
      </c>
      <c r="V111" s="136">
        <v>3224</v>
      </c>
      <c r="W111" s="136">
        <v>0</v>
      </c>
      <c r="X111" s="136">
        <v>0</v>
      </c>
      <c r="Y111" s="136">
        <v>0</v>
      </c>
      <c r="Z111" s="136">
        <v>0</v>
      </c>
      <c r="AA111" s="63">
        <f t="shared" si="57"/>
        <v>3224</v>
      </c>
      <c r="AB111" s="63">
        <v>0</v>
      </c>
      <c r="AC111" s="63">
        <f t="shared" si="58"/>
        <v>1444947.8653275138</v>
      </c>
      <c r="AD111" s="44">
        <f>IF(E111='2. UC Pool Allocations by Type'!B$5,'2. UC Pool Allocations by Type'!J$5,IF(E111='2. UC Pool Allocations by Type'!B$6,'2. UC Pool Allocations by Type'!J$6,IF(E111='2. UC Pool Allocations by Type'!B$7,'2. UC Pool Allocations by Type'!J$7,IF(E111='2. UC Pool Allocations by Type'!B$10,'2. UC Pool Allocations by Type'!J$10,IF(E111='2. UC Pool Allocations by Type'!B$14,'2. UC Pool Allocations by Type'!J$14,IF(E111='2. UC Pool Allocations by Type'!B$15,'2. UC Pool Allocations by Type'!J$15,IF(E111='2. UC Pool Allocations by Type'!B$16,'2. UC Pool Allocations by Type'!J$16,0)))))))</f>
        <v>1888113440.4202065</v>
      </c>
      <c r="AE111" s="64">
        <f t="shared" si="64"/>
        <v>1444947.8653275138</v>
      </c>
      <c r="AF111" s="64">
        <f t="shared" si="65"/>
        <v>0</v>
      </c>
      <c r="AG111" s="64">
        <f t="shared" si="66"/>
        <v>0</v>
      </c>
      <c r="AH111" s="64">
        <f t="shared" si="67"/>
        <v>0</v>
      </c>
      <c r="AI111" s="64">
        <f t="shared" si="68"/>
        <v>0</v>
      </c>
      <c r="AJ111" s="64">
        <f t="shared" si="69"/>
        <v>0</v>
      </c>
      <c r="AK111" s="64">
        <f t="shared" si="70"/>
        <v>0</v>
      </c>
      <c r="AL111" s="42">
        <f t="shared" si="71"/>
        <v>539323.58518414316</v>
      </c>
      <c r="AM111" s="44">
        <f>IF($F111=$E$362,S111*'1. UC Assumptions'!$H$14,0)</f>
        <v>1145985.6365423827</v>
      </c>
      <c r="AN111" s="63">
        <f t="shared" si="59"/>
        <v>606662.05135823949</v>
      </c>
      <c r="AO111" s="63">
        <f t="shared" si="72"/>
        <v>0</v>
      </c>
      <c r="AP111" s="63">
        <f t="shared" si="73"/>
        <v>0</v>
      </c>
      <c r="AQ111" s="63">
        <f t="shared" si="74"/>
        <v>0</v>
      </c>
      <c r="AR111" s="63">
        <f t="shared" si="75"/>
        <v>606662.05135823949</v>
      </c>
      <c r="AS111" s="63">
        <f t="shared" si="76"/>
        <v>0</v>
      </c>
      <c r="AT111" s="63">
        <f t="shared" si="77"/>
        <v>0</v>
      </c>
      <c r="AU111" s="87">
        <f t="shared" si="60"/>
        <v>1145985.6365423827</v>
      </c>
      <c r="AV111" s="310">
        <v>1146103.17</v>
      </c>
      <c r="AW111" s="310">
        <f>AV111*'1. UC Assumptions'!$C$19</f>
        <v>502222.40909399994</v>
      </c>
      <c r="AX111" s="311">
        <f>IF(((S111+AA111)-AV111)*'1. UC Assumptions'!$C$19&gt;0,((S111+AA111)-AV111)*'1. UC Assumptions'!$C$19,0)</f>
        <v>130953.74549251657</v>
      </c>
      <c r="AY111" s="311">
        <f t="shared" si="61"/>
        <v>633176.15458651655</v>
      </c>
      <c r="AZ111" s="311">
        <f>ROUND(AY111/'1. UC Assumptions'!$C$19,2)</f>
        <v>1444947.87</v>
      </c>
      <c r="BA111" s="311">
        <f t="shared" si="49"/>
        <v>1145985.6365423827</v>
      </c>
      <c r="BB111" s="311">
        <f t="shared" si="78"/>
        <v>0</v>
      </c>
      <c r="BC111" s="311">
        <f t="shared" si="79"/>
        <v>0</v>
      </c>
      <c r="BD111" s="311">
        <f t="shared" si="80"/>
        <v>298962.23345761746</v>
      </c>
      <c r="BE111" s="311">
        <f t="shared" si="81"/>
        <v>0</v>
      </c>
      <c r="BF111" s="311">
        <f t="shared" si="82"/>
        <v>0</v>
      </c>
      <c r="BG111" s="311">
        <f t="shared" si="93"/>
        <v>0</v>
      </c>
      <c r="BH111" s="311">
        <v>1146103.1824962522</v>
      </c>
      <c r="BI111" s="311">
        <f t="shared" si="52"/>
        <v>1145985.6365423827</v>
      </c>
      <c r="BJ111" s="312">
        <f t="shared" si="53"/>
        <v>-117.54595386958681</v>
      </c>
      <c r="BK111" s="311">
        <f t="shared" si="84"/>
        <v>1145985.6365423827</v>
      </c>
      <c r="BL111" s="311">
        <f t="shared" si="85"/>
        <v>0</v>
      </c>
      <c r="BM111" s="311">
        <f t="shared" si="86"/>
        <v>0</v>
      </c>
      <c r="BN111" s="311">
        <f t="shared" si="87"/>
        <v>0</v>
      </c>
      <c r="BO111" s="311">
        <f t="shared" si="88"/>
        <v>0</v>
      </c>
      <c r="BP111" s="311">
        <f t="shared" si="89"/>
        <v>0</v>
      </c>
      <c r="BQ111" s="311">
        <f t="shared" si="90"/>
        <v>0</v>
      </c>
      <c r="BR111" s="311">
        <f t="shared" si="50"/>
        <v>-117.53345761727542</v>
      </c>
      <c r="BS111" s="311">
        <f>ROUNDDOWN(BR111*'1. UC Assumptions'!$C$19,2)</f>
        <v>-51.5</v>
      </c>
      <c r="BT111" s="313">
        <f>IF(BR111&gt;0,BR111/'1. UC Assumptions'!$C$29*'1. UC Assumptions'!$C$28,0)</f>
        <v>0</v>
      </c>
      <c r="BU111" s="312">
        <f>BT111*'1. UC Assumptions'!$C$19</f>
        <v>0</v>
      </c>
      <c r="BV111" s="312">
        <f t="shared" si="54"/>
        <v>1146103.17</v>
      </c>
      <c r="BW111" s="79"/>
      <c r="BX111" s="93"/>
      <c r="BY111" s="93"/>
      <c r="BZ111" s="136">
        <v>787941.33559845027</v>
      </c>
      <c r="CA111" s="136">
        <v>1441723.8653275138</v>
      </c>
      <c r="CB111" s="146">
        <f t="shared" si="91"/>
        <v>0</v>
      </c>
    </row>
    <row r="112" spans="1:80" s="6" customFormat="1">
      <c r="A112" s="130" t="s">
        <v>272</v>
      </c>
      <c r="B112" s="130" t="s">
        <v>273</v>
      </c>
      <c r="C112" s="246" t="s">
        <v>273</v>
      </c>
      <c r="D112" s="246" t="s">
        <v>273</v>
      </c>
      <c r="E112" s="129" t="s">
        <v>599</v>
      </c>
      <c r="F112" s="130" t="s">
        <v>604</v>
      </c>
      <c r="G112" s="130"/>
      <c r="H112" s="130" t="s">
        <v>850</v>
      </c>
      <c r="I112" s="246" t="s">
        <v>1384</v>
      </c>
      <c r="J112" s="101"/>
      <c r="K112" s="125" t="str">
        <f t="shared" si="55"/>
        <v xml:space="preserve"> </v>
      </c>
      <c r="L112" s="136">
        <v>233906.74954476277</v>
      </c>
      <c r="M112" s="136">
        <v>317959</v>
      </c>
      <c r="N112" s="151">
        <f t="shared" si="56"/>
        <v>8.7627598869641332E-2</v>
      </c>
      <c r="O112" s="136">
        <v>591591.91887461324</v>
      </c>
      <c r="P112" s="136">
        <v>8632.5012011519993</v>
      </c>
      <c r="Q112" s="136">
        <f t="shared" si="51"/>
        <v>600224.42007576523</v>
      </c>
      <c r="R112" s="136">
        <v>0</v>
      </c>
      <c r="S112" s="136">
        <f t="shared" si="92"/>
        <v>600224.42007576523</v>
      </c>
      <c r="T112" s="136" t="b">
        <f t="shared" si="62"/>
        <v>0</v>
      </c>
      <c r="U112" s="136">
        <f t="shared" si="63"/>
        <v>600224.42007576523</v>
      </c>
      <c r="V112" s="136">
        <v>0</v>
      </c>
      <c r="W112" s="136">
        <v>0</v>
      </c>
      <c r="X112" s="136">
        <v>0</v>
      </c>
      <c r="Y112" s="136">
        <v>0</v>
      </c>
      <c r="Z112" s="136">
        <v>0</v>
      </c>
      <c r="AA112" s="63">
        <f t="shared" si="57"/>
        <v>0</v>
      </c>
      <c r="AB112" s="63">
        <v>0</v>
      </c>
      <c r="AC112" s="63">
        <f t="shared" si="58"/>
        <v>600224.42007576523</v>
      </c>
      <c r="AD112" s="44">
        <f>IF(E112='2. UC Pool Allocations by Type'!B$5,'2. UC Pool Allocations by Type'!J$5,IF(E112='2. UC Pool Allocations by Type'!B$6,'2. UC Pool Allocations by Type'!J$6,IF(E112='2. UC Pool Allocations by Type'!B$7,'2. UC Pool Allocations by Type'!J$7,IF(E112='2. UC Pool Allocations by Type'!B$10,'2. UC Pool Allocations by Type'!J$10,IF(E112='2. UC Pool Allocations by Type'!B$14,'2. UC Pool Allocations by Type'!J$14,IF(E112='2. UC Pool Allocations by Type'!B$15,'2. UC Pool Allocations by Type'!J$15,IF(E112='2. UC Pool Allocations by Type'!B$16,'2. UC Pool Allocations by Type'!J$16,0)))))))</f>
        <v>232198730.65142876</v>
      </c>
      <c r="AE112" s="64">
        <f t="shared" si="64"/>
        <v>0</v>
      </c>
      <c r="AF112" s="64">
        <f t="shared" si="65"/>
        <v>600224.42007576523</v>
      </c>
      <c r="AG112" s="64">
        <f t="shared" si="66"/>
        <v>0</v>
      </c>
      <c r="AH112" s="64">
        <f t="shared" si="67"/>
        <v>0</v>
      </c>
      <c r="AI112" s="64">
        <f t="shared" si="68"/>
        <v>0</v>
      </c>
      <c r="AJ112" s="64">
        <f t="shared" si="69"/>
        <v>0</v>
      </c>
      <c r="AK112" s="64">
        <f t="shared" si="70"/>
        <v>0</v>
      </c>
      <c r="AL112" s="42">
        <f t="shared" si="71"/>
        <v>300612.96299983008</v>
      </c>
      <c r="AM112" s="44">
        <f>IF($F112=$E$362,S112*'1. UC Assumptions'!$H$14,0)</f>
        <v>477101.46211150568</v>
      </c>
      <c r="AN112" s="63">
        <f t="shared" si="59"/>
        <v>176488.4991116756</v>
      </c>
      <c r="AO112" s="63">
        <f t="shared" si="72"/>
        <v>176488.4991116756</v>
      </c>
      <c r="AP112" s="63">
        <f t="shared" si="73"/>
        <v>0</v>
      </c>
      <c r="AQ112" s="63">
        <f t="shared" si="74"/>
        <v>0</v>
      </c>
      <c r="AR112" s="63">
        <f t="shared" si="75"/>
        <v>0</v>
      </c>
      <c r="AS112" s="63">
        <f t="shared" si="76"/>
        <v>0</v>
      </c>
      <c r="AT112" s="63">
        <f t="shared" si="77"/>
        <v>0</v>
      </c>
      <c r="AU112" s="87">
        <f t="shared" si="60"/>
        <v>477101.46211150568</v>
      </c>
      <c r="AV112" s="310">
        <v>461855.68</v>
      </c>
      <c r="AW112" s="310">
        <f>AV112*'1. UC Assumptions'!$C$19</f>
        <v>202385.15897599998</v>
      </c>
      <c r="AX112" s="311">
        <f>IF(((S112+AA112)-AV112)*'1. UC Assumptions'!$C$19&gt;0,((S112+AA112)-AV112)*'1. UC Assumptions'!$C$19,0)</f>
        <v>60633.181901200325</v>
      </c>
      <c r="AY112" s="311">
        <f t="shared" si="61"/>
        <v>263018.3408772003</v>
      </c>
      <c r="AZ112" s="311">
        <f>ROUND(AY112/'1. UC Assumptions'!$C$19,2)</f>
        <v>600224.42000000004</v>
      </c>
      <c r="BA112" s="311">
        <f t="shared" si="49"/>
        <v>477101.46211150568</v>
      </c>
      <c r="BB112" s="311">
        <f t="shared" si="78"/>
        <v>0</v>
      </c>
      <c r="BC112" s="311">
        <f t="shared" si="79"/>
        <v>0</v>
      </c>
      <c r="BD112" s="311">
        <f t="shared" si="80"/>
        <v>0</v>
      </c>
      <c r="BE112" s="311">
        <f t="shared" si="81"/>
        <v>0</v>
      </c>
      <c r="BF112" s="311">
        <f t="shared" si="82"/>
        <v>0</v>
      </c>
      <c r="BG112" s="311">
        <f t="shared" si="93"/>
        <v>0</v>
      </c>
      <c r="BH112" s="311">
        <v>461855.68008735962</v>
      </c>
      <c r="BI112" s="311">
        <f t="shared" si="52"/>
        <v>477101.46211150568</v>
      </c>
      <c r="BJ112" s="312">
        <f t="shared" si="53"/>
        <v>15245.782024146058</v>
      </c>
      <c r="BK112" s="311">
        <f t="shared" si="84"/>
        <v>0</v>
      </c>
      <c r="BL112" s="311">
        <f t="shared" si="85"/>
        <v>477101.46211150568</v>
      </c>
      <c r="BM112" s="311">
        <f t="shared" si="86"/>
        <v>0</v>
      </c>
      <c r="BN112" s="311">
        <f t="shared" si="87"/>
        <v>0</v>
      </c>
      <c r="BO112" s="311">
        <f t="shared" si="88"/>
        <v>0</v>
      </c>
      <c r="BP112" s="311">
        <f t="shared" si="89"/>
        <v>0</v>
      </c>
      <c r="BQ112" s="311">
        <f t="shared" si="90"/>
        <v>0</v>
      </c>
      <c r="BR112" s="311">
        <f t="shared" si="50"/>
        <v>15245.782111505687</v>
      </c>
      <c r="BS112" s="311">
        <f>ROUNDDOWN(BR112*'1. UC Assumptions'!$C$19,2)</f>
        <v>6680.7</v>
      </c>
      <c r="BT112" s="313">
        <f>IF(BR112&gt;0,BR112/'1. UC Assumptions'!$C$29*'1. UC Assumptions'!$C$28,0)</f>
        <v>13387.990221411492</v>
      </c>
      <c r="BU112" s="312">
        <f>BT112*'1. UC Assumptions'!$C$19</f>
        <v>5866.6173150225159</v>
      </c>
      <c r="BV112" s="312">
        <f t="shared" si="54"/>
        <v>475243.67022141151</v>
      </c>
      <c r="BW112" s="79"/>
      <c r="BX112" s="93"/>
      <c r="BY112" s="93"/>
      <c r="BZ112" s="136">
        <v>243924.74954476277</v>
      </c>
      <c r="CA112" s="136">
        <v>591591.91887461324</v>
      </c>
      <c r="CB112" s="146">
        <f t="shared" si="91"/>
        <v>-8632.5012011519866</v>
      </c>
    </row>
    <row r="113" spans="1:80" s="6" customFormat="1">
      <c r="A113" s="130" t="s">
        <v>1204</v>
      </c>
      <c r="B113" s="130" t="s">
        <v>344</v>
      </c>
      <c r="C113" s="246" t="s">
        <v>344</v>
      </c>
      <c r="D113" s="246" t="s">
        <v>344</v>
      </c>
      <c r="E113" s="129" t="s">
        <v>581</v>
      </c>
      <c r="F113" s="130"/>
      <c r="G113" s="130"/>
      <c r="H113" s="130" t="s">
        <v>735</v>
      </c>
      <c r="I113" s="246" t="s">
        <v>563</v>
      </c>
      <c r="J113" s="101"/>
      <c r="K113" s="125">
        <f t="shared" si="55"/>
        <v>1</v>
      </c>
      <c r="L113" s="136">
        <v>81727403.749502972</v>
      </c>
      <c r="M113" s="136">
        <v>152902152.97</v>
      </c>
      <c r="N113" s="151">
        <f t="shared" si="56"/>
        <v>7.0527398283449116E-2</v>
      </c>
      <c r="O113" s="136">
        <v>251124971.47556427</v>
      </c>
      <c r="P113" s="136">
        <v>52397.439764208641</v>
      </c>
      <c r="Q113" s="136">
        <f t="shared" si="51"/>
        <v>251177368.91532847</v>
      </c>
      <c r="R113" s="136">
        <v>109359412.73195662</v>
      </c>
      <c r="S113" s="136">
        <f t="shared" si="92"/>
        <v>141817956.18337184</v>
      </c>
      <c r="T113" s="136" t="b">
        <f t="shared" si="62"/>
        <v>0</v>
      </c>
      <c r="U113" s="136" t="b">
        <f t="shared" si="63"/>
        <v>0</v>
      </c>
      <c r="V113" s="136">
        <v>24339463</v>
      </c>
      <c r="W113" s="136">
        <v>3758806.17</v>
      </c>
      <c r="X113" s="136">
        <v>0</v>
      </c>
      <c r="Y113" s="136">
        <v>0</v>
      </c>
      <c r="Z113" s="136">
        <v>0</v>
      </c>
      <c r="AA113" s="63">
        <f t="shared" si="57"/>
        <v>28098269.170000002</v>
      </c>
      <c r="AB113" s="63">
        <v>78549054.59559159</v>
      </c>
      <c r="AC113" s="63">
        <f>S113+AA113+AB113</f>
        <v>248465279.94896346</v>
      </c>
      <c r="AD113" s="44">
        <f>IF(E113='2. UC Pool Allocations by Type'!B$5,'2. UC Pool Allocations by Type'!J$5,IF(E113='2. UC Pool Allocations by Type'!B$6,'2. UC Pool Allocations by Type'!J$6,IF(E113='2. UC Pool Allocations by Type'!B$7,'2. UC Pool Allocations by Type'!J$7,IF(E113='2. UC Pool Allocations by Type'!B$10,'2. UC Pool Allocations by Type'!J$10,IF(E113='2. UC Pool Allocations by Type'!B$14,'2. UC Pool Allocations by Type'!J$14,IF(E113='2. UC Pool Allocations by Type'!B$15,'2. UC Pool Allocations by Type'!J$15,IF(E113='2. UC Pool Allocations by Type'!B$16,'2. UC Pool Allocations by Type'!J$16,0)))))))</f>
        <v>652355422.0964365</v>
      </c>
      <c r="AE113" s="64">
        <f t="shared" si="64"/>
        <v>0</v>
      </c>
      <c r="AF113" s="64">
        <f t="shared" si="65"/>
        <v>0</v>
      </c>
      <c r="AG113" s="64">
        <f t="shared" si="66"/>
        <v>0</v>
      </c>
      <c r="AH113" s="64">
        <f t="shared" si="67"/>
        <v>248465279.94896346</v>
      </c>
      <c r="AI113" s="64">
        <f t="shared" si="68"/>
        <v>0</v>
      </c>
      <c r="AJ113" s="64">
        <f t="shared" si="69"/>
        <v>0</v>
      </c>
      <c r="AK113" s="64">
        <f t="shared" si="70"/>
        <v>0</v>
      </c>
      <c r="AL113" s="42">
        <f t="shared" si="71"/>
        <v>75451280.905289367</v>
      </c>
      <c r="AM113" s="44">
        <f>IF($F113=$E$362,S113*'1. UC Assumptions'!$H$14,0)</f>
        <v>0</v>
      </c>
      <c r="AN113" s="63">
        <f t="shared" si="59"/>
        <v>0</v>
      </c>
      <c r="AO113" s="63">
        <f t="shared" si="72"/>
        <v>0</v>
      </c>
      <c r="AP113" s="63">
        <f t="shared" si="73"/>
        <v>0</v>
      </c>
      <c r="AQ113" s="63">
        <f t="shared" si="74"/>
        <v>0</v>
      </c>
      <c r="AR113" s="63">
        <f t="shared" si="75"/>
        <v>0</v>
      </c>
      <c r="AS113" s="63">
        <f t="shared" si="76"/>
        <v>0</v>
      </c>
      <c r="AT113" s="63">
        <f t="shared" si="77"/>
        <v>0</v>
      </c>
      <c r="AU113" s="87">
        <f t="shared" si="60"/>
        <v>75451280.905289367</v>
      </c>
      <c r="AV113" s="310">
        <v>76423319.609999999</v>
      </c>
      <c r="AW113" s="310">
        <f>AV113*'1. UC Assumptions'!$C$19</f>
        <v>33488698.653101999</v>
      </c>
      <c r="AX113" s="311">
        <f>IF(((S113+AA113)-AV113)*'1. UC Assumptions'!$C$19&gt;0,((S113+AA113)-AV113)*'1. UC Assumptions'!$C$19,0)</f>
        <v>40968591.296745546</v>
      </c>
      <c r="AY113" s="311">
        <f t="shared" si="61"/>
        <v>74457289.949847549</v>
      </c>
      <c r="AZ113" s="311">
        <f>ROUND(AY113/'1. UC Assumptions'!$C$19,2)</f>
        <v>169916225.34999999</v>
      </c>
      <c r="BA113" s="311">
        <f t="shared" si="49"/>
        <v>75451280.905289367</v>
      </c>
      <c r="BB113" s="311">
        <f t="shared" si="78"/>
        <v>0</v>
      </c>
      <c r="BC113" s="311">
        <f t="shared" si="79"/>
        <v>0</v>
      </c>
      <c r="BD113" s="311">
        <f t="shared" si="80"/>
        <v>0</v>
      </c>
      <c r="BE113" s="311">
        <f t="shared" si="81"/>
        <v>0</v>
      </c>
      <c r="BF113" s="311">
        <f t="shared" si="82"/>
        <v>0</v>
      </c>
      <c r="BG113" s="311">
        <f t="shared" si="93"/>
        <v>0</v>
      </c>
      <c r="BH113" s="311">
        <v>68487069.470431075</v>
      </c>
      <c r="BI113" s="311">
        <f t="shared" si="52"/>
        <v>75451280.905289367</v>
      </c>
      <c r="BJ113" s="312">
        <f t="shared" si="53"/>
        <v>6964211.4348582923</v>
      </c>
      <c r="BK113" s="311">
        <f t="shared" si="84"/>
        <v>0</v>
      </c>
      <c r="BL113" s="311">
        <f t="shared" si="85"/>
        <v>0</v>
      </c>
      <c r="BM113" s="311">
        <f t="shared" si="86"/>
        <v>0</v>
      </c>
      <c r="BN113" s="311">
        <f t="shared" si="87"/>
        <v>75451280.905289367</v>
      </c>
      <c r="BO113" s="311">
        <f t="shared" si="88"/>
        <v>0</v>
      </c>
      <c r="BP113" s="311">
        <f t="shared" si="89"/>
        <v>0</v>
      </c>
      <c r="BQ113" s="311">
        <f t="shared" si="90"/>
        <v>0</v>
      </c>
      <c r="BR113" s="311">
        <f t="shared" si="50"/>
        <v>-972038.70471063256</v>
      </c>
      <c r="BS113" s="311">
        <f>ROUNDDOWN(BR113*'1. UC Assumptions'!$C$19,2)</f>
        <v>-425947.36</v>
      </c>
      <c r="BT113" s="313">
        <f>IF(BR113&gt;0,BR113/'1. UC Assumptions'!$C$29*'1. UC Assumptions'!$C$28,0)</f>
        <v>0</v>
      </c>
      <c r="BU113" s="312">
        <f>BT113*'1. UC Assumptions'!$C$19</f>
        <v>0</v>
      </c>
      <c r="BV113" s="312">
        <f t="shared" si="54"/>
        <v>76423319.609999999</v>
      </c>
      <c r="BW113" s="79"/>
      <c r="BX113" s="93"/>
      <c r="BY113" s="93"/>
      <c r="BZ113" s="136">
        <v>85611991.789502978</v>
      </c>
      <c r="CA113" s="136">
        <v>251124971.47556427</v>
      </c>
      <c r="CB113" s="146">
        <f t="shared" si="91"/>
        <v>-52397.439764201641</v>
      </c>
    </row>
    <row r="114" spans="1:80" s="6" customFormat="1">
      <c r="A114" s="130" t="s">
        <v>232</v>
      </c>
      <c r="B114" s="130" t="s">
        <v>233</v>
      </c>
      <c r="C114" s="246" t="s">
        <v>233</v>
      </c>
      <c r="D114" s="246" t="s">
        <v>233</v>
      </c>
      <c r="E114" s="129" t="s">
        <v>599</v>
      </c>
      <c r="F114" s="130" t="s">
        <v>604</v>
      </c>
      <c r="G114" s="130"/>
      <c r="H114" s="130" t="s">
        <v>1069</v>
      </c>
      <c r="I114" s="246" t="s">
        <v>1385</v>
      </c>
      <c r="J114" s="101"/>
      <c r="K114" s="125" t="str">
        <f t="shared" si="55"/>
        <v xml:space="preserve"> </v>
      </c>
      <c r="L114" s="136">
        <v>27065.899645772792</v>
      </c>
      <c r="M114" s="136">
        <v>737043</v>
      </c>
      <c r="N114" s="151">
        <f t="shared" si="56"/>
        <v>5.4320561351040242E-2</v>
      </c>
      <c r="O114" s="136">
        <v>805615.7240078568</v>
      </c>
      <c r="P114" s="136">
        <v>0</v>
      </c>
      <c r="Q114" s="136">
        <f t="shared" si="51"/>
        <v>805615.7240078568</v>
      </c>
      <c r="R114" s="136">
        <v>0</v>
      </c>
      <c r="S114" s="136">
        <f t="shared" ref="S114:S149" si="94">Q114-R114</f>
        <v>805615.7240078568</v>
      </c>
      <c r="T114" s="136" t="b">
        <f t="shared" si="62"/>
        <v>0</v>
      </c>
      <c r="U114" s="136">
        <f t="shared" si="63"/>
        <v>805615.7240078568</v>
      </c>
      <c r="V114" s="136">
        <v>0</v>
      </c>
      <c r="W114" s="136">
        <v>0</v>
      </c>
      <c r="X114" s="136">
        <v>0</v>
      </c>
      <c r="Y114" s="136">
        <v>0</v>
      </c>
      <c r="Z114" s="136">
        <v>0</v>
      </c>
      <c r="AA114" s="63">
        <f t="shared" si="57"/>
        <v>0</v>
      </c>
      <c r="AB114" s="63">
        <v>0</v>
      </c>
      <c r="AC114" s="63">
        <f t="shared" si="58"/>
        <v>805615.7240078568</v>
      </c>
      <c r="AD114" s="44">
        <f>IF(E114='2. UC Pool Allocations by Type'!B$5,'2. UC Pool Allocations by Type'!J$5,IF(E114='2. UC Pool Allocations by Type'!B$6,'2. UC Pool Allocations by Type'!J$6,IF(E114='2. UC Pool Allocations by Type'!B$7,'2. UC Pool Allocations by Type'!J$7,IF(E114='2. UC Pool Allocations by Type'!B$10,'2. UC Pool Allocations by Type'!J$10,IF(E114='2. UC Pool Allocations by Type'!B$14,'2. UC Pool Allocations by Type'!J$14,IF(E114='2. UC Pool Allocations by Type'!B$15,'2. UC Pool Allocations by Type'!J$15,IF(E114='2. UC Pool Allocations by Type'!B$16,'2. UC Pool Allocations by Type'!J$16,0)))))))</f>
        <v>232198730.65142876</v>
      </c>
      <c r="AE114" s="64">
        <f t="shared" si="64"/>
        <v>0</v>
      </c>
      <c r="AF114" s="64">
        <f t="shared" si="65"/>
        <v>805615.7240078568</v>
      </c>
      <c r="AG114" s="64">
        <f t="shared" si="66"/>
        <v>0</v>
      </c>
      <c r="AH114" s="64">
        <f t="shared" si="67"/>
        <v>0</v>
      </c>
      <c r="AI114" s="64">
        <f t="shared" si="68"/>
        <v>0</v>
      </c>
      <c r="AJ114" s="64">
        <f t="shared" si="69"/>
        <v>0</v>
      </c>
      <c r="AK114" s="64">
        <f t="shared" si="70"/>
        <v>0</v>
      </c>
      <c r="AL114" s="42">
        <f t="shared" si="71"/>
        <v>403479.96804709383</v>
      </c>
      <c r="AM114" s="44">
        <f>IF($F114=$E$362,S114*'1. UC Assumptions'!$H$14,0)</f>
        <v>640361.21651906567</v>
      </c>
      <c r="AN114" s="63">
        <f t="shared" si="59"/>
        <v>236881.24847197183</v>
      </c>
      <c r="AO114" s="63">
        <f t="shared" si="72"/>
        <v>236881.24847197183</v>
      </c>
      <c r="AP114" s="63">
        <f t="shared" si="73"/>
        <v>0</v>
      </c>
      <c r="AQ114" s="63">
        <f t="shared" si="74"/>
        <v>0</v>
      </c>
      <c r="AR114" s="63">
        <f t="shared" si="75"/>
        <v>0</v>
      </c>
      <c r="AS114" s="63">
        <f t="shared" si="76"/>
        <v>0</v>
      </c>
      <c r="AT114" s="63">
        <f t="shared" si="77"/>
        <v>0</v>
      </c>
      <c r="AU114" s="87">
        <f t="shared" si="60"/>
        <v>640361.21651906567</v>
      </c>
      <c r="AV114" s="310">
        <v>639481.66999999993</v>
      </c>
      <c r="AW114" s="310">
        <f>AV114*'1. UC Assumptions'!$C$19</f>
        <v>280220.86779399996</v>
      </c>
      <c r="AX114" s="311">
        <f>IF(((S114+AA114)-AV114)*'1. UC Assumptions'!$C$19&gt;0,((S114+AA114)-AV114)*'1. UC Assumptions'!$C$19,0)</f>
        <v>72799.942466242879</v>
      </c>
      <c r="AY114" s="311">
        <f t="shared" si="61"/>
        <v>353020.81026024284</v>
      </c>
      <c r="AZ114" s="311">
        <f>ROUND(AY114/'1. UC Assumptions'!$C$19,2)</f>
        <v>805615.72</v>
      </c>
      <c r="BA114" s="311">
        <f t="shared" si="49"/>
        <v>640361.21651906567</v>
      </c>
      <c r="BB114" s="311">
        <f t="shared" si="78"/>
        <v>0</v>
      </c>
      <c r="BC114" s="311">
        <f t="shared" si="79"/>
        <v>0</v>
      </c>
      <c r="BD114" s="311">
        <f t="shared" si="80"/>
        <v>0</v>
      </c>
      <c r="BE114" s="311">
        <f t="shared" si="81"/>
        <v>0</v>
      </c>
      <c r="BF114" s="311">
        <f t="shared" si="82"/>
        <v>0</v>
      </c>
      <c r="BG114" s="311">
        <f t="shared" si="93"/>
        <v>0</v>
      </c>
      <c r="BH114" s="311">
        <v>639481.67792224512</v>
      </c>
      <c r="BI114" s="311">
        <f t="shared" si="52"/>
        <v>640361.21651906567</v>
      </c>
      <c r="BJ114" s="312">
        <f t="shared" si="53"/>
        <v>879.5385968205519</v>
      </c>
      <c r="BK114" s="311">
        <f t="shared" si="84"/>
        <v>0</v>
      </c>
      <c r="BL114" s="311">
        <f t="shared" si="85"/>
        <v>640361.21651906567</v>
      </c>
      <c r="BM114" s="311">
        <f t="shared" si="86"/>
        <v>0</v>
      </c>
      <c r="BN114" s="311">
        <f t="shared" si="87"/>
        <v>0</v>
      </c>
      <c r="BO114" s="311">
        <f t="shared" si="88"/>
        <v>0</v>
      </c>
      <c r="BP114" s="311">
        <f t="shared" si="89"/>
        <v>0</v>
      </c>
      <c r="BQ114" s="311">
        <f t="shared" si="90"/>
        <v>0</v>
      </c>
      <c r="BR114" s="311">
        <f t="shared" si="50"/>
        <v>879.54651906574145</v>
      </c>
      <c r="BS114" s="311">
        <f>ROUNDDOWN(BR114*'1. UC Assumptions'!$C$19,2)</f>
        <v>385.41</v>
      </c>
      <c r="BT114" s="313">
        <f>IF(BR114&gt;0,BR114/'1. UC Assumptions'!$C$29*'1. UC Assumptions'!$C$28,0)</f>
        <v>772.36839083788516</v>
      </c>
      <c r="BU114" s="312">
        <f>BT114*'1. UC Assumptions'!$C$19</f>
        <v>338.45182886516125</v>
      </c>
      <c r="BV114" s="312">
        <f t="shared" si="54"/>
        <v>640254.03839083784</v>
      </c>
      <c r="BW114" s="79"/>
      <c r="BX114" s="93"/>
      <c r="BY114" s="93"/>
      <c r="BZ114" s="136">
        <v>28116.849645772803</v>
      </c>
      <c r="CA114" s="136">
        <v>805615.7240078568</v>
      </c>
      <c r="CB114" s="146">
        <f t="shared" si="91"/>
        <v>0</v>
      </c>
    </row>
    <row r="115" spans="1:80" s="6" customFormat="1">
      <c r="A115" s="130" t="s">
        <v>274</v>
      </c>
      <c r="B115" s="130" t="s">
        <v>275</v>
      </c>
      <c r="C115" s="246" t="s">
        <v>275</v>
      </c>
      <c r="D115" s="246" t="s">
        <v>275</v>
      </c>
      <c r="E115" s="129" t="s">
        <v>580</v>
      </c>
      <c r="F115" s="130"/>
      <c r="G115" s="130"/>
      <c r="H115" s="130" t="s">
        <v>1070</v>
      </c>
      <c r="I115" s="246" t="s">
        <v>1356</v>
      </c>
      <c r="J115" s="101"/>
      <c r="K115" s="125" t="str">
        <f t="shared" si="55"/>
        <v xml:space="preserve"> </v>
      </c>
      <c r="L115" s="136">
        <v>9351395.924776338</v>
      </c>
      <c r="M115" s="136">
        <v>26155139.119999997</v>
      </c>
      <c r="N115" s="151">
        <f t="shared" si="56"/>
        <v>0.1439100139208731</v>
      </c>
      <c r="O115" s="136">
        <v>40354260.032911614</v>
      </c>
      <c r="P115" s="136">
        <v>262020.96444045057</v>
      </c>
      <c r="Q115" s="136">
        <f t="shared" si="51"/>
        <v>40616280.997352064</v>
      </c>
      <c r="R115" s="136">
        <v>0</v>
      </c>
      <c r="S115" s="136">
        <f t="shared" si="94"/>
        <v>40616280.997352064</v>
      </c>
      <c r="T115" s="136">
        <f t="shared" si="62"/>
        <v>0</v>
      </c>
      <c r="U115" s="136" t="b">
        <f t="shared" si="63"/>
        <v>0</v>
      </c>
      <c r="V115" s="136">
        <v>0</v>
      </c>
      <c r="W115" s="136">
        <v>0</v>
      </c>
      <c r="X115" s="136">
        <v>0</v>
      </c>
      <c r="Y115" s="136">
        <v>0</v>
      </c>
      <c r="Z115" s="136">
        <v>0</v>
      </c>
      <c r="AA115" s="63">
        <f t="shared" si="57"/>
        <v>0</v>
      </c>
      <c r="AB115" s="63">
        <v>0</v>
      </c>
      <c r="AC115" s="63">
        <f t="shared" si="58"/>
        <v>40616280.997352064</v>
      </c>
      <c r="AD115" s="44">
        <f>IF(E115='2. UC Pool Allocations by Type'!B$5,'2. UC Pool Allocations by Type'!J$5,IF(E115='2. UC Pool Allocations by Type'!B$6,'2. UC Pool Allocations by Type'!J$6,IF(E115='2. UC Pool Allocations by Type'!B$7,'2. UC Pool Allocations by Type'!J$7,IF(E115='2. UC Pool Allocations by Type'!B$10,'2. UC Pool Allocations by Type'!J$10,IF(E115='2. UC Pool Allocations by Type'!B$14,'2. UC Pool Allocations by Type'!J$14,IF(E115='2. UC Pool Allocations by Type'!B$15,'2. UC Pool Allocations by Type'!J$15,IF(E115='2. UC Pool Allocations by Type'!B$16,'2. UC Pool Allocations by Type'!J$16,0)))))))</f>
        <v>1888113440.4202065</v>
      </c>
      <c r="AE115" s="64">
        <f t="shared" si="64"/>
        <v>40616280.997352064</v>
      </c>
      <c r="AF115" s="64">
        <f t="shared" si="65"/>
        <v>0</v>
      </c>
      <c r="AG115" s="64">
        <f t="shared" si="66"/>
        <v>0</v>
      </c>
      <c r="AH115" s="64">
        <f t="shared" si="67"/>
        <v>0</v>
      </c>
      <c r="AI115" s="64">
        <f t="shared" si="68"/>
        <v>0</v>
      </c>
      <c r="AJ115" s="64">
        <f t="shared" si="69"/>
        <v>0</v>
      </c>
      <c r="AK115" s="64">
        <f t="shared" si="70"/>
        <v>0</v>
      </c>
      <c r="AL115" s="42">
        <f t="shared" si="71"/>
        <v>15159936.776939292</v>
      </c>
      <c r="AM115" s="44">
        <f>IF($F115=$E$362,S115*'1. UC Assumptions'!$H$14,0)</f>
        <v>0</v>
      </c>
      <c r="AN115" s="63">
        <f t="shared" si="59"/>
        <v>0</v>
      </c>
      <c r="AO115" s="63">
        <f t="shared" si="72"/>
        <v>0</v>
      </c>
      <c r="AP115" s="63">
        <f t="shared" si="73"/>
        <v>0</v>
      </c>
      <c r="AQ115" s="63">
        <f t="shared" si="74"/>
        <v>0</v>
      </c>
      <c r="AR115" s="63">
        <f t="shared" si="75"/>
        <v>0</v>
      </c>
      <c r="AS115" s="63">
        <f t="shared" si="76"/>
        <v>15159936.776939292</v>
      </c>
      <c r="AT115" s="63">
        <f t="shared" si="77"/>
        <v>-1667994.9458227796</v>
      </c>
      <c r="AU115" s="87">
        <f t="shared" si="60"/>
        <v>13491941.831116512</v>
      </c>
      <c r="AV115" s="310">
        <v>12666622.07</v>
      </c>
      <c r="AW115" s="310">
        <f>AV115*'1. UC Assumptions'!$C$19</f>
        <v>5550513.7910740003</v>
      </c>
      <c r="AX115" s="311">
        <f>IF(((S115+AA115)-AV115)*'1. UC Assumptions'!$C$19&gt;0,((S115+AA115)-AV115)*'1. UC Assumptions'!$C$19,0)</f>
        <v>12247540.541965673</v>
      </c>
      <c r="AY115" s="311">
        <f t="shared" si="61"/>
        <v>17798054.333039671</v>
      </c>
      <c r="AZ115" s="311">
        <f>ROUND(AY115/'1. UC Assumptions'!$C$19,2)</f>
        <v>40616281</v>
      </c>
      <c r="BA115" s="311">
        <f t="shared" si="49"/>
        <v>13491941.831116512</v>
      </c>
      <c r="BB115" s="311">
        <f t="shared" si="78"/>
        <v>0</v>
      </c>
      <c r="BC115" s="311">
        <f t="shared" si="79"/>
        <v>0</v>
      </c>
      <c r="BD115" s="311">
        <f t="shared" si="80"/>
        <v>27124339.168883488</v>
      </c>
      <c r="BE115" s="311">
        <f t="shared" si="81"/>
        <v>0</v>
      </c>
      <c r="BF115" s="311">
        <f t="shared" si="82"/>
        <v>0</v>
      </c>
      <c r="BG115" s="311">
        <f t="shared" si="93"/>
        <v>0</v>
      </c>
      <c r="BH115" s="311">
        <v>11353016.496553324</v>
      </c>
      <c r="BI115" s="311">
        <f t="shared" si="52"/>
        <v>13491941.831116512</v>
      </c>
      <c r="BJ115" s="312">
        <f t="shared" si="53"/>
        <v>2138925.3345631883</v>
      </c>
      <c r="BK115" s="311">
        <f t="shared" si="84"/>
        <v>13491941.831116512</v>
      </c>
      <c r="BL115" s="311">
        <f t="shared" si="85"/>
        <v>0</v>
      </c>
      <c r="BM115" s="311">
        <f t="shared" si="86"/>
        <v>0</v>
      </c>
      <c r="BN115" s="311">
        <f t="shared" si="87"/>
        <v>0</v>
      </c>
      <c r="BO115" s="311">
        <f t="shared" si="88"/>
        <v>0</v>
      </c>
      <c r="BP115" s="311">
        <f t="shared" si="89"/>
        <v>0</v>
      </c>
      <c r="BQ115" s="311">
        <f t="shared" si="90"/>
        <v>0</v>
      </c>
      <c r="BR115" s="311">
        <f t="shared" si="50"/>
        <v>825319.76111651212</v>
      </c>
      <c r="BS115" s="311">
        <f>ROUNDDOWN(BR115*'1. UC Assumptions'!$C$19,2)</f>
        <v>361655.11</v>
      </c>
      <c r="BT115" s="313">
        <f>IF(BR115&gt;0,BR115/'1. UC Assumptions'!$C$29*'1. UC Assumptions'!$C$28,0)</f>
        <v>724749.49533922505</v>
      </c>
      <c r="BU115" s="312">
        <f>BT115*'1. UC Assumptions'!$C$19</f>
        <v>317585.22885764838</v>
      </c>
      <c r="BV115" s="312">
        <f t="shared" si="54"/>
        <v>13391371.565339226</v>
      </c>
      <c r="BW115" s="79"/>
      <c r="BX115" s="93"/>
      <c r="BY115" s="93"/>
      <c r="BZ115" s="136">
        <v>12172637.534776337</v>
      </c>
      <c r="CA115" s="136">
        <v>40354260.032911614</v>
      </c>
      <c r="CB115" s="146">
        <f t="shared" si="91"/>
        <v>-262020.96444045007</v>
      </c>
    </row>
    <row r="116" spans="1:80" s="6" customFormat="1">
      <c r="A116" s="130" t="s">
        <v>1205</v>
      </c>
      <c r="B116" s="130" t="s">
        <v>387</v>
      </c>
      <c r="C116" s="246" t="s">
        <v>387</v>
      </c>
      <c r="D116" s="246" t="s">
        <v>387</v>
      </c>
      <c r="E116" s="129" t="s">
        <v>599</v>
      </c>
      <c r="F116" s="130" t="s">
        <v>604</v>
      </c>
      <c r="G116" s="130"/>
      <c r="H116" s="130" t="s">
        <v>386</v>
      </c>
      <c r="I116" s="246" t="s">
        <v>1386</v>
      </c>
      <c r="J116" s="101"/>
      <c r="K116" s="125">
        <f t="shared" si="55"/>
        <v>1</v>
      </c>
      <c r="L116" s="136">
        <v>1084866.6274365382</v>
      </c>
      <c r="M116" s="136">
        <v>2368607.36</v>
      </c>
      <c r="N116" s="151">
        <f t="shared" si="56"/>
        <v>6.7051123278250691E-2</v>
      </c>
      <c r="O116" s="136">
        <v>3685033.2975063776</v>
      </c>
      <c r="P116" s="136">
        <v>0</v>
      </c>
      <c r="Q116" s="136">
        <f t="shared" si="51"/>
        <v>3685033.2975063776</v>
      </c>
      <c r="R116" s="136">
        <v>1156078.2599551124</v>
      </c>
      <c r="S116" s="136">
        <f t="shared" si="94"/>
        <v>2528955.0375512652</v>
      </c>
      <c r="T116" s="136" t="b">
        <f t="shared" si="62"/>
        <v>0</v>
      </c>
      <c r="U116" s="136">
        <f t="shared" si="63"/>
        <v>2528955.0375512652</v>
      </c>
      <c r="V116" s="136">
        <v>203582.16999999998</v>
      </c>
      <c r="W116" s="136">
        <v>0</v>
      </c>
      <c r="X116" s="136">
        <v>0</v>
      </c>
      <c r="Y116" s="136">
        <v>0</v>
      </c>
      <c r="Z116" s="136">
        <v>0</v>
      </c>
      <c r="AA116" s="63">
        <f t="shared" si="57"/>
        <v>203582.16999999998</v>
      </c>
      <c r="AB116" s="63">
        <v>0</v>
      </c>
      <c r="AC116" s="63">
        <f t="shared" si="58"/>
        <v>2732537.2075512651</v>
      </c>
      <c r="AD116" s="44">
        <f>IF(E116='2. UC Pool Allocations by Type'!B$5,'2. UC Pool Allocations by Type'!J$5,IF(E116='2. UC Pool Allocations by Type'!B$6,'2. UC Pool Allocations by Type'!J$6,IF(E116='2. UC Pool Allocations by Type'!B$7,'2. UC Pool Allocations by Type'!J$7,IF(E116='2. UC Pool Allocations by Type'!B$10,'2. UC Pool Allocations by Type'!J$10,IF(E116='2. UC Pool Allocations by Type'!B$14,'2. UC Pool Allocations by Type'!J$14,IF(E116='2. UC Pool Allocations by Type'!B$15,'2. UC Pool Allocations by Type'!J$15,IF(E116='2. UC Pool Allocations by Type'!B$16,'2. UC Pool Allocations by Type'!J$16,0)))))))</f>
        <v>232198730.65142876</v>
      </c>
      <c r="AE116" s="64">
        <f t="shared" si="64"/>
        <v>0</v>
      </c>
      <c r="AF116" s="64">
        <f t="shared" si="65"/>
        <v>2732537.2075512651</v>
      </c>
      <c r="AG116" s="64">
        <f t="shared" si="66"/>
        <v>0</v>
      </c>
      <c r="AH116" s="64">
        <f t="shared" si="67"/>
        <v>0</v>
      </c>
      <c r="AI116" s="64">
        <f t="shared" si="68"/>
        <v>0</v>
      </c>
      <c r="AJ116" s="64">
        <f t="shared" si="69"/>
        <v>0</v>
      </c>
      <c r="AK116" s="64">
        <f t="shared" si="70"/>
        <v>0</v>
      </c>
      <c r="AL116" s="42">
        <f t="shared" si="71"/>
        <v>1368548.2945955098</v>
      </c>
      <c r="AM116" s="44">
        <f>IF($F116=$E$362,S116*'1. UC Assumptions'!$H$14,0)</f>
        <v>2010195.0298484415</v>
      </c>
      <c r="AN116" s="63">
        <f t="shared" si="59"/>
        <v>641646.73525293171</v>
      </c>
      <c r="AO116" s="63">
        <f t="shared" si="72"/>
        <v>641646.73525293171</v>
      </c>
      <c r="AP116" s="63">
        <f t="shared" si="73"/>
        <v>0</v>
      </c>
      <c r="AQ116" s="63">
        <f t="shared" si="74"/>
        <v>0</v>
      </c>
      <c r="AR116" s="63">
        <f t="shared" si="75"/>
        <v>0</v>
      </c>
      <c r="AS116" s="63">
        <f t="shared" si="76"/>
        <v>0</v>
      </c>
      <c r="AT116" s="63">
        <f t="shared" si="77"/>
        <v>0</v>
      </c>
      <c r="AU116" s="87">
        <f t="shared" si="60"/>
        <v>2010195.0298484415</v>
      </c>
      <c r="AV116" s="310">
        <v>1978960.27</v>
      </c>
      <c r="AW116" s="310">
        <f>AV116*'1. UC Assumptions'!$C$19</f>
        <v>867180.39031399996</v>
      </c>
      <c r="AX116" s="311">
        <f>IF(((S116+AA116)-AV116)*'1. UC Assumptions'!$C$19&gt;0,((S116+AA116)-AV116)*'1. UC Assumptions'!$C$19,0)</f>
        <v>330217.41403496434</v>
      </c>
      <c r="AY116" s="311">
        <f t="shared" si="61"/>
        <v>1197397.8043489642</v>
      </c>
      <c r="AZ116" s="311">
        <f>ROUND(AY116/'1. UC Assumptions'!$C$19,2)</f>
        <v>2732537.21</v>
      </c>
      <c r="BA116" s="311">
        <f t="shared" si="49"/>
        <v>2010195.0298484415</v>
      </c>
      <c r="BB116" s="311">
        <f t="shared" si="78"/>
        <v>0</v>
      </c>
      <c r="BC116" s="311">
        <f t="shared" si="79"/>
        <v>0</v>
      </c>
      <c r="BD116" s="311">
        <f t="shared" si="80"/>
        <v>0</v>
      </c>
      <c r="BE116" s="311">
        <f t="shared" si="81"/>
        <v>0</v>
      </c>
      <c r="BF116" s="311">
        <f t="shared" si="82"/>
        <v>0</v>
      </c>
      <c r="BG116" s="311">
        <f t="shared" si="93"/>
        <v>0</v>
      </c>
      <c r="BH116" s="311">
        <v>1978960.2753578334</v>
      </c>
      <c r="BI116" s="311">
        <f t="shared" si="52"/>
        <v>2010195.0298484415</v>
      </c>
      <c r="BJ116" s="312">
        <f t="shared" si="53"/>
        <v>31234.754490608117</v>
      </c>
      <c r="BK116" s="311">
        <f t="shared" si="84"/>
        <v>0</v>
      </c>
      <c r="BL116" s="311">
        <f t="shared" si="85"/>
        <v>2010195.0298484415</v>
      </c>
      <c r="BM116" s="311">
        <f t="shared" si="86"/>
        <v>0</v>
      </c>
      <c r="BN116" s="311">
        <f t="shared" si="87"/>
        <v>0</v>
      </c>
      <c r="BO116" s="311">
        <f t="shared" si="88"/>
        <v>0</v>
      </c>
      <c r="BP116" s="311">
        <f t="shared" si="89"/>
        <v>0</v>
      </c>
      <c r="BQ116" s="311">
        <f t="shared" si="90"/>
        <v>0</v>
      </c>
      <c r="BR116" s="311">
        <f t="shared" si="50"/>
        <v>31234.759848441463</v>
      </c>
      <c r="BS116" s="311">
        <f>ROUNDDOWN(BR116*'1. UC Assumptions'!$C$19,2)</f>
        <v>13687.07</v>
      </c>
      <c r="BT116" s="313">
        <f>IF(BR116&gt;0,BR116/'1. UC Assumptions'!$C$29*'1. UC Assumptions'!$C$28,0)</f>
        <v>27428.613131200764</v>
      </c>
      <c r="BU116" s="312">
        <f>BT116*'1. UC Assumptions'!$C$19</f>
        <v>12019.218274092174</v>
      </c>
      <c r="BV116" s="312">
        <f t="shared" si="54"/>
        <v>2006388.8831312007</v>
      </c>
      <c r="BW116" s="79"/>
      <c r="BX116" s="93"/>
      <c r="BY116" s="93"/>
      <c r="BZ116" s="136">
        <v>1131373.387436538</v>
      </c>
      <c r="CA116" s="136">
        <v>3685033.2975063776</v>
      </c>
      <c r="CB116" s="146">
        <f t="shared" si="91"/>
        <v>0</v>
      </c>
    </row>
    <row r="117" spans="1:80" s="6" customFormat="1">
      <c r="A117" s="130" t="s">
        <v>280</v>
      </c>
      <c r="B117" s="130" t="s">
        <v>281</v>
      </c>
      <c r="C117" s="246" t="s">
        <v>281</v>
      </c>
      <c r="D117" s="246" t="s">
        <v>281</v>
      </c>
      <c r="E117" s="129" t="s">
        <v>580</v>
      </c>
      <c r="F117" s="130"/>
      <c r="G117" s="130"/>
      <c r="H117" s="130" t="s">
        <v>851</v>
      </c>
      <c r="I117" s="246" t="s">
        <v>571</v>
      </c>
      <c r="J117" s="101"/>
      <c r="K117" s="125">
        <f t="shared" si="55"/>
        <v>1</v>
      </c>
      <c r="L117" s="136">
        <v>19102092.571580816</v>
      </c>
      <c r="M117" s="136">
        <v>8556999.6199999936</v>
      </c>
      <c r="N117" s="151">
        <f t="shared" si="56"/>
        <v>0.22198076893046004</v>
      </c>
      <c r="O117" s="136">
        <v>30568664.862919088</v>
      </c>
      <c r="P117" s="136">
        <v>3230213.8812673148</v>
      </c>
      <c r="Q117" s="136">
        <f t="shared" si="51"/>
        <v>33798878.744186401</v>
      </c>
      <c r="R117" s="136">
        <v>7214602.3925215714</v>
      </c>
      <c r="S117" s="136">
        <f t="shared" si="94"/>
        <v>26584276.35166483</v>
      </c>
      <c r="T117" s="136">
        <f t="shared" si="62"/>
        <v>0</v>
      </c>
      <c r="U117" s="136" t="b">
        <f t="shared" si="63"/>
        <v>0</v>
      </c>
      <c r="V117" s="136">
        <v>0</v>
      </c>
      <c r="W117" s="136">
        <v>0</v>
      </c>
      <c r="X117" s="136">
        <v>0</v>
      </c>
      <c r="Y117" s="136">
        <v>0</v>
      </c>
      <c r="Z117" s="136">
        <v>0</v>
      </c>
      <c r="AA117" s="63">
        <f t="shared" si="57"/>
        <v>0</v>
      </c>
      <c r="AB117" s="63">
        <v>0</v>
      </c>
      <c r="AC117" s="63">
        <f t="shared" si="58"/>
        <v>26584276.35166483</v>
      </c>
      <c r="AD117" s="44">
        <f>IF(E117='2. UC Pool Allocations by Type'!B$5,'2. UC Pool Allocations by Type'!J$5,IF(E117='2. UC Pool Allocations by Type'!B$6,'2. UC Pool Allocations by Type'!J$6,IF(E117='2. UC Pool Allocations by Type'!B$7,'2. UC Pool Allocations by Type'!J$7,IF(E117='2. UC Pool Allocations by Type'!B$10,'2. UC Pool Allocations by Type'!J$10,IF(E117='2. UC Pool Allocations by Type'!B$14,'2. UC Pool Allocations by Type'!J$14,IF(E117='2. UC Pool Allocations by Type'!B$15,'2. UC Pool Allocations by Type'!J$15,IF(E117='2. UC Pool Allocations by Type'!B$16,'2. UC Pool Allocations by Type'!J$16,0)))))))</f>
        <v>1888113440.4202065</v>
      </c>
      <c r="AE117" s="64">
        <f t="shared" si="64"/>
        <v>26584276.35166483</v>
      </c>
      <c r="AF117" s="64">
        <f t="shared" si="65"/>
        <v>0</v>
      </c>
      <c r="AG117" s="64">
        <f t="shared" si="66"/>
        <v>0</v>
      </c>
      <c r="AH117" s="64">
        <f t="shared" si="67"/>
        <v>0</v>
      </c>
      <c r="AI117" s="64">
        <f t="shared" si="68"/>
        <v>0</v>
      </c>
      <c r="AJ117" s="64">
        <f t="shared" si="69"/>
        <v>0</v>
      </c>
      <c r="AK117" s="64">
        <f t="shared" si="70"/>
        <v>0</v>
      </c>
      <c r="AL117" s="42">
        <f t="shared" si="71"/>
        <v>9922522.1722834576</v>
      </c>
      <c r="AM117" s="44">
        <f>IF($F117=$E$362,S117*'1. UC Assumptions'!$H$14,0)</f>
        <v>0</v>
      </c>
      <c r="AN117" s="63">
        <f t="shared" si="59"/>
        <v>0</v>
      </c>
      <c r="AO117" s="63">
        <f t="shared" si="72"/>
        <v>0</v>
      </c>
      <c r="AP117" s="63">
        <f t="shared" si="73"/>
        <v>0</v>
      </c>
      <c r="AQ117" s="63">
        <f t="shared" si="74"/>
        <v>0</v>
      </c>
      <c r="AR117" s="63">
        <f t="shared" si="75"/>
        <v>0</v>
      </c>
      <c r="AS117" s="63">
        <f t="shared" si="76"/>
        <v>9922522.1722834576</v>
      </c>
      <c r="AT117" s="63">
        <f t="shared" si="77"/>
        <v>-1091740.4918442392</v>
      </c>
      <c r="AU117" s="87">
        <f t="shared" si="60"/>
        <v>8830781.6804392189</v>
      </c>
      <c r="AV117" s="310">
        <v>7453018.3800000008</v>
      </c>
      <c r="AW117" s="310">
        <f>AV117*'1. UC Assumptions'!$C$19</f>
        <v>3265912.654116</v>
      </c>
      <c r="AX117" s="311">
        <f>IF(((S117+AA117)-AV117)*'1. UC Assumptions'!$C$19&gt;0,((S117+AA117)-AV117)*'1. UC Assumptions'!$C$19,0)</f>
        <v>8383317.243183529</v>
      </c>
      <c r="AY117" s="311">
        <f t="shared" si="61"/>
        <v>11649229.897299528</v>
      </c>
      <c r="AZ117" s="311">
        <f>ROUND(AY117/'1. UC Assumptions'!$C$19,2)</f>
        <v>26584276.350000001</v>
      </c>
      <c r="BA117" s="311">
        <f t="shared" si="49"/>
        <v>8830781.6804392189</v>
      </c>
      <c r="BB117" s="311">
        <f t="shared" si="78"/>
        <v>0</v>
      </c>
      <c r="BC117" s="311">
        <f t="shared" si="79"/>
        <v>0</v>
      </c>
      <c r="BD117" s="311">
        <f t="shared" si="80"/>
        <v>17753494.669560783</v>
      </c>
      <c r="BE117" s="311">
        <f t="shared" si="81"/>
        <v>0</v>
      </c>
      <c r="BF117" s="311">
        <f t="shared" si="82"/>
        <v>0</v>
      </c>
      <c r="BG117" s="311">
        <f t="shared" si="93"/>
        <v>0</v>
      </c>
      <c r="BH117" s="311">
        <v>6680095.1578569971</v>
      </c>
      <c r="BI117" s="311">
        <f t="shared" si="52"/>
        <v>8830781.6804392189</v>
      </c>
      <c r="BJ117" s="312">
        <f t="shared" si="53"/>
        <v>2150686.5225822218</v>
      </c>
      <c r="BK117" s="311">
        <f t="shared" si="84"/>
        <v>8830781.6804392189</v>
      </c>
      <c r="BL117" s="311">
        <f t="shared" si="85"/>
        <v>0</v>
      </c>
      <c r="BM117" s="311">
        <f t="shared" si="86"/>
        <v>0</v>
      </c>
      <c r="BN117" s="311">
        <f t="shared" si="87"/>
        <v>0</v>
      </c>
      <c r="BO117" s="311">
        <f t="shared" si="88"/>
        <v>0</v>
      </c>
      <c r="BP117" s="311">
        <f t="shared" si="89"/>
        <v>0</v>
      </c>
      <c r="BQ117" s="311">
        <f t="shared" si="90"/>
        <v>0</v>
      </c>
      <c r="BR117" s="311">
        <f t="shared" si="50"/>
        <v>1377763.3004392181</v>
      </c>
      <c r="BS117" s="311">
        <f>ROUNDDOWN(BR117*'1. UC Assumptions'!$C$19,2)</f>
        <v>603735.87</v>
      </c>
      <c r="BT117" s="313">
        <f>IF(BR117&gt;0,BR117/'1. UC Assumptions'!$C$29*'1. UC Assumptions'!$C$28,0)</f>
        <v>1209874.407150253</v>
      </c>
      <c r="BU117" s="312">
        <f>BT117*'1. UC Assumptions'!$C$19</f>
        <v>530166.96521324082</v>
      </c>
      <c r="BV117" s="312">
        <f t="shared" si="54"/>
        <v>8662892.7871502545</v>
      </c>
      <c r="BW117" s="79"/>
      <c r="BX117" s="93"/>
      <c r="BY117" s="93"/>
      <c r="BZ117" s="136">
        <v>20476588.371580813</v>
      </c>
      <c r="CA117" s="136">
        <v>30568664.862919088</v>
      </c>
      <c r="CB117" s="146">
        <f t="shared" si="91"/>
        <v>-3230213.8812673129</v>
      </c>
    </row>
    <row r="118" spans="1:80" s="6" customFormat="1">
      <c r="A118" s="130" t="s">
        <v>260</v>
      </c>
      <c r="B118" s="130" t="s">
        <v>261</v>
      </c>
      <c r="C118" s="246" t="s">
        <v>261</v>
      </c>
      <c r="D118" s="246" t="s">
        <v>261</v>
      </c>
      <c r="E118" s="129" t="s">
        <v>580</v>
      </c>
      <c r="F118" s="130" t="s">
        <v>604</v>
      </c>
      <c r="G118" s="130"/>
      <c r="H118" s="130" t="s">
        <v>1071</v>
      </c>
      <c r="I118" s="246" t="s">
        <v>576</v>
      </c>
      <c r="J118" s="101"/>
      <c r="K118" s="125" t="str">
        <f t="shared" si="55"/>
        <v xml:space="preserve"> </v>
      </c>
      <c r="L118" s="136">
        <v>960520.36912797671</v>
      </c>
      <c r="M118" s="136">
        <v>5185740</v>
      </c>
      <c r="N118" s="151">
        <f t="shared" si="56"/>
        <v>0.10427201735071789</v>
      </c>
      <c r="O118" s="136">
        <v>6787143.3369797189</v>
      </c>
      <c r="P118" s="136">
        <v>0</v>
      </c>
      <c r="Q118" s="136">
        <f t="shared" si="51"/>
        <v>6787143.3369797189</v>
      </c>
      <c r="R118" s="136">
        <v>0</v>
      </c>
      <c r="S118" s="136">
        <f t="shared" si="94"/>
        <v>6787143.3369797189</v>
      </c>
      <c r="T118" s="136">
        <f t="shared" si="62"/>
        <v>6787143.3369797189</v>
      </c>
      <c r="U118" s="136" t="b">
        <f t="shared" si="63"/>
        <v>0</v>
      </c>
      <c r="V118" s="136">
        <v>1359485</v>
      </c>
      <c r="W118" s="136">
        <v>0</v>
      </c>
      <c r="X118" s="136">
        <v>0</v>
      </c>
      <c r="Y118" s="136">
        <v>0</v>
      </c>
      <c r="Z118" s="136">
        <v>0</v>
      </c>
      <c r="AA118" s="63">
        <f t="shared" si="57"/>
        <v>1359485</v>
      </c>
      <c r="AB118" s="63">
        <v>0</v>
      </c>
      <c r="AC118" s="63">
        <f t="shared" si="58"/>
        <v>8146628.3369797189</v>
      </c>
      <c r="AD118" s="44">
        <f>IF(E118='2. UC Pool Allocations by Type'!B$5,'2. UC Pool Allocations by Type'!J$5,IF(E118='2. UC Pool Allocations by Type'!B$6,'2. UC Pool Allocations by Type'!J$6,IF(E118='2. UC Pool Allocations by Type'!B$7,'2. UC Pool Allocations by Type'!J$7,IF(E118='2. UC Pool Allocations by Type'!B$10,'2. UC Pool Allocations by Type'!J$10,IF(E118='2. UC Pool Allocations by Type'!B$14,'2. UC Pool Allocations by Type'!J$14,IF(E118='2. UC Pool Allocations by Type'!B$15,'2. UC Pool Allocations by Type'!J$15,IF(E118='2. UC Pool Allocations by Type'!B$16,'2. UC Pool Allocations by Type'!J$16,0)))))))</f>
        <v>1888113440.4202065</v>
      </c>
      <c r="AE118" s="64">
        <f t="shared" si="64"/>
        <v>8146628.3369797189</v>
      </c>
      <c r="AF118" s="64">
        <f t="shared" si="65"/>
        <v>0</v>
      </c>
      <c r="AG118" s="64">
        <f t="shared" si="66"/>
        <v>0</v>
      </c>
      <c r="AH118" s="64">
        <f t="shared" si="67"/>
        <v>0</v>
      </c>
      <c r="AI118" s="64">
        <f t="shared" si="68"/>
        <v>0</v>
      </c>
      <c r="AJ118" s="64">
        <f t="shared" si="69"/>
        <v>0</v>
      </c>
      <c r="AK118" s="64">
        <f t="shared" si="70"/>
        <v>0</v>
      </c>
      <c r="AL118" s="42">
        <f t="shared" si="71"/>
        <v>3040710.9538632114</v>
      </c>
      <c r="AM118" s="44">
        <f>IF($F118=$E$362,S118*'1. UC Assumptions'!$H$14,0)</f>
        <v>5394908.8063172121</v>
      </c>
      <c r="AN118" s="63">
        <f t="shared" si="59"/>
        <v>2354197.8524540006</v>
      </c>
      <c r="AO118" s="63">
        <f t="shared" si="72"/>
        <v>0</v>
      </c>
      <c r="AP118" s="63">
        <f t="shared" si="73"/>
        <v>0</v>
      </c>
      <c r="AQ118" s="63">
        <f t="shared" si="74"/>
        <v>0</v>
      </c>
      <c r="AR118" s="63">
        <f t="shared" si="75"/>
        <v>2354197.8524540006</v>
      </c>
      <c r="AS118" s="63">
        <f t="shared" si="76"/>
        <v>0</v>
      </c>
      <c r="AT118" s="63">
        <f t="shared" si="77"/>
        <v>0</v>
      </c>
      <c r="AU118" s="87">
        <f t="shared" si="60"/>
        <v>5394908.8063172121</v>
      </c>
      <c r="AV118" s="310">
        <v>5145170.1300000008</v>
      </c>
      <c r="AW118" s="310">
        <f>AV118*'1. UC Assumptions'!$C$19</f>
        <v>2254613.5509660002</v>
      </c>
      <c r="AX118" s="311">
        <f>IF(((S118+AA118)-AV118)*'1. UC Assumptions'!$C$19&gt;0,((S118+AA118)-AV118)*'1. UC Assumptions'!$C$19,0)</f>
        <v>1315238.9862985124</v>
      </c>
      <c r="AY118" s="311">
        <f t="shared" si="61"/>
        <v>3569852.5372645129</v>
      </c>
      <c r="AZ118" s="311">
        <f>ROUND(AY118/'1. UC Assumptions'!$C$19,2)</f>
        <v>8146628.3399999999</v>
      </c>
      <c r="BA118" s="311">
        <f t="shared" si="49"/>
        <v>5394908.8063172121</v>
      </c>
      <c r="BB118" s="311">
        <f t="shared" si="78"/>
        <v>0</v>
      </c>
      <c r="BC118" s="311">
        <f t="shared" si="79"/>
        <v>0</v>
      </c>
      <c r="BD118" s="311">
        <f t="shared" si="80"/>
        <v>2751719.5336827878</v>
      </c>
      <c r="BE118" s="311">
        <f t="shared" si="81"/>
        <v>0</v>
      </c>
      <c r="BF118" s="311">
        <f t="shared" si="82"/>
        <v>0</v>
      </c>
      <c r="BG118" s="311">
        <f t="shared" si="93"/>
        <v>0</v>
      </c>
      <c r="BH118" s="311">
        <v>5145170.1438126219</v>
      </c>
      <c r="BI118" s="311">
        <f t="shared" si="52"/>
        <v>5394908.8063172121</v>
      </c>
      <c r="BJ118" s="312">
        <f t="shared" si="53"/>
        <v>249738.66250459012</v>
      </c>
      <c r="BK118" s="311">
        <f t="shared" si="84"/>
        <v>5394908.8063172121</v>
      </c>
      <c r="BL118" s="311">
        <f t="shared" si="85"/>
        <v>0</v>
      </c>
      <c r="BM118" s="311">
        <f t="shared" si="86"/>
        <v>0</v>
      </c>
      <c r="BN118" s="311">
        <f t="shared" si="87"/>
        <v>0</v>
      </c>
      <c r="BO118" s="311">
        <f t="shared" si="88"/>
        <v>0</v>
      </c>
      <c r="BP118" s="311">
        <f t="shared" si="89"/>
        <v>0</v>
      </c>
      <c r="BQ118" s="311">
        <f t="shared" si="90"/>
        <v>0</v>
      </c>
      <c r="BR118" s="311">
        <f t="shared" si="50"/>
        <v>249738.67631721124</v>
      </c>
      <c r="BS118" s="311">
        <f>ROUNDDOWN(BR118*'1. UC Assumptions'!$C$19,2)</f>
        <v>109435.48</v>
      </c>
      <c r="BT118" s="313">
        <f>IF(BR118&gt;0,BR118/'1. UC Assumptions'!$C$29*'1. UC Assumptions'!$C$28,0)</f>
        <v>219306.48962376302</v>
      </c>
      <c r="BU118" s="312">
        <f>BT118*'1. UC Assumptions'!$C$19</f>
        <v>96100.103753132949</v>
      </c>
      <c r="BV118" s="312">
        <f t="shared" si="54"/>
        <v>5364476.6196237635</v>
      </c>
      <c r="BW118" s="79"/>
      <c r="BX118" s="93"/>
      <c r="BY118" s="93"/>
      <c r="BZ118" s="136">
        <v>1260571.0891279764</v>
      </c>
      <c r="CA118" s="136">
        <v>6787143.3369797189</v>
      </c>
      <c r="CB118" s="146">
        <f t="shared" si="91"/>
        <v>0</v>
      </c>
    </row>
    <row r="119" spans="1:80" s="6" customFormat="1">
      <c r="A119" s="130" t="s">
        <v>126</v>
      </c>
      <c r="B119" s="130" t="s">
        <v>127</v>
      </c>
      <c r="C119" s="246" t="s">
        <v>127</v>
      </c>
      <c r="D119" s="246" t="s">
        <v>127</v>
      </c>
      <c r="E119" s="129" t="s">
        <v>580</v>
      </c>
      <c r="F119" s="130"/>
      <c r="G119" s="130"/>
      <c r="H119" s="130" t="s">
        <v>703</v>
      </c>
      <c r="I119" s="246" t="s">
        <v>567</v>
      </c>
      <c r="J119" s="101"/>
      <c r="K119" s="125" t="str">
        <f t="shared" si="55"/>
        <v xml:space="preserve"> </v>
      </c>
      <c r="L119" s="136">
        <v>11548192.471451357</v>
      </c>
      <c r="M119" s="136">
        <v>6830637.6299999999</v>
      </c>
      <c r="N119" s="151">
        <f t="shared" si="56"/>
        <v>0.17221940274483605</v>
      </c>
      <c r="O119" s="136">
        <v>21544021.244672123</v>
      </c>
      <c r="P119" s="136">
        <v>0</v>
      </c>
      <c r="Q119" s="136">
        <f t="shared" si="51"/>
        <v>21544021.244672123</v>
      </c>
      <c r="R119" s="136">
        <v>0</v>
      </c>
      <c r="S119" s="136">
        <f t="shared" si="94"/>
        <v>21544021.244672123</v>
      </c>
      <c r="T119" s="136">
        <f t="shared" si="62"/>
        <v>0</v>
      </c>
      <c r="U119" s="136" t="b">
        <f t="shared" si="63"/>
        <v>0</v>
      </c>
      <c r="V119" s="136">
        <v>0</v>
      </c>
      <c r="W119" s="136">
        <v>0</v>
      </c>
      <c r="X119" s="136">
        <v>0</v>
      </c>
      <c r="Y119" s="136">
        <v>0</v>
      </c>
      <c r="Z119" s="136">
        <v>0</v>
      </c>
      <c r="AA119" s="63">
        <f t="shared" si="57"/>
        <v>0</v>
      </c>
      <c r="AB119" s="63">
        <v>0</v>
      </c>
      <c r="AC119" s="63">
        <f t="shared" si="58"/>
        <v>21544021.244672123</v>
      </c>
      <c r="AD119" s="44">
        <f>IF(E119='2. UC Pool Allocations by Type'!B$5,'2. UC Pool Allocations by Type'!J$5,IF(E119='2. UC Pool Allocations by Type'!B$6,'2. UC Pool Allocations by Type'!J$6,IF(E119='2. UC Pool Allocations by Type'!B$7,'2. UC Pool Allocations by Type'!J$7,IF(E119='2. UC Pool Allocations by Type'!B$10,'2. UC Pool Allocations by Type'!J$10,IF(E119='2. UC Pool Allocations by Type'!B$14,'2. UC Pool Allocations by Type'!J$14,IF(E119='2. UC Pool Allocations by Type'!B$15,'2. UC Pool Allocations by Type'!J$15,IF(E119='2. UC Pool Allocations by Type'!B$16,'2. UC Pool Allocations by Type'!J$16,0)))))))</f>
        <v>1888113440.4202065</v>
      </c>
      <c r="AE119" s="64">
        <f t="shared" si="64"/>
        <v>21544021.244672123</v>
      </c>
      <c r="AF119" s="64">
        <f t="shared" si="65"/>
        <v>0</v>
      </c>
      <c r="AG119" s="64">
        <f t="shared" si="66"/>
        <v>0</v>
      </c>
      <c r="AH119" s="64">
        <f t="shared" si="67"/>
        <v>0</v>
      </c>
      <c r="AI119" s="64">
        <f t="shared" si="68"/>
        <v>0</v>
      </c>
      <c r="AJ119" s="64">
        <f t="shared" si="69"/>
        <v>0</v>
      </c>
      <c r="AK119" s="64">
        <f t="shared" si="70"/>
        <v>0</v>
      </c>
      <c r="AL119" s="42">
        <f t="shared" si="71"/>
        <v>8041258.1351689752</v>
      </c>
      <c r="AM119" s="44">
        <f>IF($F119=$E$362,S119*'1. UC Assumptions'!$H$14,0)</f>
        <v>0</v>
      </c>
      <c r="AN119" s="63">
        <f t="shared" si="59"/>
        <v>0</v>
      </c>
      <c r="AO119" s="63">
        <f t="shared" si="72"/>
        <v>0</v>
      </c>
      <c r="AP119" s="63">
        <f t="shared" si="73"/>
        <v>0</v>
      </c>
      <c r="AQ119" s="63">
        <f t="shared" si="74"/>
        <v>0</v>
      </c>
      <c r="AR119" s="63">
        <f t="shared" si="75"/>
        <v>0</v>
      </c>
      <c r="AS119" s="63">
        <f t="shared" si="76"/>
        <v>8041258.1351689752</v>
      </c>
      <c r="AT119" s="63">
        <f t="shared" si="77"/>
        <v>-884751.57415703451</v>
      </c>
      <c r="AU119" s="87">
        <f t="shared" si="60"/>
        <v>7156506.5610119402</v>
      </c>
      <c r="AV119" s="310">
        <v>6556474.5599999996</v>
      </c>
      <c r="AW119" s="310">
        <f>AV119*'1. UC Assumptions'!$C$19</f>
        <v>2873047.1521919998</v>
      </c>
      <c r="AX119" s="311">
        <f>IF(((S119+AA119)-AV119)*'1. UC Assumptions'!$C$19&gt;0,((S119+AA119)-AV119)*'1. UC Assumptions'!$C$19,0)</f>
        <v>6567542.957223325</v>
      </c>
      <c r="AY119" s="311">
        <f t="shared" si="61"/>
        <v>9440590.1094153244</v>
      </c>
      <c r="AZ119" s="311">
        <f>ROUND(AY119/'1. UC Assumptions'!$C$19,2)</f>
        <v>21544021.239999998</v>
      </c>
      <c r="BA119" s="311">
        <f t="shared" si="49"/>
        <v>7156506.5610119402</v>
      </c>
      <c r="BB119" s="311">
        <f t="shared" si="78"/>
        <v>0</v>
      </c>
      <c r="BC119" s="311">
        <f t="shared" si="79"/>
        <v>0</v>
      </c>
      <c r="BD119" s="311">
        <f t="shared" si="80"/>
        <v>14387514.678988058</v>
      </c>
      <c r="BE119" s="311">
        <f t="shared" si="81"/>
        <v>0</v>
      </c>
      <c r="BF119" s="311">
        <f t="shared" si="82"/>
        <v>0</v>
      </c>
      <c r="BG119" s="311">
        <f t="shared" si="93"/>
        <v>0</v>
      </c>
      <c r="BH119" s="311">
        <v>5876528.3930387385</v>
      </c>
      <c r="BI119" s="311">
        <f t="shared" si="52"/>
        <v>7156506.5610119402</v>
      </c>
      <c r="BJ119" s="312">
        <f t="shared" si="53"/>
        <v>1279978.1679732017</v>
      </c>
      <c r="BK119" s="311">
        <f t="shared" si="84"/>
        <v>7156506.5610119402</v>
      </c>
      <c r="BL119" s="311">
        <f t="shared" si="85"/>
        <v>0</v>
      </c>
      <c r="BM119" s="311">
        <f t="shared" si="86"/>
        <v>0</v>
      </c>
      <c r="BN119" s="311">
        <f t="shared" si="87"/>
        <v>0</v>
      </c>
      <c r="BO119" s="311">
        <f t="shared" si="88"/>
        <v>0</v>
      </c>
      <c r="BP119" s="311">
        <f t="shared" si="89"/>
        <v>0</v>
      </c>
      <c r="BQ119" s="311">
        <f t="shared" si="90"/>
        <v>0</v>
      </c>
      <c r="BR119" s="311">
        <f t="shared" si="50"/>
        <v>600032.00101194065</v>
      </c>
      <c r="BS119" s="311">
        <f>ROUNDDOWN(BR119*'1. UC Assumptions'!$C$19,2)</f>
        <v>262934.02</v>
      </c>
      <c r="BT119" s="313">
        <f>IF(BR119&gt;0,BR119/'1. UC Assumptions'!$C$29*'1. UC Assumptions'!$C$28,0)</f>
        <v>526914.42809085664</v>
      </c>
      <c r="BU119" s="312">
        <f>BT119*'1. UC Assumptions'!$C$19</f>
        <v>230893.90238941336</v>
      </c>
      <c r="BV119" s="312">
        <f t="shared" si="54"/>
        <v>7083388.988090856</v>
      </c>
      <c r="BW119" s="79"/>
      <c r="BX119" s="93"/>
      <c r="BY119" s="93"/>
      <c r="BZ119" s="136">
        <v>13631500.291451357</v>
      </c>
      <c r="CA119" s="136">
        <v>21544021.244672123</v>
      </c>
      <c r="CB119" s="146">
        <f t="shared" si="91"/>
        <v>0</v>
      </c>
    </row>
    <row r="120" spans="1:80" s="6" customFormat="1">
      <c r="A120" s="130" t="s">
        <v>79</v>
      </c>
      <c r="B120" s="130" t="s">
        <v>80</v>
      </c>
      <c r="C120" s="246" t="s">
        <v>80</v>
      </c>
      <c r="D120" s="246" t="s">
        <v>80</v>
      </c>
      <c r="E120" s="129" t="s">
        <v>580</v>
      </c>
      <c r="F120" s="130"/>
      <c r="G120" s="130"/>
      <c r="H120" s="130" t="s">
        <v>1072</v>
      </c>
      <c r="I120" s="246" t="s">
        <v>567</v>
      </c>
      <c r="J120" s="101"/>
      <c r="K120" s="125" t="str">
        <f t="shared" si="55"/>
        <v xml:space="preserve"> </v>
      </c>
      <c r="L120" s="136">
        <v>3708238.4777500839</v>
      </c>
      <c r="M120" s="136">
        <v>10403276.09</v>
      </c>
      <c r="N120" s="151">
        <f t="shared" si="56"/>
        <v>9.8275274623326858E-2</v>
      </c>
      <c r="O120" s="136">
        <v>15498327.537246799</v>
      </c>
      <c r="P120" s="136">
        <v>0</v>
      </c>
      <c r="Q120" s="136">
        <f t="shared" si="51"/>
        <v>15498327.537246799</v>
      </c>
      <c r="R120" s="136">
        <v>0</v>
      </c>
      <c r="S120" s="136">
        <f t="shared" si="94"/>
        <v>15498327.537246799</v>
      </c>
      <c r="T120" s="136">
        <f t="shared" si="62"/>
        <v>0</v>
      </c>
      <c r="U120" s="136" t="b">
        <f t="shared" si="63"/>
        <v>0</v>
      </c>
      <c r="V120" s="136">
        <v>0</v>
      </c>
      <c r="W120" s="136">
        <v>0</v>
      </c>
      <c r="X120" s="136">
        <v>0</v>
      </c>
      <c r="Y120" s="136">
        <v>0</v>
      </c>
      <c r="Z120" s="136">
        <v>0</v>
      </c>
      <c r="AA120" s="63">
        <f t="shared" si="57"/>
        <v>0</v>
      </c>
      <c r="AB120" s="63">
        <v>0</v>
      </c>
      <c r="AC120" s="63">
        <f t="shared" si="58"/>
        <v>15498327.537246799</v>
      </c>
      <c r="AD120" s="44">
        <f>IF(E120='2. UC Pool Allocations by Type'!B$5,'2. UC Pool Allocations by Type'!J$5,IF(E120='2. UC Pool Allocations by Type'!B$6,'2. UC Pool Allocations by Type'!J$6,IF(E120='2. UC Pool Allocations by Type'!B$7,'2. UC Pool Allocations by Type'!J$7,IF(E120='2. UC Pool Allocations by Type'!B$10,'2. UC Pool Allocations by Type'!J$10,IF(E120='2. UC Pool Allocations by Type'!B$14,'2. UC Pool Allocations by Type'!J$14,IF(E120='2. UC Pool Allocations by Type'!B$15,'2. UC Pool Allocations by Type'!J$15,IF(E120='2. UC Pool Allocations by Type'!B$16,'2. UC Pool Allocations by Type'!J$16,0)))))))</f>
        <v>1888113440.4202065</v>
      </c>
      <c r="AE120" s="64">
        <f t="shared" si="64"/>
        <v>15498327.537246799</v>
      </c>
      <c r="AF120" s="64">
        <f t="shared" si="65"/>
        <v>0</v>
      </c>
      <c r="AG120" s="64">
        <f t="shared" si="66"/>
        <v>0</v>
      </c>
      <c r="AH120" s="64">
        <f t="shared" si="67"/>
        <v>0</v>
      </c>
      <c r="AI120" s="64">
        <f t="shared" si="68"/>
        <v>0</v>
      </c>
      <c r="AJ120" s="64">
        <f t="shared" si="69"/>
        <v>0</v>
      </c>
      <c r="AK120" s="64">
        <f t="shared" si="70"/>
        <v>0</v>
      </c>
      <c r="AL120" s="42">
        <f t="shared" si="71"/>
        <v>5784716.3709615925</v>
      </c>
      <c r="AM120" s="44">
        <f>IF($F120=$E$362,S120*'1. UC Assumptions'!$H$14,0)</f>
        <v>0</v>
      </c>
      <c r="AN120" s="63">
        <f t="shared" si="59"/>
        <v>0</v>
      </c>
      <c r="AO120" s="63">
        <f t="shared" si="72"/>
        <v>0</v>
      </c>
      <c r="AP120" s="63">
        <f t="shared" si="73"/>
        <v>0</v>
      </c>
      <c r="AQ120" s="63">
        <f t="shared" si="74"/>
        <v>0</v>
      </c>
      <c r="AR120" s="63">
        <f t="shared" si="75"/>
        <v>0</v>
      </c>
      <c r="AS120" s="63">
        <f t="shared" si="76"/>
        <v>5784716.3709615925</v>
      </c>
      <c r="AT120" s="63">
        <f t="shared" si="77"/>
        <v>-636472.15761873929</v>
      </c>
      <c r="AU120" s="87">
        <f t="shared" si="60"/>
        <v>5148244.2133428529</v>
      </c>
      <c r="AV120" s="310">
        <v>5034149.92</v>
      </c>
      <c r="AW120" s="310">
        <f>AV120*'1. UC Assumptions'!$C$19</f>
        <v>2205964.4949439997</v>
      </c>
      <c r="AX120" s="311">
        <f>IF(((S120+AA120)-AV120)*'1. UC Assumptions'!$C$19&gt;0,((S120+AA120)-AV120)*'1. UC Assumptions'!$C$19,0)</f>
        <v>4585402.6318775471</v>
      </c>
      <c r="AY120" s="311">
        <f t="shared" si="61"/>
        <v>6791367.1268215468</v>
      </c>
      <c r="AZ120" s="311">
        <f>ROUND(AY120/'1. UC Assumptions'!$C$19,2)</f>
        <v>15498327.539999999</v>
      </c>
      <c r="BA120" s="311">
        <f t="shared" si="49"/>
        <v>5148244.2133428529</v>
      </c>
      <c r="BB120" s="311">
        <f t="shared" si="78"/>
        <v>0</v>
      </c>
      <c r="BC120" s="311">
        <f t="shared" si="79"/>
        <v>0</v>
      </c>
      <c r="BD120" s="311">
        <f t="shared" si="80"/>
        <v>10350083.326657146</v>
      </c>
      <c r="BE120" s="311">
        <f t="shared" si="81"/>
        <v>0</v>
      </c>
      <c r="BF120" s="311">
        <f t="shared" si="82"/>
        <v>0</v>
      </c>
      <c r="BG120" s="311">
        <f t="shared" si="93"/>
        <v>0</v>
      </c>
      <c r="BH120" s="311">
        <v>4512078.0576580884</v>
      </c>
      <c r="BI120" s="311">
        <f t="shared" si="52"/>
        <v>5148244.2133428529</v>
      </c>
      <c r="BJ120" s="312">
        <f t="shared" si="53"/>
        <v>636166.1556847645</v>
      </c>
      <c r="BK120" s="311">
        <f t="shared" si="84"/>
        <v>5148244.2133428529</v>
      </c>
      <c r="BL120" s="311">
        <f t="shared" si="85"/>
        <v>0</v>
      </c>
      <c r="BM120" s="311">
        <f t="shared" si="86"/>
        <v>0</v>
      </c>
      <c r="BN120" s="311">
        <f t="shared" si="87"/>
        <v>0</v>
      </c>
      <c r="BO120" s="311">
        <f t="shared" si="88"/>
        <v>0</v>
      </c>
      <c r="BP120" s="311">
        <f t="shared" si="89"/>
        <v>0</v>
      </c>
      <c r="BQ120" s="311">
        <f t="shared" si="90"/>
        <v>0</v>
      </c>
      <c r="BR120" s="311">
        <f t="shared" si="50"/>
        <v>114094.29334285296</v>
      </c>
      <c r="BS120" s="311">
        <f>ROUNDDOWN(BR120*'1. UC Assumptions'!$C$19,2)</f>
        <v>49996.11</v>
      </c>
      <c r="BT120" s="313">
        <f>IF(BR120&gt;0,BR120/'1. UC Assumptions'!$C$29*'1. UC Assumptions'!$C$28,0)</f>
        <v>100191.20517537772</v>
      </c>
      <c r="BU120" s="312">
        <f>BT120*'1. UC Assumptions'!$C$19</f>
        <v>43903.786107850516</v>
      </c>
      <c r="BV120" s="312">
        <f t="shared" si="54"/>
        <v>5134341.1251753774</v>
      </c>
      <c r="BW120" s="79"/>
      <c r="BX120" s="93"/>
      <c r="BY120" s="93"/>
      <c r="BZ120" s="136">
        <v>4316766.7477500839</v>
      </c>
      <c r="CA120" s="136">
        <v>15498327.537246799</v>
      </c>
      <c r="CB120" s="146">
        <f t="shared" si="91"/>
        <v>0</v>
      </c>
    </row>
    <row r="121" spans="1:80" s="6" customFormat="1">
      <c r="A121" s="130" t="s">
        <v>39</v>
      </c>
      <c r="B121" s="130" t="s">
        <v>40</v>
      </c>
      <c r="C121" s="246" t="s">
        <v>40</v>
      </c>
      <c r="D121" s="246" t="s">
        <v>40</v>
      </c>
      <c r="E121" s="129" t="s">
        <v>580</v>
      </c>
      <c r="F121" s="130"/>
      <c r="G121" s="130"/>
      <c r="H121" s="130" t="s">
        <v>691</v>
      </c>
      <c r="I121" s="246" t="s">
        <v>567</v>
      </c>
      <c r="J121" s="101"/>
      <c r="K121" s="125">
        <f t="shared" si="55"/>
        <v>1</v>
      </c>
      <c r="L121" s="136">
        <v>11182065.12008136</v>
      </c>
      <c r="M121" s="136">
        <v>15240621.970000001</v>
      </c>
      <c r="N121" s="151">
        <f t="shared" si="56"/>
        <v>0.20353324930997618</v>
      </c>
      <c r="O121" s="136">
        <v>31540587.25329078</v>
      </c>
      <c r="P121" s="136">
        <v>259995.19573560063</v>
      </c>
      <c r="Q121" s="136">
        <f t="shared" si="51"/>
        <v>31800582.44902638</v>
      </c>
      <c r="R121" s="136">
        <v>6030213.903054581</v>
      </c>
      <c r="S121" s="136">
        <f t="shared" si="94"/>
        <v>25770368.5459718</v>
      </c>
      <c r="T121" s="136">
        <f t="shared" si="62"/>
        <v>0</v>
      </c>
      <c r="U121" s="136" t="b">
        <f t="shared" si="63"/>
        <v>0</v>
      </c>
      <c r="V121" s="136">
        <v>0</v>
      </c>
      <c r="W121" s="136">
        <v>0</v>
      </c>
      <c r="X121" s="136">
        <v>0</v>
      </c>
      <c r="Y121" s="136">
        <v>0</v>
      </c>
      <c r="Z121" s="136">
        <v>0</v>
      </c>
      <c r="AA121" s="63">
        <f t="shared" si="57"/>
        <v>0</v>
      </c>
      <c r="AB121" s="63">
        <v>0</v>
      </c>
      <c r="AC121" s="63">
        <f t="shared" si="58"/>
        <v>25770368.5459718</v>
      </c>
      <c r="AD121" s="44">
        <f>IF(E121='2. UC Pool Allocations by Type'!B$5,'2. UC Pool Allocations by Type'!J$5,IF(E121='2. UC Pool Allocations by Type'!B$6,'2. UC Pool Allocations by Type'!J$6,IF(E121='2. UC Pool Allocations by Type'!B$7,'2. UC Pool Allocations by Type'!J$7,IF(E121='2. UC Pool Allocations by Type'!B$10,'2. UC Pool Allocations by Type'!J$10,IF(E121='2. UC Pool Allocations by Type'!B$14,'2. UC Pool Allocations by Type'!J$14,IF(E121='2. UC Pool Allocations by Type'!B$15,'2. UC Pool Allocations by Type'!J$15,IF(E121='2. UC Pool Allocations by Type'!B$16,'2. UC Pool Allocations by Type'!J$16,0)))))))</f>
        <v>1888113440.4202065</v>
      </c>
      <c r="AE121" s="64">
        <f t="shared" si="64"/>
        <v>25770368.5459718</v>
      </c>
      <c r="AF121" s="64">
        <f t="shared" si="65"/>
        <v>0</v>
      </c>
      <c r="AG121" s="64">
        <f t="shared" si="66"/>
        <v>0</v>
      </c>
      <c r="AH121" s="64">
        <f t="shared" si="67"/>
        <v>0</v>
      </c>
      <c r="AI121" s="64">
        <f t="shared" si="68"/>
        <v>0</v>
      </c>
      <c r="AJ121" s="64">
        <f t="shared" si="69"/>
        <v>0</v>
      </c>
      <c r="AK121" s="64">
        <f t="shared" si="70"/>
        <v>0</v>
      </c>
      <c r="AL121" s="42">
        <f t="shared" si="71"/>
        <v>9618732.8894249871</v>
      </c>
      <c r="AM121" s="44">
        <f>IF($F121=$E$362,S121*'1. UC Assumptions'!$H$14,0)</f>
        <v>0</v>
      </c>
      <c r="AN121" s="63">
        <f t="shared" si="59"/>
        <v>0</v>
      </c>
      <c r="AO121" s="63">
        <f t="shared" si="72"/>
        <v>0</v>
      </c>
      <c r="AP121" s="63">
        <f t="shared" si="73"/>
        <v>0</v>
      </c>
      <c r="AQ121" s="63">
        <f t="shared" si="74"/>
        <v>0</v>
      </c>
      <c r="AR121" s="63">
        <f t="shared" si="75"/>
        <v>0</v>
      </c>
      <c r="AS121" s="63">
        <f t="shared" si="76"/>
        <v>9618732.8894249871</v>
      </c>
      <c r="AT121" s="63">
        <f t="shared" si="77"/>
        <v>-1058315.6170668025</v>
      </c>
      <c r="AU121" s="87">
        <f t="shared" si="60"/>
        <v>8560417.2723581847</v>
      </c>
      <c r="AV121" s="310">
        <v>7408439.1800000006</v>
      </c>
      <c r="AW121" s="310">
        <f>AV121*'1. UC Assumptions'!$C$19</f>
        <v>3246378.048676</v>
      </c>
      <c r="AX121" s="311">
        <f>IF(((S121+AA121)-AV121)*'1. UC Assumptions'!$C$19&gt;0,((S121+AA121)-AV121)*'1. UC Assumptions'!$C$19,0)</f>
        <v>8046197.4481688421</v>
      </c>
      <c r="AY121" s="311">
        <f t="shared" si="61"/>
        <v>11292575.496844843</v>
      </c>
      <c r="AZ121" s="311">
        <f>ROUND(AY121/'1. UC Assumptions'!$C$19,2)</f>
        <v>25770368.550000001</v>
      </c>
      <c r="BA121" s="311">
        <f t="shared" si="49"/>
        <v>8560417.2723581847</v>
      </c>
      <c r="BB121" s="311">
        <f t="shared" si="78"/>
        <v>0</v>
      </c>
      <c r="BC121" s="311">
        <f t="shared" si="79"/>
        <v>0</v>
      </c>
      <c r="BD121" s="311">
        <f t="shared" si="80"/>
        <v>17209951.277641818</v>
      </c>
      <c r="BE121" s="311">
        <f t="shared" si="81"/>
        <v>0</v>
      </c>
      <c r="BF121" s="311">
        <f t="shared" si="82"/>
        <v>0</v>
      </c>
      <c r="BG121" s="311">
        <f t="shared" si="93"/>
        <v>0</v>
      </c>
      <c r="BH121" s="311">
        <v>6640139.1069684513</v>
      </c>
      <c r="BI121" s="311">
        <f t="shared" si="52"/>
        <v>8560417.2723581847</v>
      </c>
      <c r="BJ121" s="312">
        <f t="shared" si="53"/>
        <v>1920278.1653897334</v>
      </c>
      <c r="BK121" s="311">
        <f t="shared" si="84"/>
        <v>8560417.2723581847</v>
      </c>
      <c r="BL121" s="311">
        <f t="shared" si="85"/>
        <v>0</v>
      </c>
      <c r="BM121" s="311">
        <f t="shared" si="86"/>
        <v>0</v>
      </c>
      <c r="BN121" s="311">
        <f t="shared" si="87"/>
        <v>0</v>
      </c>
      <c r="BO121" s="311">
        <f t="shared" si="88"/>
        <v>0</v>
      </c>
      <c r="BP121" s="311">
        <f t="shared" si="89"/>
        <v>0</v>
      </c>
      <c r="BQ121" s="311">
        <f t="shared" si="90"/>
        <v>0</v>
      </c>
      <c r="BR121" s="311">
        <f t="shared" si="50"/>
        <v>1151978.092358184</v>
      </c>
      <c r="BS121" s="311">
        <f>ROUNDDOWN(BR121*'1. UC Assumptions'!$C$19,2)</f>
        <v>504796.8</v>
      </c>
      <c r="BT121" s="313">
        <f>IF(BR121&gt;0,BR121/'1. UC Assumptions'!$C$29*'1. UC Assumptions'!$C$28,0)</f>
        <v>1011602.5090068978</v>
      </c>
      <c r="BU121" s="312">
        <f>BT121*'1. UC Assumptions'!$C$19</f>
        <v>443284.21944682259</v>
      </c>
      <c r="BV121" s="312">
        <f t="shared" si="54"/>
        <v>8420041.6890068986</v>
      </c>
      <c r="BW121" s="79"/>
      <c r="BX121" s="93"/>
      <c r="BY121" s="93"/>
      <c r="BZ121" s="136">
        <v>14716081.060081361</v>
      </c>
      <c r="CA121" s="136">
        <v>31540587.25329078</v>
      </c>
      <c r="CB121" s="146">
        <f t="shared" si="91"/>
        <v>-259995.19573559985</v>
      </c>
    </row>
    <row r="122" spans="1:80" s="6" customFormat="1">
      <c r="A122" s="130" t="s">
        <v>268</v>
      </c>
      <c r="B122" s="130" t="s">
        <v>269</v>
      </c>
      <c r="C122" s="246" t="s">
        <v>269</v>
      </c>
      <c r="D122" s="246" t="s">
        <v>269</v>
      </c>
      <c r="E122" s="129" t="s">
        <v>580</v>
      </c>
      <c r="F122" s="130" t="s">
        <v>604</v>
      </c>
      <c r="G122" s="130"/>
      <c r="H122" s="130" t="s">
        <v>1073</v>
      </c>
      <c r="I122" s="246" t="s">
        <v>1313</v>
      </c>
      <c r="J122" s="101"/>
      <c r="K122" s="125" t="str">
        <f t="shared" si="55"/>
        <v xml:space="preserve"> </v>
      </c>
      <c r="L122" s="136">
        <v>-601748.227752871</v>
      </c>
      <c r="M122" s="136">
        <v>1318983.79</v>
      </c>
      <c r="N122" s="151">
        <f t="shared" si="56"/>
        <v>0.12391580976874561</v>
      </c>
      <c r="O122" s="136">
        <v>806112.38773792365</v>
      </c>
      <c r="P122" s="136">
        <v>0</v>
      </c>
      <c r="Q122" s="136">
        <f t="shared" si="51"/>
        <v>806112.38773792365</v>
      </c>
      <c r="R122" s="136">
        <v>0</v>
      </c>
      <c r="S122" s="136">
        <f t="shared" si="94"/>
        <v>806112.38773792365</v>
      </c>
      <c r="T122" s="136">
        <f t="shared" si="62"/>
        <v>806112.38773792365</v>
      </c>
      <c r="U122" s="136" t="b">
        <f t="shared" si="63"/>
        <v>0</v>
      </c>
      <c r="V122" s="136">
        <v>0</v>
      </c>
      <c r="W122" s="136">
        <v>0</v>
      </c>
      <c r="X122" s="136">
        <v>0</v>
      </c>
      <c r="Y122" s="136">
        <v>0</v>
      </c>
      <c r="Z122" s="136">
        <v>0</v>
      </c>
      <c r="AA122" s="63">
        <f t="shared" si="57"/>
        <v>0</v>
      </c>
      <c r="AB122" s="63">
        <v>0</v>
      </c>
      <c r="AC122" s="63">
        <f t="shared" si="58"/>
        <v>806112.38773792365</v>
      </c>
      <c r="AD122" s="44">
        <f>IF(E122='2. UC Pool Allocations by Type'!B$5,'2. UC Pool Allocations by Type'!J$5,IF(E122='2. UC Pool Allocations by Type'!B$6,'2. UC Pool Allocations by Type'!J$6,IF(E122='2. UC Pool Allocations by Type'!B$7,'2. UC Pool Allocations by Type'!J$7,IF(E122='2. UC Pool Allocations by Type'!B$10,'2. UC Pool Allocations by Type'!J$10,IF(E122='2. UC Pool Allocations by Type'!B$14,'2. UC Pool Allocations by Type'!J$14,IF(E122='2. UC Pool Allocations by Type'!B$15,'2. UC Pool Allocations by Type'!J$15,IF(E122='2. UC Pool Allocations by Type'!B$16,'2. UC Pool Allocations by Type'!J$16,0)))))))</f>
        <v>1888113440.4202065</v>
      </c>
      <c r="AE122" s="64">
        <f t="shared" si="64"/>
        <v>806112.38773792365</v>
      </c>
      <c r="AF122" s="64">
        <f t="shared" si="65"/>
        <v>0</v>
      </c>
      <c r="AG122" s="64">
        <f t="shared" si="66"/>
        <v>0</v>
      </c>
      <c r="AH122" s="64">
        <f t="shared" si="67"/>
        <v>0</v>
      </c>
      <c r="AI122" s="64">
        <f t="shared" si="68"/>
        <v>0</v>
      </c>
      <c r="AJ122" s="64">
        <f t="shared" si="69"/>
        <v>0</v>
      </c>
      <c r="AK122" s="64">
        <f t="shared" si="70"/>
        <v>0</v>
      </c>
      <c r="AL122" s="42">
        <f t="shared" si="71"/>
        <v>300879.66040049813</v>
      </c>
      <c r="AM122" s="44">
        <f>IF($F122=$E$362,S122*'1. UC Assumptions'!$H$14,0)</f>
        <v>640756.00050963159</v>
      </c>
      <c r="AN122" s="63">
        <f t="shared" si="59"/>
        <v>339876.34010913345</v>
      </c>
      <c r="AO122" s="63">
        <f t="shared" si="72"/>
        <v>0</v>
      </c>
      <c r="AP122" s="63">
        <f t="shared" si="73"/>
        <v>0</v>
      </c>
      <c r="AQ122" s="63">
        <f t="shared" si="74"/>
        <v>0</v>
      </c>
      <c r="AR122" s="63">
        <f t="shared" si="75"/>
        <v>339876.34010913345</v>
      </c>
      <c r="AS122" s="63">
        <f t="shared" si="76"/>
        <v>0</v>
      </c>
      <c r="AT122" s="63">
        <f t="shared" si="77"/>
        <v>0</v>
      </c>
      <c r="AU122" s="87">
        <f t="shared" si="60"/>
        <v>640756.00050963159</v>
      </c>
      <c r="AV122" s="310">
        <v>600254.48</v>
      </c>
      <c r="AW122" s="310">
        <f>AV122*'1. UC Assumptions'!$C$19</f>
        <v>263031.51313599997</v>
      </c>
      <c r="AX122" s="311">
        <f>IF(((S122+AA122)-AV122)*'1. UC Assumptions'!$C$19&gt;0,((S122+AA122)-AV122)*'1. UC Assumptions'!$C$19,0)</f>
        <v>90206.935170758152</v>
      </c>
      <c r="AY122" s="311">
        <f t="shared" si="61"/>
        <v>353238.44830675813</v>
      </c>
      <c r="AZ122" s="311">
        <f>ROUND(AY122/'1. UC Assumptions'!$C$19,2)</f>
        <v>806112.39</v>
      </c>
      <c r="BA122" s="311">
        <f t="shared" si="49"/>
        <v>640756.00050963159</v>
      </c>
      <c r="BB122" s="311">
        <f t="shared" si="78"/>
        <v>0</v>
      </c>
      <c r="BC122" s="311">
        <f t="shared" si="79"/>
        <v>0</v>
      </c>
      <c r="BD122" s="311">
        <f t="shared" si="80"/>
        <v>165356.38949036843</v>
      </c>
      <c r="BE122" s="311">
        <f t="shared" si="81"/>
        <v>0</v>
      </c>
      <c r="BF122" s="311">
        <f t="shared" si="82"/>
        <v>0</v>
      </c>
      <c r="BG122" s="311">
        <f t="shared" si="93"/>
        <v>0</v>
      </c>
      <c r="BH122" s="311">
        <v>600254.49475749559</v>
      </c>
      <c r="BI122" s="311">
        <f t="shared" si="52"/>
        <v>640756.00050963159</v>
      </c>
      <c r="BJ122" s="312">
        <f t="shared" si="53"/>
        <v>40501.505752136</v>
      </c>
      <c r="BK122" s="311">
        <f t="shared" si="84"/>
        <v>640756.00050963159</v>
      </c>
      <c r="BL122" s="311">
        <f t="shared" si="85"/>
        <v>0</v>
      </c>
      <c r="BM122" s="311">
        <f t="shared" si="86"/>
        <v>0</v>
      </c>
      <c r="BN122" s="311">
        <f t="shared" si="87"/>
        <v>0</v>
      </c>
      <c r="BO122" s="311">
        <f t="shared" si="88"/>
        <v>0</v>
      </c>
      <c r="BP122" s="311">
        <f t="shared" si="89"/>
        <v>0</v>
      </c>
      <c r="BQ122" s="311">
        <f t="shared" si="90"/>
        <v>0</v>
      </c>
      <c r="BR122" s="311">
        <f t="shared" si="50"/>
        <v>40501.520509631606</v>
      </c>
      <c r="BS122" s="311">
        <f>ROUNDDOWN(BR122*'1. UC Assumptions'!$C$19,2)</f>
        <v>17747.759999999998</v>
      </c>
      <c r="BT122" s="313">
        <f>IF(BR122&gt;0,BR122/'1. UC Assumptions'!$C$29*'1. UC Assumptions'!$C$28,0)</f>
        <v>35566.1622715985</v>
      </c>
      <c r="BU122" s="312">
        <f>BT122*'1. UC Assumptions'!$C$19</f>
        <v>15585.092307414461</v>
      </c>
      <c r="BV122" s="312">
        <f t="shared" si="54"/>
        <v>635820.64227159845</v>
      </c>
      <c r="BW122" s="79"/>
      <c r="BX122" s="93"/>
      <c r="BY122" s="93"/>
      <c r="BZ122" s="136">
        <v>-553352.21775287099</v>
      </c>
      <c r="CA122" s="136">
        <v>806112.38773792365</v>
      </c>
      <c r="CB122" s="146">
        <f t="shared" si="91"/>
        <v>0</v>
      </c>
    </row>
    <row r="123" spans="1:80" s="6" customFormat="1">
      <c r="A123" s="130" t="s">
        <v>81</v>
      </c>
      <c r="B123" s="130" t="s">
        <v>82</v>
      </c>
      <c r="C123" s="246" t="s">
        <v>82</v>
      </c>
      <c r="D123" s="246" t="s">
        <v>82</v>
      </c>
      <c r="E123" s="129" t="s">
        <v>580</v>
      </c>
      <c r="F123" s="130"/>
      <c r="G123" s="130"/>
      <c r="H123" s="130" t="s">
        <v>1074</v>
      </c>
      <c r="I123" s="246" t="s">
        <v>1316</v>
      </c>
      <c r="J123" s="101"/>
      <c r="K123" s="125">
        <f t="shared" si="55"/>
        <v>1</v>
      </c>
      <c r="L123" s="136">
        <v>12116538.643921532</v>
      </c>
      <c r="M123" s="136">
        <v>24212560.539999999</v>
      </c>
      <c r="N123" s="151">
        <f t="shared" si="56"/>
        <v>9.6649440410723875E-2</v>
      </c>
      <c r="O123" s="136">
        <v>39840286.290673234</v>
      </c>
      <c r="P123" s="136">
        <v>0</v>
      </c>
      <c r="Q123" s="136">
        <f t="shared" si="51"/>
        <v>39840286.290673234</v>
      </c>
      <c r="R123" s="136">
        <v>5851929.06234976</v>
      </c>
      <c r="S123" s="136">
        <f t="shared" si="94"/>
        <v>33988357.228323475</v>
      </c>
      <c r="T123" s="136">
        <f t="shared" si="62"/>
        <v>0</v>
      </c>
      <c r="U123" s="136" t="b">
        <f t="shared" si="63"/>
        <v>0</v>
      </c>
      <c r="V123" s="136">
        <v>0</v>
      </c>
      <c r="W123" s="136">
        <v>0</v>
      </c>
      <c r="X123" s="136">
        <v>27108949.004836354</v>
      </c>
      <c r="Y123" s="136">
        <v>0</v>
      </c>
      <c r="Z123" s="136">
        <v>0</v>
      </c>
      <c r="AA123" s="63">
        <f t="shared" si="57"/>
        <v>27108949.004836354</v>
      </c>
      <c r="AB123" s="63">
        <v>0</v>
      </c>
      <c r="AC123" s="63">
        <f t="shared" si="58"/>
        <v>61097306.233159825</v>
      </c>
      <c r="AD123" s="44">
        <f>IF(E123='2. UC Pool Allocations by Type'!B$5,'2. UC Pool Allocations by Type'!J$5,IF(E123='2. UC Pool Allocations by Type'!B$6,'2. UC Pool Allocations by Type'!J$6,IF(E123='2. UC Pool Allocations by Type'!B$7,'2. UC Pool Allocations by Type'!J$7,IF(E123='2. UC Pool Allocations by Type'!B$10,'2. UC Pool Allocations by Type'!J$10,IF(E123='2. UC Pool Allocations by Type'!B$14,'2. UC Pool Allocations by Type'!J$14,IF(E123='2. UC Pool Allocations by Type'!B$15,'2. UC Pool Allocations by Type'!J$15,IF(E123='2. UC Pool Allocations by Type'!B$16,'2. UC Pool Allocations by Type'!J$16,0)))))))</f>
        <v>1888113440.4202065</v>
      </c>
      <c r="AE123" s="64">
        <f t="shared" si="64"/>
        <v>61097306.233159825</v>
      </c>
      <c r="AF123" s="64">
        <f t="shared" si="65"/>
        <v>0</v>
      </c>
      <c r="AG123" s="64">
        <f t="shared" si="66"/>
        <v>0</v>
      </c>
      <c r="AH123" s="64">
        <f t="shared" si="67"/>
        <v>0</v>
      </c>
      <c r="AI123" s="64">
        <f t="shared" si="68"/>
        <v>0</v>
      </c>
      <c r="AJ123" s="64">
        <f t="shared" si="69"/>
        <v>0</v>
      </c>
      <c r="AK123" s="64">
        <f t="shared" si="70"/>
        <v>0</v>
      </c>
      <c r="AL123" s="42">
        <f t="shared" si="71"/>
        <v>22804434.01000664</v>
      </c>
      <c r="AM123" s="44">
        <f>IF($F123=$E$362,S123*'1. UC Assumptions'!$H$14,0)</f>
        <v>0</v>
      </c>
      <c r="AN123" s="63">
        <f t="shared" si="59"/>
        <v>0</v>
      </c>
      <c r="AO123" s="63">
        <f t="shared" si="72"/>
        <v>0</v>
      </c>
      <c r="AP123" s="63">
        <f t="shared" si="73"/>
        <v>0</v>
      </c>
      <c r="AQ123" s="63">
        <f t="shared" si="74"/>
        <v>0</v>
      </c>
      <c r="AR123" s="63">
        <f t="shared" si="75"/>
        <v>0</v>
      </c>
      <c r="AS123" s="63">
        <f t="shared" si="76"/>
        <v>22804434.01000664</v>
      </c>
      <c r="AT123" s="63">
        <f t="shared" si="77"/>
        <v>-2509092.302344006</v>
      </c>
      <c r="AU123" s="87">
        <f t="shared" si="60"/>
        <v>20295341.707662635</v>
      </c>
      <c r="AV123" s="310">
        <v>20187695.119999997</v>
      </c>
      <c r="AW123" s="310">
        <f>AV123*'1. UC Assumptions'!$C$19</f>
        <v>8846248.001583999</v>
      </c>
      <c r="AX123" s="311">
        <f>IF(((S123+AA123)-AV123)*'1. UC Assumptions'!$C$19&gt;0,((S123+AA123)-AV123)*'1. UC Assumptions'!$C$19,0)</f>
        <v>17926591.589786634</v>
      </c>
      <c r="AY123" s="311">
        <f t="shared" si="61"/>
        <v>26772839.591370635</v>
      </c>
      <c r="AZ123" s="311">
        <f>ROUND(AY123/'1. UC Assumptions'!$C$19,2)</f>
        <v>61097306.229999997</v>
      </c>
      <c r="BA123" s="311">
        <f t="shared" si="49"/>
        <v>20295341.707662635</v>
      </c>
      <c r="BB123" s="311">
        <f t="shared" si="78"/>
        <v>0</v>
      </c>
      <c r="BC123" s="311">
        <f t="shared" si="79"/>
        <v>0</v>
      </c>
      <c r="BD123" s="311">
        <f t="shared" si="80"/>
        <v>40801964.522337362</v>
      </c>
      <c r="BE123" s="311">
        <f t="shared" si="81"/>
        <v>0</v>
      </c>
      <c r="BF123" s="311">
        <f t="shared" si="82"/>
        <v>0</v>
      </c>
      <c r="BG123" s="311">
        <f t="shared" si="93"/>
        <v>0</v>
      </c>
      <c r="BH123" s="311">
        <v>18094108.663398691</v>
      </c>
      <c r="BI123" s="311">
        <f t="shared" si="52"/>
        <v>20295341.707662635</v>
      </c>
      <c r="BJ123" s="312">
        <f t="shared" si="53"/>
        <v>2201233.044263944</v>
      </c>
      <c r="BK123" s="311">
        <f t="shared" si="84"/>
        <v>20295341.707662635</v>
      </c>
      <c r="BL123" s="311">
        <f t="shared" si="85"/>
        <v>0</v>
      </c>
      <c r="BM123" s="311">
        <f t="shared" si="86"/>
        <v>0</v>
      </c>
      <c r="BN123" s="311">
        <f t="shared" si="87"/>
        <v>0</v>
      </c>
      <c r="BO123" s="311">
        <f t="shared" si="88"/>
        <v>0</v>
      </c>
      <c r="BP123" s="311">
        <f t="shared" si="89"/>
        <v>0</v>
      </c>
      <c r="BQ123" s="311">
        <f t="shared" si="90"/>
        <v>0</v>
      </c>
      <c r="BR123" s="311">
        <f t="shared" si="50"/>
        <v>107646.58766263723</v>
      </c>
      <c r="BS123" s="311">
        <f>ROUNDDOWN(BR123*'1. UC Assumptions'!$C$19,2)</f>
        <v>47170.73</v>
      </c>
      <c r="BT123" s="313">
        <f>IF(BR123&gt;0,BR123/'1. UC Assumptions'!$C$29*'1. UC Assumptions'!$C$28,0)</f>
        <v>94529.191907319648</v>
      </c>
      <c r="BU123" s="312">
        <f>BT123*'1. UC Assumptions'!$C$19</f>
        <v>41422.691893787465</v>
      </c>
      <c r="BV123" s="312">
        <f t="shared" si="54"/>
        <v>20282224.311907317</v>
      </c>
      <c r="BW123" s="79"/>
      <c r="BX123" s="93"/>
      <c r="BY123" s="93"/>
      <c r="BZ123" s="136">
        <v>13627052.763921533</v>
      </c>
      <c r="CA123" s="136">
        <v>39840286.290673234</v>
      </c>
      <c r="CB123" s="146">
        <f t="shared" si="91"/>
        <v>0</v>
      </c>
    </row>
    <row r="124" spans="1:80" s="6" customFormat="1">
      <c r="A124" s="130" t="s">
        <v>430</v>
      </c>
      <c r="B124" s="130" t="s">
        <v>431</v>
      </c>
      <c r="C124" s="246" t="s">
        <v>431</v>
      </c>
      <c r="D124" s="246" t="s">
        <v>431</v>
      </c>
      <c r="E124" s="129" t="s">
        <v>580</v>
      </c>
      <c r="F124" s="130" t="s">
        <v>604</v>
      </c>
      <c r="G124" s="130"/>
      <c r="H124" s="130" t="s">
        <v>1075</v>
      </c>
      <c r="I124" s="246" t="s">
        <v>1387</v>
      </c>
      <c r="J124" s="101"/>
      <c r="K124" s="125" t="str">
        <f t="shared" si="55"/>
        <v xml:space="preserve"> </v>
      </c>
      <c r="L124" s="136">
        <v>632541.54738129675</v>
      </c>
      <c r="M124" s="136">
        <v>2403282.0300000003</v>
      </c>
      <c r="N124" s="151">
        <f t="shared" si="56"/>
        <v>8.55511450592783E-2</v>
      </c>
      <c r="O124" s="136">
        <v>3295541.7606242215</v>
      </c>
      <c r="P124" s="136">
        <v>0</v>
      </c>
      <c r="Q124" s="136">
        <f t="shared" si="51"/>
        <v>3295541.7606242215</v>
      </c>
      <c r="R124" s="136">
        <v>0</v>
      </c>
      <c r="S124" s="136">
        <f t="shared" si="94"/>
        <v>3295541.7606242215</v>
      </c>
      <c r="T124" s="136">
        <f t="shared" si="62"/>
        <v>3295541.7606242215</v>
      </c>
      <c r="U124" s="136" t="b">
        <f t="shared" si="63"/>
        <v>0</v>
      </c>
      <c r="V124" s="136">
        <v>0</v>
      </c>
      <c r="W124" s="136">
        <v>0</v>
      </c>
      <c r="X124" s="136">
        <v>0</v>
      </c>
      <c r="Y124" s="136">
        <v>0</v>
      </c>
      <c r="Z124" s="136">
        <v>0</v>
      </c>
      <c r="AA124" s="63">
        <f t="shared" si="57"/>
        <v>0</v>
      </c>
      <c r="AB124" s="63">
        <v>0</v>
      </c>
      <c r="AC124" s="63">
        <f t="shared" si="58"/>
        <v>3295541.7606242215</v>
      </c>
      <c r="AD124" s="44">
        <f>IF(E124='2. UC Pool Allocations by Type'!B$5,'2. UC Pool Allocations by Type'!J$5,IF(E124='2. UC Pool Allocations by Type'!B$6,'2. UC Pool Allocations by Type'!J$6,IF(E124='2. UC Pool Allocations by Type'!B$7,'2. UC Pool Allocations by Type'!J$7,IF(E124='2. UC Pool Allocations by Type'!B$10,'2. UC Pool Allocations by Type'!J$10,IF(E124='2. UC Pool Allocations by Type'!B$14,'2. UC Pool Allocations by Type'!J$14,IF(E124='2. UC Pool Allocations by Type'!B$15,'2. UC Pool Allocations by Type'!J$15,IF(E124='2. UC Pool Allocations by Type'!B$16,'2. UC Pool Allocations by Type'!J$16,0)))))))</f>
        <v>1888113440.4202065</v>
      </c>
      <c r="AE124" s="64">
        <f t="shared" si="64"/>
        <v>3295541.7606242215</v>
      </c>
      <c r="AF124" s="64">
        <f t="shared" si="65"/>
        <v>0</v>
      </c>
      <c r="AG124" s="64">
        <f t="shared" si="66"/>
        <v>0</v>
      </c>
      <c r="AH124" s="64">
        <f t="shared" si="67"/>
        <v>0</v>
      </c>
      <c r="AI124" s="64">
        <f t="shared" si="68"/>
        <v>0</v>
      </c>
      <c r="AJ124" s="64">
        <f t="shared" si="69"/>
        <v>0</v>
      </c>
      <c r="AK124" s="64">
        <f t="shared" si="70"/>
        <v>0</v>
      </c>
      <c r="AL124" s="42">
        <f t="shared" si="71"/>
        <v>1230053.6511475167</v>
      </c>
      <c r="AM124" s="44">
        <f>IF($F124=$E$362,S124*'1. UC Assumptions'!$H$14,0)</f>
        <v>2619533.1943423296</v>
      </c>
      <c r="AN124" s="63">
        <f t="shared" si="59"/>
        <v>1389479.543194813</v>
      </c>
      <c r="AO124" s="63">
        <f t="shared" si="72"/>
        <v>0</v>
      </c>
      <c r="AP124" s="63">
        <f t="shared" si="73"/>
        <v>0</v>
      </c>
      <c r="AQ124" s="63">
        <f t="shared" si="74"/>
        <v>0</v>
      </c>
      <c r="AR124" s="63">
        <f t="shared" si="75"/>
        <v>1389479.543194813</v>
      </c>
      <c r="AS124" s="63">
        <f t="shared" si="76"/>
        <v>0</v>
      </c>
      <c r="AT124" s="63">
        <f t="shared" si="77"/>
        <v>0</v>
      </c>
      <c r="AU124" s="87">
        <f t="shared" si="60"/>
        <v>2619533.1943423296</v>
      </c>
      <c r="AV124" s="310">
        <v>2540680.5699999998</v>
      </c>
      <c r="AW124" s="310">
        <f>AV124*'1. UC Assumptions'!$C$19</f>
        <v>1113326.2257739999</v>
      </c>
      <c r="AX124" s="311">
        <f>IF(((S124+AA124)-AV124)*'1. UC Assumptions'!$C$19&gt;0,((S124+AA124)-AV124)*'1. UC Assumptions'!$C$19,0)</f>
        <v>330780.17373153393</v>
      </c>
      <c r="AY124" s="311">
        <f t="shared" si="61"/>
        <v>1444106.3995055337</v>
      </c>
      <c r="AZ124" s="311">
        <f>ROUND(AY124/'1. UC Assumptions'!$C$19,2)</f>
        <v>3295541.76</v>
      </c>
      <c r="BA124" s="311">
        <f t="shared" si="49"/>
        <v>2619533.1943423296</v>
      </c>
      <c r="BB124" s="311">
        <f t="shared" si="78"/>
        <v>0</v>
      </c>
      <c r="BC124" s="311">
        <f t="shared" si="79"/>
        <v>0</v>
      </c>
      <c r="BD124" s="311">
        <f t="shared" si="80"/>
        <v>676008.56565767014</v>
      </c>
      <c r="BE124" s="311">
        <f t="shared" si="81"/>
        <v>0</v>
      </c>
      <c r="BF124" s="311">
        <f t="shared" si="82"/>
        <v>0</v>
      </c>
      <c r="BG124" s="311">
        <f t="shared" si="93"/>
        <v>0</v>
      </c>
      <c r="BH124" s="311">
        <v>2540680.5878067976</v>
      </c>
      <c r="BI124" s="311">
        <f t="shared" si="52"/>
        <v>2619533.1943423296</v>
      </c>
      <c r="BJ124" s="312">
        <f t="shared" si="53"/>
        <v>78852.606535532046</v>
      </c>
      <c r="BK124" s="311">
        <f t="shared" si="84"/>
        <v>2619533.1943423296</v>
      </c>
      <c r="BL124" s="311">
        <f t="shared" si="85"/>
        <v>0</v>
      </c>
      <c r="BM124" s="311">
        <f t="shared" si="86"/>
        <v>0</v>
      </c>
      <c r="BN124" s="311">
        <f t="shared" si="87"/>
        <v>0</v>
      </c>
      <c r="BO124" s="311">
        <f t="shared" si="88"/>
        <v>0</v>
      </c>
      <c r="BP124" s="311">
        <f t="shared" si="89"/>
        <v>0</v>
      </c>
      <c r="BQ124" s="311">
        <f t="shared" si="90"/>
        <v>0</v>
      </c>
      <c r="BR124" s="311">
        <f t="shared" si="50"/>
        <v>78852.6243423298</v>
      </c>
      <c r="BS124" s="311">
        <f>ROUNDDOWN(BR124*'1. UC Assumptions'!$C$19,2)</f>
        <v>34553.21</v>
      </c>
      <c r="BT124" s="313">
        <f>IF(BR124&gt;0,BR124/'1. UC Assumptions'!$C$29*'1. UC Assumptions'!$C$28,0)</f>
        <v>69243.949303922287</v>
      </c>
      <c r="BU124" s="312">
        <f>BT124*'1. UC Assumptions'!$C$19</f>
        <v>30342.698584978745</v>
      </c>
      <c r="BV124" s="312">
        <f t="shared" si="54"/>
        <v>2609924.5193039221</v>
      </c>
      <c r="BW124" s="79"/>
      <c r="BX124" s="93"/>
      <c r="BY124" s="93"/>
      <c r="BZ124" s="136">
        <v>726766.40738129686</v>
      </c>
      <c r="CA124" s="136">
        <v>3295541.7606242215</v>
      </c>
      <c r="CB124" s="146">
        <f t="shared" si="91"/>
        <v>0</v>
      </c>
    </row>
    <row r="125" spans="1:80" s="6" customFormat="1">
      <c r="A125" s="130" t="s">
        <v>59</v>
      </c>
      <c r="B125" s="130" t="s">
        <v>60</v>
      </c>
      <c r="C125" s="246" t="s">
        <v>60</v>
      </c>
      <c r="D125" s="246" t="s">
        <v>60</v>
      </c>
      <c r="E125" s="129" t="s">
        <v>599</v>
      </c>
      <c r="F125" s="130" t="s">
        <v>604</v>
      </c>
      <c r="G125" s="130"/>
      <c r="H125" s="130" t="s">
        <v>695</v>
      </c>
      <c r="I125" s="246" t="s">
        <v>1388</v>
      </c>
      <c r="J125" s="101"/>
      <c r="K125" s="125">
        <f t="shared" si="55"/>
        <v>1</v>
      </c>
      <c r="L125" s="136">
        <v>53251.25324062549</v>
      </c>
      <c r="M125" s="136">
        <v>204783</v>
      </c>
      <c r="N125" s="151">
        <f t="shared" si="56"/>
        <v>7.5585686071061975E-2</v>
      </c>
      <c r="O125" s="136">
        <v>277537.94930165232</v>
      </c>
      <c r="P125" s="136">
        <v>0</v>
      </c>
      <c r="Q125" s="136">
        <f t="shared" si="51"/>
        <v>277537.94930165232</v>
      </c>
      <c r="R125" s="136">
        <v>185625.58464710371</v>
      </c>
      <c r="S125" s="136">
        <f t="shared" si="94"/>
        <v>91912.364654548612</v>
      </c>
      <c r="T125" s="136" t="b">
        <f t="shared" si="62"/>
        <v>0</v>
      </c>
      <c r="U125" s="136">
        <f t="shared" si="63"/>
        <v>91912.364654548612</v>
      </c>
      <c r="V125" s="136">
        <v>0</v>
      </c>
      <c r="W125" s="136">
        <v>0</v>
      </c>
      <c r="X125" s="136">
        <v>0</v>
      </c>
      <c r="Y125" s="136">
        <v>0</v>
      </c>
      <c r="Z125" s="136">
        <v>0</v>
      </c>
      <c r="AA125" s="63">
        <f t="shared" si="57"/>
        <v>0</v>
      </c>
      <c r="AB125" s="63">
        <v>0</v>
      </c>
      <c r="AC125" s="63">
        <f t="shared" si="58"/>
        <v>91912.364654548612</v>
      </c>
      <c r="AD125" s="44">
        <f>IF(E125='2. UC Pool Allocations by Type'!B$5,'2. UC Pool Allocations by Type'!J$5,IF(E125='2. UC Pool Allocations by Type'!B$6,'2. UC Pool Allocations by Type'!J$6,IF(E125='2. UC Pool Allocations by Type'!B$7,'2. UC Pool Allocations by Type'!J$7,IF(E125='2. UC Pool Allocations by Type'!B$10,'2. UC Pool Allocations by Type'!J$10,IF(E125='2. UC Pool Allocations by Type'!B$14,'2. UC Pool Allocations by Type'!J$14,IF(E125='2. UC Pool Allocations by Type'!B$15,'2. UC Pool Allocations by Type'!J$15,IF(E125='2. UC Pool Allocations by Type'!B$16,'2. UC Pool Allocations by Type'!J$16,0)))))))</f>
        <v>232198730.65142876</v>
      </c>
      <c r="AE125" s="64">
        <f t="shared" si="64"/>
        <v>0</v>
      </c>
      <c r="AF125" s="64">
        <f t="shared" si="65"/>
        <v>91912.364654548612</v>
      </c>
      <c r="AG125" s="64">
        <f t="shared" si="66"/>
        <v>0</v>
      </c>
      <c r="AH125" s="64">
        <f t="shared" si="67"/>
        <v>0</v>
      </c>
      <c r="AI125" s="64">
        <f t="shared" si="68"/>
        <v>0</v>
      </c>
      <c r="AJ125" s="64">
        <f t="shared" si="69"/>
        <v>0</v>
      </c>
      <c r="AK125" s="64">
        <f t="shared" si="70"/>
        <v>0</v>
      </c>
      <c r="AL125" s="42">
        <f t="shared" si="71"/>
        <v>46032.862627676855</v>
      </c>
      <c r="AM125" s="44">
        <f>IF($F125=$E$362,S125*'1. UC Assumptions'!$H$14,0)</f>
        <v>73058.546263871962</v>
      </c>
      <c r="AN125" s="63">
        <f t="shared" si="59"/>
        <v>27025.683636195106</v>
      </c>
      <c r="AO125" s="63">
        <f t="shared" si="72"/>
        <v>27025.683636195106</v>
      </c>
      <c r="AP125" s="63">
        <f t="shared" si="73"/>
        <v>0</v>
      </c>
      <c r="AQ125" s="63">
        <f t="shared" si="74"/>
        <v>0</v>
      </c>
      <c r="AR125" s="63">
        <f t="shared" si="75"/>
        <v>0</v>
      </c>
      <c r="AS125" s="63">
        <f t="shared" si="76"/>
        <v>0</v>
      </c>
      <c r="AT125" s="63">
        <f t="shared" si="77"/>
        <v>0</v>
      </c>
      <c r="AU125" s="87">
        <f t="shared" si="60"/>
        <v>73058.546263871962</v>
      </c>
      <c r="AV125" s="310">
        <v>70144.149999999994</v>
      </c>
      <c r="AW125" s="310">
        <f>AV125*'1. UC Assumptions'!$C$19</f>
        <v>30737.166529999995</v>
      </c>
      <c r="AX125" s="311">
        <f>IF(((S125+AA125)-AV125)*'1. UC Assumptions'!$C$19&gt;0,((S125+AA125)-AV125)*'1. UC Assumptions'!$C$19,0)</f>
        <v>9538.8316616232041</v>
      </c>
      <c r="AY125" s="311">
        <f t="shared" si="61"/>
        <v>40275.998191623199</v>
      </c>
      <c r="AZ125" s="311">
        <f>ROUND(AY125/'1. UC Assumptions'!$C$19,2)</f>
        <v>91912.36</v>
      </c>
      <c r="BA125" s="311">
        <f t="shared" ref="BA125:BA186" si="95">IF(AU125&gt;=AZ125,AZ125,AU125)</f>
        <v>73058.546263871962</v>
      </c>
      <c r="BB125" s="311">
        <f t="shared" si="78"/>
        <v>0</v>
      </c>
      <c r="BC125" s="311">
        <f t="shared" si="79"/>
        <v>0</v>
      </c>
      <c r="BD125" s="311">
        <f t="shared" si="80"/>
        <v>0</v>
      </c>
      <c r="BE125" s="311">
        <f t="shared" si="81"/>
        <v>0</v>
      </c>
      <c r="BF125" s="311">
        <f t="shared" si="82"/>
        <v>0</v>
      </c>
      <c r="BG125" s="311">
        <f t="shared" si="93"/>
        <v>0</v>
      </c>
      <c r="BH125" s="311">
        <v>70144.173646066338</v>
      </c>
      <c r="BI125" s="311">
        <f t="shared" si="52"/>
        <v>73058.546263871962</v>
      </c>
      <c r="BJ125" s="312">
        <f t="shared" si="53"/>
        <v>2914.372617805624</v>
      </c>
      <c r="BK125" s="311">
        <f t="shared" si="84"/>
        <v>0</v>
      </c>
      <c r="BL125" s="311">
        <f t="shared" si="85"/>
        <v>73058.546263871962</v>
      </c>
      <c r="BM125" s="311">
        <f t="shared" si="86"/>
        <v>0</v>
      </c>
      <c r="BN125" s="311">
        <f t="shared" si="87"/>
        <v>0</v>
      </c>
      <c r="BO125" s="311">
        <f t="shared" si="88"/>
        <v>0</v>
      </c>
      <c r="BP125" s="311">
        <f t="shared" si="89"/>
        <v>0</v>
      </c>
      <c r="BQ125" s="311">
        <f t="shared" si="90"/>
        <v>0</v>
      </c>
      <c r="BR125" s="311">
        <f t="shared" ref="BR125:BR186" si="96">BI125-AV125</f>
        <v>2914.3962638719677</v>
      </c>
      <c r="BS125" s="311">
        <f>ROUNDDOWN(BR125*'1. UC Assumptions'!$C$19,2)</f>
        <v>1277.08</v>
      </c>
      <c r="BT125" s="313">
        <f>IF(BR125&gt;0,BR125/'1. UC Assumptions'!$C$29*'1. UC Assumptions'!$C$28,0)</f>
        <v>2559.2592362047503</v>
      </c>
      <c r="BU125" s="312">
        <f>BT125*'1. UC Assumptions'!$C$19</f>
        <v>1121.4673973049216</v>
      </c>
      <c r="BV125" s="312">
        <f t="shared" si="54"/>
        <v>72703.409236204738</v>
      </c>
      <c r="BW125" s="79"/>
      <c r="BX125" s="93"/>
      <c r="BY125" s="93"/>
      <c r="BZ125" s="136">
        <v>58817.733240625472</v>
      </c>
      <c r="CA125" s="136">
        <v>277537.94930165232</v>
      </c>
      <c r="CB125" s="146">
        <f t="shared" si="91"/>
        <v>0</v>
      </c>
    </row>
    <row r="126" spans="1:80" s="6" customFormat="1">
      <c r="A126" s="130" t="s">
        <v>726</v>
      </c>
      <c r="B126" s="130" t="s">
        <v>282</v>
      </c>
      <c r="C126" s="246" t="s">
        <v>282</v>
      </c>
      <c r="D126" s="246" t="s">
        <v>282</v>
      </c>
      <c r="E126" s="129" t="s">
        <v>580</v>
      </c>
      <c r="F126" s="130" t="s">
        <v>604</v>
      </c>
      <c r="G126" s="130"/>
      <c r="H126" s="130" t="s">
        <v>1076</v>
      </c>
      <c r="I126" s="246" t="s">
        <v>1322</v>
      </c>
      <c r="J126" s="101"/>
      <c r="K126" s="125">
        <f t="shared" si="55"/>
        <v>1</v>
      </c>
      <c r="L126" s="136">
        <v>1614456.3634338144</v>
      </c>
      <c r="M126" s="136">
        <v>3097250.6400000025</v>
      </c>
      <c r="N126" s="151">
        <f t="shared" si="56"/>
        <v>0.14306659409426659</v>
      </c>
      <c r="O126" s="136">
        <v>5347641.2640486537</v>
      </c>
      <c r="P126" s="136">
        <v>38153.612736542716</v>
      </c>
      <c r="Q126" s="136">
        <f t="shared" ref="Q126:Q187" si="97">O126+P126</f>
        <v>5385794.8767851964</v>
      </c>
      <c r="R126" s="136">
        <v>687757.76649240928</v>
      </c>
      <c r="S126" s="136">
        <f t="shared" si="94"/>
        <v>4698037.1102927867</v>
      </c>
      <c r="T126" s="136">
        <f t="shared" si="62"/>
        <v>4698037.1102927867</v>
      </c>
      <c r="U126" s="136" t="b">
        <f t="shared" si="63"/>
        <v>0</v>
      </c>
      <c r="V126" s="136">
        <v>0</v>
      </c>
      <c r="W126" s="136">
        <v>0</v>
      </c>
      <c r="X126" s="136">
        <v>0</v>
      </c>
      <c r="Y126" s="136">
        <v>0</v>
      </c>
      <c r="Z126" s="136">
        <v>0</v>
      </c>
      <c r="AA126" s="63">
        <f t="shared" si="57"/>
        <v>0</v>
      </c>
      <c r="AB126" s="63">
        <v>0</v>
      </c>
      <c r="AC126" s="63">
        <f t="shared" si="58"/>
        <v>4698037.1102927867</v>
      </c>
      <c r="AD126" s="44">
        <f>IF(E126='2. UC Pool Allocations by Type'!B$5,'2. UC Pool Allocations by Type'!J$5,IF(E126='2. UC Pool Allocations by Type'!B$6,'2. UC Pool Allocations by Type'!J$6,IF(E126='2. UC Pool Allocations by Type'!B$7,'2. UC Pool Allocations by Type'!J$7,IF(E126='2. UC Pool Allocations by Type'!B$10,'2. UC Pool Allocations by Type'!J$10,IF(E126='2. UC Pool Allocations by Type'!B$14,'2. UC Pool Allocations by Type'!J$14,IF(E126='2. UC Pool Allocations by Type'!B$15,'2. UC Pool Allocations by Type'!J$15,IF(E126='2. UC Pool Allocations by Type'!B$16,'2. UC Pool Allocations by Type'!J$16,0)))))))</f>
        <v>1888113440.4202065</v>
      </c>
      <c r="AE126" s="64">
        <f t="shared" si="64"/>
        <v>4698037.1102927867</v>
      </c>
      <c r="AF126" s="64">
        <f t="shared" si="65"/>
        <v>0</v>
      </c>
      <c r="AG126" s="64">
        <f t="shared" si="66"/>
        <v>0</v>
      </c>
      <c r="AH126" s="64">
        <f t="shared" si="67"/>
        <v>0</v>
      </c>
      <c r="AI126" s="64">
        <f t="shared" si="68"/>
        <v>0</v>
      </c>
      <c r="AJ126" s="64">
        <f t="shared" si="69"/>
        <v>0</v>
      </c>
      <c r="AK126" s="64">
        <f t="shared" si="70"/>
        <v>0</v>
      </c>
      <c r="AL126" s="42">
        <f t="shared" si="71"/>
        <v>1753531.9290408804</v>
      </c>
      <c r="AM126" s="44">
        <f>IF($F126=$E$362,S126*'1. UC Assumptions'!$H$14,0)</f>
        <v>3734337.1902327277</v>
      </c>
      <c r="AN126" s="63">
        <f t="shared" si="59"/>
        <v>1980805.2611918473</v>
      </c>
      <c r="AO126" s="63">
        <f t="shared" si="72"/>
        <v>0</v>
      </c>
      <c r="AP126" s="63">
        <f t="shared" si="73"/>
        <v>0</v>
      </c>
      <c r="AQ126" s="63">
        <f t="shared" si="74"/>
        <v>0</v>
      </c>
      <c r="AR126" s="63">
        <f t="shared" si="75"/>
        <v>1980805.2611918473</v>
      </c>
      <c r="AS126" s="63">
        <f t="shared" si="76"/>
        <v>0</v>
      </c>
      <c r="AT126" s="63">
        <f t="shared" si="77"/>
        <v>0</v>
      </c>
      <c r="AU126" s="87">
        <f t="shared" si="60"/>
        <v>3734337.1902327277</v>
      </c>
      <c r="AV126" s="310">
        <v>3403600.9400000004</v>
      </c>
      <c r="AW126" s="310">
        <f>AV126*'1. UC Assumptions'!$C$19</f>
        <v>1491457.931908</v>
      </c>
      <c r="AX126" s="311">
        <f>IF(((S126+AA126)-AV126)*'1. UC Assumptions'!$C$19&gt;0,((S126+AA126)-AV126)*'1. UC Assumptions'!$C$19,0)</f>
        <v>567221.92982229893</v>
      </c>
      <c r="AY126" s="311">
        <f t="shared" si="61"/>
        <v>2058679.861730299</v>
      </c>
      <c r="AZ126" s="311">
        <f>ROUND(AY126/'1. UC Assumptions'!$C$19,2)</f>
        <v>4698037.1100000003</v>
      </c>
      <c r="BA126" s="311">
        <f t="shared" si="95"/>
        <v>3734337.1902327277</v>
      </c>
      <c r="BB126" s="311">
        <f t="shared" si="78"/>
        <v>0</v>
      </c>
      <c r="BC126" s="311">
        <f t="shared" si="79"/>
        <v>0</v>
      </c>
      <c r="BD126" s="311">
        <f t="shared" si="80"/>
        <v>963699.91976727266</v>
      </c>
      <c r="BE126" s="311">
        <f t="shared" si="81"/>
        <v>0</v>
      </c>
      <c r="BF126" s="311">
        <f t="shared" si="82"/>
        <v>0</v>
      </c>
      <c r="BG126" s="311">
        <f t="shared" si="93"/>
        <v>0</v>
      </c>
      <c r="BH126" s="311">
        <v>3403600.9463837873</v>
      </c>
      <c r="BI126" s="311">
        <f t="shared" ref="BI126:BI187" si="98">BA126+BF126+BG126</f>
        <v>3734337.1902327277</v>
      </c>
      <c r="BJ126" s="312">
        <f t="shared" ref="BJ126:BJ187" si="99">BI126-BH126</f>
        <v>330736.24384894036</v>
      </c>
      <c r="BK126" s="311">
        <f t="shared" si="84"/>
        <v>3734337.1902327277</v>
      </c>
      <c r="BL126" s="311">
        <f t="shared" si="85"/>
        <v>0</v>
      </c>
      <c r="BM126" s="311">
        <f t="shared" si="86"/>
        <v>0</v>
      </c>
      <c r="BN126" s="311">
        <f t="shared" si="87"/>
        <v>0</v>
      </c>
      <c r="BO126" s="311">
        <f t="shared" si="88"/>
        <v>0</v>
      </c>
      <c r="BP126" s="311">
        <f t="shared" si="89"/>
        <v>0</v>
      </c>
      <c r="BQ126" s="311">
        <f t="shared" si="90"/>
        <v>0</v>
      </c>
      <c r="BR126" s="311">
        <f t="shared" si="96"/>
        <v>330736.25023272727</v>
      </c>
      <c r="BS126" s="311">
        <f>ROUNDDOWN(BR126*'1. UC Assumptions'!$C$19,2)</f>
        <v>144928.62</v>
      </c>
      <c r="BT126" s="313">
        <f>IF(BR126&gt;0,BR126/'1. UC Assumptions'!$C$29*'1. UC Assumptions'!$C$28,0)</f>
        <v>290434.01326327591</v>
      </c>
      <c r="BU126" s="312">
        <f>BT126*'1. UC Assumptions'!$C$19</f>
        <v>127268.18461196749</v>
      </c>
      <c r="BV126" s="312">
        <f t="shared" ref="BV126:BV187" si="100">AV126+BT126</f>
        <v>3694034.9532632763</v>
      </c>
      <c r="BW126" s="79"/>
      <c r="BX126" s="93"/>
      <c r="BY126" s="93"/>
      <c r="BZ126" s="136">
        <v>1981846.3334338141</v>
      </c>
      <c r="CA126" s="136">
        <v>5347641.2640486537</v>
      </c>
      <c r="CB126" s="146">
        <f t="shared" si="91"/>
        <v>-38153.612736542709</v>
      </c>
    </row>
    <row r="127" spans="1:80" s="6" customFormat="1">
      <c r="A127" s="130" t="s">
        <v>1206</v>
      </c>
      <c r="B127" s="130" t="s">
        <v>283</v>
      </c>
      <c r="C127" s="246" t="s">
        <v>283</v>
      </c>
      <c r="D127" s="246" t="s">
        <v>283</v>
      </c>
      <c r="E127" s="129" t="s">
        <v>599</v>
      </c>
      <c r="F127" s="130" t="s">
        <v>604</v>
      </c>
      <c r="G127" s="130"/>
      <c r="H127" s="130" t="s">
        <v>727</v>
      </c>
      <c r="I127" s="246" t="s">
        <v>1389</v>
      </c>
      <c r="J127" s="101"/>
      <c r="K127" s="125" t="str">
        <f t="shared" si="55"/>
        <v xml:space="preserve"> </v>
      </c>
      <c r="L127" s="136">
        <v>5777167.2178670028</v>
      </c>
      <c r="M127" s="136">
        <v>9126316.0899999999</v>
      </c>
      <c r="N127" s="151">
        <f t="shared" si="56"/>
        <v>8.8730535343394701E-2</v>
      </c>
      <c r="O127" s="136">
        <v>16225877.360255387</v>
      </c>
      <c r="P127" s="136">
        <v>0</v>
      </c>
      <c r="Q127" s="136">
        <f t="shared" si="97"/>
        <v>16225877.360255387</v>
      </c>
      <c r="R127" s="136">
        <v>0</v>
      </c>
      <c r="S127" s="136">
        <f t="shared" si="94"/>
        <v>16225877.360255387</v>
      </c>
      <c r="T127" s="136" t="b">
        <f t="shared" si="62"/>
        <v>0</v>
      </c>
      <c r="U127" s="136">
        <f t="shared" si="63"/>
        <v>16225877.360255387</v>
      </c>
      <c r="V127" s="136">
        <v>0</v>
      </c>
      <c r="W127" s="136">
        <v>0</v>
      </c>
      <c r="X127" s="136">
        <v>0</v>
      </c>
      <c r="Y127" s="136">
        <v>0</v>
      </c>
      <c r="Z127" s="136">
        <v>0</v>
      </c>
      <c r="AA127" s="63">
        <f t="shared" si="57"/>
        <v>0</v>
      </c>
      <c r="AB127" s="63">
        <v>0</v>
      </c>
      <c r="AC127" s="63">
        <f t="shared" si="58"/>
        <v>16225877.360255387</v>
      </c>
      <c r="AD127" s="44">
        <f>IF(E127='2. UC Pool Allocations by Type'!B$5,'2. UC Pool Allocations by Type'!J$5,IF(E127='2. UC Pool Allocations by Type'!B$6,'2. UC Pool Allocations by Type'!J$6,IF(E127='2. UC Pool Allocations by Type'!B$7,'2. UC Pool Allocations by Type'!J$7,IF(E127='2. UC Pool Allocations by Type'!B$10,'2. UC Pool Allocations by Type'!J$10,IF(E127='2. UC Pool Allocations by Type'!B$14,'2. UC Pool Allocations by Type'!J$14,IF(E127='2. UC Pool Allocations by Type'!B$15,'2. UC Pool Allocations by Type'!J$15,IF(E127='2. UC Pool Allocations by Type'!B$16,'2. UC Pool Allocations by Type'!J$16,0)))))))</f>
        <v>232198730.65142876</v>
      </c>
      <c r="AE127" s="64">
        <f t="shared" si="64"/>
        <v>0</v>
      </c>
      <c r="AF127" s="64">
        <f t="shared" si="65"/>
        <v>16225877.360255387</v>
      </c>
      <c r="AG127" s="64">
        <f t="shared" si="66"/>
        <v>0</v>
      </c>
      <c r="AH127" s="64">
        <f t="shared" si="67"/>
        <v>0</v>
      </c>
      <c r="AI127" s="64">
        <f t="shared" si="68"/>
        <v>0</v>
      </c>
      <c r="AJ127" s="64">
        <f t="shared" si="69"/>
        <v>0</v>
      </c>
      <c r="AK127" s="64">
        <f t="shared" si="70"/>
        <v>0</v>
      </c>
      <c r="AL127" s="42">
        <f t="shared" si="71"/>
        <v>8126475.5438016476</v>
      </c>
      <c r="AM127" s="44">
        <f>IF($F127=$E$362,S127*'1. UC Assumptions'!$H$14,0)</f>
        <v>12897492.26071582</v>
      </c>
      <c r="AN127" s="63">
        <f t="shared" si="59"/>
        <v>4771016.7169141723</v>
      </c>
      <c r="AO127" s="63">
        <f t="shared" si="72"/>
        <v>4771016.7169141723</v>
      </c>
      <c r="AP127" s="63">
        <f t="shared" si="73"/>
        <v>0</v>
      </c>
      <c r="AQ127" s="63">
        <f t="shared" si="74"/>
        <v>0</v>
      </c>
      <c r="AR127" s="63">
        <f t="shared" si="75"/>
        <v>0</v>
      </c>
      <c r="AS127" s="63">
        <f t="shared" si="76"/>
        <v>0</v>
      </c>
      <c r="AT127" s="63">
        <f t="shared" si="77"/>
        <v>0</v>
      </c>
      <c r="AU127" s="87">
        <f t="shared" si="60"/>
        <v>12897492.26071582</v>
      </c>
      <c r="AV127" s="310">
        <v>12472704.49</v>
      </c>
      <c r="AW127" s="310">
        <f>AV127*'1. UC Assumptions'!$C$19</f>
        <v>5465539.1075179996</v>
      </c>
      <c r="AX127" s="311">
        <f>IF(((S127+AA127)-AV127)*'1. UC Assumptions'!$C$19&gt;0,((S127+AA127)-AV127)*'1. UC Assumptions'!$C$19,0)</f>
        <v>1644640.3517459102</v>
      </c>
      <c r="AY127" s="311">
        <f t="shared" si="61"/>
        <v>7110179.4592639096</v>
      </c>
      <c r="AZ127" s="311">
        <f>ROUND(AY127/'1. UC Assumptions'!$C$19,2)</f>
        <v>16225877.359999999</v>
      </c>
      <c r="BA127" s="311">
        <f t="shared" si="95"/>
        <v>12897492.26071582</v>
      </c>
      <c r="BB127" s="311">
        <f t="shared" si="78"/>
        <v>0</v>
      </c>
      <c r="BC127" s="311">
        <f t="shared" si="79"/>
        <v>0</v>
      </c>
      <c r="BD127" s="311">
        <f t="shared" si="80"/>
        <v>0</v>
      </c>
      <c r="BE127" s="311">
        <f t="shared" si="81"/>
        <v>0</v>
      </c>
      <c r="BF127" s="311">
        <f t="shared" si="82"/>
        <v>0</v>
      </c>
      <c r="BG127" s="311">
        <f t="shared" si="93"/>
        <v>0</v>
      </c>
      <c r="BH127" s="311">
        <v>12472704.501961874</v>
      </c>
      <c r="BI127" s="311">
        <f t="shared" si="98"/>
        <v>12897492.26071582</v>
      </c>
      <c r="BJ127" s="312">
        <f t="shared" si="99"/>
        <v>424787.75875394605</v>
      </c>
      <c r="BK127" s="311">
        <f t="shared" si="84"/>
        <v>0</v>
      </c>
      <c r="BL127" s="311">
        <f t="shared" si="85"/>
        <v>12897492.26071582</v>
      </c>
      <c r="BM127" s="311">
        <f t="shared" si="86"/>
        <v>0</v>
      </c>
      <c r="BN127" s="311">
        <f t="shared" si="87"/>
        <v>0</v>
      </c>
      <c r="BO127" s="311">
        <f t="shared" si="88"/>
        <v>0</v>
      </c>
      <c r="BP127" s="311">
        <f t="shared" si="89"/>
        <v>0</v>
      </c>
      <c r="BQ127" s="311">
        <f t="shared" si="90"/>
        <v>0</v>
      </c>
      <c r="BR127" s="311">
        <f t="shared" si="96"/>
        <v>424787.77071581967</v>
      </c>
      <c r="BS127" s="311">
        <f>ROUNDDOWN(BR127*'1. UC Assumptions'!$C$19,2)</f>
        <v>186142</v>
      </c>
      <c r="BT127" s="313">
        <f>IF(BR127&gt;0,BR127/'1. UC Assumptions'!$C$29*'1. UC Assumptions'!$C$28,0)</f>
        <v>373024.78016045329</v>
      </c>
      <c r="BU127" s="312">
        <f>BT127*'1. UC Assumptions'!$C$19</f>
        <v>163459.45866631062</v>
      </c>
      <c r="BV127" s="312">
        <f t="shared" si="100"/>
        <v>12845729.270160453</v>
      </c>
      <c r="BW127" s="79"/>
      <c r="BX127" s="93"/>
      <c r="BY127" s="93"/>
      <c r="BZ127" s="136">
        <v>6284740.957867003</v>
      </c>
      <c r="CA127" s="136">
        <v>16225877.360255387</v>
      </c>
      <c r="CB127" s="146">
        <f t="shared" si="91"/>
        <v>0</v>
      </c>
    </row>
    <row r="128" spans="1:80" s="6" customFormat="1">
      <c r="A128" s="130" t="s">
        <v>1207</v>
      </c>
      <c r="B128" s="130" t="s">
        <v>267</v>
      </c>
      <c r="C128" s="246" t="s">
        <v>267</v>
      </c>
      <c r="D128" s="246" t="s">
        <v>267</v>
      </c>
      <c r="E128" s="129" t="s">
        <v>580</v>
      </c>
      <c r="F128" s="130"/>
      <c r="G128" s="130"/>
      <c r="H128" s="130" t="s">
        <v>1077</v>
      </c>
      <c r="I128" s="246" t="s">
        <v>562</v>
      </c>
      <c r="J128" s="101"/>
      <c r="K128" s="125" t="str">
        <f t="shared" ref="K128:K187" si="101">IF(R128&gt;0,1," ")</f>
        <v xml:space="preserve"> </v>
      </c>
      <c r="L128" s="136">
        <v>49053971.680869594</v>
      </c>
      <c r="M128" s="136">
        <v>24365236</v>
      </c>
      <c r="N128" s="151">
        <f t="shared" ref="N128:N187" si="102">Q128/(L128+M128)-1</f>
        <v>0.18019010073715025</v>
      </c>
      <c r="O128" s="136">
        <v>86648622.108927235</v>
      </c>
      <c r="P128" s="136">
        <v>0</v>
      </c>
      <c r="Q128" s="136">
        <f t="shared" si="97"/>
        <v>86648622.108927235</v>
      </c>
      <c r="R128" s="136">
        <v>0</v>
      </c>
      <c r="S128" s="136">
        <f t="shared" si="94"/>
        <v>86648622.108927235</v>
      </c>
      <c r="T128" s="136">
        <f t="shared" si="62"/>
        <v>0</v>
      </c>
      <c r="U128" s="136" t="b">
        <f t="shared" si="63"/>
        <v>0</v>
      </c>
      <c r="V128" s="136">
        <v>0</v>
      </c>
      <c r="W128" s="136">
        <v>0</v>
      </c>
      <c r="X128" s="136">
        <v>0</v>
      </c>
      <c r="Y128" s="136">
        <v>0</v>
      </c>
      <c r="Z128" s="136">
        <v>0</v>
      </c>
      <c r="AA128" s="63">
        <f t="shared" ref="AA128:AA187" si="103">V128+W128+X128+Y128+Z128</f>
        <v>0</v>
      </c>
      <c r="AB128" s="63">
        <v>0</v>
      </c>
      <c r="AC128" s="63">
        <f t="shared" ref="AC128:AC187" si="104">S128+AA128+AB128</f>
        <v>86648622.108927235</v>
      </c>
      <c r="AD128" s="44">
        <f>IF(E128='2. UC Pool Allocations by Type'!B$5,'2. UC Pool Allocations by Type'!J$5,IF(E128='2. UC Pool Allocations by Type'!B$6,'2. UC Pool Allocations by Type'!J$6,IF(E128='2. UC Pool Allocations by Type'!B$7,'2. UC Pool Allocations by Type'!J$7,IF(E128='2. UC Pool Allocations by Type'!B$10,'2. UC Pool Allocations by Type'!J$10,IF(E128='2. UC Pool Allocations by Type'!B$14,'2. UC Pool Allocations by Type'!J$14,IF(E128='2. UC Pool Allocations by Type'!B$15,'2. UC Pool Allocations by Type'!J$15,IF(E128='2. UC Pool Allocations by Type'!B$16,'2. UC Pool Allocations by Type'!J$16,0)))))))</f>
        <v>1888113440.4202065</v>
      </c>
      <c r="AE128" s="64">
        <f t="shared" si="64"/>
        <v>86648622.108927235</v>
      </c>
      <c r="AF128" s="64">
        <f t="shared" si="65"/>
        <v>0</v>
      </c>
      <c r="AG128" s="64">
        <f t="shared" si="66"/>
        <v>0</v>
      </c>
      <c r="AH128" s="64">
        <f t="shared" si="67"/>
        <v>0</v>
      </c>
      <c r="AI128" s="64">
        <f t="shared" si="68"/>
        <v>0</v>
      </c>
      <c r="AJ128" s="64">
        <f t="shared" si="69"/>
        <v>0</v>
      </c>
      <c r="AK128" s="64">
        <f t="shared" si="70"/>
        <v>0</v>
      </c>
      <c r="AL128" s="42">
        <f t="shared" si="71"/>
        <v>32341405.976235956</v>
      </c>
      <c r="AM128" s="44">
        <f>IF($F128=$E$362,S128*'1. UC Assumptions'!$H$14,0)</f>
        <v>0</v>
      </c>
      <c r="AN128" s="63">
        <f t="shared" ref="AN128:AN187" si="105">IF(AM128=0,0,IF(AL128&gt;AM128,0,AM128-AL128))</f>
        <v>0</v>
      </c>
      <c r="AO128" s="63">
        <f t="shared" si="72"/>
        <v>0</v>
      </c>
      <c r="AP128" s="63">
        <f t="shared" si="73"/>
        <v>0</v>
      </c>
      <c r="AQ128" s="63">
        <f t="shared" si="74"/>
        <v>0</v>
      </c>
      <c r="AR128" s="63">
        <f t="shared" si="75"/>
        <v>0</v>
      </c>
      <c r="AS128" s="63">
        <f t="shared" si="76"/>
        <v>32341405.976235956</v>
      </c>
      <c r="AT128" s="63">
        <f t="shared" si="77"/>
        <v>-3558412.0503209298</v>
      </c>
      <c r="AU128" s="87">
        <f t="shared" ref="AU128:AU187" si="106">AL128+AN128+AQ128+AT128</f>
        <v>28782993.925915025</v>
      </c>
      <c r="AV128" s="310">
        <v>26191611.039999999</v>
      </c>
      <c r="AW128" s="310">
        <f>AV128*'1. UC Assumptions'!$C$19</f>
        <v>11477163.957727998</v>
      </c>
      <c r="AX128" s="311">
        <f>IF(((S128+AA128)-AV128)*'1. UC Assumptions'!$C$19&gt;0,((S128+AA128)-AV128)*'1. UC Assumptions'!$C$19,0)</f>
        <v>26492262.250403915</v>
      </c>
      <c r="AY128" s="311">
        <f t="shared" ref="AY128:AY187" si="107">AX128+AW128</f>
        <v>37969426.208131909</v>
      </c>
      <c r="AZ128" s="311">
        <f>ROUND(AY128/'1. UC Assumptions'!$C$19,2)</f>
        <v>86648622.109999999</v>
      </c>
      <c r="BA128" s="311">
        <f t="shared" si="95"/>
        <v>28782993.925915025</v>
      </c>
      <c r="BB128" s="311">
        <f t="shared" si="78"/>
        <v>0</v>
      </c>
      <c r="BC128" s="311">
        <f t="shared" si="79"/>
        <v>0</v>
      </c>
      <c r="BD128" s="311">
        <f t="shared" si="80"/>
        <v>57865628.184084974</v>
      </c>
      <c r="BE128" s="311">
        <f t="shared" si="81"/>
        <v>0</v>
      </c>
      <c r="BF128" s="311">
        <f t="shared" si="82"/>
        <v>0</v>
      </c>
      <c r="BG128" s="311">
        <f t="shared" si="93"/>
        <v>0</v>
      </c>
      <c r="BH128" s="311">
        <v>23475382.064550821</v>
      </c>
      <c r="BI128" s="311">
        <f t="shared" si="98"/>
        <v>28782993.925915025</v>
      </c>
      <c r="BJ128" s="312">
        <f t="shared" si="99"/>
        <v>5307611.8613642044</v>
      </c>
      <c r="BK128" s="311">
        <f t="shared" si="84"/>
        <v>28782993.925915025</v>
      </c>
      <c r="BL128" s="311">
        <f t="shared" si="85"/>
        <v>0</v>
      </c>
      <c r="BM128" s="311">
        <f t="shared" si="86"/>
        <v>0</v>
      </c>
      <c r="BN128" s="311">
        <f t="shared" si="87"/>
        <v>0</v>
      </c>
      <c r="BO128" s="311">
        <f t="shared" si="88"/>
        <v>0</v>
      </c>
      <c r="BP128" s="311">
        <f t="shared" si="89"/>
        <v>0</v>
      </c>
      <c r="BQ128" s="311">
        <f t="shared" si="90"/>
        <v>0</v>
      </c>
      <c r="BR128" s="311">
        <f t="shared" si="96"/>
        <v>2591382.8859150261</v>
      </c>
      <c r="BS128" s="311">
        <f>ROUNDDOWN(BR128*'1. UC Assumptions'!$C$19,2)</f>
        <v>1135543.98</v>
      </c>
      <c r="BT128" s="313">
        <f>IF(BR128&gt;0,BR128/'1. UC Assumptions'!$C$29*'1. UC Assumptions'!$C$28,0)</f>
        <v>2275607.015948433</v>
      </c>
      <c r="BU128" s="312">
        <f>BT128*'1. UC Assumptions'!$C$19</f>
        <v>997170.99438860326</v>
      </c>
      <c r="BV128" s="312">
        <f t="shared" si="100"/>
        <v>28467218.055948433</v>
      </c>
      <c r="BW128" s="79"/>
      <c r="BX128" s="93"/>
      <c r="BY128" s="93"/>
      <c r="BZ128" s="136">
        <v>57932123.260869592</v>
      </c>
      <c r="CA128" s="136">
        <v>86648622.108927235</v>
      </c>
      <c r="CB128" s="146">
        <f t="shared" si="91"/>
        <v>0</v>
      </c>
    </row>
    <row r="129" spans="1:80" s="6" customFormat="1">
      <c r="A129" s="130" t="s">
        <v>1208</v>
      </c>
      <c r="B129" s="130" t="s">
        <v>452</v>
      </c>
      <c r="C129" s="246" t="s">
        <v>452</v>
      </c>
      <c r="D129" s="246" t="s">
        <v>452</v>
      </c>
      <c r="E129" s="129" t="s">
        <v>580</v>
      </c>
      <c r="F129" s="130"/>
      <c r="G129" s="130"/>
      <c r="H129" s="130" t="s">
        <v>1078</v>
      </c>
      <c r="I129" s="246" t="s">
        <v>1318</v>
      </c>
      <c r="J129" s="101"/>
      <c r="K129" s="125" t="str">
        <f t="shared" si="101"/>
        <v xml:space="preserve"> </v>
      </c>
      <c r="L129" s="136">
        <v>7377401.1420408161</v>
      </c>
      <c r="M129" s="136">
        <v>8276218</v>
      </c>
      <c r="N129" s="151">
        <f t="shared" si="102"/>
        <v>0.14455353219078582</v>
      </c>
      <c r="O129" s="136">
        <v>17916405.080592114</v>
      </c>
      <c r="P129" s="136">
        <v>0</v>
      </c>
      <c r="Q129" s="136">
        <f t="shared" si="97"/>
        <v>17916405.080592114</v>
      </c>
      <c r="R129" s="136">
        <v>0</v>
      </c>
      <c r="S129" s="136">
        <f t="shared" si="94"/>
        <v>17916405.080592114</v>
      </c>
      <c r="T129" s="136">
        <f t="shared" si="62"/>
        <v>0</v>
      </c>
      <c r="U129" s="136" t="b">
        <f t="shared" si="63"/>
        <v>0</v>
      </c>
      <c r="V129" s="136">
        <v>0</v>
      </c>
      <c r="W129" s="136">
        <v>0</v>
      </c>
      <c r="X129" s="136">
        <v>0</v>
      </c>
      <c r="Y129" s="136">
        <v>0</v>
      </c>
      <c r="Z129" s="136">
        <v>0</v>
      </c>
      <c r="AA129" s="63">
        <f t="shared" si="103"/>
        <v>0</v>
      </c>
      <c r="AB129" s="63">
        <v>0</v>
      </c>
      <c r="AC129" s="63">
        <f t="shared" si="104"/>
        <v>17916405.080592114</v>
      </c>
      <c r="AD129" s="44">
        <f>IF(E129='2. UC Pool Allocations by Type'!B$5,'2. UC Pool Allocations by Type'!J$5,IF(E129='2. UC Pool Allocations by Type'!B$6,'2. UC Pool Allocations by Type'!J$6,IF(E129='2. UC Pool Allocations by Type'!B$7,'2. UC Pool Allocations by Type'!J$7,IF(E129='2. UC Pool Allocations by Type'!B$10,'2. UC Pool Allocations by Type'!J$10,IF(E129='2. UC Pool Allocations by Type'!B$14,'2. UC Pool Allocations by Type'!J$14,IF(E129='2. UC Pool Allocations by Type'!B$15,'2. UC Pool Allocations by Type'!J$15,IF(E129='2. UC Pool Allocations by Type'!B$16,'2. UC Pool Allocations by Type'!J$16,0)))))))</f>
        <v>1888113440.4202065</v>
      </c>
      <c r="AE129" s="64">
        <f t="shared" si="64"/>
        <v>17916405.080592114</v>
      </c>
      <c r="AF129" s="64">
        <f t="shared" si="65"/>
        <v>0</v>
      </c>
      <c r="AG129" s="64">
        <f t="shared" si="66"/>
        <v>0</v>
      </c>
      <c r="AH129" s="64">
        <f t="shared" si="67"/>
        <v>0</v>
      </c>
      <c r="AI129" s="64">
        <f t="shared" si="68"/>
        <v>0</v>
      </c>
      <c r="AJ129" s="64">
        <f t="shared" si="69"/>
        <v>0</v>
      </c>
      <c r="AK129" s="64">
        <f t="shared" si="70"/>
        <v>0</v>
      </c>
      <c r="AL129" s="42">
        <f t="shared" si="71"/>
        <v>6687258.4496231405</v>
      </c>
      <c r="AM129" s="44">
        <f>IF($F129=$E$362,S129*'1. UC Assumptions'!$H$14,0)</f>
        <v>0</v>
      </c>
      <c r="AN129" s="63">
        <f t="shared" si="105"/>
        <v>0</v>
      </c>
      <c r="AO129" s="63">
        <f t="shared" si="72"/>
        <v>0</v>
      </c>
      <c r="AP129" s="63">
        <f t="shared" si="73"/>
        <v>0</v>
      </c>
      <c r="AQ129" s="63">
        <f t="shared" si="74"/>
        <v>0</v>
      </c>
      <c r="AR129" s="63">
        <f t="shared" si="75"/>
        <v>0</v>
      </c>
      <c r="AS129" s="63">
        <f t="shared" si="76"/>
        <v>6687258.4496231405</v>
      </c>
      <c r="AT129" s="63">
        <f t="shared" si="77"/>
        <v>-735775.71328328911</v>
      </c>
      <c r="AU129" s="87">
        <f t="shared" si="106"/>
        <v>5951482.7363398513</v>
      </c>
      <c r="AV129" s="310">
        <v>5584281.2299999995</v>
      </c>
      <c r="AW129" s="310">
        <f>AV129*'1. UC Assumptions'!$C$19</f>
        <v>2447032.0349859996</v>
      </c>
      <c r="AX129" s="311">
        <f>IF(((S129+AA129)-AV129)*'1. UC Assumptions'!$C$19&gt;0,((S129+AA129)-AV129)*'1. UC Assumptions'!$C$19,0)</f>
        <v>5403936.6713294638</v>
      </c>
      <c r="AY129" s="311">
        <f t="shared" si="107"/>
        <v>7850968.7063154634</v>
      </c>
      <c r="AZ129" s="311">
        <f>ROUND(AY129/'1. UC Assumptions'!$C$19,2)</f>
        <v>17916405.079999998</v>
      </c>
      <c r="BA129" s="311">
        <f t="shared" si="95"/>
        <v>5951482.7363398513</v>
      </c>
      <c r="BB129" s="311">
        <f t="shared" si="78"/>
        <v>0</v>
      </c>
      <c r="BC129" s="311">
        <f t="shared" si="79"/>
        <v>0</v>
      </c>
      <c r="BD129" s="311">
        <f t="shared" si="80"/>
        <v>11964922.343660146</v>
      </c>
      <c r="BE129" s="311">
        <f t="shared" si="81"/>
        <v>0</v>
      </c>
      <c r="BF129" s="311">
        <f t="shared" si="82"/>
        <v>0</v>
      </c>
      <c r="BG129" s="311">
        <f t="shared" si="93"/>
        <v>0</v>
      </c>
      <c r="BH129" s="311">
        <v>5005157.3921885202</v>
      </c>
      <c r="BI129" s="311">
        <f t="shared" si="98"/>
        <v>5951482.7363398513</v>
      </c>
      <c r="BJ129" s="312">
        <f t="shared" si="99"/>
        <v>946325.34415133111</v>
      </c>
      <c r="BK129" s="311">
        <f t="shared" si="84"/>
        <v>5951482.7363398513</v>
      </c>
      <c r="BL129" s="311">
        <f t="shared" si="85"/>
        <v>0</v>
      </c>
      <c r="BM129" s="311">
        <f t="shared" si="86"/>
        <v>0</v>
      </c>
      <c r="BN129" s="311">
        <f t="shared" si="87"/>
        <v>0</v>
      </c>
      <c r="BO129" s="311">
        <f t="shared" si="88"/>
        <v>0</v>
      </c>
      <c r="BP129" s="311">
        <f t="shared" si="89"/>
        <v>0</v>
      </c>
      <c r="BQ129" s="311">
        <f t="shared" si="90"/>
        <v>0</v>
      </c>
      <c r="BR129" s="311">
        <f t="shared" si="96"/>
        <v>367201.50633985177</v>
      </c>
      <c r="BS129" s="311">
        <f>ROUNDDOWN(BR129*'1. UC Assumptions'!$C$19,2)</f>
        <v>160907.70000000001</v>
      </c>
      <c r="BT129" s="313">
        <f>IF(BR129&gt;0,BR129/'1. UC Assumptions'!$C$29*'1. UC Assumptions'!$C$28,0)</f>
        <v>322455.75466118136</v>
      </c>
      <c r="BU129" s="312">
        <f>BT129*'1. UC Assumptions'!$C$19</f>
        <v>141300.11169252967</v>
      </c>
      <c r="BV129" s="312">
        <f t="shared" si="100"/>
        <v>5906736.9846611805</v>
      </c>
      <c r="BW129" s="79"/>
      <c r="BX129" s="93"/>
      <c r="BY129" s="93"/>
      <c r="BZ129" s="136">
        <v>8740472.9720408171</v>
      </c>
      <c r="CA129" s="136">
        <v>17916405.080592114</v>
      </c>
      <c r="CB129" s="146">
        <f t="shared" si="91"/>
        <v>0</v>
      </c>
    </row>
    <row r="130" spans="1:80" s="6" customFormat="1">
      <c r="A130" s="130" t="s">
        <v>768</v>
      </c>
      <c r="B130" s="130" t="s">
        <v>543</v>
      </c>
      <c r="C130" s="246" t="s">
        <v>543</v>
      </c>
      <c r="D130" s="246" t="s">
        <v>543</v>
      </c>
      <c r="E130" s="129" t="s">
        <v>580</v>
      </c>
      <c r="F130" s="130"/>
      <c r="G130" s="130"/>
      <c r="H130" s="130" t="s">
        <v>1079</v>
      </c>
      <c r="I130" s="246" t="s">
        <v>1349</v>
      </c>
      <c r="J130" s="101"/>
      <c r="K130" s="125" t="str">
        <f t="shared" si="101"/>
        <v xml:space="preserve"> </v>
      </c>
      <c r="L130" s="136">
        <v>7951176.3606753619</v>
      </c>
      <c r="M130" s="136">
        <v>6544249</v>
      </c>
      <c r="N130" s="151">
        <f t="shared" si="102"/>
        <v>7.1569929035669055E-2</v>
      </c>
      <c r="O130" s="136">
        <v>15532861.925080733</v>
      </c>
      <c r="P130" s="136">
        <v>0</v>
      </c>
      <c r="Q130" s="136">
        <f t="shared" si="97"/>
        <v>15532861.925080733</v>
      </c>
      <c r="R130" s="136">
        <v>0</v>
      </c>
      <c r="S130" s="136">
        <f t="shared" si="94"/>
        <v>15532861.925080733</v>
      </c>
      <c r="T130" s="136">
        <f t="shared" si="62"/>
        <v>0</v>
      </c>
      <c r="U130" s="136" t="b">
        <f t="shared" si="63"/>
        <v>0</v>
      </c>
      <c r="V130" s="136">
        <v>0</v>
      </c>
      <c r="W130" s="136">
        <v>0</v>
      </c>
      <c r="X130" s="136">
        <v>0</v>
      </c>
      <c r="Y130" s="136">
        <v>0</v>
      </c>
      <c r="Z130" s="136">
        <v>0</v>
      </c>
      <c r="AA130" s="63">
        <f t="shared" si="103"/>
        <v>0</v>
      </c>
      <c r="AB130" s="63">
        <v>0</v>
      </c>
      <c r="AC130" s="63">
        <f t="shared" si="104"/>
        <v>15532861.925080733</v>
      </c>
      <c r="AD130" s="44">
        <f>IF(E130='2. UC Pool Allocations by Type'!B$5,'2. UC Pool Allocations by Type'!J$5,IF(E130='2. UC Pool Allocations by Type'!B$6,'2. UC Pool Allocations by Type'!J$6,IF(E130='2. UC Pool Allocations by Type'!B$7,'2. UC Pool Allocations by Type'!J$7,IF(E130='2. UC Pool Allocations by Type'!B$10,'2. UC Pool Allocations by Type'!J$10,IF(E130='2. UC Pool Allocations by Type'!B$14,'2. UC Pool Allocations by Type'!J$14,IF(E130='2. UC Pool Allocations by Type'!B$15,'2. UC Pool Allocations by Type'!J$15,IF(E130='2. UC Pool Allocations by Type'!B$16,'2. UC Pool Allocations by Type'!J$16,0)))))))</f>
        <v>1888113440.4202065</v>
      </c>
      <c r="AE130" s="64">
        <f t="shared" si="64"/>
        <v>15532861.925080733</v>
      </c>
      <c r="AF130" s="64">
        <f t="shared" si="65"/>
        <v>0</v>
      </c>
      <c r="AG130" s="64">
        <f t="shared" si="66"/>
        <v>0</v>
      </c>
      <c r="AH130" s="64">
        <f t="shared" si="67"/>
        <v>0</v>
      </c>
      <c r="AI130" s="64">
        <f t="shared" si="68"/>
        <v>0</v>
      </c>
      <c r="AJ130" s="64">
        <f t="shared" si="69"/>
        <v>0</v>
      </c>
      <c r="AK130" s="64">
        <f t="shared" si="70"/>
        <v>0</v>
      </c>
      <c r="AL130" s="42">
        <f t="shared" si="71"/>
        <v>5797606.2546076821</v>
      </c>
      <c r="AM130" s="44">
        <f>IF($F130=$E$362,S130*'1. UC Assumptions'!$H$14,0)</f>
        <v>0</v>
      </c>
      <c r="AN130" s="63">
        <f t="shared" si="105"/>
        <v>0</v>
      </c>
      <c r="AO130" s="63">
        <f t="shared" si="72"/>
        <v>0</v>
      </c>
      <c r="AP130" s="63">
        <f t="shared" si="73"/>
        <v>0</v>
      </c>
      <c r="AQ130" s="63">
        <f t="shared" si="74"/>
        <v>0</v>
      </c>
      <c r="AR130" s="63">
        <f t="shared" si="75"/>
        <v>0</v>
      </c>
      <c r="AS130" s="63">
        <f t="shared" si="76"/>
        <v>5797606.2546076821</v>
      </c>
      <c r="AT130" s="63">
        <f t="shared" si="77"/>
        <v>-637890.38653949753</v>
      </c>
      <c r="AU130" s="87">
        <f t="shared" si="106"/>
        <v>5159715.8680681847</v>
      </c>
      <c r="AV130" s="310">
        <v>5171106.47</v>
      </c>
      <c r="AW130" s="310">
        <f>AV130*'1. UC Assumptions'!$C$19</f>
        <v>2265978.8551539998</v>
      </c>
      <c r="AX130" s="311">
        <f>IF(((S130+AA130)-AV130)*'1. UC Assumptions'!$C$19&gt;0,((S130+AA130)-AV130)*'1. UC Assumptions'!$C$19,0)</f>
        <v>4540521.2404163769</v>
      </c>
      <c r="AY130" s="311">
        <f t="shared" si="107"/>
        <v>6806500.0955703761</v>
      </c>
      <c r="AZ130" s="311">
        <f>ROUND(AY130/'1. UC Assumptions'!$C$19,2)</f>
        <v>15532861.93</v>
      </c>
      <c r="BA130" s="311">
        <f t="shared" si="95"/>
        <v>5159715.8680681847</v>
      </c>
      <c r="BB130" s="311">
        <f t="shared" si="78"/>
        <v>0</v>
      </c>
      <c r="BC130" s="311">
        <f t="shared" si="79"/>
        <v>0</v>
      </c>
      <c r="BD130" s="311">
        <f t="shared" si="80"/>
        <v>10373146.061931815</v>
      </c>
      <c r="BE130" s="311">
        <f t="shared" si="81"/>
        <v>0</v>
      </c>
      <c r="BF130" s="311">
        <f t="shared" si="82"/>
        <v>0</v>
      </c>
      <c r="BG130" s="311">
        <f t="shared" si="93"/>
        <v>0</v>
      </c>
      <c r="BH130" s="311">
        <v>4634831.3919294337</v>
      </c>
      <c r="BI130" s="311">
        <f t="shared" si="98"/>
        <v>5159715.8680681847</v>
      </c>
      <c r="BJ130" s="312">
        <f t="shared" si="99"/>
        <v>524884.47613875102</v>
      </c>
      <c r="BK130" s="311">
        <f t="shared" si="84"/>
        <v>5159715.8680681847</v>
      </c>
      <c r="BL130" s="311">
        <f t="shared" si="85"/>
        <v>0</v>
      </c>
      <c r="BM130" s="311">
        <f t="shared" si="86"/>
        <v>0</v>
      </c>
      <c r="BN130" s="311">
        <f t="shared" si="87"/>
        <v>0</v>
      </c>
      <c r="BO130" s="311">
        <f t="shared" si="88"/>
        <v>0</v>
      </c>
      <c r="BP130" s="311">
        <f t="shared" si="89"/>
        <v>0</v>
      </c>
      <c r="BQ130" s="311">
        <f t="shared" si="90"/>
        <v>0</v>
      </c>
      <c r="BR130" s="311">
        <f t="shared" si="96"/>
        <v>-11390.601931815036</v>
      </c>
      <c r="BS130" s="311">
        <f>ROUNDDOWN(BR130*'1. UC Assumptions'!$C$19,2)</f>
        <v>-4991.3599999999997</v>
      </c>
      <c r="BT130" s="313">
        <f>IF(BR130&gt;0,BR130/'1. UC Assumptions'!$C$29*'1. UC Assumptions'!$C$28,0)</f>
        <v>0</v>
      </c>
      <c r="BU130" s="312">
        <f>BT130*'1. UC Assumptions'!$C$19</f>
        <v>0</v>
      </c>
      <c r="BV130" s="312">
        <f t="shared" si="100"/>
        <v>5171106.47</v>
      </c>
      <c r="BW130" s="79"/>
      <c r="BX130" s="93"/>
      <c r="BY130" s="93"/>
      <c r="BZ130" s="136">
        <v>8208594.0006753625</v>
      </c>
      <c r="CA130" s="136">
        <v>15532861.925080733</v>
      </c>
      <c r="CB130" s="146">
        <f t="shared" si="91"/>
        <v>0</v>
      </c>
    </row>
    <row r="131" spans="1:80" s="6" customFormat="1" ht="38.25">
      <c r="A131" s="130" t="s">
        <v>1209</v>
      </c>
      <c r="B131" s="130" t="s">
        <v>512</v>
      </c>
      <c r="C131" s="246" t="s">
        <v>512</v>
      </c>
      <c r="D131" s="246" t="s">
        <v>512</v>
      </c>
      <c r="E131" s="129" t="s">
        <v>580</v>
      </c>
      <c r="F131" s="130"/>
      <c r="G131" s="130"/>
      <c r="H131" s="130" t="s">
        <v>1080</v>
      </c>
      <c r="I131" s="246" t="s">
        <v>1318</v>
      </c>
      <c r="J131" s="101"/>
      <c r="K131" s="125" t="str">
        <f t="shared" si="101"/>
        <v xml:space="preserve"> </v>
      </c>
      <c r="L131" s="136">
        <v>331698.06999999995</v>
      </c>
      <c r="M131" s="136">
        <v>285783</v>
      </c>
      <c r="N131" s="151">
        <f t="shared" si="102"/>
        <v>0.15442351451802172</v>
      </c>
      <c r="O131" s="136">
        <v>712834.66697774851</v>
      </c>
      <c r="P131" s="136">
        <v>0</v>
      </c>
      <c r="Q131" s="136">
        <f t="shared" si="97"/>
        <v>712834.66697774851</v>
      </c>
      <c r="R131" s="136">
        <v>0</v>
      </c>
      <c r="S131" s="136">
        <f t="shared" si="94"/>
        <v>712834.66697774851</v>
      </c>
      <c r="T131" s="136">
        <f t="shared" ref="T131:T194" si="108">IF($E131=$E$355,IF($F131=$E$362,$S131,0))</f>
        <v>0</v>
      </c>
      <c r="U131" s="136" t="b">
        <f t="shared" ref="U131:U194" si="109">IF($E131=$E$356,IF($F131=$E$362,$S131,0))</f>
        <v>0</v>
      </c>
      <c r="V131" s="136">
        <v>0</v>
      </c>
      <c r="W131" s="136">
        <v>0</v>
      </c>
      <c r="X131" s="136">
        <v>0</v>
      </c>
      <c r="Y131" s="136">
        <v>0</v>
      </c>
      <c r="Z131" s="136">
        <v>0</v>
      </c>
      <c r="AA131" s="63">
        <f t="shared" si="103"/>
        <v>0</v>
      </c>
      <c r="AB131" s="63">
        <v>0</v>
      </c>
      <c r="AC131" s="63">
        <f t="shared" si="104"/>
        <v>712834.66697774851</v>
      </c>
      <c r="AD131" s="44">
        <f>IF(E131='2. UC Pool Allocations by Type'!B$5,'2. UC Pool Allocations by Type'!J$5,IF(E131='2. UC Pool Allocations by Type'!B$6,'2. UC Pool Allocations by Type'!J$6,IF(E131='2. UC Pool Allocations by Type'!B$7,'2. UC Pool Allocations by Type'!J$7,IF(E131='2. UC Pool Allocations by Type'!B$10,'2. UC Pool Allocations by Type'!J$10,IF(E131='2. UC Pool Allocations by Type'!B$14,'2. UC Pool Allocations by Type'!J$14,IF(E131='2. UC Pool Allocations by Type'!B$15,'2. UC Pool Allocations by Type'!J$15,IF(E131='2. UC Pool Allocations by Type'!B$16,'2. UC Pool Allocations by Type'!J$16,0)))))))</f>
        <v>1888113440.4202065</v>
      </c>
      <c r="AE131" s="64">
        <f t="shared" ref="AE131:AE194" si="110">IF(E131=E$355,AC131,0)</f>
        <v>712834.66697774851</v>
      </c>
      <c r="AF131" s="64">
        <f t="shared" ref="AF131:AF194" si="111">IF(E131=E$356,AC131,0)</f>
        <v>0</v>
      </c>
      <c r="AG131" s="64">
        <f t="shared" ref="AG131:AG194" si="112">IF(E131=E$357,AC131,0)</f>
        <v>0</v>
      </c>
      <c r="AH131" s="64">
        <f t="shared" ref="AH131:AH194" si="113">IF(E131=E$358,AC131,0)</f>
        <v>0</v>
      </c>
      <c r="AI131" s="64">
        <f t="shared" ref="AI131:AI194" si="114">IF(E131=E$359,AC131,0)</f>
        <v>0</v>
      </c>
      <c r="AJ131" s="64">
        <f t="shared" ref="AJ131:AJ194" si="115">IF(E131=E$360,AC131,0)</f>
        <v>0</v>
      </c>
      <c r="AK131" s="64">
        <f t="shared" ref="AK131:AK194" si="116">IF(E131=E$361,AC131,0)</f>
        <v>0</v>
      </c>
      <c r="AL131" s="42">
        <f t="shared" ref="AL131:AL194" si="117">IF($E131=$E$355,$AD131*$AC131/$AE$351,IF($E131=$E$356,$AD131*$AC131/$AF$351,IF($E131=$E$357,$AD131*$AC131/$AG$351,IF($E131=$E$358,$AD131*$AC131/$AH$351,IF($E131=$E$359,$AD131*$AC131/$AI$351,IF($E131=$E$360,$AD131*$AC131/$AJ$351,IF($E131=$E$361,$AD131*$AC131/$AK$351,0)))))))</f>
        <v>266063.95805902965</v>
      </c>
      <c r="AM131" s="44">
        <f>IF($F131=$E$362,S131*'1. UC Assumptions'!$H$14,0)</f>
        <v>0</v>
      </c>
      <c r="AN131" s="63">
        <f t="shared" si="105"/>
        <v>0</v>
      </c>
      <c r="AO131" s="63">
        <f t="shared" ref="AO131:AO194" si="118">IF(E131=E$356,AN131,0)</f>
        <v>0</v>
      </c>
      <c r="AP131" s="63">
        <f t="shared" ref="AP131:AP194" si="119">IF(E131=E$356,IF(F131 &lt;&gt; E$362,AL131,0),0)</f>
        <v>0</v>
      </c>
      <c r="AQ131" s="63">
        <f t="shared" ref="AQ131:AQ194" si="120">-AO$351*AP131/AP$351</f>
        <v>0</v>
      </c>
      <c r="AR131" s="63">
        <f t="shared" ref="AR131:AR194" si="121">IF(E131=E$355,AN131,0)</f>
        <v>0</v>
      </c>
      <c r="AS131" s="63">
        <f t="shared" ref="AS131:AS194" si="122">IF(E131=E$355,IF(F131&lt;&gt;E$362,AL131,0),0)</f>
        <v>266063.95805902965</v>
      </c>
      <c r="AT131" s="63">
        <f t="shared" ref="AT131:AT194" si="123">-AR$351*AS131/AS$351</f>
        <v>-29274.088925169308</v>
      </c>
      <c r="AU131" s="87">
        <f t="shared" si="106"/>
        <v>236789.86913386034</v>
      </c>
      <c r="AV131" s="310">
        <v>235993.86</v>
      </c>
      <c r="AW131" s="310">
        <f>AV131*'1. UC Assumptions'!$C$19</f>
        <v>103412.50945199998</v>
      </c>
      <c r="AX131" s="311">
        <f>IF(((S131+AA131)-AV131)*'1. UC Assumptions'!$C$19&gt;0,((S131+AA131)-AV131)*'1. UC Assumptions'!$C$19,0)</f>
        <v>208951.64161764938</v>
      </c>
      <c r="AY131" s="311">
        <f t="shared" si="107"/>
        <v>312364.15106964938</v>
      </c>
      <c r="AZ131" s="311">
        <f>ROUND(AY131/'1. UC Assumptions'!$C$19,2)</f>
        <v>712834.67</v>
      </c>
      <c r="BA131" s="311">
        <f t="shared" si="95"/>
        <v>236789.86913386034</v>
      </c>
      <c r="BB131" s="311">
        <f t="shared" ref="BB131:BB194" si="124">IF(E131=E$355,AU131-BA131,0)</f>
        <v>0</v>
      </c>
      <c r="BC131" s="311">
        <f t="shared" ref="BC131:BC194" si="125">IF(E131=E$359,AU131-BA131,0)</f>
        <v>0</v>
      </c>
      <c r="BD131" s="311">
        <f t="shared" ref="BD131:BD194" si="126">IF(E131=E$355,IF(AZ131&gt;=BA131,AZ131-BA131,0),0)</f>
        <v>476044.8008661397</v>
      </c>
      <c r="BE131" s="311">
        <f t="shared" ref="BE131:BE194" si="127">IF(E131=E$359,IF(AZ131&gt;=BA131,AZ131-BA131,0),0)</f>
        <v>0</v>
      </c>
      <c r="BF131" s="311">
        <f t="shared" ref="BF131:BF194" si="128">IF(E131=E$355,BB$351/BD$351*BD131,0)</f>
        <v>0</v>
      </c>
      <c r="BG131" s="311">
        <f t="shared" ref="BG131:BG162" si="129">IF(E131=E$359,BC$351/BE$351*BE131,0)</f>
        <v>0</v>
      </c>
      <c r="BH131" s="311">
        <v>197436.12732848921</v>
      </c>
      <c r="BI131" s="311">
        <f t="shared" si="98"/>
        <v>236789.86913386034</v>
      </c>
      <c r="BJ131" s="312">
        <f t="shared" si="99"/>
        <v>39353.74180537113</v>
      </c>
      <c r="BK131" s="311">
        <f t="shared" ref="BK131:BK194" si="130">IF($E131=$E$355,$BI131,0)</f>
        <v>236789.86913386034</v>
      </c>
      <c r="BL131" s="311">
        <f t="shared" ref="BL131:BL194" si="131">IF($E131=$E$356,$BI131,0)</f>
        <v>0</v>
      </c>
      <c r="BM131" s="311">
        <f t="shared" ref="BM131:BM194" si="132">IF($E131=$E$357,$BI131,0)</f>
        <v>0</v>
      </c>
      <c r="BN131" s="311">
        <f t="shared" ref="BN131:BN194" si="133">IF($E131=$E$358,$BI131,0)</f>
        <v>0</v>
      </c>
      <c r="BO131" s="311">
        <f t="shared" ref="BO131:BO194" si="134">IF($E131=$E$359,$BI131,0)</f>
        <v>0</v>
      </c>
      <c r="BP131" s="311">
        <f t="shared" ref="BP131:BP194" si="135">IF($E131=$E$360,$BI131,0)</f>
        <v>0</v>
      </c>
      <c r="BQ131" s="311">
        <f t="shared" ref="BQ131:BQ194" si="136">IF($E131=$E$361,$BI131,0)</f>
        <v>0</v>
      </c>
      <c r="BR131" s="311">
        <f t="shared" si="96"/>
        <v>796.00913386035245</v>
      </c>
      <c r="BS131" s="311">
        <f>ROUNDDOWN(BR131*'1. UC Assumptions'!$C$19,2)</f>
        <v>348.81</v>
      </c>
      <c r="BT131" s="313">
        <f>IF(BR131&gt;0,BR131/'1. UC Assumptions'!$C$29*'1. UC Assumptions'!$C$28,0)</f>
        <v>699.0105474637495</v>
      </c>
      <c r="BU131" s="312">
        <f>BT131*'1. UC Assumptions'!$C$19</f>
        <v>306.30642189861504</v>
      </c>
      <c r="BV131" s="312">
        <f t="shared" si="100"/>
        <v>236692.87054746374</v>
      </c>
      <c r="BW131" s="79" t="s">
        <v>2181</v>
      </c>
      <c r="BX131" s="93"/>
      <c r="BY131" s="93"/>
      <c r="BZ131" s="136">
        <v>391255.01</v>
      </c>
      <c r="CA131" s="136">
        <v>712834.66697774851</v>
      </c>
      <c r="CB131" s="146">
        <f t="shared" si="91"/>
        <v>0</v>
      </c>
    </row>
    <row r="132" spans="1:80" s="6" customFormat="1">
      <c r="A132" s="130" t="s">
        <v>1210</v>
      </c>
      <c r="B132" s="130" t="s">
        <v>820</v>
      </c>
      <c r="C132" s="246" t="s">
        <v>820</v>
      </c>
      <c r="D132" s="246" t="s">
        <v>820</v>
      </c>
      <c r="E132" s="129" t="s">
        <v>580</v>
      </c>
      <c r="F132" s="130"/>
      <c r="G132" s="130"/>
      <c r="H132" s="130" t="s">
        <v>1081</v>
      </c>
      <c r="I132" s="246" t="s">
        <v>562</v>
      </c>
      <c r="J132" s="101"/>
      <c r="K132" s="125" t="str">
        <f t="shared" si="101"/>
        <v xml:space="preserve"> </v>
      </c>
      <c r="L132" s="136">
        <v>7892592.828717947</v>
      </c>
      <c r="M132" s="136">
        <v>5606030</v>
      </c>
      <c r="N132" s="151">
        <f t="shared" si="102"/>
        <v>0.10952434734320149</v>
      </c>
      <c r="O132" s="136">
        <v>14977050.684065321</v>
      </c>
      <c r="P132" s="136">
        <v>0</v>
      </c>
      <c r="Q132" s="136">
        <f t="shared" si="97"/>
        <v>14977050.684065321</v>
      </c>
      <c r="R132" s="136">
        <v>0</v>
      </c>
      <c r="S132" s="136">
        <f t="shared" si="94"/>
        <v>14977050.684065321</v>
      </c>
      <c r="T132" s="136">
        <f t="shared" si="108"/>
        <v>0</v>
      </c>
      <c r="U132" s="136" t="b">
        <f t="shared" si="109"/>
        <v>0</v>
      </c>
      <c r="V132" s="136">
        <v>0</v>
      </c>
      <c r="W132" s="136">
        <v>0</v>
      </c>
      <c r="X132" s="136">
        <v>0</v>
      </c>
      <c r="Y132" s="136">
        <v>0</v>
      </c>
      <c r="Z132" s="136">
        <v>0</v>
      </c>
      <c r="AA132" s="63">
        <f t="shared" si="103"/>
        <v>0</v>
      </c>
      <c r="AB132" s="63">
        <v>0</v>
      </c>
      <c r="AC132" s="63">
        <f t="shared" si="104"/>
        <v>14977050.684065321</v>
      </c>
      <c r="AD132" s="44">
        <f>IF(E132='2. UC Pool Allocations by Type'!B$5,'2. UC Pool Allocations by Type'!J$5,IF(E132='2. UC Pool Allocations by Type'!B$6,'2. UC Pool Allocations by Type'!J$6,IF(E132='2. UC Pool Allocations by Type'!B$7,'2. UC Pool Allocations by Type'!J$7,IF(E132='2. UC Pool Allocations by Type'!B$10,'2. UC Pool Allocations by Type'!J$10,IF(E132='2. UC Pool Allocations by Type'!B$14,'2. UC Pool Allocations by Type'!J$14,IF(E132='2. UC Pool Allocations by Type'!B$15,'2. UC Pool Allocations by Type'!J$15,IF(E132='2. UC Pool Allocations by Type'!B$16,'2. UC Pool Allocations by Type'!J$16,0)))))))</f>
        <v>1888113440.4202065</v>
      </c>
      <c r="AE132" s="64">
        <f t="shared" si="110"/>
        <v>14977050.684065321</v>
      </c>
      <c r="AF132" s="64">
        <f t="shared" si="111"/>
        <v>0</v>
      </c>
      <c r="AG132" s="64">
        <f t="shared" si="112"/>
        <v>0</v>
      </c>
      <c r="AH132" s="64">
        <f t="shared" si="113"/>
        <v>0</v>
      </c>
      <c r="AI132" s="64">
        <f t="shared" si="114"/>
        <v>0</v>
      </c>
      <c r="AJ132" s="64">
        <f t="shared" si="115"/>
        <v>0</v>
      </c>
      <c r="AK132" s="64">
        <f t="shared" si="116"/>
        <v>0</v>
      </c>
      <c r="AL132" s="42">
        <f t="shared" si="117"/>
        <v>5590150.9419399584</v>
      </c>
      <c r="AM132" s="44">
        <f>IF($F132=$E$362,S132*'1. UC Assumptions'!$H$14,0)</f>
        <v>0</v>
      </c>
      <c r="AN132" s="63">
        <f t="shared" si="105"/>
        <v>0</v>
      </c>
      <c r="AO132" s="63">
        <f t="shared" si="118"/>
        <v>0</v>
      </c>
      <c r="AP132" s="63">
        <f t="shared" si="119"/>
        <v>0</v>
      </c>
      <c r="AQ132" s="63">
        <f t="shared" si="120"/>
        <v>0</v>
      </c>
      <c r="AR132" s="63">
        <f t="shared" si="121"/>
        <v>0</v>
      </c>
      <c r="AS132" s="63">
        <f t="shared" si="122"/>
        <v>5590150.9419399584</v>
      </c>
      <c r="AT132" s="63">
        <f t="shared" si="123"/>
        <v>-615064.802362905</v>
      </c>
      <c r="AU132" s="87">
        <f t="shared" si="106"/>
        <v>4975086.1395770535</v>
      </c>
      <c r="AV132" s="310">
        <v>4815506.58</v>
      </c>
      <c r="AW132" s="310">
        <f>AV132*'1. UC Assumptions'!$C$19</f>
        <v>2110154.9833559999</v>
      </c>
      <c r="AX132" s="311">
        <f>IF(((S132+AA132)-AV132)*'1. UC Assumptions'!$C$19&gt;0,((S132+AA132)-AV132)*'1. UC Assumptions'!$C$19,0)</f>
        <v>4452788.6264014235</v>
      </c>
      <c r="AY132" s="311">
        <f t="shared" si="107"/>
        <v>6562943.6097574234</v>
      </c>
      <c r="AZ132" s="311">
        <f>ROUND(AY132/'1. UC Assumptions'!$C$19,2)</f>
        <v>14977050.68</v>
      </c>
      <c r="BA132" s="311">
        <f t="shared" si="95"/>
        <v>4975086.1395770535</v>
      </c>
      <c r="BB132" s="311">
        <f t="shared" si="124"/>
        <v>0</v>
      </c>
      <c r="BC132" s="311">
        <f t="shared" si="125"/>
        <v>0</v>
      </c>
      <c r="BD132" s="311">
        <f t="shared" si="126"/>
        <v>10001964.540422946</v>
      </c>
      <c r="BE132" s="311">
        <f t="shared" si="127"/>
        <v>0</v>
      </c>
      <c r="BF132" s="311">
        <f t="shared" si="128"/>
        <v>0</v>
      </c>
      <c r="BG132" s="311">
        <f t="shared" si="129"/>
        <v>0</v>
      </c>
      <c r="BH132" s="311">
        <v>4316109.3433035268</v>
      </c>
      <c r="BI132" s="311">
        <f t="shared" si="98"/>
        <v>4975086.1395770535</v>
      </c>
      <c r="BJ132" s="312">
        <f t="shared" si="99"/>
        <v>658976.79627352674</v>
      </c>
      <c r="BK132" s="311">
        <f t="shared" si="130"/>
        <v>4975086.1395770535</v>
      </c>
      <c r="BL132" s="311">
        <f t="shared" si="131"/>
        <v>0</v>
      </c>
      <c r="BM132" s="311">
        <f t="shared" si="132"/>
        <v>0</v>
      </c>
      <c r="BN132" s="311">
        <f t="shared" si="133"/>
        <v>0</v>
      </c>
      <c r="BO132" s="311">
        <f t="shared" si="134"/>
        <v>0</v>
      </c>
      <c r="BP132" s="311">
        <f t="shared" si="135"/>
        <v>0</v>
      </c>
      <c r="BQ132" s="311">
        <f t="shared" si="136"/>
        <v>0</v>
      </c>
      <c r="BR132" s="311">
        <f t="shared" si="96"/>
        <v>159579.55957705341</v>
      </c>
      <c r="BS132" s="311">
        <f>ROUNDDOWN(BR132*'1. UC Assumptions'!$C$19,2)</f>
        <v>69927.759999999995</v>
      </c>
      <c r="BT132" s="313">
        <f>IF(BR132&gt;0,BR132/'1. UC Assumptions'!$C$29*'1. UC Assumptions'!$C$28,0)</f>
        <v>140133.81324283834</v>
      </c>
      <c r="BU132" s="312">
        <f>BT132*'1. UC Assumptions'!$C$19</f>
        <v>61406.636963011755</v>
      </c>
      <c r="BV132" s="312">
        <f t="shared" si="100"/>
        <v>4955640.3932428388</v>
      </c>
      <c r="BW132" s="79"/>
      <c r="BX132" s="93"/>
      <c r="BY132" s="93"/>
      <c r="BZ132" s="136">
        <v>8618913.118717948</v>
      </c>
      <c r="CA132" s="136">
        <v>14977050.684065321</v>
      </c>
      <c r="CB132" s="146">
        <f t="shared" si="91"/>
        <v>0</v>
      </c>
    </row>
    <row r="133" spans="1:80" s="6" customFormat="1">
      <c r="A133" s="130" t="s">
        <v>1211</v>
      </c>
      <c r="B133" s="130" t="s">
        <v>525</v>
      </c>
      <c r="C133" s="246" t="s">
        <v>525</v>
      </c>
      <c r="D133" s="246" t="s">
        <v>525</v>
      </c>
      <c r="E133" s="129" t="s">
        <v>580</v>
      </c>
      <c r="F133" s="130"/>
      <c r="G133" s="130"/>
      <c r="H133" s="130" t="s">
        <v>1082</v>
      </c>
      <c r="I133" s="246" t="s">
        <v>562</v>
      </c>
      <c r="J133" s="101"/>
      <c r="K133" s="125" t="str">
        <f t="shared" si="101"/>
        <v xml:space="preserve"> </v>
      </c>
      <c r="L133" s="136">
        <v>2187032.9500000002</v>
      </c>
      <c r="M133" s="136">
        <v>2661835</v>
      </c>
      <c r="N133" s="151">
        <f t="shared" si="102"/>
        <v>8.3848392933472349E-2</v>
      </c>
      <c r="O133" s="136">
        <v>5255437.7351541203</v>
      </c>
      <c r="P133" s="136">
        <v>0</v>
      </c>
      <c r="Q133" s="136">
        <f t="shared" si="97"/>
        <v>5255437.7351541203</v>
      </c>
      <c r="R133" s="136">
        <v>0</v>
      </c>
      <c r="S133" s="136">
        <f t="shared" si="94"/>
        <v>5255437.7351541203</v>
      </c>
      <c r="T133" s="136">
        <f t="shared" si="108"/>
        <v>0</v>
      </c>
      <c r="U133" s="136" t="b">
        <f t="shared" si="109"/>
        <v>0</v>
      </c>
      <c r="V133" s="136">
        <v>0</v>
      </c>
      <c r="W133" s="136">
        <v>0</v>
      </c>
      <c r="X133" s="136">
        <v>0</v>
      </c>
      <c r="Y133" s="136">
        <v>0</v>
      </c>
      <c r="Z133" s="136">
        <v>0</v>
      </c>
      <c r="AA133" s="63">
        <f t="shared" si="103"/>
        <v>0</v>
      </c>
      <c r="AB133" s="63">
        <v>0</v>
      </c>
      <c r="AC133" s="63">
        <f t="shared" si="104"/>
        <v>5255437.7351541203</v>
      </c>
      <c r="AD133" s="44">
        <f>IF(E133='2. UC Pool Allocations by Type'!B$5,'2. UC Pool Allocations by Type'!J$5,IF(E133='2. UC Pool Allocations by Type'!B$6,'2. UC Pool Allocations by Type'!J$6,IF(E133='2. UC Pool Allocations by Type'!B$7,'2. UC Pool Allocations by Type'!J$7,IF(E133='2. UC Pool Allocations by Type'!B$10,'2. UC Pool Allocations by Type'!J$10,IF(E133='2. UC Pool Allocations by Type'!B$14,'2. UC Pool Allocations by Type'!J$14,IF(E133='2. UC Pool Allocations by Type'!B$15,'2. UC Pool Allocations by Type'!J$15,IF(E133='2. UC Pool Allocations by Type'!B$16,'2. UC Pool Allocations by Type'!J$16,0)))))))</f>
        <v>1888113440.4202065</v>
      </c>
      <c r="AE133" s="64">
        <f t="shared" si="110"/>
        <v>5255437.7351541203</v>
      </c>
      <c r="AF133" s="64">
        <f t="shared" si="111"/>
        <v>0</v>
      </c>
      <c r="AG133" s="64">
        <f t="shared" si="112"/>
        <v>0</v>
      </c>
      <c r="AH133" s="64">
        <f t="shared" si="113"/>
        <v>0</v>
      </c>
      <c r="AI133" s="64">
        <f t="shared" si="114"/>
        <v>0</v>
      </c>
      <c r="AJ133" s="64">
        <f t="shared" si="115"/>
        <v>0</v>
      </c>
      <c r="AK133" s="64">
        <f t="shared" si="116"/>
        <v>0</v>
      </c>
      <c r="AL133" s="42">
        <f t="shared" si="117"/>
        <v>1961580.4757031207</v>
      </c>
      <c r="AM133" s="44">
        <f>IF($F133=$E$362,S133*'1. UC Assumptions'!$H$14,0)</f>
        <v>0</v>
      </c>
      <c r="AN133" s="63">
        <f t="shared" si="105"/>
        <v>0</v>
      </c>
      <c r="AO133" s="63">
        <f t="shared" si="118"/>
        <v>0</v>
      </c>
      <c r="AP133" s="63">
        <f t="shared" si="119"/>
        <v>0</v>
      </c>
      <c r="AQ133" s="63">
        <f t="shared" si="120"/>
        <v>0</v>
      </c>
      <c r="AR133" s="63">
        <f t="shared" si="121"/>
        <v>0</v>
      </c>
      <c r="AS133" s="63">
        <f t="shared" si="122"/>
        <v>1961580.4757031207</v>
      </c>
      <c r="AT133" s="63">
        <f t="shared" si="123"/>
        <v>-215825.85517602856</v>
      </c>
      <c r="AU133" s="87">
        <f t="shared" si="106"/>
        <v>1745754.6205270921</v>
      </c>
      <c r="AV133" s="310">
        <v>1729787.98</v>
      </c>
      <c r="AW133" s="310">
        <f>AV133*'1. UC Assumptions'!$C$19</f>
        <v>757993.09283599991</v>
      </c>
      <c r="AX133" s="311">
        <f>IF(((S133+AA133)-AV133)*'1. UC Assumptions'!$C$19&gt;0,((S133+AA133)-AV133)*'1. UC Assumptions'!$C$19,0)</f>
        <v>1544939.7227085354</v>
      </c>
      <c r="AY133" s="311">
        <f t="shared" si="107"/>
        <v>2302932.8155445354</v>
      </c>
      <c r="AZ133" s="311">
        <f>ROUND(AY133/'1. UC Assumptions'!$C$19,2)</f>
        <v>5255437.74</v>
      </c>
      <c r="BA133" s="311">
        <f t="shared" si="95"/>
        <v>1745754.6205270921</v>
      </c>
      <c r="BB133" s="311">
        <f t="shared" si="124"/>
        <v>0</v>
      </c>
      <c r="BC133" s="311">
        <f t="shared" si="125"/>
        <v>0</v>
      </c>
      <c r="BD133" s="311">
        <f t="shared" si="126"/>
        <v>3509683.1194729079</v>
      </c>
      <c r="BE133" s="311">
        <f t="shared" si="127"/>
        <v>0</v>
      </c>
      <c r="BF133" s="311">
        <f t="shared" si="128"/>
        <v>0</v>
      </c>
      <c r="BG133" s="311">
        <f t="shared" si="129"/>
        <v>0</v>
      </c>
      <c r="BH133" s="311">
        <v>1550398.4761268755</v>
      </c>
      <c r="BI133" s="311">
        <f t="shared" si="98"/>
        <v>1745754.6205270921</v>
      </c>
      <c r="BJ133" s="312">
        <f t="shared" si="99"/>
        <v>195356.14440021664</v>
      </c>
      <c r="BK133" s="311">
        <f t="shared" si="130"/>
        <v>1745754.6205270921</v>
      </c>
      <c r="BL133" s="311">
        <f t="shared" si="131"/>
        <v>0</v>
      </c>
      <c r="BM133" s="311">
        <f t="shared" si="132"/>
        <v>0</v>
      </c>
      <c r="BN133" s="311">
        <f t="shared" si="133"/>
        <v>0</v>
      </c>
      <c r="BO133" s="311">
        <f t="shared" si="134"/>
        <v>0</v>
      </c>
      <c r="BP133" s="311">
        <f t="shared" si="135"/>
        <v>0</v>
      </c>
      <c r="BQ133" s="311">
        <f t="shared" si="136"/>
        <v>0</v>
      </c>
      <c r="BR133" s="311">
        <f t="shared" si="96"/>
        <v>15966.640527092153</v>
      </c>
      <c r="BS133" s="311">
        <f>ROUNDDOWN(BR133*'1. UC Assumptions'!$C$19,2)</f>
        <v>6996.58</v>
      </c>
      <c r="BT133" s="313">
        <f>IF(BR133&gt;0,BR133/'1. UC Assumptions'!$C$29*'1. UC Assumptions'!$C$28,0)</f>
        <v>14021.007625721009</v>
      </c>
      <c r="BU133" s="312">
        <f>BT133*'1. UC Assumptions'!$C$19</f>
        <v>6144.0055415909465</v>
      </c>
      <c r="BV133" s="312">
        <f t="shared" si="100"/>
        <v>1743808.9876257209</v>
      </c>
      <c r="BW133" s="79"/>
      <c r="BX133" s="93"/>
      <c r="BY133" s="93"/>
      <c r="BZ133" s="136">
        <v>2329688.66</v>
      </c>
      <c r="CA133" s="136">
        <v>5255437.7351541203</v>
      </c>
      <c r="CB133" s="146">
        <f t="shared" si="91"/>
        <v>0</v>
      </c>
    </row>
    <row r="134" spans="1:80" s="6" customFormat="1">
      <c r="A134" s="130" t="s">
        <v>1212</v>
      </c>
      <c r="B134" s="130" t="s">
        <v>284</v>
      </c>
      <c r="C134" s="246" t="s">
        <v>284</v>
      </c>
      <c r="D134" s="246" t="s">
        <v>284</v>
      </c>
      <c r="E134" s="129" t="s">
        <v>580</v>
      </c>
      <c r="F134" s="130" t="s">
        <v>604</v>
      </c>
      <c r="G134" s="130"/>
      <c r="H134" s="130" t="s">
        <v>728</v>
      </c>
      <c r="I134" s="246" t="s">
        <v>1387</v>
      </c>
      <c r="J134" s="101"/>
      <c r="K134" s="125">
        <f t="shared" si="101"/>
        <v>1</v>
      </c>
      <c r="L134" s="136">
        <v>976206.02247289568</v>
      </c>
      <c r="M134" s="136">
        <v>1567496.83</v>
      </c>
      <c r="N134" s="151">
        <f t="shared" si="102"/>
        <v>0.15146498237061023</v>
      </c>
      <c r="O134" s="136">
        <v>2928984.7601787737</v>
      </c>
      <c r="P134" s="136">
        <v>0</v>
      </c>
      <c r="Q134" s="136">
        <f t="shared" si="97"/>
        <v>2928984.7601787737</v>
      </c>
      <c r="R134" s="136">
        <v>632600.00181961374</v>
      </c>
      <c r="S134" s="136">
        <f t="shared" si="94"/>
        <v>2296384.7583591598</v>
      </c>
      <c r="T134" s="136">
        <f t="shared" si="108"/>
        <v>2296384.7583591598</v>
      </c>
      <c r="U134" s="136" t="b">
        <f t="shared" si="109"/>
        <v>0</v>
      </c>
      <c r="V134" s="136">
        <v>0</v>
      </c>
      <c r="W134" s="136">
        <v>0</v>
      </c>
      <c r="X134" s="136">
        <v>0</v>
      </c>
      <c r="Y134" s="136">
        <v>0</v>
      </c>
      <c r="Z134" s="136">
        <v>0</v>
      </c>
      <c r="AA134" s="63">
        <f t="shared" si="103"/>
        <v>0</v>
      </c>
      <c r="AB134" s="63">
        <v>0</v>
      </c>
      <c r="AC134" s="63">
        <f t="shared" si="104"/>
        <v>2296384.7583591598</v>
      </c>
      <c r="AD134" s="44">
        <f>IF(E134='2. UC Pool Allocations by Type'!B$5,'2. UC Pool Allocations by Type'!J$5,IF(E134='2. UC Pool Allocations by Type'!B$6,'2. UC Pool Allocations by Type'!J$6,IF(E134='2. UC Pool Allocations by Type'!B$7,'2. UC Pool Allocations by Type'!J$7,IF(E134='2. UC Pool Allocations by Type'!B$10,'2. UC Pool Allocations by Type'!J$10,IF(E134='2. UC Pool Allocations by Type'!B$14,'2. UC Pool Allocations by Type'!J$14,IF(E134='2. UC Pool Allocations by Type'!B$15,'2. UC Pool Allocations by Type'!J$15,IF(E134='2. UC Pool Allocations by Type'!B$16,'2. UC Pool Allocations by Type'!J$16,0)))))))</f>
        <v>1888113440.4202065</v>
      </c>
      <c r="AE134" s="64">
        <f t="shared" si="110"/>
        <v>2296384.7583591598</v>
      </c>
      <c r="AF134" s="64">
        <f t="shared" si="111"/>
        <v>0</v>
      </c>
      <c r="AG134" s="64">
        <f t="shared" si="112"/>
        <v>0</v>
      </c>
      <c r="AH134" s="64">
        <f t="shared" si="113"/>
        <v>0</v>
      </c>
      <c r="AI134" s="64">
        <f t="shared" si="114"/>
        <v>0</v>
      </c>
      <c r="AJ134" s="64">
        <f t="shared" si="115"/>
        <v>0</v>
      </c>
      <c r="AK134" s="64">
        <f t="shared" si="116"/>
        <v>0</v>
      </c>
      <c r="AL134" s="42">
        <f t="shared" si="117"/>
        <v>857120.51663522515</v>
      </c>
      <c r="AM134" s="44">
        <f>IF($F134=$E$362,S134*'1. UC Assumptions'!$H$14,0)</f>
        <v>1825331.4745931781</v>
      </c>
      <c r="AN134" s="63">
        <f t="shared" si="105"/>
        <v>968210.95795795298</v>
      </c>
      <c r="AO134" s="63">
        <f t="shared" si="118"/>
        <v>0</v>
      </c>
      <c r="AP134" s="63">
        <f t="shared" si="119"/>
        <v>0</v>
      </c>
      <c r="AQ134" s="63">
        <f t="shared" si="120"/>
        <v>0</v>
      </c>
      <c r="AR134" s="63">
        <f t="shared" si="121"/>
        <v>968210.95795795298</v>
      </c>
      <c r="AS134" s="63">
        <f t="shared" si="122"/>
        <v>0</v>
      </c>
      <c r="AT134" s="63">
        <f t="shared" si="123"/>
        <v>0</v>
      </c>
      <c r="AU134" s="87">
        <f t="shared" si="106"/>
        <v>1825331.4745931781</v>
      </c>
      <c r="AV134" s="310">
        <v>1632255.21</v>
      </c>
      <c r="AW134" s="310">
        <f>AV134*'1. UC Assumptions'!$C$19</f>
        <v>715254.23302199994</v>
      </c>
      <c r="AX134" s="311">
        <f>IF(((S134+AA134)-AV134)*'1. UC Assumptions'!$C$19&gt;0,((S134+AA134)-AV134)*'1. UC Assumptions'!$C$19,0)</f>
        <v>291021.56809098384</v>
      </c>
      <c r="AY134" s="311">
        <f t="shared" si="107"/>
        <v>1006275.8011129838</v>
      </c>
      <c r="AZ134" s="311">
        <f>ROUND(AY134/'1. UC Assumptions'!$C$19,2)</f>
        <v>2296384.7599999998</v>
      </c>
      <c r="BA134" s="311">
        <f t="shared" si="95"/>
        <v>1825331.4745931781</v>
      </c>
      <c r="BB134" s="311">
        <f t="shared" si="124"/>
        <v>0</v>
      </c>
      <c r="BC134" s="311">
        <f t="shared" si="125"/>
        <v>0</v>
      </c>
      <c r="BD134" s="311">
        <f t="shared" si="126"/>
        <v>471053.28540682164</v>
      </c>
      <c r="BE134" s="311">
        <f t="shared" si="127"/>
        <v>0</v>
      </c>
      <c r="BF134" s="311">
        <f t="shared" si="128"/>
        <v>0</v>
      </c>
      <c r="BG134" s="311">
        <f t="shared" si="129"/>
        <v>0</v>
      </c>
      <c r="BH134" s="311">
        <v>1632255.2154753171</v>
      </c>
      <c r="BI134" s="311">
        <f t="shared" si="98"/>
        <v>1825331.4745931781</v>
      </c>
      <c r="BJ134" s="312">
        <f t="shared" si="99"/>
        <v>193076.25911786105</v>
      </c>
      <c r="BK134" s="311">
        <f t="shared" si="130"/>
        <v>1825331.4745931781</v>
      </c>
      <c r="BL134" s="311">
        <f t="shared" si="131"/>
        <v>0</v>
      </c>
      <c r="BM134" s="311">
        <f t="shared" si="132"/>
        <v>0</v>
      </c>
      <c r="BN134" s="311">
        <f t="shared" si="133"/>
        <v>0</v>
      </c>
      <c r="BO134" s="311">
        <f t="shared" si="134"/>
        <v>0</v>
      </c>
      <c r="BP134" s="311">
        <f t="shared" si="135"/>
        <v>0</v>
      </c>
      <c r="BQ134" s="311">
        <f t="shared" si="136"/>
        <v>0</v>
      </c>
      <c r="BR134" s="311">
        <f t="shared" si="96"/>
        <v>193076.26459317817</v>
      </c>
      <c r="BS134" s="311">
        <f>ROUNDDOWN(BR134*'1. UC Assumptions'!$C$19,2)</f>
        <v>84606.01</v>
      </c>
      <c r="BT134" s="313">
        <f>IF(BR134&gt;0,BR134/'1. UC Assumptions'!$C$29*'1. UC Assumptions'!$C$28,0)</f>
        <v>169548.73967465089</v>
      </c>
      <c r="BU134" s="312">
        <f>BT134*'1. UC Assumptions'!$C$19</f>
        <v>74296.25772543202</v>
      </c>
      <c r="BV134" s="312">
        <f t="shared" si="100"/>
        <v>1801803.9496746508</v>
      </c>
      <c r="BW134" s="79"/>
      <c r="BX134" s="93"/>
      <c r="BY134" s="93"/>
      <c r="BZ134" s="136">
        <v>1214402.1224728958</v>
      </c>
      <c r="CA134" s="136">
        <v>2928984.7601787737</v>
      </c>
      <c r="CB134" s="146">
        <f t="shared" si="91"/>
        <v>0</v>
      </c>
    </row>
    <row r="135" spans="1:80" s="6" customFormat="1">
      <c r="A135" s="130" t="s">
        <v>468</v>
      </c>
      <c r="B135" s="130" t="s">
        <v>469</v>
      </c>
      <c r="C135" s="246" t="s">
        <v>469</v>
      </c>
      <c r="D135" s="246" t="s">
        <v>469</v>
      </c>
      <c r="E135" s="129" t="s">
        <v>580</v>
      </c>
      <c r="F135" s="130"/>
      <c r="G135" s="130"/>
      <c r="H135" s="130" t="s">
        <v>467</v>
      </c>
      <c r="I135" s="246" t="s">
        <v>562</v>
      </c>
      <c r="J135" s="101"/>
      <c r="K135" s="125">
        <f t="shared" si="101"/>
        <v>1</v>
      </c>
      <c r="L135" s="136">
        <v>21858540.573716566</v>
      </c>
      <c r="M135" s="136">
        <v>17826091</v>
      </c>
      <c r="N135" s="151">
        <f t="shared" si="102"/>
        <v>6.8465019260717908E-2</v>
      </c>
      <c r="O135" s="136">
        <v>42400945.742949888</v>
      </c>
      <c r="P135" s="136">
        <v>694.89581568000006</v>
      </c>
      <c r="Q135" s="136">
        <f t="shared" si="97"/>
        <v>42401640.638765566</v>
      </c>
      <c r="R135" s="136">
        <v>9504815.9073615745</v>
      </c>
      <c r="S135" s="136">
        <f t="shared" si="94"/>
        <v>32896824.731403992</v>
      </c>
      <c r="T135" s="136">
        <f t="shared" si="108"/>
        <v>0</v>
      </c>
      <c r="U135" s="136" t="b">
        <f t="shared" si="109"/>
        <v>0</v>
      </c>
      <c r="V135" s="136">
        <v>0</v>
      </c>
      <c r="W135" s="136">
        <v>0</v>
      </c>
      <c r="X135" s="136">
        <v>0</v>
      </c>
      <c r="Y135" s="136">
        <v>0</v>
      </c>
      <c r="Z135" s="136">
        <v>0</v>
      </c>
      <c r="AA135" s="63">
        <f t="shared" si="103"/>
        <v>0</v>
      </c>
      <c r="AB135" s="63">
        <v>0</v>
      </c>
      <c r="AC135" s="63">
        <f t="shared" si="104"/>
        <v>32896824.731403992</v>
      </c>
      <c r="AD135" s="44">
        <f>IF(E135='2. UC Pool Allocations by Type'!B$5,'2. UC Pool Allocations by Type'!J$5,IF(E135='2. UC Pool Allocations by Type'!B$6,'2. UC Pool Allocations by Type'!J$6,IF(E135='2. UC Pool Allocations by Type'!B$7,'2. UC Pool Allocations by Type'!J$7,IF(E135='2. UC Pool Allocations by Type'!B$10,'2. UC Pool Allocations by Type'!J$10,IF(E135='2. UC Pool Allocations by Type'!B$14,'2. UC Pool Allocations by Type'!J$14,IF(E135='2. UC Pool Allocations by Type'!B$15,'2. UC Pool Allocations by Type'!J$15,IF(E135='2. UC Pool Allocations by Type'!B$16,'2. UC Pool Allocations by Type'!J$16,0)))))))</f>
        <v>1888113440.4202065</v>
      </c>
      <c r="AE135" s="64">
        <f t="shared" si="110"/>
        <v>32896824.731403992</v>
      </c>
      <c r="AF135" s="64">
        <f t="shared" si="111"/>
        <v>0</v>
      </c>
      <c r="AG135" s="64">
        <f t="shared" si="112"/>
        <v>0</v>
      </c>
      <c r="AH135" s="64">
        <f t="shared" si="113"/>
        <v>0</v>
      </c>
      <c r="AI135" s="64">
        <f t="shared" si="114"/>
        <v>0</v>
      </c>
      <c r="AJ135" s="64">
        <f t="shared" si="115"/>
        <v>0</v>
      </c>
      <c r="AK135" s="64">
        <f t="shared" si="116"/>
        <v>0</v>
      </c>
      <c r="AL135" s="42">
        <f t="shared" si="117"/>
        <v>12278666.850927355</v>
      </c>
      <c r="AM135" s="44">
        <f>IF($F135=$E$362,S135*'1. UC Assumptions'!$H$14,0)</f>
        <v>0</v>
      </c>
      <c r="AN135" s="63">
        <f t="shared" si="105"/>
        <v>0</v>
      </c>
      <c r="AO135" s="63">
        <f t="shared" si="118"/>
        <v>0</v>
      </c>
      <c r="AP135" s="63">
        <f t="shared" si="119"/>
        <v>0</v>
      </c>
      <c r="AQ135" s="63">
        <f t="shared" si="120"/>
        <v>0</v>
      </c>
      <c r="AR135" s="63">
        <f t="shared" si="121"/>
        <v>0</v>
      </c>
      <c r="AS135" s="63">
        <f t="shared" si="122"/>
        <v>12278666.850927355</v>
      </c>
      <c r="AT135" s="63">
        <f t="shared" si="123"/>
        <v>-1350978.8695123757</v>
      </c>
      <c r="AU135" s="87">
        <f t="shared" si="106"/>
        <v>10927687.981414979</v>
      </c>
      <c r="AV135" s="310">
        <v>10976377.940000001</v>
      </c>
      <c r="AW135" s="310">
        <f>AV135*'1. UC Assumptions'!$C$19</f>
        <v>4809848.8133080006</v>
      </c>
      <c r="AX135" s="311">
        <f>IF(((S135+AA135)-AV135)*'1. UC Assumptions'!$C$19&gt;0,((S135+AA135)-AV135)*'1. UC Assumptions'!$C$19,0)</f>
        <v>9605539.7839932274</v>
      </c>
      <c r="AY135" s="311">
        <f t="shared" si="107"/>
        <v>14415388.597301228</v>
      </c>
      <c r="AZ135" s="311">
        <f>ROUND(AY135/'1. UC Assumptions'!$C$19,2)</f>
        <v>32896824.73</v>
      </c>
      <c r="BA135" s="311">
        <f t="shared" si="95"/>
        <v>10927687.981414979</v>
      </c>
      <c r="BB135" s="311">
        <f t="shared" si="124"/>
        <v>0</v>
      </c>
      <c r="BC135" s="311">
        <f t="shared" si="125"/>
        <v>0</v>
      </c>
      <c r="BD135" s="311">
        <f t="shared" si="126"/>
        <v>21969136.748585023</v>
      </c>
      <c r="BE135" s="311">
        <f t="shared" si="127"/>
        <v>0</v>
      </c>
      <c r="BF135" s="311">
        <f t="shared" si="128"/>
        <v>0</v>
      </c>
      <c r="BG135" s="311">
        <f t="shared" si="129"/>
        <v>0</v>
      </c>
      <c r="BH135" s="311">
        <v>9838060.9691966046</v>
      </c>
      <c r="BI135" s="311">
        <f t="shared" si="98"/>
        <v>10927687.981414979</v>
      </c>
      <c r="BJ135" s="312">
        <f t="shared" si="99"/>
        <v>1089627.0122183748</v>
      </c>
      <c r="BK135" s="311">
        <f t="shared" si="130"/>
        <v>10927687.981414979</v>
      </c>
      <c r="BL135" s="311">
        <f t="shared" si="131"/>
        <v>0</v>
      </c>
      <c r="BM135" s="311">
        <f t="shared" si="132"/>
        <v>0</v>
      </c>
      <c r="BN135" s="311">
        <f t="shared" si="133"/>
        <v>0</v>
      </c>
      <c r="BO135" s="311">
        <f t="shared" si="134"/>
        <v>0</v>
      </c>
      <c r="BP135" s="311">
        <f t="shared" si="135"/>
        <v>0</v>
      </c>
      <c r="BQ135" s="311">
        <f t="shared" si="136"/>
        <v>0</v>
      </c>
      <c r="BR135" s="311">
        <f t="shared" si="96"/>
        <v>-48689.958585022017</v>
      </c>
      <c r="BS135" s="311">
        <f>ROUNDDOWN(BR135*'1. UC Assumptions'!$C$19,2)</f>
        <v>-21335.93</v>
      </c>
      <c r="BT135" s="313">
        <f>IF(BR135&gt;0,BR135/'1. UC Assumptions'!$C$29*'1. UC Assumptions'!$C$28,0)</f>
        <v>0</v>
      </c>
      <c r="BU135" s="312">
        <f>BT135*'1. UC Assumptions'!$C$19</f>
        <v>0</v>
      </c>
      <c r="BV135" s="312">
        <f t="shared" si="100"/>
        <v>10976377.940000001</v>
      </c>
      <c r="BW135" s="79"/>
      <c r="BX135" s="93"/>
      <c r="BY135" s="93"/>
      <c r="BZ135" s="136">
        <v>22445592.263716564</v>
      </c>
      <c r="CA135" s="136">
        <v>42400945.742949888</v>
      </c>
      <c r="CB135" s="146">
        <f t="shared" si="91"/>
        <v>-694.89581567794085</v>
      </c>
    </row>
    <row r="136" spans="1:80" s="6" customFormat="1">
      <c r="A136" s="130" t="s">
        <v>494</v>
      </c>
      <c r="B136" s="130" t="s">
        <v>495</v>
      </c>
      <c r="C136" s="246" t="s">
        <v>495</v>
      </c>
      <c r="D136" s="246" t="s">
        <v>495</v>
      </c>
      <c r="E136" s="129" t="s">
        <v>599</v>
      </c>
      <c r="F136" s="130" t="s">
        <v>604</v>
      </c>
      <c r="G136" s="130"/>
      <c r="H136" s="130" t="s">
        <v>683</v>
      </c>
      <c r="I136" s="246" t="s">
        <v>1390</v>
      </c>
      <c r="J136" s="101"/>
      <c r="K136" s="125" t="str">
        <f t="shared" si="101"/>
        <v xml:space="preserve"> </v>
      </c>
      <c r="L136" s="136">
        <v>214497.07445828139</v>
      </c>
      <c r="M136" s="136">
        <v>64274</v>
      </c>
      <c r="N136" s="151">
        <f t="shared" si="102"/>
        <v>0.14110256980650804</v>
      </c>
      <c r="O136" s="136">
        <v>318106.38945206627</v>
      </c>
      <c r="P136" s="136">
        <v>0</v>
      </c>
      <c r="Q136" s="136">
        <f t="shared" si="97"/>
        <v>318106.38945206627</v>
      </c>
      <c r="R136" s="136">
        <v>0</v>
      </c>
      <c r="S136" s="136">
        <f t="shared" si="94"/>
        <v>318106.38945206627</v>
      </c>
      <c r="T136" s="136" t="b">
        <f t="shared" si="108"/>
        <v>0</v>
      </c>
      <c r="U136" s="136">
        <f t="shared" si="109"/>
        <v>318106.38945206627</v>
      </c>
      <c r="V136" s="136">
        <v>0</v>
      </c>
      <c r="W136" s="136">
        <v>0</v>
      </c>
      <c r="X136" s="136">
        <v>0</v>
      </c>
      <c r="Y136" s="136">
        <v>0</v>
      </c>
      <c r="Z136" s="136">
        <v>0</v>
      </c>
      <c r="AA136" s="63">
        <f t="shared" si="103"/>
        <v>0</v>
      </c>
      <c r="AB136" s="63">
        <v>0</v>
      </c>
      <c r="AC136" s="63">
        <f t="shared" si="104"/>
        <v>318106.38945206627</v>
      </c>
      <c r="AD136" s="44">
        <f>IF(E136='2. UC Pool Allocations by Type'!B$5,'2. UC Pool Allocations by Type'!J$5,IF(E136='2. UC Pool Allocations by Type'!B$6,'2. UC Pool Allocations by Type'!J$6,IF(E136='2. UC Pool Allocations by Type'!B$7,'2. UC Pool Allocations by Type'!J$7,IF(E136='2. UC Pool Allocations by Type'!B$10,'2. UC Pool Allocations by Type'!J$10,IF(E136='2. UC Pool Allocations by Type'!B$14,'2. UC Pool Allocations by Type'!J$14,IF(E136='2. UC Pool Allocations by Type'!B$15,'2. UC Pool Allocations by Type'!J$15,IF(E136='2. UC Pool Allocations by Type'!B$16,'2. UC Pool Allocations by Type'!J$16,0)))))))</f>
        <v>232198730.65142876</v>
      </c>
      <c r="AE136" s="64">
        <f t="shared" si="110"/>
        <v>0</v>
      </c>
      <c r="AF136" s="64">
        <f t="shared" si="111"/>
        <v>318106.38945206627</v>
      </c>
      <c r="AG136" s="64">
        <f t="shared" si="112"/>
        <v>0</v>
      </c>
      <c r="AH136" s="64">
        <f t="shared" si="113"/>
        <v>0</v>
      </c>
      <c r="AI136" s="64">
        <f t="shared" si="114"/>
        <v>0</v>
      </c>
      <c r="AJ136" s="64">
        <f t="shared" si="115"/>
        <v>0</v>
      </c>
      <c r="AK136" s="64">
        <f t="shared" si="116"/>
        <v>0</v>
      </c>
      <c r="AL136" s="42">
        <f t="shared" si="117"/>
        <v>159318.58332303891</v>
      </c>
      <c r="AM136" s="44">
        <f>IF($F136=$E$362,S136*'1. UC Assumptions'!$H$14,0)</f>
        <v>252853.79674395011</v>
      </c>
      <c r="AN136" s="63">
        <f t="shared" si="105"/>
        <v>93535.213420911197</v>
      </c>
      <c r="AO136" s="63">
        <f t="shared" si="118"/>
        <v>93535.213420911197</v>
      </c>
      <c r="AP136" s="63">
        <f t="shared" si="119"/>
        <v>0</v>
      </c>
      <c r="AQ136" s="63">
        <f t="shared" si="120"/>
        <v>0</v>
      </c>
      <c r="AR136" s="63">
        <f t="shared" si="121"/>
        <v>0</v>
      </c>
      <c r="AS136" s="63">
        <f t="shared" si="122"/>
        <v>0</v>
      </c>
      <c r="AT136" s="63">
        <f t="shared" si="123"/>
        <v>0</v>
      </c>
      <c r="AU136" s="87">
        <f t="shared" si="106"/>
        <v>252853.79674395011</v>
      </c>
      <c r="AV136" s="310">
        <v>233303.12</v>
      </c>
      <c r="AW136" s="310">
        <f>AV136*'1. UC Assumptions'!$C$19</f>
        <v>102233.427184</v>
      </c>
      <c r="AX136" s="311">
        <f>IF(((S136+AA136)-AV136)*'1. UC Assumptions'!$C$19&gt;0,((S136+AA136)-AV136)*'1. UC Assumptions'!$C$19,0)</f>
        <v>37160.792673895441</v>
      </c>
      <c r="AY136" s="311">
        <f t="shared" si="107"/>
        <v>139394.21985789546</v>
      </c>
      <c r="AZ136" s="311">
        <f>ROUND(AY136/'1. UC Assumptions'!$C$19,2)</f>
        <v>318106.39</v>
      </c>
      <c r="BA136" s="311">
        <f t="shared" si="95"/>
        <v>252853.79674395011</v>
      </c>
      <c r="BB136" s="311">
        <f t="shared" si="124"/>
        <v>0</v>
      </c>
      <c r="BC136" s="311">
        <f t="shared" si="125"/>
        <v>0</v>
      </c>
      <c r="BD136" s="311">
        <f t="shared" si="126"/>
        <v>0</v>
      </c>
      <c r="BE136" s="311">
        <f t="shared" si="127"/>
        <v>0</v>
      </c>
      <c r="BF136" s="311">
        <f t="shared" si="128"/>
        <v>0</v>
      </c>
      <c r="BG136" s="311">
        <f t="shared" si="129"/>
        <v>0</v>
      </c>
      <c r="BH136" s="311">
        <v>233303.12542284385</v>
      </c>
      <c r="BI136" s="311">
        <f t="shared" si="98"/>
        <v>252853.79674395011</v>
      </c>
      <c r="BJ136" s="312">
        <f t="shared" si="99"/>
        <v>19550.67132110626</v>
      </c>
      <c r="BK136" s="311">
        <f t="shared" si="130"/>
        <v>0</v>
      </c>
      <c r="BL136" s="311">
        <f t="shared" si="131"/>
        <v>252853.79674395011</v>
      </c>
      <c r="BM136" s="311">
        <f t="shared" si="132"/>
        <v>0</v>
      </c>
      <c r="BN136" s="311">
        <f t="shared" si="133"/>
        <v>0</v>
      </c>
      <c r="BO136" s="311">
        <f t="shared" si="134"/>
        <v>0</v>
      </c>
      <c r="BP136" s="311">
        <f t="shared" si="135"/>
        <v>0</v>
      </c>
      <c r="BQ136" s="311">
        <f t="shared" si="136"/>
        <v>0</v>
      </c>
      <c r="BR136" s="311">
        <f t="shared" si="96"/>
        <v>19550.676743950113</v>
      </c>
      <c r="BS136" s="311">
        <f>ROUNDDOWN(BR136*'1. UC Assumptions'!$C$19,2)</f>
        <v>8567.1</v>
      </c>
      <c r="BT136" s="313">
        <f>IF(BR136&gt;0,BR136/'1. UC Assumptions'!$C$29*'1. UC Assumptions'!$C$28,0)</f>
        <v>17168.307086879329</v>
      </c>
      <c r="BU136" s="312">
        <f>BT136*'1. UC Assumptions'!$C$19</f>
        <v>7523.152165470522</v>
      </c>
      <c r="BV136" s="312">
        <f t="shared" si="100"/>
        <v>250471.42708687932</v>
      </c>
      <c r="BW136" s="79"/>
      <c r="BX136" s="93"/>
      <c r="BY136" s="93"/>
      <c r="BZ136" s="136">
        <v>237857.93445828138</v>
      </c>
      <c r="CA136" s="136">
        <v>318106.38945206627</v>
      </c>
      <c r="CB136" s="146">
        <f t="shared" si="91"/>
        <v>0</v>
      </c>
    </row>
    <row r="137" spans="1:80" s="6" customFormat="1">
      <c r="A137" s="130" t="s">
        <v>289</v>
      </c>
      <c r="B137" s="130" t="s">
        <v>290</v>
      </c>
      <c r="C137" s="246" t="s">
        <v>290</v>
      </c>
      <c r="D137" s="246" t="s">
        <v>2203</v>
      </c>
      <c r="E137" s="129" t="s">
        <v>599</v>
      </c>
      <c r="F137" s="130" t="s">
        <v>604</v>
      </c>
      <c r="G137" s="130"/>
      <c r="H137" s="130" t="s">
        <v>288</v>
      </c>
      <c r="I137" s="246" t="s">
        <v>1347</v>
      </c>
      <c r="J137" s="101"/>
      <c r="K137" s="125">
        <f t="shared" si="101"/>
        <v>1</v>
      </c>
      <c r="L137" s="136">
        <v>1025141.4435961847</v>
      </c>
      <c r="M137" s="136">
        <v>2432241</v>
      </c>
      <c r="N137" s="151">
        <f t="shared" si="102"/>
        <v>0.11793511566128467</v>
      </c>
      <c r="O137" s="136">
        <v>3861748.4685364678</v>
      </c>
      <c r="P137" s="136">
        <v>3380.7734305280001</v>
      </c>
      <c r="Q137" s="136">
        <f t="shared" si="97"/>
        <v>3865129.2419669959</v>
      </c>
      <c r="R137" s="136">
        <v>1323080.4468717827</v>
      </c>
      <c r="S137" s="136">
        <f t="shared" si="94"/>
        <v>2542048.7950952132</v>
      </c>
      <c r="T137" s="136" t="b">
        <f t="shared" si="108"/>
        <v>0</v>
      </c>
      <c r="U137" s="136">
        <f t="shared" si="109"/>
        <v>2542048.7950952132</v>
      </c>
      <c r="V137" s="136">
        <v>0</v>
      </c>
      <c r="W137" s="136">
        <v>0</v>
      </c>
      <c r="X137" s="136">
        <v>0</v>
      </c>
      <c r="Y137" s="136">
        <v>0</v>
      </c>
      <c r="Z137" s="136">
        <v>0</v>
      </c>
      <c r="AA137" s="63">
        <f t="shared" si="103"/>
        <v>0</v>
      </c>
      <c r="AB137" s="63">
        <v>0</v>
      </c>
      <c r="AC137" s="63">
        <f t="shared" si="104"/>
        <v>2542048.7950952132</v>
      </c>
      <c r="AD137" s="44">
        <f>IF(E137='2. UC Pool Allocations by Type'!B$5,'2. UC Pool Allocations by Type'!J$5,IF(E137='2. UC Pool Allocations by Type'!B$6,'2. UC Pool Allocations by Type'!J$6,IF(E137='2. UC Pool Allocations by Type'!B$7,'2. UC Pool Allocations by Type'!J$7,IF(E137='2. UC Pool Allocations by Type'!B$10,'2. UC Pool Allocations by Type'!J$10,IF(E137='2. UC Pool Allocations by Type'!B$14,'2. UC Pool Allocations by Type'!J$14,IF(E137='2. UC Pool Allocations by Type'!B$15,'2. UC Pool Allocations by Type'!J$15,IF(E137='2. UC Pool Allocations by Type'!B$16,'2. UC Pool Allocations by Type'!J$16,0)))))))</f>
        <v>232198730.65142876</v>
      </c>
      <c r="AE137" s="64">
        <f t="shared" si="110"/>
        <v>0</v>
      </c>
      <c r="AF137" s="64">
        <f t="shared" si="111"/>
        <v>2542048.7950952132</v>
      </c>
      <c r="AG137" s="64">
        <f t="shared" si="112"/>
        <v>0</v>
      </c>
      <c r="AH137" s="64">
        <f t="shared" si="113"/>
        <v>0</v>
      </c>
      <c r="AI137" s="64">
        <f t="shared" si="114"/>
        <v>0</v>
      </c>
      <c r="AJ137" s="64">
        <f t="shared" si="115"/>
        <v>0</v>
      </c>
      <c r="AK137" s="64">
        <f t="shared" si="116"/>
        <v>0</v>
      </c>
      <c r="AL137" s="42">
        <f t="shared" si="117"/>
        <v>1273145.1684142735</v>
      </c>
      <c r="AM137" s="44">
        <f>IF($F137=$E$362,S137*'1. UC Assumptions'!$H$14,0)</f>
        <v>2020602.8884090155</v>
      </c>
      <c r="AN137" s="63">
        <f t="shared" si="105"/>
        <v>747457.71999474196</v>
      </c>
      <c r="AO137" s="63">
        <f t="shared" si="118"/>
        <v>747457.71999474196</v>
      </c>
      <c r="AP137" s="63">
        <f t="shared" si="119"/>
        <v>0</v>
      </c>
      <c r="AQ137" s="63">
        <f t="shared" si="120"/>
        <v>0</v>
      </c>
      <c r="AR137" s="63">
        <f t="shared" si="121"/>
        <v>0</v>
      </c>
      <c r="AS137" s="63">
        <f t="shared" si="122"/>
        <v>0</v>
      </c>
      <c r="AT137" s="63">
        <f t="shared" si="123"/>
        <v>0</v>
      </c>
      <c r="AU137" s="87">
        <f t="shared" si="106"/>
        <v>2020602.8884090155</v>
      </c>
      <c r="AV137" s="310">
        <v>1851253.9100000001</v>
      </c>
      <c r="AW137" s="310">
        <f>AV137*'1. UC Assumptions'!$C$19</f>
        <v>811219.46336200007</v>
      </c>
      <c r="AX137" s="311">
        <f>IF(((S137+AA137)-AV137)*'1. UC Assumptions'!$C$19&gt;0,((S137+AA137)-AV137)*'1. UC Assumptions'!$C$19,0)</f>
        <v>302706.31864872237</v>
      </c>
      <c r="AY137" s="311">
        <f t="shared" si="107"/>
        <v>1113925.7820107224</v>
      </c>
      <c r="AZ137" s="311">
        <f>ROUND(AY137/'1. UC Assumptions'!$C$19,2)</f>
        <v>2542048.7999999998</v>
      </c>
      <c r="BA137" s="311">
        <f t="shared" si="95"/>
        <v>2020602.8884090155</v>
      </c>
      <c r="BB137" s="311">
        <f t="shared" si="124"/>
        <v>0</v>
      </c>
      <c r="BC137" s="311">
        <f t="shared" si="125"/>
        <v>0</v>
      </c>
      <c r="BD137" s="311">
        <f t="shared" si="126"/>
        <v>0</v>
      </c>
      <c r="BE137" s="311">
        <f t="shared" si="127"/>
        <v>0</v>
      </c>
      <c r="BF137" s="311">
        <f t="shared" si="128"/>
        <v>0</v>
      </c>
      <c r="BG137" s="311">
        <f t="shared" si="129"/>
        <v>0</v>
      </c>
      <c r="BH137" s="311">
        <v>1851253.9199718318</v>
      </c>
      <c r="BI137" s="311">
        <f t="shared" si="98"/>
        <v>2020602.8884090155</v>
      </c>
      <c r="BJ137" s="312">
        <f t="shared" si="99"/>
        <v>169348.96843718365</v>
      </c>
      <c r="BK137" s="311">
        <f t="shared" si="130"/>
        <v>0</v>
      </c>
      <c r="BL137" s="311">
        <f t="shared" si="131"/>
        <v>2020602.8884090155</v>
      </c>
      <c r="BM137" s="311">
        <f t="shared" si="132"/>
        <v>0</v>
      </c>
      <c r="BN137" s="311">
        <f t="shared" si="133"/>
        <v>0</v>
      </c>
      <c r="BO137" s="311">
        <f t="shared" si="134"/>
        <v>0</v>
      </c>
      <c r="BP137" s="311">
        <f t="shared" si="135"/>
        <v>0</v>
      </c>
      <c r="BQ137" s="311">
        <f t="shared" si="136"/>
        <v>0</v>
      </c>
      <c r="BR137" s="311">
        <f t="shared" si="96"/>
        <v>169348.97840901534</v>
      </c>
      <c r="BS137" s="311">
        <f>ROUNDDOWN(BR137*'1. UC Assumptions'!$C$19,2)</f>
        <v>74208.72</v>
      </c>
      <c r="BT137" s="313">
        <f>IF(BR137&gt;0,BR137/'1. UC Assumptions'!$C$29*'1. UC Assumptions'!$C$28,0)</f>
        <v>148712.76857845689</v>
      </c>
      <c r="BU137" s="312">
        <f>BT137*'1. UC Assumptions'!$C$19</f>
        <v>65165.935191079807</v>
      </c>
      <c r="BV137" s="312">
        <f t="shared" si="100"/>
        <v>1999966.6785784571</v>
      </c>
      <c r="BW137" s="79"/>
      <c r="BX137" s="93"/>
      <c r="BY137" s="93"/>
      <c r="BZ137" s="136">
        <v>1235580.7535961848</v>
      </c>
      <c r="CA137" s="136">
        <v>3861748.4685364678</v>
      </c>
      <c r="CB137" s="146">
        <f t="shared" si="91"/>
        <v>-3380.7734305281192</v>
      </c>
    </row>
    <row r="138" spans="1:80" s="6" customFormat="1">
      <c r="A138" s="130" t="s">
        <v>293</v>
      </c>
      <c r="B138" s="130" t="s">
        <v>294</v>
      </c>
      <c r="C138" s="246" t="s">
        <v>294</v>
      </c>
      <c r="D138" s="246" t="s">
        <v>294</v>
      </c>
      <c r="E138" s="129" t="s">
        <v>580</v>
      </c>
      <c r="F138" s="130" t="s">
        <v>604</v>
      </c>
      <c r="G138" s="130"/>
      <c r="H138" s="130" t="s">
        <v>853</v>
      </c>
      <c r="I138" s="246" t="s">
        <v>1391</v>
      </c>
      <c r="J138" s="101"/>
      <c r="K138" s="125" t="str">
        <f t="shared" si="101"/>
        <v xml:space="preserve"> </v>
      </c>
      <c r="L138" s="136">
        <v>677330.51821917831</v>
      </c>
      <c r="M138" s="136">
        <v>867615.37</v>
      </c>
      <c r="N138" s="151">
        <f t="shared" si="102"/>
        <v>6.4632688699920449E-2</v>
      </c>
      <c r="O138" s="136">
        <v>1644720.3608859486</v>
      </c>
      <c r="P138" s="136">
        <v>79.533984721920007</v>
      </c>
      <c r="Q138" s="136">
        <f t="shared" si="97"/>
        <v>1644799.8948706705</v>
      </c>
      <c r="R138" s="136">
        <v>0</v>
      </c>
      <c r="S138" s="136">
        <f t="shared" si="94"/>
        <v>1644799.8948706705</v>
      </c>
      <c r="T138" s="136">
        <f t="shared" si="108"/>
        <v>1644799.8948706705</v>
      </c>
      <c r="U138" s="136" t="b">
        <f t="shared" si="109"/>
        <v>0</v>
      </c>
      <c r="V138" s="136">
        <v>0</v>
      </c>
      <c r="W138" s="136">
        <v>0</v>
      </c>
      <c r="X138" s="136">
        <v>0</v>
      </c>
      <c r="Y138" s="136">
        <v>0</v>
      </c>
      <c r="Z138" s="136">
        <v>0</v>
      </c>
      <c r="AA138" s="63">
        <f t="shared" si="103"/>
        <v>0</v>
      </c>
      <c r="AB138" s="63">
        <v>0</v>
      </c>
      <c r="AC138" s="63">
        <f t="shared" si="104"/>
        <v>1644799.8948706705</v>
      </c>
      <c r="AD138" s="44">
        <f>IF(E138='2. UC Pool Allocations by Type'!B$5,'2. UC Pool Allocations by Type'!J$5,IF(E138='2. UC Pool Allocations by Type'!B$6,'2. UC Pool Allocations by Type'!J$6,IF(E138='2. UC Pool Allocations by Type'!B$7,'2. UC Pool Allocations by Type'!J$7,IF(E138='2. UC Pool Allocations by Type'!B$10,'2. UC Pool Allocations by Type'!J$10,IF(E138='2. UC Pool Allocations by Type'!B$14,'2. UC Pool Allocations by Type'!J$14,IF(E138='2. UC Pool Allocations by Type'!B$15,'2. UC Pool Allocations by Type'!J$15,IF(E138='2. UC Pool Allocations by Type'!B$16,'2. UC Pool Allocations by Type'!J$16,0)))))))</f>
        <v>1888113440.4202065</v>
      </c>
      <c r="AE138" s="64">
        <f t="shared" si="110"/>
        <v>1644799.8948706705</v>
      </c>
      <c r="AF138" s="64">
        <f t="shared" si="111"/>
        <v>0</v>
      </c>
      <c r="AG138" s="64">
        <f t="shared" si="112"/>
        <v>0</v>
      </c>
      <c r="AH138" s="64">
        <f t="shared" si="113"/>
        <v>0</v>
      </c>
      <c r="AI138" s="64">
        <f t="shared" si="114"/>
        <v>0</v>
      </c>
      <c r="AJ138" s="64">
        <f t="shared" si="115"/>
        <v>0</v>
      </c>
      <c r="AK138" s="64">
        <f t="shared" si="116"/>
        <v>0</v>
      </c>
      <c r="AL138" s="42">
        <f t="shared" si="117"/>
        <v>613917.91184873309</v>
      </c>
      <c r="AM138" s="44">
        <f>IF($F138=$E$362,S138*'1. UC Assumptions'!$H$14,0)</f>
        <v>1307405.0446407893</v>
      </c>
      <c r="AN138" s="63">
        <f t="shared" si="105"/>
        <v>693487.13279205619</v>
      </c>
      <c r="AO138" s="63">
        <f t="shared" si="118"/>
        <v>0</v>
      </c>
      <c r="AP138" s="63">
        <f t="shared" si="119"/>
        <v>0</v>
      </c>
      <c r="AQ138" s="63">
        <f t="shared" si="120"/>
        <v>0</v>
      </c>
      <c r="AR138" s="63">
        <f t="shared" si="121"/>
        <v>693487.13279205619</v>
      </c>
      <c r="AS138" s="63">
        <f t="shared" si="122"/>
        <v>0</v>
      </c>
      <c r="AT138" s="63">
        <f t="shared" si="123"/>
        <v>0</v>
      </c>
      <c r="AU138" s="87">
        <f t="shared" si="106"/>
        <v>1307405.0446407893</v>
      </c>
      <c r="AV138" s="310">
        <v>1293133.6000000001</v>
      </c>
      <c r="AW138" s="310">
        <f>AV138*'1. UC Assumptions'!$C$19</f>
        <v>566651.14352000004</v>
      </c>
      <c r="AX138" s="311">
        <f>IF(((S138+AA138)-AV138)*'1. UC Assumptions'!$C$19&gt;0,((S138+AA138)-AV138)*'1. UC Assumptions'!$C$19,0)</f>
        <v>154100.17041232777</v>
      </c>
      <c r="AY138" s="311">
        <f t="shared" si="107"/>
        <v>720751.31393232779</v>
      </c>
      <c r="AZ138" s="311">
        <f>ROUND(AY138/'1. UC Assumptions'!$C$19,2)</f>
        <v>1644799.89</v>
      </c>
      <c r="BA138" s="311">
        <f t="shared" si="95"/>
        <v>1307405.0446407893</v>
      </c>
      <c r="BB138" s="311">
        <f t="shared" si="124"/>
        <v>0</v>
      </c>
      <c r="BC138" s="311">
        <f t="shared" si="125"/>
        <v>0</v>
      </c>
      <c r="BD138" s="311">
        <f t="shared" si="126"/>
        <v>337394.84535921062</v>
      </c>
      <c r="BE138" s="311">
        <f t="shared" si="127"/>
        <v>0</v>
      </c>
      <c r="BF138" s="311">
        <f t="shared" si="128"/>
        <v>0</v>
      </c>
      <c r="BG138" s="311">
        <f t="shared" si="129"/>
        <v>0</v>
      </c>
      <c r="BH138" s="311">
        <v>1293133.6186222024</v>
      </c>
      <c r="BI138" s="311">
        <f t="shared" si="98"/>
        <v>1307405.0446407893</v>
      </c>
      <c r="BJ138" s="312">
        <f t="shared" si="99"/>
        <v>14271.426018586848</v>
      </c>
      <c r="BK138" s="311">
        <f t="shared" si="130"/>
        <v>1307405.0446407893</v>
      </c>
      <c r="BL138" s="311">
        <f t="shared" si="131"/>
        <v>0</v>
      </c>
      <c r="BM138" s="311">
        <f t="shared" si="132"/>
        <v>0</v>
      </c>
      <c r="BN138" s="311">
        <f t="shared" si="133"/>
        <v>0</v>
      </c>
      <c r="BO138" s="311">
        <f t="shared" si="134"/>
        <v>0</v>
      </c>
      <c r="BP138" s="311">
        <f t="shared" si="135"/>
        <v>0</v>
      </c>
      <c r="BQ138" s="311">
        <f t="shared" si="136"/>
        <v>0</v>
      </c>
      <c r="BR138" s="311">
        <f t="shared" si="96"/>
        <v>14271.444640789181</v>
      </c>
      <c r="BS138" s="311">
        <f>ROUNDDOWN(BR138*'1. UC Assumptions'!$C$19,2)</f>
        <v>6253.74</v>
      </c>
      <c r="BT138" s="313">
        <f>IF(BR138&gt;0,BR138/'1. UC Assumptions'!$C$29*'1. UC Assumptions'!$C$28,0)</f>
        <v>12532.381736723584</v>
      </c>
      <c r="BU138" s="312">
        <f>BT138*'1. UC Assumptions'!$C$19</f>
        <v>5491.6896770322746</v>
      </c>
      <c r="BV138" s="312">
        <f t="shared" si="100"/>
        <v>1305665.9817367236</v>
      </c>
      <c r="BW138" s="79"/>
      <c r="BX138" s="93"/>
      <c r="BY138" s="93"/>
      <c r="BZ138" s="136">
        <v>694511.51821917831</v>
      </c>
      <c r="CA138" s="136">
        <v>1644720.3608859486</v>
      </c>
      <c r="CB138" s="146">
        <f t="shared" si="91"/>
        <v>-79.533984721871093</v>
      </c>
    </row>
    <row r="139" spans="1:80" s="6" customFormat="1">
      <c r="A139" s="130" t="s">
        <v>295</v>
      </c>
      <c r="B139" s="130" t="s">
        <v>296</v>
      </c>
      <c r="C139" s="246" t="s">
        <v>296</v>
      </c>
      <c r="D139" s="246" t="s">
        <v>296</v>
      </c>
      <c r="E139" s="129" t="s">
        <v>599</v>
      </c>
      <c r="F139" s="130" t="s">
        <v>604</v>
      </c>
      <c r="G139" s="130"/>
      <c r="H139" s="130" t="s">
        <v>854</v>
      </c>
      <c r="I139" s="246" t="s">
        <v>1392</v>
      </c>
      <c r="J139" s="101"/>
      <c r="K139" s="125">
        <f t="shared" si="101"/>
        <v>1</v>
      </c>
      <c r="L139" s="136">
        <v>652046.88995572168</v>
      </c>
      <c r="M139" s="136">
        <v>1039144.53</v>
      </c>
      <c r="N139" s="151">
        <f t="shared" si="102"/>
        <v>0.1035625618719207</v>
      </c>
      <c r="O139" s="136">
        <v>1866335.5360221474</v>
      </c>
      <c r="P139" s="136">
        <v>0</v>
      </c>
      <c r="Q139" s="136">
        <f t="shared" si="97"/>
        <v>1866335.5360221474</v>
      </c>
      <c r="R139" s="136">
        <v>595046.96964165685</v>
      </c>
      <c r="S139" s="136">
        <f t="shared" si="94"/>
        <v>1271288.5663804905</v>
      </c>
      <c r="T139" s="136" t="b">
        <f t="shared" si="108"/>
        <v>0</v>
      </c>
      <c r="U139" s="136">
        <f t="shared" si="109"/>
        <v>1271288.5663804905</v>
      </c>
      <c r="V139" s="136">
        <v>0</v>
      </c>
      <c r="W139" s="136">
        <v>0</v>
      </c>
      <c r="X139" s="136">
        <v>0</v>
      </c>
      <c r="Y139" s="136">
        <v>0</v>
      </c>
      <c r="Z139" s="136">
        <v>0</v>
      </c>
      <c r="AA139" s="63">
        <f t="shared" si="103"/>
        <v>0</v>
      </c>
      <c r="AB139" s="63">
        <v>0</v>
      </c>
      <c r="AC139" s="63">
        <f t="shared" si="104"/>
        <v>1271288.5663804905</v>
      </c>
      <c r="AD139" s="44">
        <f>IF(E139='2. UC Pool Allocations by Type'!B$5,'2. UC Pool Allocations by Type'!J$5,IF(E139='2. UC Pool Allocations by Type'!B$6,'2. UC Pool Allocations by Type'!J$6,IF(E139='2. UC Pool Allocations by Type'!B$7,'2. UC Pool Allocations by Type'!J$7,IF(E139='2. UC Pool Allocations by Type'!B$10,'2. UC Pool Allocations by Type'!J$10,IF(E139='2. UC Pool Allocations by Type'!B$14,'2. UC Pool Allocations by Type'!J$14,IF(E139='2. UC Pool Allocations by Type'!B$15,'2. UC Pool Allocations by Type'!J$15,IF(E139='2. UC Pool Allocations by Type'!B$16,'2. UC Pool Allocations by Type'!J$16,0)))))))</f>
        <v>232198730.65142876</v>
      </c>
      <c r="AE139" s="64">
        <f t="shared" si="110"/>
        <v>0</v>
      </c>
      <c r="AF139" s="64">
        <f t="shared" si="111"/>
        <v>1271288.5663804905</v>
      </c>
      <c r="AG139" s="64">
        <f t="shared" si="112"/>
        <v>0</v>
      </c>
      <c r="AH139" s="64">
        <f t="shared" si="113"/>
        <v>0</v>
      </c>
      <c r="AI139" s="64">
        <f t="shared" si="114"/>
        <v>0</v>
      </c>
      <c r="AJ139" s="64">
        <f t="shared" si="115"/>
        <v>0</v>
      </c>
      <c r="AK139" s="64">
        <f t="shared" si="116"/>
        <v>0</v>
      </c>
      <c r="AL139" s="42">
        <f t="shared" si="117"/>
        <v>636704.8890133549</v>
      </c>
      <c r="AM139" s="44">
        <f>IF($F139=$E$362,S139*'1. UC Assumptions'!$H$14,0)</f>
        <v>1010511.4245588514</v>
      </c>
      <c r="AN139" s="63">
        <f t="shared" si="105"/>
        <v>373806.5355454965</v>
      </c>
      <c r="AO139" s="63">
        <f t="shared" si="118"/>
        <v>373806.5355454965</v>
      </c>
      <c r="AP139" s="63">
        <f t="shared" si="119"/>
        <v>0</v>
      </c>
      <c r="AQ139" s="63">
        <f t="shared" si="120"/>
        <v>0</v>
      </c>
      <c r="AR139" s="63">
        <f t="shared" si="121"/>
        <v>0</v>
      </c>
      <c r="AS139" s="63">
        <f t="shared" si="122"/>
        <v>0</v>
      </c>
      <c r="AT139" s="63">
        <f t="shared" si="123"/>
        <v>0</v>
      </c>
      <c r="AU139" s="87">
        <f t="shared" si="106"/>
        <v>1010511.4245588514</v>
      </c>
      <c r="AV139" s="310">
        <v>946436.01</v>
      </c>
      <c r="AW139" s="310">
        <f>AV139*'1. UC Assumptions'!$C$19</f>
        <v>414728.25958199997</v>
      </c>
      <c r="AX139" s="311">
        <f>IF(((S139+AA139)-AV139)*'1. UC Assumptions'!$C$19&gt;0,((S139+AA139)-AV139)*'1. UC Assumptions'!$C$19,0)</f>
        <v>142350.39020593095</v>
      </c>
      <c r="AY139" s="311">
        <f t="shared" si="107"/>
        <v>557078.64978793089</v>
      </c>
      <c r="AZ139" s="311">
        <f>ROUND(AY139/'1. UC Assumptions'!$C$19,2)</f>
        <v>1271288.57</v>
      </c>
      <c r="BA139" s="311">
        <f t="shared" si="95"/>
        <v>1010511.4245588514</v>
      </c>
      <c r="BB139" s="311">
        <f t="shared" si="124"/>
        <v>0</v>
      </c>
      <c r="BC139" s="311">
        <f t="shared" si="125"/>
        <v>0</v>
      </c>
      <c r="BD139" s="311">
        <f t="shared" si="126"/>
        <v>0</v>
      </c>
      <c r="BE139" s="311">
        <f t="shared" si="127"/>
        <v>0</v>
      </c>
      <c r="BF139" s="311">
        <f t="shared" si="128"/>
        <v>0</v>
      </c>
      <c r="BG139" s="311">
        <f t="shared" si="129"/>
        <v>0</v>
      </c>
      <c r="BH139" s="311">
        <v>946436.03336735058</v>
      </c>
      <c r="BI139" s="311">
        <f t="shared" si="98"/>
        <v>1010511.4245588514</v>
      </c>
      <c r="BJ139" s="312">
        <f t="shared" si="99"/>
        <v>64075.391191500821</v>
      </c>
      <c r="BK139" s="311">
        <f t="shared" si="130"/>
        <v>0</v>
      </c>
      <c r="BL139" s="311">
        <f t="shared" si="131"/>
        <v>1010511.4245588514</v>
      </c>
      <c r="BM139" s="311">
        <f t="shared" si="132"/>
        <v>0</v>
      </c>
      <c r="BN139" s="311">
        <f t="shared" si="133"/>
        <v>0</v>
      </c>
      <c r="BO139" s="311">
        <f t="shared" si="134"/>
        <v>0</v>
      </c>
      <c r="BP139" s="311">
        <f t="shared" si="135"/>
        <v>0</v>
      </c>
      <c r="BQ139" s="311">
        <f t="shared" si="136"/>
        <v>0</v>
      </c>
      <c r="BR139" s="311">
        <f t="shared" si="96"/>
        <v>64075.414558851393</v>
      </c>
      <c r="BS139" s="311">
        <f>ROUNDDOWN(BR139*'1. UC Assumptions'!$C$19,2)</f>
        <v>28077.84</v>
      </c>
      <c r="BT139" s="313">
        <f>IF(BR139&gt;0,BR139/'1. UC Assumptions'!$C$29*'1. UC Assumptions'!$C$28,0)</f>
        <v>56267.433003610524</v>
      </c>
      <c r="BU139" s="312">
        <f>BT139*'1. UC Assumptions'!$C$19</f>
        <v>24656.389142182132</v>
      </c>
      <c r="BV139" s="312">
        <f t="shared" si="100"/>
        <v>1002703.4430036105</v>
      </c>
      <c r="BW139" s="79"/>
      <c r="BX139" s="93"/>
      <c r="BY139" s="93"/>
      <c r="BZ139" s="136">
        <v>733468.60995572165</v>
      </c>
      <c r="CA139" s="136">
        <v>1866335.5360221474</v>
      </c>
      <c r="CB139" s="146">
        <f t="shared" si="91"/>
        <v>0</v>
      </c>
    </row>
    <row r="140" spans="1:80" s="6" customFormat="1">
      <c r="A140" s="130" t="s">
        <v>297</v>
      </c>
      <c r="B140" s="130" t="s">
        <v>298</v>
      </c>
      <c r="C140" s="246" t="s">
        <v>298</v>
      </c>
      <c r="D140" s="246" t="s">
        <v>298</v>
      </c>
      <c r="E140" s="129" t="s">
        <v>599</v>
      </c>
      <c r="F140" s="130" t="s">
        <v>604</v>
      </c>
      <c r="G140" s="130"/>
      <c r="H140" s="130" t="s">
        <v>988</v>
      </c>
      <c r="I140" s="246" t="s">
        <v>1393</v>
      </c>
      <c r="J140" s="101"/>
      <c r="K140" s="125">
        <f t="shared" si="101"/>
        <v>1</v>
      </c>
      <c r="L140" s="136">
        <v>1577946.5416462794</v>
      </c>
      <c r="M140" s="136">
        <v>4376321</v>
      </c>
      <c r="N140" s="151">
        <f t="shared" si="102"/>
        <v>0.14842787972197069</v>
      </c>
      <c r="O140" s="136">
        <v>6838046.8481501881</v>
      </c>
      <c r="P140" s="136">
        <v>0</v>
      </c>
      <c r="Q140" s="136">
        <f t="shared" si="97"/>
        <v>6838046.8481501881</v>
      </c>
      <c r="R140" s="136">
        <v>4030297.1253003622</v>
      </c>
      <c r="S140" s="136">
        <f t="shared" si="94"/>
        <v>2807749.7228498259</v>
      </c>
      <c r="T140" s="136" t="b">
        <f t="shared" si="108"/>
        <v>0</v>
      </c>
      <c r="U140" s="136">
        <f t="shared" si="109"/>
        <v>2807749.7228498259</v>
      </c>
      <c r="V140" s="136">
        <v>92651</v>
      </c>
      <c r="W140" s="136">
        <v>0</v>
      </c>
      <c r="X140" s="136">
        <v>0</v>
      </c>
      <c r="Y140" s="136">
        <v>0</v>
      </c>
      <c r="Z140" s="136">
        <v>0</v>
      </c>
      <c r="AA140" s="63">
        <f t="shared" si="103"/>
        <v>92651</v>
      </c>
      <c r="AB140" s="63">
        <v>0</v>
      </c>
      <c r="AC140" s="63">
        <f t="shared" si="104"/>
        <v>2900400.7228498259</v>
      </c>
      <c r="AD140" s="44">
        <f>IF(E140='2. UC Pool Allocations by Type'!B$5,'2. UC Pool Allocations by Type'!J$5,IF(E140='2. UC Pool Allocations by Type'!B$6,'2. UC Pool Allocations by Type'!J$6,IF(E140='2. UC Pool Allocations by Type'!B$7,'2. UC Pool Allocations by Type'!J$7,IF(E140='2. UC Pool Allocations by Type'!B$10,'2. UC Pool Allocations by Type'!J$10,IF(E140='2. UC Pool Allocations by Type'!B$14,'2. UC Pool Allocations by Type'!J$14,IF(E140='2. UC Pool Allocations by Type'!B$15,'2. UC Pool Allocations by Type'!J$15,IF(E140='2. UC Pool Allocations by Type'!B$16,'2. UC Pool Allocations by Type'!J$16,0)))))))</f>
        <v>232198730.65142876</v>
      </c>
      <c r="AE140" s="64">
        <f t="shared" si="110"/>
        <v>0</v>
      </c>
      <c r="AF140" s="64">
        <f t="shared" si="111"/>
        <v>2900400.7228498259</v>
      </c>
      <c r="AG140" s="64">
        <f t="shared" si="112"/>
        <v>0</v>
      </c>
      <c r="AH140" s="64">
        <f t="shared" si="113"/>
        <v>0</v>
      </c>
      <c r="AI140" s="64">
        <f t="shared" si="114"/>
        <v>0</v>
      </c>
      <c r="AJ140" s="64">
        <f t="shared" si="115"/>
        <v>0</v>
      </c>
      <c r="AK140" s="64">
        <f t="shared" si="116"/>
        <v>0</v>
      </c>
      <c r="AL140" s="42">
        <f t="shared" si="117"/>
        <v>1452620.0967842611</v>
      </c>
      <c r="AM140" s="44">
        <f>IF($F140=$E$362,S140*'1. UC Assumptions'!$H$14,0)</f>
        <v>2231801.0617524255</v>
      </c>
      <c r="AN140" s="63">
        <f t="shared" si="105"/>
        <v>779180.96496816445</v>
      </c>
      <c r="AO140" s="63">
        <f t="shared" si="118"/>
        <v>779180.96496816445</v>
      </c>
      <c r="AP140" s="63">
        <f t="shared" si="119"/>
        <v>0</v>
      </c>
      <c r="AQ140" s="63">
        <f t="shared" si="120"/>
        <v>0</v>
      </c>
      <c r="AR140" s="63">
        <f t="shared" si="121"/>
        <v>0</v>
      </c>
      <c r="AS140" s="63">
        <f t="shared" si="122"/>
        <v>0</v>
      </c>
      <c r="AT140" s="63">
        <f t="shared" si="123"/>
        <v>0</v>
      </c>
      <c r="AU140" s="87">
        <f t="shared" si="106"/>
        <v>2231801.0617524255</v>
      </c>
      <c r="AV140" s="310">
        <v>1814988.07</v>
      </c>
      <c r="AW140" s="310">
        <f>AV140*'1. UC Assumptions'!$C$19</f>
        <v>795327.77227399999</v>
      </c>
      <c r="AX140" s="311">
        <f>IF(((S140+AA140)-AV140)*'1. UC Assumptions'!$C$19&gt;0,((S140+AA140)-AV140)*'1. UC Assumptions'!$C$19,0)</f>
        <v>475627.82447879366</v>
      </c>
      <c r="AY140" s="311">
        <f t="shared" si="107"/>
        <v>1270955.5967527935</v>
      </c>
      <c r="AZ140" s="311">
        <f>ROUND(AY140/'1. UC Assumptions'!$C$19,2)</f>
        <v>2900400.72</v>
      </c>
      <c r="BA140" s="311">
        <f t="shared" si="95"/>
        <v>2231801.0617524255</v>
      </c>
      <c r="BB140" s="311">
        <f t="shared" si="124"/>
        <v>0</v>
      </c>
      <c r="BC140" s="311">
        <f t="shared" si="125"/>
        <v>0</v>
      </c>
      <c r="BD140" s="311">
        <f t="shared" si="126"/>
        <v>0</v>
      </c>
      <c r="BE140" s="311">
        <f t="shared" si="127"/>
        <v>0</v>
      </c>
      <c r="BF140" s="311">
        <f t="shared" si="128"/>
        <v>0</v>
      </c>
      <c r="BG140" s="311">
        <f t="shared" si="129"/>
        <v>0</v>
      </c>
      <c r="BH140" s="311">
        <v>1814988.0895185093</v>
      </c>
      <c r="BI140" s="311">
        <f t="shared" si="98"/>
        <v>2231801.0617524255</v>
      </c>
      <c r="BJ140" s="312">
        <f t="shared" si="99"/>
        <v>416812.97223391617</v>
      </c>
      <c r="BK140" s="311">
        <f t="shared" si="130"/>
        <v>0</v>
      </c>
      <c r="BL140" s="311">
        <f t="shared" si="131"/>
        <v>2231801.0617524255</v>
      </c>
      <c r="BM140" s="311">
        <f t="shared" si="132"/>
        <v>0</v>
      </c>
      <c r="BN140" s="311">
        <f t="shared" si="133"/>
        <v>0</v>
      </c>
      <c r="BO140" s="311">
        <f t="shared" si="134"/>
        <v>0</v>
      </c>
      <c r="BP140" s="311">
        <f t="shared" si="135"/>
        <v>0</v>
      </c>
      <c r="BQ140" s="311">
        <f t="shared" si="136"/>
        <v>0</v>
      </c>
      <c r="BR140" s="311">
        <f t="shared" si="96"/>
        <v>416812.99175242544</v>
      </c>
      <c r="BS140" s="311">
        <f>ROUNDDOWN(BR140*'1. UC Assumptions'!$C$19,2)</f>
        <v>182647.45</v>
      </c>
      <c r="BT140" s="313">
        <f>IF(BR140&gt;0,BR140/'1. UC Assumptions'!$C$29*'1. UC Assumptions'!$C$28,0)</f>
        <v>366021.7768380284</v>
      </c>
      <c r="BU140" s="312">
        <f>BT140*'1. UC Assumptions'!$C$19</f>
        <v>160390.74261042403</v>
      </c>
      <c r="BV140" s="312">
        <f t="shared" si="100"/>
        <v>2181009.8468380286</v>
      </c>
      <c r="BW140" s="79"/>
      <c r="BX140" s="93"/>
      <c r="BY140" s="93"/>
      <c r="BZ140" s="136">
        <v>2118337.3616462797</v>
      </c>
      <c r="CA140" s="136">
        <v>6838046.8481501881</v>
      </c>
      <c r="CB140" s="146">
        <f t="shared" si="91"/>
        <v>0</v>
      </c>
    </row>
    <row r="141" spans="1:80" s="6" customFormat="1">
      <c r="A141" s="130" t="s">
        <v>50</v>
      </c>
      <c r="B141" s="264" t="s">
        <v>1019</v>
      </c>
      <c r="C141" s="246" t="s">
        <v>1019</v>
      </c>
      <c r="D141" s="246" t="s">
        <v>1019</v>
      </c>
      <c r="E141" s="129" t="s">
        <v>580</v>
      </c>
      <c r="F141" s="130" t="s">
        <v>604</v>
      </c>
      <c r="G141" s="130"/>
      <c r="H141" s="130" t="s">
        <v>693</v>
      </c>
      <c r="I141" s="246" t="s">
        <v>1394</v>
      </c>
      <c r="J141" s="101"/>
      <c r="K141" s="125">
        <f t="shared" si="101"/>
        <v>1</v>
      </c>
      <c r="L141" s="136">
        <v>15548216.239999995</v>
      </c>
      <c r="M141" s="136">
        <v>12320008</v>
      </c>
      <c r="N141" s="151">
        <f t="shared" si="102"/>
        <v>0.58587783671768068</v>
      </c>
      <c r="O141" s="136">
        <v>30254748.824609876</v>
      </c>
      <c r="P141" s="136">
        <v>13940850.346284544</v>
      </c>
      <c r="Q141" s="136">
        <f t="shared" si="97"/>
        <v>44195599.170894422</v>
      </c>
      <c r="R141" s="136">
        <v>5122910.9112693947</v>
      </c>
      <c r="S141" s="136">
        <f t="shared" si="94"/>
        <v>39072688.259625025</v>
      </c>
      <c r="T141" s="136">
        <f t="shared" si="108"/>
        <v>39072688.259625025</v>
      </c>
      <c r="U141" s="136" t="b">
        <f t="shared" si="109"/>
        <v>0</v>
      </c>
      <c r="V141" s="136">
        <v>0</v>
      </c>
      <c r="W141" s="136">
        <v>0</v>
      </c>
      <c r="X141" s="136">
        <v>0</v>
      </c>
      <c r="Y141" s="136">
        <v>0</v>
      </c>
      <c r="Z141" s="136">
        <v>0</v>
      </c>
      <c r="AA141" s="63">
        <f t="shared" si="103"/>
        <v>0</v>
      </c>
      <c r="AB141" s="63">
        <v>0</v>
      </c>
      <c r="AC141" s="63">
        <f t="shared" si="104"/>
        <v>39072688.259625025</v>
      </c>
      <c r="AD141" s="44">
        <f>IF(E141='2. UC Pool Allocations by Type'!B$5,'2. UC Pool Allocations by Type'!J$5,IF(E141='2. UC Pool Allocations by Type'!B$6,'2. UC Pool Allocations by Type'!J$6,IF(E141='2. UC Pool Allocations by Type'!B$7,'2. UC Pool Allocations by Type'!J$7,IF(E141='2. UC Pool Allocations by Type'!B$10,'2. UC Pool Allocations by Type'!J$10,IF(E141='2. UC Pool Allocations by Type'!B$14,'2. UC Pool Allocations by Type'!J$14,IF(E141='2. UC Pool Allocations by Type'!B$15,'2. UC Pool Allocations by Type'!J$15,IF(E141='2. UC Pool Allocations by Type'!B$16,'2. UC Pool Allocations by Type'!J$16,0)))))))</f>
        <v>1888113440.4202065</v>
      </c>
      <c r="AE141" s="64">
        <f t="shared" si="110"/>
        <v>39072688.259625025</v>
      </c>
      <c r="AF141" s="64">
        <f t="shared" si="111"/>
        <v>0</v>
      </c>
      <c r="AG141" s="64">
        <f t="shared" si="112"/>
        <v>0</v>
      </c>
      <c r="AH141" s="64">
        <f t="shared" si="113"/>
        <v>0</v>
      </c>
      <c r="AI141" s="64">
        <f t="shared" si="114"/>
        <v>0</v>
      </c>
      <c r="AJ141" s="64">
        <f t="shared" si="115"/>
        <v>0</v>
      </c>
      <c r="AK141" s="64">
        <f t="shared" si="116"/>
        <v>0</v>
      </c>
      <c r="AL141" s="42">
        <f t="shared" si="117"/>
        <v>14583794.211971069</v>
      </c>
      <c r="AM141" s="44">
        <f>IF($F141=$E$362,S141*'1. UC Assumptions'!$H$14,0)</f>
        <v>31057777.84739425</v>
      </c>
      <c r="AN141" s="63">
        <f t="shared" si="105"/>
        <v>16473983.635423182</v>
      </c>
      <c r="AO141" s="63">
        <f t="shared" si="118"/>
        <v>0</v>
      </c>
      <c r="AP141" s="63">
        <f t="shared" si="119"/>
        <v>0</v>
      </c>
      <c r="AQ141" s="63">
        <f t="shared" si="120"/>
        <v>0</v>
      </c>
      <c r="AR141" s="63">
        <f t="shared" si="121"/>
        <v>16473983.635423182</v>
      </c>
      <c r="AS141" s="63">
        <f t="shared" si="122"/>
        <v>0</v>
      </c>
      <c r="AT141" s="63">
        <f t="shared" si="123"/>
        <v>0</v>
      </c>
      <c r="AU141" s="87">
        <f t="shared" si="106"/>
        <v>31057777.84739425</v>
      </c>
      <c r="AV141" s="310">
        <v>19302145.620000001</v>
      </c>
      <c r="AW141" s="310">
        <f>AV141*'1. UC Assumptions'!$C$19</f>
        <v>8458200.2106839996</v>
      </c>
      <c r="AX141" s="311">
        <f>IF(((S141+AA141)-AV141)*'1. UC Assumptions'!$C$19&gt;0,((S141+AA141)-AV141)*'1. UC Assumptions'!$C$19,0)</f>
        <v>8663451.7846836857</v>
      </c>
      <c r="AY141" s="311">
        <f t="shared" si="107"/>
        <v>17121651.995367683</v>
      </c>
      <c r="AZ141" s="311">
        <f>ROUND(AY141/'1. UC Assumptions'!$C$19,2)</f>
        <v>39072688.259999998</v>
      </c>
      <c r="BA141" s="311">
        <f t="shared" si="95"/>
        <v>31057777.84739425</v>
      </c>
      <c r="BB141" s="311">
        <f t="shared" si="124"/>
        <v>0</v>
      </c>
      <c r="BC141" s="311">
        <f t="shared" si="125"/>
        <v>0</v>
      </c>
      <c r="BD141" s="311">
        <f t="shared" si="126"/>
        <v>8014910.4126057476</v>
      </c>
      <c r="BE141" s="311">
        <f t="shared" si="127"/>
        <v>0</v>
      </c>
      <c r="BF141" s="311">
        <f t="shared" si="128"/>
        <v>0</v>
      </c>
      <c r="BG141" s="311">
        <f t="shared" si="129"/>
        <v>0</v>
      </c>
      <c r="BH141" s="311">
        <v>19302145.625177894</v>
      </c>
      <c r="BI141" s="311">
        <f t="shared" si="98"/>
        <v>31057777.84739425</v>
      </c>
      <c r="BJ141" s="312">
        <f t="shared" si="99"/>
        <v>11755632.222216357</v>
      </c>
      <c r="BK141" s="311">
        <f t="shared" si="130"/>
        <v>31057777.84739425</v>
      </c>
      <c r="BL141" s="311">
        <f t="shared" si="131"/>
        <v>0</v>
      </c>
      <c r="BM141" s="311">
        <f t="shared" si="132"/>
        <v>0</v>
      </c>
      <c r="BN141" s="311">
        <f t="shared" si="133"/>
        <v>0</v>
      </c>
      <c r="BO141" s="311">
        <f t="shared" si="134"/>
        <v>0</v>
      </c>
      <c r="BP141" s="311">
        <f t="shared" si="135"/>
        <v>0</v>
      </c>
      <c r="BQ141" s="311">
        <f t="shared" si="136"/>
        <v>0</v>
      </c>
      <c r="BR141" s="311">
        <f t="shared" si="96"/>
        <v>11755632.227394249</v>
      </c>
      <c r="BS141" s="311">
        <f>ROUNDDOWN(BR141*'1. UC Assumptions'!$C$19,2)</f>
        <v>5151318.04</v>
      </c>
      <c r="BT141" s="313">
        <f>IF(BR141&gt;0,BR141/'1. UC Assumptions'!$C$29*'1. UC Assumptions'!$C$28,0)</f>
        <v>10323136.468550814</v>
      </c>
      <c r="BU141" s="312">
        <f>BT141*'1. UC Assumptions'!$C$19</f>
        <v>4523598.4005189668</v>
      </c>
      <c r="BV141" s="312">
        <f t="shared" si="100"/>
        <v>29625282.088550813</v>
      </c>
      <c r="BW141" s="79"/>
      <c r="BX141" s="93"/>
      <c r="BY141" s="93"/>
      <c r="BZ141" s="136">
        <v>16415427.979999997</v>
      </c>
      <c r="CA141" s="136">
        <v>30254748.824609876</v>
      </c>
      <c r="CB141" s="146">
        <f t="shared" si="91"/>
        <v>-13940850.346284546</v>
      </c>
    </row>
    <row r="142" spans="1:80" s="6" customFormat="1" ht="15.75">
      <c r="A142" s="130" t="s">
        <v>1213</v>
      </c>
      <c r="B142" s="248" t="s">
        <v>1291</v>
      </c>
      <c r="C142" s="246" t="s">
        <v>1291</v>
      </c>
      <c r="D142" s="246" t="s">
        <v>1291</v>
      </c>
      <c r="E142" s="129" t="s">
        <v>580</v>
      </c>
      <c r="F142" s="130" t="s">
        <v>604</v>
      </c>
      <c r="G142" s="130"/>
      <c r="H142" s="130" t="s">
        <v>1083</v>
      </c>
      <c r="I142" s="246" t="s">
        <v>1293</v>
      </c>
      <c r="J142" s="101"/>
      <c r="K142" s="125">
        <f t="shared" si="101"/>
        <v>1</v>
      </c>
      <c r="L142" s="136">
        <v>2158158.1144153373</v>
      </c>
      <c r="M142" s="136">
        <v>4584985</v>
      </c>
      <c r="N142" s="151">
        <f t="shared" si="102"/>
        <v>0.13039979054122819</v>
      </c>
      <c r="O142" s="136">
        <v>7323261.2235560464</v>
      </c>
      <c r="P142" s="136">
        <v>299186.34056857601</v>
      </c>
      <c r="Q142" s="136">
        <f t="shared" si="97"/>
        <v>7622447.5641246224</v>
      </c>
      <c r="R142" s="136">
        <v>1271558.1420533687</v>
      </c>
      <c r="S142" s="136">
        <f t="shared" si="94"/>
        <v>6350889.4220712539</v>
      </c>
      <c r="T142" s="136">
        <f t="shared" si="108"/>
        <v>6350889.4220712539</v>
      </c>
      <c r="U142" s="136" t="b">
        <f t="shared" si="109"/>
        <v>0</v>
      </c>
      <c r="V142" s="136">
        <v>0</v>
      </c>
      <c r="W142" s="136">
        <v>0</v>
      </c>
      <c r="X142" s="136">
        <v>0</v>
      </c>
      <c r="Y142" s="136">
        <v>0</v>
      </c>
      <c r="Z142" s="136">
        <v>0</v>
      </c>
      <c r="AA142" s="63">
        <f t="shared" si="103"/>
        <v>0</v>
      </c>
      <c r="AB142" s="63">
        <v>0</v>
      </c>
      <c r="AC142" s="63">
        <f t="shared" si="104"/>
        <v>6350889.4220712539</v>
      </c>
      <c r="AD142" s="44">
        <f>IF(E142='2. UC Pool Allocations by Type'!B$5,'2. UC Pool Allocations by Type'!J$5,IF(E142='2. UC Pool Allocations by Type'!B$6,'2. UC Pool Allocations by Type'!J$6,IF(E142='2. UC Pool Allocations by Type'!B$7,'2. UC Pool Allocations by Type'!J$7,IF(E142='2. UC Pool Allocations by Type'!B$10,'2. UC Pool Allocations by Type'!J$10,IF(E142='2. UC Pool Allocations by Type'!B$14,'2. UC Pool Allocations by Type'!J$14,IF(E142='2. UC Pool Allocations by Type'!B$15,'2. UC Pool Allocations by Type'!J$15,IF(E142='2. UC Pool Allocations by Type'!B$16,'2. UC Pool Allocations by Type'!J$16,0)))))))</f>
        <v>1888113440.4202065</v>
      </c>
      <c r="AE142" s="64">
        <f t="shared" si="110"/>
        <v>6350889.4220712539</v>
      </c>
      <c r="AF142" s="64">
        <f t="shared" si="111"/>
        <v>0</v>
      </c>
      <c r="AG142" s="64">
        <f t="shared" si="112"/>
        <v>0</v>
      </c>
      <c r="AH142" s="64">
        <f t="shared" si="113"/>
        <v>0</v>
      </c>
      <c r="AI142" s="64">
        <f t="shared" si="114"/>
        <v>0</v>
      </c>
      <c r="AJ142" s="64">
        <f t="shared" si="115"/>
        <v>0</v>
      </c>
      <c r="AK142" s="64">
        <f t="shared" si="116"/>
        <v>0</v>
      </c>
      <c r="AL142" s="42">
        <f t="shared" si="117"/>
        <v>2370455.3876365377</v>
      </c>
      <c r="AM142" s="44">
        <f>IF($F142=$E$362,S142*'1. UC Assumptions'!$H$14,0)</f>
        <v>5048142.8739540735</v>
      </c>
      <c r="AN142" s="63">
        <f t="shared" si="105"/>
        <v>2677687.4863175359</v>
      </c>
      <c r="AO142" s="63">
        <f t="shared" si="118"/>
        <v>0</v>
      </c>
      <c r="AP142" s="63">
        <f t="shared" si="119"/>
        <v>0</v>
      </c>
      <c r="AQ142" s="63">
        <f t="shared" si="120"/>
        <v>0</v>
      </c>
      <c r="AR142" s="63">
        <f t="shared" si="121"/>
        <v>2677687.4863175359</v>
      </c>
      <c r="AS142" s="63">
        <f t="shared" si="122"/>
        <v>0</v>
      </c>
      <c r="AT142" s="63">
        <f t="shared" si="123"/>
        <v>0</v>
      </c>
      <c r="AU142" s="87">
        <f t="shared" si="106"/>
        <v>5048142.8739540735</v>
      </c>
      <c r="AV142" s="310">
        <v>4645528.95</v>
      </c>
      <c r="AW142" s="310">
        <f>AV142*'1. UC Assumptions'!$C$19</f>
        <v>2035670.7858899999</v>
      </c>
      <c r="AX142" s="311">
        <f>IF(((S142+AA142)-AV142)*'1. UC Assumptions'!$C$19&gt;0,((S142+AA142)-AV142)*'1. UC Assumptions'!$C$19,0)</f>
        <v>747288.95886162331</v>
      </c>
      <c r="AY142" s="311">
        <f t="shared" si="107"/>
        <v>2782959.7447516234</v>
      </c>
      <c r="AZ142" s="311">
        <f>ROUND(AY142/'1. UC Assumptions'!$C$19,2)</f>
        <v>6350889.4199999999</v>
      </c>
      <c r="BA142" s="311">
        <f t="shared" si="95"/>
        <v>5048142.8739540735</v>
      </c>
      <c r="BB142" s="311">
        <f t="shared" si="124"/>
        <v>0</v>
      </c>
      <c r="BC142" s="311">
        <f t="shared" si="125"/>
        <v>0</v>
      </c>
      <c r="BD142" s="311">
        <f t="shared" si="126"/>
        <v>1302746.5460459264</v>
      </c>
      <c r="BE142" s="311">
        <f t="shared" si="127"/>
        <v>0</v>
      </c>
      <c r="BF142" s="311">
        <f t="shared" si="128"/>
        <v>0</v>
      </c>
      <c r="BG142" s="311">
        <f t="shared" si="129"/>
        <v>0</v>
      </c>
      <c r="BH142" s="311">
        <v>4645528.9616047041</v>
      </c>
      <c r="BI142" s="311">
        <f t="shared" si="98"/>
        <v>5048142.8739540735</v>
      </c>
      <c r="BJ142" s="312">
        <f t="shared" si="99"/>
        <v>402613.91234936938</v>
      </c>
      <c r="BK142" s="311">
        <f t="shared" si="130"/>
        <v>5048142.8739540735</v>
      </c>
      <c r="BL142" s="311">
        <f t="shared" si="131"/>
        <v>0</v>
      </c>
      <c r="BM142" s="311">
        <f t="shared" si="132"/>
        <v>0</v>
      </c>
      <c r="BN142" s="311">
        <f t="shared" si="133"/>
        <v>0</v>
      </c>
      <c r="BO142" s="311">
        <f t="shared" si="134"/>
        <v>0</v>
      </c>
      <c r="BP142" s="311">
        <f t="shared" si="135"/>
        <v>0</v>
      </c>
      <c r="BQ142" s="311">
        <f t="shared" si="136"/>
        <v>0</v>
      </c>
      <c r="BR142" s="311">
        <f t="shared" si="96"/>
        <v>402613.92395407334</v>
      </c>
      <c r="BS142" s="311">
        <f>ROUNDDOWN(BR142*'1. UC Assumptions'!$C$19,2)</f>
        <v>176425.42</v>
      </c>
      <c r="BT142" s="313">
        <f>IF(BR142&gt;0,BR142/'1. UC Assumptions'!$C$29*'1. UC Assumptions'!$C$28,0)</f>
        <v>353552.95238237554</v>
      </c>
      <c r="BU142" s="312">
        <f>BT142*'1. UC Assumptions'!$C$19</f>
        <v>154926.90373395695</v>
      </c>
      <c r="BV142" s="312">
        <f t="shared" si="100"/>
        <v>4999081.9023823757</v>
      </c>
      <c r="BW142" s="79"/>
      <c r="BX142" s="93"/>
      <c r="BY142" s="93"/>
      <c r="BZ142" s="136">
        <v>2370521.5644153375</v>
      </c>
      <c r="CA142" s="136">
        <v>7323261.2235560464</v>
      </c>
      <c r="CB142" s="146">
        <f t="shared" si="91"/>
        <v>-299186.34056857601</v>
      </c>
    </row>
    <row r="143" spans="1:80" s="6" customFormat="1">
      <c r="A143" s="130" t="s">
        <v>213</v>
      </c>
      <c r="B143" s="130" t="s">
        <v>214</v>
      </c>
      <c r="C143" s="246" t="s">
        <v>214</v>
      </c>
      <c r="D143" s="246" t="s">
        <v>214</v>
      </c>
      <c r="E143" s="129" t="s">
        <v>599</v>
      </c>
      <c r="F143" s="130"/>
      <c r="G143" s="130"/>
      <c r="H143" s="130" t="s">
        <v>713</v>
      </c>
      <c r="I143" s="246" t="s">
        <v>568</v>
      </c>
      <c r="J143" s="101"/>
      <c r="K143" s="125">
        <f t="shared" si="101"/>
        <v>1</v>
      </c>
      <c r="L143" s="136">
        <v>29889271.694795411</v>
      </c>
      <c r="M143" s="136">
        <v>67865937.230000004</v>
      </c>
      <c r="N143" s="151">
        <f t="shared" si="102"/>
        <v>6.7495275404170885E-2</v>
      </c>
      <c r="O143" s="136">
        <v>104353223.67336676</v>
      </c>
      <c r="P143" s="136">
        <v>0</v>
      </c>
      <c r="Q143" s="136">
        <f t="shared" si="97"/>
        <v>104353223.67336676</v>
      </c>
      <c r="R143" s="136">
        <v>29337695.734681863</v>
      </c>
      <c r="S143" s="136">
        <f t="shared" si="94"/>
        <v>75015527.938684896</v>
      </c>
      <c r="T143" s="136" t="b">
        <f t="shared" si="108"/>
        <v>0</v>
      </c>
      <c r="U143" s="136">
        <f t="shared" si="109"/>
        <v>0</v>
      </c>
      <c r="V143" s="136">
        <v>7019570</v>
      </c>
      <c r="W143" s="136">
        <v>0</v>
      </c>
      <c r="X143" s="136">
        <v>0</v>
      </c>
      <c r="Y143" s="136">
        <v>0</v>
      </c>
      <c r="Z143" s="136">
        <v>0</v>
      </c>
      <c r="AA143" s="63">
        <f t="shared" si="103"/>
        <v>7019570</v>
      </c>
      <c r="AB143" s="63">
        <v>0</v>
      </c>
      <c r="AC143" s="63">
        <f t="shared" si="104"/>
        <v>82035097.938684896</v>
      </c>
      <c r="AD143" s="44">
        <f>IF(E143='2. UC Pool Allocations by Type'!B$5,'2. UC Pool Allocations by Type'!J$5,IF(E143='2. UC Pool Allocations by Type'!B$6,'2. UC Pool Allocations by Type'!J$6,IF(E143='2. UC Pool Allocations by Type'!B$7,'2. UC Pool Allocations by Type'!J$7,IF(E143='2. UC Pool Allocations by Type'!B$10,'2. UC Pool Allocations by Type'!J$10,IF(E143='2. UC Pool Allocations by Type'!B$14,'2. UC Pool Allocations by Type'!J$14,IF(E143='2. UC Pool Allocations by Type'!B$15,'2. UC Pool Allocations by Type'!J$15,IF(E143='2. UC Pool Allocations by Type'!B$16,'2. UC Pool Allocations by Type'!J$16,0)))))))</f>
        <v>232198730.65142876</v>
      </c>
      <c r="AE143" s="64">
        <f t="shared" si="110"/>
        <v>0</v>
      </c>
      <c r="AF143" s="64">
        <f t="shared" si="111"/>
        <v>82035097.938684896</v>
      </c>
      <c r="AG143" s="64">
        <f t="shared" si="112"/>
        <v>0</v>
      </c>
      <c r="AH143" s="64">
        <f t="shared" si="113"/>
        <v>0</v>
      </c>
      <c r="AI143" s="64">
        <f t="shared" si="114"/>
        <v>0</v>
      </c>
      <c r="AJ143" s="64">
        <f t="shared" si="115"/>
        <v>0</v>
      </c>
      <c r="AK143" s="64">
        <f t="shared" si="116"/>
        <v>0</v>
      </c>
      <c r="AL143" s="42">
        <f t="shared" si="117"/>
        <v>41085988.900978781</v>
      </c>
      <c r="AM143" s="44">
        <f>IF($F143=$E$362,S143*'1. UC Assumptions'!$H$14,0)</f>
        <v>0</v>
      </c>
      <c r="AN143" s="63">
        <f t="shared" si="105"/>
        <v>0</v>
      </c>
      <c r="AO143" s="63">
        <f t="shared" si="118"/>
        <v>0</v>
      </c>
      <c r="AP143" s="63">
        <f t="shared" si="119"/>
        <v>41085988.900978781</v>
      </c>
      <c r="AQ143" s="63">
        <f t="shared" si="120"/>
        <v>-8714121.0453397073</v>
      </c>
      <c r="AR143" s="63">
        <f t="shared" si="121"/>
        <v>0</v>
      </c>
      <c r="AS143" s="63">
        <f t="shared" si="122"/>
        <v>0</v>
      </c>
      <c r="AT143" s="63">
        <f t="shared" si="123"/>
        <v>0</v>
      </c>
      <c r="AU143" s="87">
        <f t="shared" si="106"/>
        <v>32371867.855639074</v>
      </c>
      <c r="AV143" s="310">
        <v>33120068.760000002</v>
      </c>
      <c r="AW143" s="310">
        <f>AV143*'1. UC Assumptions'!$C$19</f>
        <v>14513214.130632</v>
      </c>
      <c r="AX143" s="311">
        <f>IF(((S143+AA143)-AV143)*'1. UC Assumptions'!$C$19&gt;0,((S143+AA143)-AV143)*'1. UC Assumptions'!$C$19,0)</f>
        <v>21434565.786099717</v>
      </c>
      <c r="AY143" s="311">
        <f t="shared" si="107"/>
        <v>35947779.916731715</v>
      </c>
      <c r="AZ143" s="311">
        <f>ROUND(AY143/'1. UC Assumptions'!$C$19,2)</f>
        <v>82035097.939999998</v>
      </c>
      <c r="BA143" s="311">
        <f t="shared" si="95"/>
        <v>32371867.855639074</v>
      </c>
      <c r="BB143" s="311">
        <f t="shared" si="124"/>
        <v>0</v>
      </c>
      <c r="BC143" s="311">
        <f t="shared" si="125"/>
        <v>0</v>
      </c>
      <c r="BD143" s="311">
        <f t="shared" si="126"/>
        <v>0</v>
      </c>
      <c r="BE143" s="311">
        <f t="shared" si="127"/>
        <v>0</v>
      </c>
      <c r="BF143" s="311">
        <f t="shared" si="128"/>
        <v>0</v>
      </c>
      <c r="BG143" s="311">
        <f t="shared" si="129"/>
        <v>0</v>
      </c>
      <c r="BH143" s="311">
        <v>29708467.177765183</v>
      </c>
      <c r="BI143" s="311">
        <f t="shared" si="98"/>
        <v>32371867.855639074</v>
      </c>
      <c r="BJ143" s="312">
        <f t="shared" si="99"/>
        <v>2663400.6778738908</v>
      </c>
      <c r="BK143" s="311">
        <f t="shared" si="130"/>
        <v>0</v>
      </c>
      <c r="BL143" s="311">
        <f t="shared" si="131"/>
        <v>32371867.855639074</v>
      </c>
      <c r="BM143" s="311">
        <f t="shared" si="132"/>
        <v>0</v>
      </c>
      <c r="BN143" s="311">
        <f t="shared" si="133"/>
        <v>0</v>
      </c>
      <c r="BO143" s="311">
        <f t="shared" si="134"/>
        <v>0</v>
      </c>
      <c r="BP143" s="311">
        <f t="shared" si="135"/>
        <v>0</v>
      </c>
      <c r="BQ143" s="311">
        <f t="shared" si="136"/>
        <v>0</v>
      </c>
      <c r="BR143" s="311">
        <f t="shared" si="96"/>
        <v>-748200.90436092764</v>
      </c>
      <c r="BS143" s="311">
        <f>ROUNDDOWN(BR143*'1. UC Assumptions'!$C$19,2)</f>
        <v>-327861.63</v>
      </c>
      <c r="BT143" s="313">
        <f>IF(BR143&gt;0,BR143/'1. UC Assumptions'!$C$29*'1. UC Assumptions'!$C$28,0)</f>
        <v>0</v>
      </c>
      <c r="BU143" s="312">
        <f>BT143*'1. UC Assumptions'!$C$19</f>
        <v>0</v>
      </c>
      <c r="BV143" s="312">
        <f t="shared" si="100"/>
        <v>33120068.760000002</v>
      </c>
      <c r="BW143" s="79"/>
      <c r="BX143" s="93"/>
      <c r="BY143" s="93"/>
      <c r="BZ143" s="136">
        <v>31246945.694795411</v>
      </c>
      <c r="CA143" s="136">
        <v>104353223.67336676</v>
      </c>
      <c r="CB143" s="146">
        <f t="shared" si="91"/>
        <v>0</v>
      </c>
    </row>
    <row r="144" spans="1:80" s="6" customFormat="1">
      <c r="A144" s="130" t="s">
        <v>35</v>
      </c>
      <c r="B144" s="130" t="s">
        <v>36</v>
      </c>
      <c r="C144" s="246" t="s">
        <v>36</v>
      </c>
      <c r="D144" s="246" t="s">
        <v>36</v>
      </c>
      <c r="E144" s="129" t="s">
        <v>580</v>
      </c>
      <c r="F144" s="130"/>
      <c r="G144" s="130"/>
      <c r="H144" s="130" t="s">
        <v>1084</v>
      </c>
      <c r="I144" s="246" t="s">
        <v>565</v>
      </c>
      <c r="J144" s="101"/>
      <c r="K144" s="125">
        <f t="shared" si="101"/>
        <v>1</v>
      </c>
      <c r="L144" s="136">
        <v>15680844.791740036</v>
      </c>
      <c r="M144" s="136">
        <v>23077382.469999999</v>
      </c>
      <c r="N144" s="151">
        <f t="shared" si="102"/>
        <v>0.39091909760915411</v>
      </c>
      <c r="O144" s="136">
        <v>53682573.928255439</v>
      </c>
      <c r="P144" s="136">
        <v>226984.55957452802</v>
      </c>
      <c r="Q144" s="136">
        <f t="shared" si="97"/>
        <v>53909558.487829968</v>
      </c>
      <c r="R144" s="136">
        <v>11018375.251337472</v>
      </c>
      <c r="S144" s="136">
        <f t="shared" si="94"/>
        <v>42891183.2364925</v>
      </c>
      <c r="T144" s="136">
        <f t="shared" si="108"/>
        <v>0</v>
      </c>
      <c r="U144" s="136" t="b">
        <f t="shared" si="109"/>
        <v>0</v>
      </c>
      <c r="V144" s="136">
        <v>245367</v>
      </c>
      <c r="W144" s="136">
        <v>0</v>
      </c>
      <c r="X144" s="136">
        <v>0</v>
      </c>
      <c r="Y144" s="136">
        <v>0</v>
      </c>
      <c r="Z144" s="136">
        <v>0</v>
      </c>
      <c r="AA144" s="63">
        <f t="shared" si="103"/>
        <v>245367</v>
      </c>
      <c r="AB144" s="63">
        <v>0</v>
      </c>
      <c r="AC144" s="63">
        <f t="shared" si="104"/>
        <v>43136550.2364925</v>
      </c>
      <c r="AD144" s="44">
        <f>IF(E144='2. UC Pool Allocations by Type'!B$5,'2. UC Pool Allocations by Type'!J$5,IF(E144='2. UC Pool Allocations by Type'!B$6,'2. UC Pool Allocations by Type'!J$6,IF(E144='2. UC Pool Allocations by Type'!B$7,'2. UC Pool Allocations by Type'!J$7,IF(E144='2. UC Pool Allocations by Type'!B$10,'2. UC Pool Allocations by Type'!J$10,IF(E144='2. UC Pool Allocations by Type'!B$14,'2. UC Pool Allocations by Type'!J$14,IF(E144='2. UC Pool Allocations by Type'!B$15,'2. UC Pool Allocations by Type'!J$15,IF(E144='2. UC Pool Allocations by Type'!B$16,'2. UC Pool Allocations by Type'!J$16,0)))))))</f>
        <v>1888113440.4202065</v>
      </c>
      <c r="AE144" s="64">
        <f t="shared" si="110"/>
        <v>43136550.2364925</v>
      </c>
      <c r="AF144" s="64">
        <f t="shared" si="111"/>
        <v>0</v>
      </c>
      <c r="AG144" s="64">
        <f t="shared" si="112"/>
        <v>0</v>
      </c>
      <c r="AH144" s="64">
        <f t="shared" si="113"/>
        <v>0</v>
      </c>
      <c r="AI144" s="64">
        <f t="shared" si="114"/>
        <v>0</v>
      </c>
      <c r="AJ144" s="64">
        <f t="shared" si="115"/>
        <v>0</v>
      </c>
      <c r="AK144" s="64">
        <f t="shared" si="116"/>
        <v>0</v>
      </c>
      <c r="AL144" s="42">
        <f t="shared" si="117"/>
        <v>16100621.679348866</v>
      </c>
      <c r="AM144" s="44">
        <f>IF($F144=$E$362,S144*'1. UC Assumptions'!$H$14,0)</f>
        <v>0</v>
      </c>
      <c r="AN144" s="63">
        <f t="shared" si="105"/>
        <v>0</v>
      </c>
      <c r="AO144" s="63">
        <f t="shared" si="118"/>
        <v>0</v>
      </c>
      <c r="AP144" s="63">
        <f t="shared" si="119"/>
        <v>0</v>
      </c>
      <c r="AQ144" s="63">
        <f t="shared" si="120"/>
        <v>0</v>
      </c>
      <c r="AR144" s="63">
        <f t="shared" si="121"/>
        <v>0</v>
      </c>
      <c r="AS144" s="63">
        <f t="shared" si="122"/>
        <v>16100621.679348866</v>
      </c>
      <c r="AT144" s="63">
        <f t="shared" si="123"/>
        <v>-1771495.2232921259</v>
      </c>
      <c r="AU144" s="87">
        <f t="shared" si="106"/>
        <v>14329126.45605674</v>
      </c>
      <c r="AV144" s="310">
        <v>10223517.4</v>
      </c>
      <c r="AW144" s="310">
        <f>AV144*'1. UC Assumptions'!$C$19</f>
        <v>4479945.3246799996</v>
      </c>
      <c r="AX144" s="311">
        <f>IF(((S144+AA144)-AV144)*'1. UC Assumptions'!$C$19&gt;0,((S144+AA144)-AV144)*'1. UC Assumptions'!$C$19,0)</f>
        <v>14422490.988951012</v>
      </c>
      <c r="AY144" s="311">
        <f t="shared" si="107"/>
        <v>18902436.313631013</v>
      </c>
      <c r="AZ144" s="311">
        <f>ROUND(AY144/'1. UC Assumptions'!$C$19,2)</f>
        <v>43136550.240000002</v>
      </c>
      <c r="BA144" s="311">
        <f t="shared" si="95"/>
        <v>14329126.45605674</v>
      </c>
      <c r="BB144" s="311">
        <f t="shared" si="124"/>
        <v>0</v>
      </c>
      <c r="BC144" s="311">
        <f t="shared" si="125"/>
        <v>0</v>
      </c>
      <c r="BD144" s="311">
        <f t="shared" si="126"/>
        <v>28807423.783943262</v>
      </c>
      <c r="BE144" s="311">
        <f t="shared" si="127"/>
        <v>0</v>
      </c>
      <c r="BF144" s="311">
        <f t="shared" si="128"/>
        <v>0</v>
      </c>
      <c r="BG144" s="311">
        <f t="shared" si="129"/>
        <v>0</v>
      </c>
      <c r="BH144" s="311">
        <v>9163276.6363832559</v>
      </c>
      <c r="BI144" s="311">
        <f t="shared" si="98"/>
        <v>14329126.45605674</v>
      </c>
      <c r="BJ144" s="312">
        <f t="shared" si="99"/>
        <v>5165849.8196734842</v>
      </c>
      <c r="BK144" s="311">
        <f t="shared" si="130"/>
        <v>14329126.45605674</v>
      </c>
      <c r="BL144" s="311">
        <f t="shared" si="131"/>
        <v>0</v>
      </c>
      <c r="BM144" s="311">
        <f t="shared" si="132"/>
        <v>0</v>
      </c>
      <c r="BN144" s="311">
        <f t="shared" si="133"/>
        <v>0</v>
      </c>
      <c r="BO144" s="311">
        <f t="shared" si="134"/>
        <v>0</v>
      </c>
      <c r="BP144" s="311">
        <f t="shared" si="135"/>
        <v>0</v>
      </c>
      <c r="BQ144" s="311">
        <f t="shared" si="136"/>
        <v>0</v>
      </c>
      <c r="BR144" s="311">
        <f t="shared" si="96"/>
        <v>4105609.0560567398</v>
      </c>
      <c r="BS144" s="311">
        <f>ROUNDDOWN(BR144*'1. UC Assumptions'!$C$19,2)</f>
        <v>1799077.88</v>
      </c>
      <c r="BT144" s="313">
        <f>IF(BR144&gt;0,BR144/'1. UC Assumptions'!$C$29*'1. UC Assumptions'!$C$28,0)</f>
        <v>3605315.456656334</v>
      </c>
      <c r="BU144" s="312">
        <f>BT144*'1. UC Assumptions'!$C$19</f>
        <v>1579849.2331068055</v>
      </c>
      <c r="BV144" s="312">
        <f t="shared" si="100"/>
        <v>13828832.856656335</v>
      </c>
      <c r="BW144" s="79"/>
      <c r="BX144" s="93"/>
      <c r="BY144" s="93"/>
      <c r="BZ144" s="136">
        <v>27909395.681740034</v>
      </c>
      <c r="CA144" s="136">
        <v>53682573.928255439</v>
      </c>
      <c r="CB144" s="146">
        <f t="shared" si="91"/>
        <v>-226984.55957452953</v>
      </c>
    </row>
    <row r="145" spans="1:80" s="6" customFormat="1">
      <c r="A145" s="130" t="s">
        <v>1214</v>
      </c>
      <c r="B145" s="130" t="s">
        <v>307</v>
      </c>
      <c r="C145" s="246" t="s">
        <v>307</v>
      </c>
      <c r="D145" s="246" t="s">
        <v>307</v>
      </c>
      <c r="E145" s="129" t="s">
        <v>599</v>
      </c>
      <c r="F145" s="130" t="s">
        <v>604</v>
      </c>
      <c r="G145" s="130"/>
      <c r="H145" s="130" t="s">
        <v>306</v>
      </c>
      <c r="I145" s="246" t="s">
        <v>1395</v>
      </c>
      <c r="J145" s="101"/>
      <c r="K145" s="125">
        <f t="shared" si="101"/>
        <v>1</v>
      </c>
      <c r="L145" s="136">
        <v>1736434.7959502826</v>
      </c>
      <c r="M145" s="136">
        <v>2032841</v>
      </c>
      <c r="N145" s="151">
        <f t="shared" si="102"/>
        <v>6.5755350961000048E-2</v>
      </c>
      <c r="O145" s="136">
        <v>4016514.1298895082</v>
      </c>
      <c r="P145" s="136">
        <v>611.71889228800001</v>
      </c>
      <c r="Q145" s="136">
        <f t="shared" si="97"/>
        <v>4017125.8487817962</v>
      </c>
      <c r="R145" s="136">
        <v>1589428.1338648908</v>
      </c>
      <c r="S145" s="136">
        <f t="shared" si="94"/>
        <v>2427697.7149169054</v>
      </c>
      <c r="T145" s="136" t="b">
        <f t="shared" si="108"/>
        <v>0</v>
      </c>
      <c r="U145" s="136">
        <f t="shared" si="109"/>
        <v>2427697.7149169054</v>
      </c>
      <c r="V145" s="136">
        <v>0</v>
      </c>
      <c r="W145" s="136">
        <v>0</v>
      </c>
      <c r="X145" s="136">
        <v>0</v>
      </c>
      <c r="Y145" s="136">
        <v>0</v>
      </c>
      <c r="Z145" s="136">
        <v>0</v>
      </c>
      <c r="AA145" s="63">
        <f t="shared" si="103"/>
        <v>0</v>
      </c>
      <c r="AB145" s="63">
        <v>0</v>
      </c>
      <c r="AC145" s="63">
        <f t="shared" si="104"/>
        <v>2427697.7149169054</v>
      </c>
      <c r="AD145" s="44">
        <f>IF(E145='2. UC Pool Allocations by Type'!B$5,'2. UC Pool Allocations by Type'!J$5,IF(E145='2. UC Pool Allocations by Type'!B$6,'2. UC Pool Allocations by Type'!J$6,IF(E145='2. UC Pool Allocations by Type'!B$7,'2. UC Pool Allocations by Type'!J$7,IF(E145='2. UC Pool Allocations by Type'!B$10,'2. UC Pool Allocations by Type'!J$10,IF(E145='2. UC Pool Allocations by Type'!B$14,'2. UC Pool Allocations by Type'!J$14,IF(E145='2. UC Pool Allocations by Type'!B$15,'2. UC Pool Allocations by Type'!J$15,IF(E145='2. UC Pool Allocations by Type'!B$16,'2. UC Pool Allocations by Type'!J$16,0)))))))</f>
        <v>232198730.65142876</v>
      </c>
      <c r="AE145" s="64">
        <f t="shared" si="110"/>
        <v>0</v>
      </c>
      <c r="AF145" s="64">
        <f t="shared" si="111"/>
        <v>2427697.7149169054</v>
      </c>
      <c r="AG145" s="64">
        <f t="shared" si="112"/>
        <v>0</v>
      </c>
      <c r="AH145" s="64">
        <f t="shared" si="113"/>
        <v>0</v>
      </c>
      <c r="AI145" s="64">
        <f t="shared" si="114"/>
        <v>0</v>
      </c>
      <c r="AJ145" s="64">
        <f t="shared" si="115"/>
        <v>0</v>
      </c>
      <c r="AK145" s="64">
        <f t="shared" si="116"/>
        <v>0</v>
      </c>
      <c r="AL145" s="42">
        <f t="shared" si="117"/>
        <v>1215874.2279378881</v>
      </c>
      <c r="AM145" s="44">
        <f>IF($F145=$E$362,S145*'1. UC Assumptions'!$H$14,0)</f>
        <v>1929708.4400621555</v>
      </c>
      <c r="AN145" s="63">
        <f t="shared" si="105"/>
        <v>713834.21212426736</v>
      </c>
      <c r="AO145" s="63">
        <f t="shared" si="118"/>
        <v>713834.21212426736</v>
      </c>
      <c r="AP145" s="63">
        <f t="shared" si="119"/>
        <v>0</v>
      </c>
      <c r="AQ145" s="63">
        <f t="shared" si="120"/>
        <v>0</v>
      </c>
      <c r="AR145" s="63">
        <f t="shared" si="121"/>
        <v>0</v>
      </c>
      <c r="AS145" s="63">
        <f t="shared" si="122"/>
        <v>0</v>
      </c>
      <c r="AT145" s="63">
        <f t="shared" si="123"/>
        <v>0</v>
      </c>
      <c r="AU145" s="87">
        <f t="shared" si="106"/>
        <v>1929708.4400621555</v>
      </c>
      <c r="AV145" s="310">
        <v>1903071.04</v>
      </c>
      <c r="AW145" s="310">
        <f>AV145*'1. UC Assumptions'!$C$19</f>
        <v>833925.72972800001</v>
      </c>
      <c r="AX145" s="311">
        <f>IF(((S145+AA145)-AV145)*'1. UC Assumptions'!$C$19&gt;0,((S145+AA145)-AV145)*'1. UC Assumptions'!$C$19,0)</f>
        <v>229891.40894858792</v>
      </c>
      <c r="AY145" s="311">
        <f t="shared" si="107"/>
        <v>1063817.138676588</v>
      </c>
      <c r="AZ145" s="311">
        <f>ROUND(AY145/'1. UC Assumptions'!$C$19,2)</f>
        <v>2427697.71</v>
      </c>
      <c r="BA145" s="311">
        <f t="shared" si="95"/>
        <v>1929708.4400621555</v>
      </c>
      <c r="BB145" s="311">
        <f t="shared" si="124"/>
        <v>0</v>
      </c>
      <c r="BC145" s="311">
        <f t="shared" si="125"/>
        <v>0</v>
      </c>
      <c r="BD145" s="311">
        <f t="shared" si="126"/>
        <v>0</v>
      </c>
      <c r="BE145" s="311">
        <f t="shared" si="127"/>
        <v>0</v>
      </c>
      <c r="BF145" s="311">
        <f t="shared" si="128"/>
        <v>0</v>
      </c>
      <c r="BG145" s="311">
        <f t="shared" si="129"/>
        <v>0</v>
      </c>
      <c r="BH145" s="311">
        <v>1903071.0458602305</v>
      </c>
      <c r="BI145" s="311">
        <f t="shared" si="98"/>
        <v>1929708.4400621555</v>
      </c>
      <c r="BJ145" s="312">
        <f t="shared" si="99"/>
        <v>26637.394201925024</v>
      </c>
      <c r="BK145" s="311">
        <f t="shared" si="130"/>
        <v>0</v>
      </c>
      <c r="BL145" s="311">
        <f t="shared" si="131"/>
        <v>1929708.4400621555</v>
      </c>
      <c r="BM145" s="311">
        <f t="shared" si="132"/>
        <v>0</v>
      </c>
      <c r="BN145" s="311">
        <f t="shared" si="133"/>
        <v>0</v>
      </c>
      <c r="BO145" s="311">
        <f t="shared" si="134"/>
        <v>0</v>
      </c>
      <c r="BP145" s="311">
        <f t="shared" si="135"/>
        <v>0</v>
      </c>
      <c r="BQ145" s="311">
        <f t="shared" si="136"/>
        <v>0</v>
      </c>
      <c r="BR145" s="311">
        <f t="shared" si="96"/>
        <v>26637.400062155444</v>
      </c>
      <c r="BS145" s="311">
        <f>ROUNDDOWN(BR145*'1. UC Assumptions'!$C$19,2)</f>
        <v>11672.5</v>
      </c>
      <c r="BT145" s="313">
        <f>IF(BR145&gt;0,BR145/'1. UC Assumptions'!$C$29*'1. UC Assumptions'!$C$28,0)</f>
        <v>23391.469781456999</v>
      </c>
      <c r="BU145" s="312">
        <f>BT145*'1. UC Assumptions'!$C$19</f>
        <v>10250.142058234456</v>
      </c>
      <c r="BV145" s="312">
        <f t="shared" si="100"/>
        <v>1926462.509781457</v>
      </c>
      <c r="BW145" s="79"/>
      <c r="BX145" s="93"/>
      <c r="BY145" s="93"/>
      <c r="BZ145" s="136">
        <v>1781974.4959502828</v>
      </c>
      <c r="CA145" s="136">
        <v>4016514.1298895082</v>
      </c>
      <c r="CB145" s="146">
        <f t="shared" si="91"/>
        <v>-611.71889228792861</v>
      </c>
    </row>
    <row r="146" spans="1:80" s="6" customFormat="1">
      <c r="A146" s="130" t="s">
        <v>1215</v>
      </c>
      <c r="B146" s="130" t="s">
        <v>414</v>
      </c>
      <c r="C146" s="246" t="s">
        <v>414</v>
      </c>
      <c r="D146" s="246" t="s">
        <v>414</v>
      </c>
      <c r="E146" s="129" t="s">
        <v>581</v>
      </c>
      <c r="F146" s="130"/>
      <c r="G146" s="130"/>
      <c r="H146" s="130" t="s">
        <v>413</v>
      </c>
      <c r="I146" s="246" t="s">
        <v>571</v>
      </c>
      <c r="J146" s="101"/>
      <c r="K146" s="125">
        <f t="shared" si="101"/>
        <v>1</v>
      </c>
      <c r="L146" s="136">
        <v>19198642.659779161</v>
      </c>
      <c r="M146" s="136">
        <v>89152318.090000004</v>
      </c>
      <c r="N146" s="151">
        <f t="shared" si="102"/>
        <v>6.1849987386303651E-2</v>
      </c>
      <c r="O146" s="136">
        <v>114827721.64777568</v>
      </c>
      <c r="P146" s="136">
        <v>224744.65767120381</v>
      </c>
      <c r="Q146" s="136">
        <f t="shared" si="97"/>
        <v>115052466.30544688</v>
      </c>
      <c r="R146" s="136">
        <v>44382739.208952963</v>
      </c>
      <c r="S146" s="136">
        <f t="shared" si="94"/>
        <v>70669727.096493915</v>
      </c>
      <c r="T146" s="136" t="b">
        <f t="shared" si="108"/>
        <v>0</v>
      </c>
      <c r="U146" s="136" t="b">
        <f t="shared" si="109"/>
        <v>0</v>
      </c>
      <c r="V146" s="136">
        <v>891517</v>
      </c>
      <c r="W146" s="136">
        <v>0</v>
      </c>
      <c r="X146" s="136">
        <v>0</v>
      </c>
      <c r="Y146" s="136">
        <v>0</v>
      </c>
      <c r="Z146" s="136">
        <v>0</v>
      </c>
      <c r="AA146" s="63">
        <f t="shared" si="103"/>
        <v>891517</v>
      </c>
      <c r="AB146" s="63">
        <v>33648789.448741704</v>
      </c>
      <c r="AC146" s="63">
        <f>S146+AA146+AB146</f>
        <v>105210033.54523562</v>
      </c>
      <c r="AD146" s="44">
        <f>IF(E146='2. UC Pool Allocations by Type'!B$5,'2. UC Pool Allocations by Type'!J$5,IF(E146='2. UC Pool Allocations by Type'!B$6,'2. UC Pool Allocations by Type'!J$6,IF(E146='2. UC Pool Allocations by Type'!B$7,'2. UC Pool Allocations by Type'!J$7,IF(E146='2. UC Pool Allocations by Type'!B$10,'2. UC Pool Allocations by Type'!J$10,IF(E146='2. UC Pool Allocations by Type'!B$14,'2. UC Pool Allocations by Type'!J$14,IF(E146='2. UC Pool Allocations by Type'!B$15,'2. UC Pool Allocations by Type'!J$15,IF(E146='2. UC Pool Allocations by Type'!B$16,'2. UC Pool Allocations by Type'!J$16,0)))))))</f>
        <v>652355422.0964365</v>
      </c>
      <c r="AE146" s="64">
        <f t="shared" si="110"/>
        <v>0</v>
      </c>
      <c r="AF146" s="64">
        <f t="shared" si="111"/>
        <v>0</v>
      </c>
      <c r="AG146" s="64">
        <f t="shared" si="112"/>
        <v>0</v>
      </c>
      <c r="AH146" s="64">
        <f t="shared" si="113"/>
        <v>105210033.54523562</v>
      </c>
      <c r="AI146" s="64">
        <f t="shared" si="114"/>
        <v>0</v>
      </c>
      <c r="AJ146" s="64">
        <f t="shared" si="115"/>
        <v>0</v>
      </c>
      <c r="AK146" s="64">
        <f t="shared" si="116"/>
        <v>0</v>
      </c>
      <c r="AL146" s="42">
        <f t="shared" si="117"/>
        <v>31949058.623832911</v>
      </c>
      <c r="AM146" s="44">
        <f>IF($F146=$E$362,S146*'1. UC Assumptions'!$H$14,0)</f>
        <v>0</v>
      </c>
      <c r="AN146" s="63">
        <f t="shared" si="105"/>
        <v>0</v>
      </c>
      <c r="AO146" s="63">
        <f t="shared" si="118"/>
        <v>0</v>
      </c>
      <c r="AP146" s="63">
        <f t="shared" si="119"/>
        <v>0</v>
      </c>
      <c r="AQ146" s="63">
        <f t="shared" si="120"/>
        <v>0</v>
      </c>
      <c r="AR146" s="63">
        <f t="shared" si="121"/>
        <v>0</v>
      </c>
      <c r="AS146" s="63">
        <f t="shared" si="122"/>
        <v>0</v>
      </c>
      <c r="AT146" s="63">
        <f t="shared" si="123"/>
        <v>0</v>
      </c>
      <c r="AU146" s="87">
        <f t="shared" si="106"/>
        <v>31949058.623832911</v>
      </c>
      <c r="AV146" s="310">
        <v>32591275.100000001</v>
      </c>
      <c r="AW146" s="310">
        <f>AV146*'1. UC Assumptions'!$C$19</f>
        <v>14281496.748819999</v>
      </c>
      <c r="AX146" s="311">
        <f>IF(((S146+AA146)-AV146)*'1. UC Assumptions'!$C$19&gt;0,((S146+AA146)-AV146)*'1. UC Assumptions'!$C$19,0)</f>
        <v>17076640.414263632</v>
      </c>
      <c r="AY146" s="311">
        <f t="shared" si="107"/>
        <v>31358137.163083632</v>
      </c>
      <c r="AZ146" s="311">
        <f>ROUND(AY146/'1. UC Assumptions'!$C$19,2)</f>
        <v>71561244.099999994</v>
      </c>
      <c r="BA146" s="311">
        <f t="shared" si="95"/>
        <v>31949058.623832911</v>
      </c>
      <c r="BB146" s="311">
        <f t="shared" si="124"/>
        <v>0</v>
      </c>
      <c r="BC146" s="311">
        <f t="shared" si="125"/>
        <v>0</v>
      </c>
      <c r="BD146" s="311">
        <f t="shared" si="126"/>
        <v>0</v>
      </c>
      <c r="BE146" s="311">
        <f t="shared" si="127"/>
        <v>0</v>
      </c>
      <c r="BF146" s="311">
        <f t="shared" si="128"/>
        <v>0</v>
      </c>
      <c r="BG146" s="311">
        <f t="shared" si="129"/>
        <v>0</v>
      </c>
      <c r="BH146" s="311">
        <v>29206804.070381131</v>
      </c>
      <c r="BI146" s="311">
        <f t="shared" si="98"/>
        <v>31949058.623832911</v>
      </c>
      <c r="BJ146" s="312">
        <f t="shared" si="99"/>
        <v>2742254.5534517802</v>
      </c>
      <c r="BK146" s="311">
        <f t="shared" si="130"/>
        <v>0</v>
      </c>
      <c r="BL146" s="311">
        <f t="shared" si="131"/>
        <v>0</v>
      </c>
      <c r="BM146" s="311">
        <f t="shared" si="132"/>
        <v>0</v>
      </c>
      <c r="BN146" s="311">
        <f t="shared" si="133"/>
        <v>31949058.623832911</v>
      </c>
      <c r="BO146" s="311">
        <f t="shared" si="134"/>
        <v>0</v>
      </c>
      <c r="BP146" s="311">
        <f t="shared" si="135"/>
        <v>0</v>
      </c>
      <c r="BQ146" s="311">
        <f t="shared" si="136"/>
        <v>0</v>
      </c>
      <c r="BR146" s="311">
        <f t="shared" si="96"/>
        <v>-642216.47616709024</v>
      </c>
      <c r="BS146" s="311">
        <f>ROUNDDOWN(BR146*'1. UC Assumptions'!$C$19,2)</f>
        <v>-281419.25</v>
      </c>
      <c r="BT146" s="313">
        <f>IF(BR146&gt;0,BR146/'1. UC Assumptions'!$C$29*'1. UC Assumptions'!$C$28,0)</f>
        <v>0</v>
      </c>
      <c r="BU146" s="312">
        <f>BT146*'1. UC Assumptions'!$C$19</f>
        <v>0</v>
      </c>
      <c r="BV146" s="312">
        <f t="shared" si="100"/>
        <v>32591275.100000001</v>
      </c>
      <c r="BW146" s="79"/>
      <c r="BX146" s="93"/>
      <c r="BY146" s="93"/>
      <c r="BZ146" s="136">
        <v>19909061.439779162</v>
      </c>
      <c r="CA146" s="136">
        <v>114827721.64777568</v>
      </c>
      <c r="CB146" s="146">
        <f t="shared" si="91"/>
        <v>-224744.65767119825</v>
      </c>
    </row>
    <row r="147" spans="1:80" s="6" customFormat="1">
      <c r="A147" s="130" t="s">
        <v>41</v>
      </c>
      <c r="B147" s="130" t="s">
        <v>308</v>
      </c>
      <c r="C147" s="246" t="s">
        <v>308</v>
      </c>
      <c r="D147" s="246" t="s">
        <v>308</v>
      </c>
      <c r="E147" s="129" t="s">
        <v>580</v>
      </c>
      <c r="F147" s="130"/>
      <c r="G147" s="130"/>
      <c r="H147" s="130" t="s">
        <v>1085</v>
      </c>
      <c r="I147" s="246" t="s">
        <v>571</v>
      </c>
      <c r="J147" s="101"/>
      <c r="K147" s="125" t="str">
        <f t="shared" si="101"/>
        <v xml:space="preserve"> </v>
      </c>
      <c r="L147" s="136">
        <v>7842571.1320362873</v>
      </c>
      <c r="M147" s="136">
        <v>6465958.9199999999</v>
      </c>
      <c r="N147" s="151">
        <f t="shared" si="102"/>
        <v>0.23286381547433166</v>
      </c>
      <c r="O147" s="136">
        <v>15863582.786599893</v>
      </c>
      <c r="P147" s="136">
        <v>1776886.1671827042</v>
      </c>
      <c r="Q147" s="136">
        <f t="shared" si="97"/>
        <v>17640468.953782596</v>
      </c>
      <c r="R147" s="136">
        <v>0</v>
      </c>
      <c r="S147" s="136">
        <f t="shared" si="94"/>
        <v>17640468.953782596</v>
      </c>
      <c r="T147" s="136">
        <f t="shared" si="108"/>
        <v>0</v>
      </c>
      <c r="U147" s="136" t="b">
        <f t="shared" si="109"/>
        <v>0</v>
      </c>
      <c r="V147" s="136">
        <v>0</v>
      </c>
      <c r="W147" s="136">
        <v>0</v>
      </c>
      <c r="X147" s="136">
        <v>0</v>
      </c>
      <c r="Y147" s="136">
        <v>0</v>
      </c>
      <c r="Z147" s="136">
        <v>0</v>
      </c>
      <c r="AA147" s="63">
        <f t="shared" si="103"/>
        <v>0</v>
      </c>
      <c r="AB147" s="63">
        <v>0</v>
      </c>
      <c r="AC147" s="63">
        <f t="shared" si="104"/>
        <v>17640468.953782596</v>
      </c>
      <c r="AD147" s="44">
        <f>IF(E147='2. UC Pool Allocations by Type'!B$5,'2. UC Pool Allocations by Type'!J$5,IF(E147='2. UC Pool Allocations by Type'!B$6,'2. UC Pool Allocations by Type'!J$6,IF(E147='2. UC Pool Allocations by Type'!B$7,'2. UC Pool Allocations by Type'!J$7,IF(E147='2. UC Pool Allocations by Type'!B$10,'2. UC Pool Allocations by Type'!J$10,IF(E147='2. UC Pool Allocations by Type'!B$14,'2. UC Pool Allocations by Type'!J$14,IF(E147='2. UC Pool Allocations by Type'!B$15,'2. UC Pool Allocations by Type'!J$15,IF(E147='2. UC Pool Allocations by Type'!B$16,'2. UC Pool Allocations by Type'!J$16,0)))))))</f>
        <v>1888113440.4202065</v>
      </c>
      <c r="AE147" s="64">
        <f t="shared" si="110"/>
        <v>17640468.953782596</v>
      </c>
      <c r="AF147" s="64">
        <f t="shared" si="111"/>
        <v>0</v>
      </c>
      <c r="AG147" s="64">
        <f t="shared" si="112"/>
        <v>0</v>
      </c>
      <c r="AH147" s="64">
        <f t="shared" si="113"/>
        <v>0</v>
      </c>
      <c r="AI147" s="64">
        <f t="shared" si="114"/>
        <v>0</v>
      </c>
      <c r="AJ147" s="64">
        <f t="shared" si="115"/>
        <v>0</v>
      </c>
      <c r="AK147" s="64">
        <f t="shared" si="116"/>
        <v>0</v>
      </c>
      <c r="AL147" s="42">
        <f t="shared" si="117"/>
        <v>6584265.9024428977</v>
      </c>
      <c r="AM147" s="44">
        <f>IF($F147=$E$362,S147*'1. UC Assumptions'!$H$14,0)</f>
        <v>0</v>
      </c>
      <c r="AN147" s="63">
        <f t="shared" si="105"/>
        <v>0</v>
      </c>
      <c r="AO147" s="63">
        <f t="shared" si="118"/>
        <v>0</v>
      </c>
      <c r="AP147" s="63">
        <f t="shared" si="119"/>
        <v>0</v>
      </c>
      <c r="AQ147" s="63">
        <f t="shared" si="120"/>
        <v>0</v>
      </c>
      <c r="AR147" s="63">
        <f t="shared" si="121"/>
        <v>0</v>
      </c>
      <c r="AS147" s="63">
        <f t="shared" si="122"/>
        <v>6584265.9024428977</v>
      </c>
      <c r="AT147" s="63">
        <f t="shared" si="123"/>
        <v>-724443.80269014067</v>
      </c>
      <c r="AU147" s="87">
        <f t="shared" si="106"/>
        <v>5859822.0997527568</v>
      </c>
      <c r="AV147" s="310">
        <v>5104433.3500000006</v>
      </c>
      <c r="AW147" s="310">
        <f>AV147*'1. UC Assumptions'!$C$19</f>
        <v>2236762.6939699999</v>
      </c>
      <c r="AX147" s="311">
        <f>IF(((S147+AA147)-AV147)*'1. UC Assumptions'!$C$19&gt;0,((S147+AA147)-AV147)*'1. UC Assumptions'!$C$19,0)</f>
        <v>5493290.8015775327</v>
      </c>
      <c r="AY147" s="311">
        <f t="shared" si="107"/>
        <v>7730053.495547533</v>
      </c>
      <c r="AZ147" s="311">
        <f>ROUND(AY147/'1. UC Assumptions'!$C$19,2)</f>
        <v>17640468.949999999</v>
      </c>
      <c r="BA147" s="311">
        <f t="shared" si="95"/>
        <v>5859822.0997527568</v>
      </c>
      <c r="BB147" s="311">
        <f t="shared" si="124"/>
        <v>0</v>
      </c>
      <c r="BC147" s="311">
        <f t="shared" si="125"/>
        <v>0</v>
      </c>
      <c r="BD147" s="311">
        <f t="shared" si="126"/>
        <v>11780646.850247242</v>
      </c>
      <c r="BE147" s="311">
        <f t="shared" si="127"/>
        <v>0</v>
      </c>
      <c r="BF147" s="311">
        <f t="shared" si="128"/>
        <v>0</v>
      </c>
      <c r="BG147" s="311">
        <f t="shared" si="129"/>
        <v>0</v>
      </c>
      <c r="BH147" s="311">
        <v>4575072.6596501675</v>
      </c>
      <c r="BI147" s="311">
        <f t="shared" si="98"/>
        <v>5859822.0997527568</v>
      </c>
      <c r="BJ147" s="312">
        <f t="shared" si="99"/>
        <v>1284749.4401025893</v>
      </c>
      <c r="BK147" s="311">
        <f t="shared" si="130"/>
        <v>5859822.0997527568</v>
      </c>
      <c r="BL147" s="311">
        <f t="shared" si="131"/>
        <v>0</v>
      </c>
      <c r="BM147" s="311">
        <f t="shared" si="132"/>
        <v>0</v>
      </c>
      <c r="BN147" s="311">
        <f t="shared" si="133"/>
        <v>0</v>
      </c>
      <c r="BO147" s="311">
        <f t="shared" si="134"/>
        <v>0</v>
      </c>
      <c r="BP147" s="311">
        <f t="shared" si="135"/>
        <v>0</v>
      </c>
      <c r="BQ147" s="311">
        <f t="shared" si="136"/>
        <v>0</v>
      </c>
      <c r="BR147" s="311">
        <f t="shared" si="96"/>
        <v>755388.74975275621</v>
      </c>
      <c r="BS147" s="311">
        <f>ROUNDDOWN(BR147*'1. UC Assumptions'!$C$19,2)</f>
        <v>331011.34999999998</v>
      </c>
      <c r="BT147" s="313">
        <f>IF(BR147&gt;0,BR147/'1. UC Assumptions'!$C$29*'1. UC Assumptions'!$C$28,0)</f>
        <v>663340.00585132139</v>
      </c>
      <c r="BU147" s="312">
        <f>BT147*'1. UC Assumptions'!$C$19</f>
        <v>290675.59056404902</v>
      </c>
      <c r="BV147" s="312">
        <f t="shared" si="100"/>
        <v>5767773.3558513224</v>
      </c>
      <c r="BW147" s="79"/>
      <c r="BX147" s="93"/>
      <c r="BY147" s="93"/>
      <c r="BZ147" s="136">
        <v>8600997.0220362879</v>
      </c>
      <c r="CA147" s="136">
        <v>15863582.786599893</v>
      </c>
      <c r="CB147" s="146">
        <f t="shared" si="91"/>
        <v>-1776886.1671827026</v>
      </c>
    </row>
    <row r="148" spans="1:80" s="6" customFormat="1">
      <c r="A148" s="130" t="s">
        <v>1216</v>
      </c>
      <c r="B148" s="130" t="s">
        <v>456</v>
      </c>
      <c r="C148" s="246" t="s">
        <v>456</v>
      </c>
      <c r="D148" s="246" t="s">
        <v>456</v>
      </c>
      <c r="E148" s="129" t="s">
        <v>580</v>
      </c>
      <c r="F148" s="130" t="s">
        <v>604</v>
      </c>
      <c r="G148" s="130"/>
      <c r="H148" s="130" t="s">
        <v>755</v>
      </c>
      <c r="I148" s="246" t="s">
        <v>1396</v>
      </c>
      <c r="J148" s="101"/>
      <c r="K148" s="125">
        <f t="shared" si="101"/>
        <v>1</v>
      </c>
      <c r="L148" s="136">
        <v>600180.70538461581</v>
      </c>
      <c r="M148" s="136">
        <v>6420817</v>
      </c>
      <c r="N148" s="151">
        <f t="shared" si="102"/>
        <v>0.72405497325206247</v>
      </c>
      <c r="O148" s="136">
        <v>7985427.0367177902</v>
      </c>
      <c r="P148" s="136">
        <v>4119158.9744418748</v>
      </c>
      <c r="Q148" s="136">
        <f t="shared" si="97"/>
        <v>12104586.011159666</v>
      </c>
      <c r="R148" s="136">
        <v>1911415.2745544619</v>
      </c>
      <c r="S148" s="136">
        <f t="shared" si="94"/>
        <v>10193170.736605205</v>
      </c>
      <c r="T148" s="136">
        <f t="shared" si="108"/>
        <v>10193170.736605205</v>
      </c>
      <c r="U148" s="136" t="b">
        <f t="shared" si="109"/>
        <v>0</v>
      </c>
      <c r="V148" s="136">
        <v>0</v>
      </c>
      <c r="W148" s="136">
        <v>0</v>
      </c>
      <c r="X148" s="136">
        <v>0</v>
      </c>
      <c r="Y148" s="136">
        <v>0</v>
      </c>
      <c r="Z148" s="136">
        <v>0</v>
      </c>
      <c r="AA148" s="63">
        <f t="shared" si="103"/>
        <v>0</v>
      </c>
      <c r="AB148" s="63">
        <v>0</v>
      </c>
      <c r="AC148" s="63">
        <f t="shared" si="104"/>
        <v>10193170.736605205</v>
      </c>
      <c r="AD148" s="44">
        <f>IF(E148='2. UC Pool Allocations by Type'!B$5,'2. UC Pool Allocations by Type'!J$5,IF(E148='2. UC Pool Allocations by Type'!B$6,'2. UC Pool Allocations by Type'!J$6,IF(E148='2. UC Pool Allocations by Type'!B$7,'2. UC Pool Allocations by Type'!J$7,IF(E148='2. UC Pool Allocations by Type'!B$10,'2. UC Pool Allocations by Type'!J$10,IF(E148='2. UC Pool Allocations by Type'!B$14,'2. UC Pool Allocations by Type'!J$14,IF(E148='2. UC Pool Allocations by Type'!B$15,'2. UC Pool Allocations by Type'!J$15,IF(E148='2. UC Pool Allocations by Type'!B$16,'2. UC Pool Allocations by Type'!J$16,0)))))))</f>
        <v>1888113440.4202065</v>
      </c>
      <c r="AE148" s="64">
        <f t="shared" si="110"/>
        <v>10193170.736605205</v>
      </c>
      <c r="AF148" s="64">
        <f t="shared" si="111"/>
        <v>0</v>
      </c>
      <c r="AG148" s="64">
        <f t="shared" si="112"/>
        <v>0</v>
      </c>
      <c r="AH148" s="64">
        <f t="shared" si="113"/>
        <v>0</v>
      </c>
      <c r="AI148" s="64">
        <f t="shared" si="114"/>
        <v>0</v>
      </c>
      <c r="AJ148" s="64">
        <f t="shared" si="115"/>
        <v>0</v>
      </c>
      <c r="AK148" s="64">
        <f t="shared" si="116"/>
        <v>0</v>
      </c>
      <c r="AL148" s="42">
        <f t="shared" si="117"/>
        <v>3804578.3643646967</v>
      </c>
      <c r="AM148" s="44">
        <f>IF($F148=$E$362,S148*'1. UC Assumptions'!$H$14,0)</f>
        <v>8102263.9188400339</v>
      </c>
      <c r="AN148" s="63">
        <f t="shared" si="105"/>
        <v>4297685.5544753373</v>
      </c>
      <c r="AO148" s="63">
        <f t="shared" si="118"/>
        <v>0</v>
      </c>
      <c r="AP148" s="63">
        <f t="shared" si="119"/>
        <v>0</v>
      </c>
      <c r="AQ148" s="63">
        <f t="shared" si="120"/>
        <v>0</v>
      </c>
      <c r="AR148" s="63">
        <f t="shared" si="121"/>
        <v>4297685.5544753373</v>
      </c>
      <c r="AS148" s="63">
        <f t="shared" si="122"/>
        <v>0</v>
      </c>
      <c r="AT148" s="63">
        <f t="shared" si="123"/>
        <v>0</v>
      </c>
      <c r="AU148" s="87">
        <f t="shared" si="106"/>
        <v>8102263.9188400339</v>
      </c>
      <c r="AV148" s="310">
        <v>4375620.58</v>
      </c>
      <c r="AW148" s="310">
        <f>AV148*'1. UC Assumptions'!$C$19</f>
        <v>1917396.9381559999</v>
      </c>
      <c r="AX148" s="311">
        <f>IF(((S148+AA148)-AV148)*'1. UC Assumptions'!$C$19&gt;0,((S148+AA148)-AV148)*'1. UC Assumptions'!$C$19,0)</f>
        <v>2549250.4786244007</v>
      </c>
      <c r="AY148" s="311">
        <f t="shared" si="107"/>
        <v>4466647.416780401</v>
      </c>
      <c r="AZ148" s="311">
        <f>ROUND(AY148/'1. UC Assumptions'!$C$19,2)</f>
        <v>10193170.74</v>
      </c>
      <c r="BA148" s="311">
        <f t="shared" si="95"/>
        <v>8102263.9188400339</v>
      </c>
      <c r="BB148" s="311">
        <f t="shared" si="124"/>
        <v>0</v>
      </c>
      <c r="BC148" s="311">
        <f t="shared" si="125"/>
        <v>0</v>
      </c>
      <c r="BD148" s="311">
        <f t="shared" si="126"/>
        <v>2090906.8211599663</v>
      </c>
      <c r="BE148" s="311">
        <f t="shared" si="127"/>
        <v>0</v>
      </c>
      <c r="BF148" s="311">
        <f t="shared" si="128"/>
        <v>0</v>
      </c>
      <c r="BG148" s="311">
        <f t="shared" si="129"/>
        <v>0</v>
      </c>
      <c r="BH148" s="311">
        <v>4375620.5952203423</v>
      </c>
      <c r="BI148" s="311">
        <f t="shared" si="98"/>
        <v>8102263.9188400339</v>
      </c>
      <c r="BJ148" s="312">
        <f t="shared" si="99"/>
        <v>3726643.3236196917</v>
      </c>
      <c r="BK148" s="311">
        <f t="shared" si="130"/>
        <v>8102263.9188400339</v>
      </c>
      <c r="BL148" s="311">
        <f t="shared" si="131"/>
        <v>0</v>
      </c>
      <c r="BM148" s="311">
        <f t="shared" si="132"/>
        <v>0</v>
      </c>
      <c r="BN148" s="311">
        <f t="shared" si="133"/>
        <v>0</v>
      </c>
      <c r="BO148" s="311">
        <f t="shared" si="134"/>
        <v>0</v>
      </c>
      <c r="BP148" s="311">
        <f t="shared" si="135"/>
        <v>0</v>
      </c>
      <c r="BQ148" s="311">
        <f t="shared" si="136"/>
        <v>0</v>
      </c>
      <c r="BR148" s="311">
        <f t="shared" si="96"/>
        <v>3726643.3388400339</v>
      </c>
      <c r="BS148" s="311">
        <f>ROUNDDOWN(BR148*'1. UC Assumptions'!$C$19,2)</f>
        <v>1633015.11</v>
      </c>
      <c r="BT148" s="313">
        <f>IF(BR148&gt;0,BR148/'1. UC Assumptions'!$C$29*'1. UC Assumptions'!$C$28,0)</f>
        <v>3272529.0322381002</v>
      </c>
      <c r="BU148" s="312">
        <f>BT148*'1. UC Assumptions'!$C$19</f>
        <v>1434022.2219267355</v>
      </c>
      <c r="BV148" s="312">
        <f t="shared" si="100"/>
        <v>7648149.6122380998</v>
      </c>
      <c r="BW148" s="79"/>
      <c r="BX148" s="93"/>
      <c r="BY148" s="93"/>
      <c r="BZ148" s="136">
        <v>1163603.1753846165</v>
      </c>
      <c r="CA148" s="136">
        <v>7985427.0367177902</v>
      </c>
      <c r="CB148" s="146">
        <f t="shared" si="91"/>
        <v>-4119158.9744418757</v>
      </c>
    </row>
    <row r="149" spans="1:80" s="6" customFormat="1">
      <c r="A149" s="130" t="s">
        <v>1217</v>
      </c>
      <c r="B149" s="130" t="s">
        <v>309</v>
      </c>
      <c r="C149" s="246" t="s">
        <v>309</v>
      </c>
      <c r="D149" s="246" t="s">
        <v>309</v>
      </c>
      <c r="E149" s="129" t="s">
        <v>599</v>
      </c>
      <c r="F149" s="130" t="s">
        <v>604</v>
      </c>
      <c r="G149" s="130"/>
      <c r="H149" s="130" t="s">
        <v>1086</v>
      </c>
      <c r="I149" s="246" t="s">
        <v>1397</v>
      </c>
      <c r="J149" s="101"/>
      <c r="K149" s="125">
        <f t="shared" si="101"/>
        <v>1</v>
      </c>
      <c r="L149" s="136">
        <v>952827.93932263542</v>
      </c>
      <c r="M149" s="136">
        <v>896388.78</v>
      </c>
      <c r="N149" s="151">
        <f t="shared" si="102"/>
        <v>0.10853454735871471</v>
      </c>
      <c r="O149" s="136">
        <v>2049920.618922485</v>
      </c>
      <c r="P149" s="136">
        <v>0</v>
      </c>
      <c r="Q149" s="136">
        <f t="shared" si="97"/>
        <v>2049920.618922485</v>
      </c>
      <c r="R149" s="136">
        <v>833470.57729345351</v>
      </c>
      <c r="S149" s="136">
        <f t="shared" si="94"/>
        <v>1216450.0416290315</v>
      </c>
      <c r="T149" s="136" t="b">
        <f t="shared" si="108"/>
        <v>0</v>
      </c>
      <c r="U149" s="136">
        <f t="shared" si="109"/>
        <v>1216450.0416290315</v>
      </c>
      <c r="V149" s="136">
        <v>0</v>
      </c>
      <c r="W149" s="136">
        <v>0</v>
      </c>
      <c r="X149" s="136">
        <v>0</v>
      </c>
      <c r="Y149" s="136">
        <v>0</v>
      </c>
      <c r="Z149" s="136">
        <v>0</v>
      </c>
      <c r="AA149" s="63">
        <f t="shared" si="103"/>
        <v>0</v>
      </c>
      <c r="AB149" s="63">
        <v>0</v>
      </c>
      <c r="AC149" s="63">
        <f t="shared" si="104"/>
        <v>1216450.0416290315</v>
      </c>
      <c r="AD149" s="44">
        <f>IF(E149='2. UC Pool Allocations by Type'!B$5,'2. UC Pool Allocations by Type'!J$5,IF(E149='2. UC Pool Allocations by Type'!B$6,'2. UC Pool Allocations by Type'!J$6,IF(E149='2. UC Pool Allocations by Type'!B$7,'2. UC Pool Allocations by Type'!J$7,IF(E149='2. UC Pool Allocations by Type'!B$10,'2. UC Pool Allocations by Type'!J$10,IF(E149='2. UC Pool Allocations by Type'!B$14,'2. UC Pool Allocations by Type'!J$14,IF(E149='2. UC Pool Allocations by Type'!B$15,'2. UC Pool Allocations by Type'!J$15,IF(E149='2. UC Pool Allocations by Type'!B$16,'2. UC Pool Allocations by Type'!J$16,0)))))))</f>
        <v>232198730.65142876</v>
      </c>
      <c r="AE149" s="64">
        <f t="shared" si="110"/>
        <v>0</v>
      </c>
      <c r="AF149" s="64">
        <f t="shared" si="111"/>
        <v>1216450.0416290315</v>
      </c>
      <c r="AG149" s="64">
        <f t="shared" si="112"/>
        <v>0</v>
      </c>
      <c r="AH149" s="64">
        <f t="shared" si="113"/>
        <v>0</v>
      </c>
      <c r="AI149" s="64">
        <f t="shared" si="114"/>
        <v>0</v>
      </c>
      <c r="AJ149" s="64">
        <f t="shared" si="115"/>
        <v>0</v>
      </c>
      <c r="AK149" s="64">
        <f t="shared" si="116"/>
        <v>0</v>
      </c>
      <c r="AL149" s="42">
        <f t="shared" si="117"/>
        <v>609239.87616033782</v>
      </c>
      <c r="AM149" s="44">
        <f>IF($F149=$E$362,S149*'1. UC Assumptions'!$H$14,0)</f>
        <v>966921.82796153787</v>
      </c>
      <c r="AN149" s="63">
        <f t="shared" si="105"/>
        <v>357681.95180120005</v>
      </c>
      <c r="AO149" s="63">
        <f t="shared" si="118"/>
        <v>357681.95180120005</v>
      </c>
      <c r="AP149" s="63">
        <f t="shared" si="119"/>
        <v>0</v>
      </c>
      <c r="AQ149" s="63">
        <f t="shared" si="120"/>
        <v>0</v>
      </c>
      <c r="AR149" s="63">
        <f t="shared" si="121"/>
        <v>0</v>
      </c>
      <c r="AS149" s="63">
        <f t="shared" si="122"/>
        <v>0</v>
      </c>
      <c r="AT149" s="63">
        <f t="shared" si="123"/>
        <v>0</v>
      </c>
      <c r="AU149" s="87">
        <f t="shared" si="106"/>
        <v>966921.82796153787</v>
      </c>
      <c r="AV149" s="310">
        <v>891366.73</v>
      </c>
      <c r="AW149" s="310">
        <f>AV149*'1. UC Assumptions'!$C$19</f>
        <v>390596.90108599997</v>
      </c>
      <c r="AX149" s="311">
        <f>IF(((S149+AA149)-AV149)*'1. UC Assumptions'!$C$19&gt;0,((S149+AA149)-AV149)*'1. UC Assumptions'!$C$19,0)</f>
        <v>142451.50715584162</v>
      </c>
      <c r="AY149" s="311">
        <f t="shared" si="107"/>
        <v>533048.40824184159</v>
      </c>
      <c r="AZ149" s="311">
        <f>ROUND(AY149/'1. UC Assumptions'!$C$19,2)</f>
        <v>1216450.04</v>
      </c>
      <c r="BA149" s="311">
        <f t="shared" si="95"/>
        <v>966921.82796153787</v>
      </c>
      <c r="BB149" s="311">
        <f t="shared" si="124"/>
        <v>0</v>
      </c>
      <c r="BC149" s="311">
        <f t="shared" si="125"/>
        <v>0</v>
      </c>
      <c r="BD149" s="311">
        <f t="shared" si="126"/>
        <v>0</v>
      </c>
      <c r="BE149" s="311">
        <f t="shared" si="127"/>
        <v>0</v>
      </c>
      <c r="BF149" s="311">
        <f t="shared" si="128"/>
        <v>0</v>
      </c>
      <c r="BG149" s="311">
        <f t="shared" si="129"/>
        <v>0</v>
      </c>
      <c r="BH149" s="311">
        <v>891366.74612380296</v>
      </c>
      <c r="BI149" s="311">
        <f t="shared" si="98"/>
        <v>966921.82796153787</v>
      </c>
      <c r="BJ149" s="312">
        <f t="shared" si="99"/>
        <v>75555.081837734906</v>
      </c>
      <c r="BK149" s="311">
        <f t="shared" si="130"/>
        <v>0</v>
      </c>
      <c r="BL149" s="311">
        <f t="shared" si="131"/>
        <v>966921.82796153787</v>
      </c>
      <c r="BM149" s="311">
        <f t="shared" si="132"/>
        <v>0</v>
      </c>
      <c r="BN149" s="311">
        <f t="shared" si="133"/>
        <v>0</v>
      </c>
      <c r="BO149" s="311">
        <f t="shared" si="134"/>
        <v>0</v>
      </c>
      <c r="BP149" s="311">
        <f t="shared" si="135"/>
        <v>0</v>
      </c>
      <c r="BQ149" s="311">
        <f t="shared" si="136"/>
        <v>0</v>
      </c>
      <c r="BR149" s="311">
        <f t="shared" si="96"/>
        <v>75555.097961537889</v>
      </c>
      <c r="BS149" s="311">
        <f>ROUNDDOWN(BR149*'1. UC Assumptions'!$C$19,2)</f>
        <v>33108.239999999998</v>
      </c>
      <c r="BT149" s="313">
        <f>IF(BR149&gt;0,BR149/'1. UC Assumptions'!$C$29*'1. UC Assumptions'!$C$28,0)</f>
        <v>66348.246701195763</v>
      </c>
      <c r="BU149" s="312">
        <f>BT149*'1. UC Assumptions'!$C$19</f>
        <v>29073.801704463982</v>
      </c>
      <c r="BV149" s="312">
        <f t="shared" si="100"/>
        <v>957714.9767011957</v>
      </c>
      <c r="BW149" s="79"/>
      <c r="BX149" s="93"/>
      <c r="BY149" s="93"/>
      <c r="BZ149" s="136">
        <v>1050590.2893226356</v>
      </c>
      <c r="CA149" s="136">
        <v>2049920.618922485</v>
      </c>
      <c r="CB149" s="146">
        <f t="shared" si="91"/>
        <v>0</v>
      </c>
    </row>
    <row r="150" spans="1:80" s="6" customFormat="1">
      <c r="A150" s="130" t="s">
        <v>1218</v>
      </c>
      <c r="B150" s="130" t="s">
        <v>311</v>
      </c>
      <c r="C150" s="246" t="s">
        <v>311</v>
      </c>
      <c r="D150" s="246" t="s">
        <v>311</v>
      </c>
      <c r="E150" s="129" t="s">
        <v>580</v>
      </c>
      <c r="F150" s="130" t="s">
        <v>604</v>
      </c>
      <c r="G150" s="130"/>
      <c r="H150" s="130" t="s">
        <v>730</v>
      </c>
      <c r="I150" s="246" t="s">
        <v>1398</v>
      </c>
      <c r="J150" s="101"/>
      <c r="K150" s="125">
        <f t="shared" si="101"/>
        <v>1</v>
      </c>
      <c r="L150" s="136">
        <v>1077713.3145481711</v>
      </c>
      <c r="M150" s="136">
        <v>1468589</v>
      </c>
      <c r="N150" s="151">
        <f t="shared" si="102"/>
        <v>0.19180461976481022</v>
      </c>
      <c r="O150" s="136">
        <v>3032763.8937267074</v>
      </c>
      <c r="P150" s="136">
        <v>1930.9680696319999</v>
      </c>
      <c r="Q150" s="136">
        <f t="shared" si="97"/>
        <v>3034694.8617963395</v>
      </c>
      <c r="R150" s="136">
        <v>337582.1787164181</v>
      </c>
      <c r="S150" s="136">
        <f>Q150-R150</f>
        <v>2697112.6830799216</v>
      </c>
      <c r="T150" s="136">
        <f t="shared" si="108"/>
        <v>2697112.6830799216</v>
      </c>
      <c r="U150" s="136" t="b">
        <f t="shared" si="109"/>
        <v>0</v>
      </c>
      <c r="V150" s="136">
        <v>0</v>
      </c>
      <c r="W150" s="136">
        <v>0</v>
      </c>
      <c r="X150" s="136">
        <v>0</v>
      </c>
      <c r="Y150" s="136">
        <v>0</v>
      </c>
      <c r="Z150" s="136">
        <v>0</v>
      </c>
      <c r="AA150" s="63">
        <f t="shared" si="103"/>
        <v>0</v>
      </c>
      <c r="AB150" s="63">
        <v>0</v>
      </c>
      <c r="AC150" s="63">
        <f t="shared" si="104"/>
        <v>2697112.6830799216</v>
      </c>
      <c r="AD150" s="44">
        <f>IF(E150='2. UC Pool Allocations by Type'!B$5,'2. UC Pool Allocations by Type'!J$5,IF(E150='2. UC Pool Allocations by Type'!B$6,'2. UC Pool Allocations by Type'!J$6,IF(E150='2. UC Pool Allocations by Type'!B$7,'2. UC Pool Allocations by Type'!J$7,IF(E150='2. UC Pool Allocations by Type'!B$10,'2. UC Pool Allocations by Type'!J$10,IF(E150='2. UC Pool Allocations by Type'!B$14,'2. UC Pool Allocations by Type'!J$14,IF(E150='2. UC Pool Allocations by Type'!B$15,'2. UC Pool Allocations by Type'!J$15,IF(E150='2. UC Pool Allocations by Type'!B$16,'2. UC Pool Allocations by Type'!J$16,0)))))))</f>
        <v>1888113440.4202065</v>
      </c>
      <c r="AE150" s="64">
        <f t="shared" si="110"/>
        <v>2697112.6830799216</v>
      </c>
      <c r="AF150" s="64">
        <f t="shared" si="111"/>
        <v>0</v>
      </c>
      <c r="AG150" s="64">
        <f t="shared" si="112"/>
        <v>0</v>
      </c>
      <c r="AH150" s="64">
        <f t="shared" si="113"/>
        <v>0</v>
      </c>
      <c r="AI150" s="64">
        <f t="shared" si="114"/>
        <v>0</v>
      </c>
      <c r="AJ150" s="64">
        <f t="shared" si="115"/>
        <v>0</v>
      </c>
      <c r="AK150" s="64">
        <f t="shared" si="116"/>
        <v>0</v>
      </c>
      <c r="AL150" s="42">
        <f t="shared" si="117"/>
        <v>1006691.3255410648</v>
      </c>
      <c r="AM150" s="44">
        <f>IF($F150=$E$362,S150*'1. UC Assumptions'!$H$14,0)</f>
        <v>2143858.7993712197</v>
      </c>
      <c r="AN150" s="63">
        <f t="shared" si="105"/>
        <v>1137167.4738301549</v>
      </c>
      <c r="AO150" s="63">
        <f t="shared" si="118"/>
        <v>0</v>
      </c>
      <c r="AP150" s="63">
        <f t="shared" si="119"/>
        <v>0</v>
      </c>
      <c r="AQ150" s="63">
        <f t="shared" si="120"/>
        <v>0</v>
      </c>
      <c r="AR150" s="63">
        <f t="shared" si="121"/>
        <v>1137167.4738301549</v>
      </c>
      <c r="AS150" s="63">
        <f t="shared" si="122"/>
        <v>0</v>
      </c>
      <c r="AT150" s="63">
        <f t="shared" si="123"/>
        <v>0</v>
      </c>
      <c r="AU150" s="87">
        <f t="shared" si="106"/>
        <v>2143858.7993712197</v>
      </c>
      <c r="AV150" s="310">
        <v>1866466.96</v>
      </c>
      <c r="AW150" s="310">
        <f>AV150*'1. UC Assumptions'!$C$19</f>
        <v>817885.821872</v>
      </c>
      <c r="AX150" s="311">
        <f>IF(((S150+AA150)-AV150)*'1. UC Assumptions'!$C$19&gt;0,((S150+AA150)-AV150)*'1. UC Assumptions'!$C$19,0)</f>
        <v>363988.95585362165</v>
      </c>
      <c r="AY150" s="311">
        <f t="shared" si="107"/>
        <v>1181874.7777256216</v>
      </c>
      <c r="AZ150" s="311">
        <f>ROUND(AY150/'1. UC Assumptions'!$C$19,2)</f>
        <v>2697112.68</v>
      </c>
      <c r="BA150" s="311">
        <f t="shared" si="95"/>
        <v>2143858.7993712197</v>
      </c>
      <c r="BB150" s="311">
        <f t="shared" si="124"/>
        <v>0</v>
      </c>
      <c r="BC150" s="311">
        <f t="shared" si="125"/>
        <v>0</v>
      </c>
      <c r="BD150" s="311">
        <f t="shared" si="126"/>
        <v>553253.88062878046</v>
      </c>
      <c r="BE150" s="311">
        <f t="shared" si="127"/>
        <v>0</v>
      </c>
      <c r="BF150" s="311">
        <f t="shared" si="128"/>
        <v>0</v>
      </c>
      <c r="BG150" s="311">
        <f t="shared" si="129"/>
        <v>0</v>
      </c>
      <c r="BH150" s="311">
        <v>1866466.9666758331</v>
      </c>
      <c r="BI150" s="311">
        <f t="shared" si="98"/>
        <v>2143858.7993712197</v>
      </c>
      <c r="BJ150" s="312">
        <f t="shared" si="99"/>
        <v>277391.83269538661</v>
      </c>
      <c r="BK150" s="311">
        <f t="shared" si="130"/>
        <v>2143858.7993712197</v>
      </c>
      <c r="BL150" s="311">
        <f t="shared" si="131"/>
        <v>0</v>
      </c>
      <c r="BM150" s="311">
        <f t="shared" si="132"/>
        <v>0</v>
      </c>
      <c r="BN150" s="311">
        <f t="shared" si="133"/>
        <v>0</v>
      </c>
      <c r="BO150" s="311">
        <f t="shared" si="134"/>
        <v>0</v>
      </c>
      <c r="BP150" s="311">
        <f t="shared" si="135"/>
        <v>0</v>
      </c>
      <c r="BQ150" s="311">
        <f t="shared" si="136"/>
        <v>0</v>
      </c>
      <c r="BR150" s="311">
        <f t="shared" si="96"/>
        <v>277391.83937121974</v>
      </c>
      <c r="BS150" s="311">
        <f>ROUNDDOWN(BR150*'1. UC Assumptions'!$C$19,2)</f>
        <v>121553.1</v>
      </c>
      <c r="BT150" s="313">
        <f>IF(BR150&gt;0,BR150/'1. UC Assumptions'!$C$29*'1. UC Assumptions'!$C$28,0)</f>
        <v>243589.94545767302</v>
      </c>
      <c r="BU150" s="312">
        <f>BT150*'1. UC Assumptions'!$C$19</f>
        <v>106741.11409955232</v>
      </c>
      <c r="BV150" s="312">
        <f t="shared" si="100"/>
        <v>2110056.9054576731</v>
      </c>
      <c r="BW150" s="79"/>
      <c r="BX150" s="93"/>
      <c r="BY150" s="93"/>
      <c r="BZ150" s="136">
        <v>1411877.5745481711</v>
      </c>
      <c r="CA150" s="136">
        <v>3032763.8937267074</v>
      </c>
      <c r="CB150" s="146">
        <f t="shared" ref="CB150:CB210" si="137">CA150-Q150</f>
        <v>-1930.968069632072</v>
      </c>
    </row>
    <row r="151" spans="1:80" s="6" customFormat="1" ht="38.25">
      <c r="A151" s="130" t="s">
        <v>843</v>
      </c>
      <c r="B151" s="130" t="s">
        <v>709</v>
      </c>
      <c r="C151" s="246" t="s">
        <v>709</v>
      </c>
      <c r="D151" s="246" t="s">
        <v>709</v>
      </c>
      <c r="E151" s="129" t="s">
        <v>580</v>
      </c>
      <c r="F151" s="130"/>
      <c r="G151" s="130"/>
      <c r="H151" s="130" t="s">
        <v>1089</v>
      </c>
      <c r="I151" s="246" t="s">
        <v>562</v>
      </c>
      <c r="J151" s="101"/>
      <c r="K151" s="125">
        <f t="shared" si="101"/>
        <v>1</v>
      </c>
      <c r="L151" s="136">
        <v>7222928.3666839357</v>
      </c>
      <c r="M151" s="136">
        <v>1208606.8999999999</v>
      </c>
      <c r="N151" s="151">
        <f t="shared" si="102"/>
        <v>0.60248970783179923</v>
      </c>
      <c r="O151" s="136">
        <v>13511448.486081852</v>
      </c>
      <c r="P151" s="136">
        <v>0</v>
      </c>
      <c r="Q151" s="136">
        <f t="shared" si="97"/>
        <v>13511448.486081852</v>
      </c>
      <c r="R151" s="136">
        <v>8990832.9881309234</v>
      </c>
      <c r="S151" s="136">
        <f t="shared" ref="S151:S182" si="138">Q151-R151</f>
        <v>4520615.4979509283</v>
      </c>
      <c r="T151" s="136">
        <f t="shared" si="108"/>
        <v>0</v>
      </c>
      <c r="U151" s="136" t="b">
        <f t="shared" si="109"/>
        <v>0</v>
      </c>
      <c r="V151" s="136">
        <v>0</v>
      </c>
      <c r="W151" s="136">
        <v>0</v>
      </c>
      <c r="X151" s="136">
        <v>0</v>
      </c>
      <c r="Y151" s="136">
        <v>0</v>
      </c>
      <c r="Z151" s="136">
        <v>0</v>
      </c>
      <c r="AA151" s="63">
        <f t="shared" si="103"/>
        <v>0</v>
      </c>
      <c r="AB151" s="63">
        <v>0</v>
      </c>
      <c r="AC151" s="63">
        <f t="shared" si="104"/>
        <v>4520615.4979509283</v>
      </c>
      <c r="AD151" s="44">
        <f>IF(E151='2. UC Pool Allocations by Type'!B$5,'2. UC Pool Allocations by Type'!J$5,IF(E151='2. UC Pool Allocations by Type'!B$6,'2. UC Pool Allocations by Type'!J$6,IF(E151='2. UC Pool Allocations by Type'!B$7,'2. UC Pool Allocations by Type'!J$7,IF(E151='2. UC Pool Allocations by Type'!B$10,'2. UC Pool Allocations by Type'!J$10,IF(E151='2. UC Pool Allocations by Type'!B$14,'2. UC Pool Allocations by Type'!J$14,IF(E151='2. UC Pool Allocations by Type'!B$15,'2. UC Pool Allocations by Type'!J$15,IF(E151='2. UC Pool Allocations by Type'!B$16,'2. UC Pool Allocations by Type'!J$16,0)))))))</f>
        <v>1888113440.4202065</v>
      </c>
      <c r="AE151" s="64">
        <f t="shared" si="110"/>
        <v>4520615.4979509283</v>
      </c>
      <c r="AF151" s="64">
        <f t="shared" si="111"/>
        <v>0</v>
      </c>
      <c r="AG151" s="64">
        <f t="shared" si="112"/>
        <v>0</v>
      </c>
      <c r="AH151" s="64">
        <f t="shared" si="113"/>
        <v>0</v>
      </c>
      <c r="AI151" s="64">
        <f t="shared" si="114"/>
        <v>0</v>
      </c>
      <c r="AJ151" s="64">
        <f t="shared" si="115"/>
        <v>0</v>
      </c>
      <c r="AK151" s="64">
        <f t="shared" si="116"/>
        <v>0</v>
      </c>
      <c r="AL151" s="42">
        <f t="shared" si="117"/>
        <v>1687309.7058358418</v>
      </c>
      <c r="AM151" s="44">
        <f>IF($F151=$E$362,S151*'1. UC Assumptions'!$H$14,0)</f>
        <v>0</v>
      </c>
      <c r="AN151" s="63">
        <f t="shared" si="105"/>
        <v>0</v>
      </c>
      <c r="AO151" s="63">
        <f t="shared" si="118"/>
        <v>0</v>
      </c>
      <c r="AP151" s="63">
        <f t="shared" si="119"/>
        <v>0</v>
      </c>
      <c r="AQ151" s="63">
        <f t="shared" si="120"/>
        <v>0</v>
      </c>
      <c r="AR151" s="63">
        <f t="shared" si="121"/>
        <v>0</v>
      </c>
      <c r="AS151" s="63">
        <f t="shared" si="122"/>
        <v>1687309.7058358418</v>
      </c>
      <c r="AT151" s="63">
        <f t="shared" si="123"/>
        <v>-185648.79938372155</v>
      </c>
      <c r="AU151" s="87">
        <f t="shared" si="106"/>
        <v>1501660.9064521203</v>
      </c>
      <c r="AV151" s="310">
        <v>0</v>
      </c>
      <c r="AW151" s="310">
        <f>AV151*'1. UC Assumptions'!$C$19</f>
        <v>0</v>
      </c>
      <c r="AX151" s="311">
        <f>IF(((S151+AA151)-AV151)*'1. UC Assumptions'!$C$19&gt;0,((S151+AA151)-AV151)*'1. UC Assumptions'!$C$19,0)</f>
        <v>1980933.7112020967</v>
      </c>
      <c r="AY151" s="311">
        <f t="shared" si="107"/>
        <v>1980933.7112020967</v>
      </c>
      <c r="AZ151" s="311">
        <f>ROUND(AY151/'1. UC Assumptions'!$C$19,2)</f>
        <v>4520615.5</v>
      </c>
      <c r="BA151" s="311">
        <f t="shared" si="95"/>
        <v>1501660.9064521203</v>
      </c>
      <c r="BB151" s="311">
        <f t="shared" si="124"/>
        <v>0</v>
      </c>
      <c r="BC151" s="311">
        <f t="shared" si="125"/>
        <v>0</v>
      </c>
      <c r="BD151" s="311">
        <f t="shared" si="126"/>
        <v>3018954.5935478797</v>
      </c>
      <c r="BE151" s="311">
        <f t="shared" si="127"/>
        <v>0</v>
      </c>
      <c r="BF151" s="311">
        <f t="shared" si="128"/>
        <v>0</v>
      </c>
      <c r="BG151" s="311">
        <f t="shared" si="129"/>
        <v>0</v>
      </c>
      <c r="BH151" s="311">
        <v>619.21167629830813</v>
      </c>
      <c r="BI151" s="311">
        <f t="shared" si="98"/>
        <v>1501660.9064521203</v>
      </c>
      <c r="BJ151" s="312">
        <f t="shared" si="99"/>
        <v>1501041.6947758219</v>
      </c>
      <c r="BK151" s="311">
        <f t="shared" si="130"/>
        <v>1501660.9064521203</v>
      </c>
      <c r="BL151" s="311">
        <f t="shared" si="131"/>
        <v>0</v>
      </c>
      <c r="BM151" s="311">
        <f t="shared" si="132"/>
        <v>0</v>
      </c>
      <c r="BN151" s="311">
        <f t="shared" si="133"/>
        <v>0</v>
      </c>
      <c r="BO151" s="311">
        <f t="shared" si="134"/>
        <v>0</v>
      </c>
      <c r="BP151" s="311">
        <f t="shared" si="135"/>
        <v>0</v>
      </c>
      <c r="BQ151" s="311">
        <f t="shared" si="136"/>
        <v>0</v>
      </c>
      <c r="BR151" s="311">
        <f t="shared" si="96"/>
        <v>1501660.9064521203</v>
      </c>
      <c r="BS151" s="311">
        <f>ROUNDDOWN(BR151*'1. UC Assumptions'!$C$19,2)</f>
        <v>658027.80000000005</v>
      </c>
      <c r="BT151" s="313">
        <f>IF(BR151&gt;0,BR151/'1. UC Assumptions'!$C$29*'1. UC Assumptions'!$C$28,0)</f>
        <v>1318674.3313276563</v>
      </c>
      <c r="BU151" s="312">
        <f>BT151*'1. UC Assumptions'!$C$19</f>
        <v>577843.0919877789</v>
      </c>
      <c r="BV151" s="312">
        <f t="shared" si="100"/>
        <v>1318674.3313276563</v>
      </c>
      <c r="BW151" s="79" t="s">
        <v>2181</v>
      </c>
      <c r="BX151" s="93"/>
      <c r="BY151" s="93"/>
      <c r="BZ151" s="136">
        <v>11624332.656683937</v>
      </c>
      <c r="CA151" s="136">
        <v>13511448.486081852</v>
      </c>
      <c r="CB151" s="146">
        <f t="shared" si="137"/>
        <v>0</v>
      </c>
    </row>
    <row r="152" spans="1:80" s="6" customFormat="1">
      <c r="A152" s="130" t="s">
        <v>122</v>
      </c>
      <c r="B152" s="130" t="s">
        <v>123</v>
      </c>
      <c r="C152" s="246" t="s">
        <v>123</v>
      </c>
      <c r="D152" s="246" t="s">
        <v>123</v>
      </c>
      <c r="E152" s="129" t="s">
        <v>580</v>
      </c>
      <c r="F152" s="130"/>
      <c r="G152" s="130"/>
      <c r="H152" s="130" t="s">
        <v>1090</v>
      </c>
      <c r="I152" s="246" t="s">
        <v>562</v>
      </c>
      <c r="J152" s="101"/>
      <c r="K152" s="125" t="str">
        <f t="shared" si="101"/>
        <v xml:space="preserve"> </v>
      </c>
      <c r="L152" s="136">
        <v>12718095.327677533</v>
      </c>
      <c r="M152" s="136">
        <v>18250091.330000002</v>
      </c>
      <c r="N152" s="151">
        <f t="shared" si="102"/>
        <v>7.9169344527091123E-2</v>
      </c>
      <c r="O152" s="136">
        <v>33419917.696558475</v>
      </c>
      <c r="P152" s="136">
        <v>0</v>
      </c>
      <c r="Q152" s="136">
        <f t="shared" si="97"/>
        <v>33419917.696558475</v>
      </c>
      <c r="R152" s="136">
        <v>0</v>
      </c>
      <c r="S152" s="136">
        <f t="shared" si="138"/>
        <v>33419917.696558475</v>
      </c>
      <c r="T152" s="136">
        <f t="shared" si="108"/>
        <v>0</v>
      </c>
      <c r="U152" s="136" t="b">
        <f t="shared" si="109"/>
        <v>0</v>
      </c>
      <c r="V152" s="136">
        <v>0</v>
      </c>
      <c r="W152" s="136">
        <v>0</v>
      </c>
      <c r="X152" s="136">
        <v>0</v>
      </c>
      <c r="Y152" s="136">
        <v>0</v>
      </c>
      <c r="Z152" s="136">
        <v>0</v>
      </c>
      <c r="AA152" s="63">
        <f t="shared" si="103"/>
        <v>0</v>
      </c>
      <c r="AB152" s="63">
        <v>0</v>
      </c>
      <c r="AC152" s="63">
        <f t="shared" si="104"/>
        <v>33419917.696558475</v>
      </c>
      <c r="AD152" s="44">
        <f>IF(E152='2. UC Pool Allocations by Type'!B$5,'2. UC Pool Allocations by Type'!J$5,IF(E152='2. UC Pool Allocations by Type'!B$6,'2. UC Pool Allocations by Type'!J$6,IF(E152='2. UC Pool Allocations by Type'!B$7,'2. UC Pool Allocations by Type'!J$7,IF(E152='2. UC Pool Allocations by Type'!B$10,'2. UC Pool Allocations by Type'!J$10,IF(E152='2. UC Pool Allocations by Type'!B$14,'2. UC Pool Allocations by Type'!J$14,IF(E152='2. UC Pool Allocations by Type'!B$15,'2. UC Pool Allocations by Type'!J$15,IF(E152='2. UC Pool Allocations by Type'!B$16,'2. UC Pool Allocations by Type'!J$16,0)))))))</f>
        <v>1888113440.4202065</v>
      </c>
      <c r="AE152" s="64">
        <f t="shared" si="110"/>
        <v>33419917.696558475</v>
      </c>
      <c r="AF152" s="64">
        <f t="shared" si="111"/>
        <v>0</v>
      </c>
      <c r="AG152" s="64">
        <f t="shared" si="112"/>
        <v>0</v>
      </c>
      <c r="AH152" s="64">
        <f t="shared" si="113"/>
        <v>0</v>
      </c>
      <c r="AI152" s="64">
        <f t="shared" si="114"/>
        <v>0</v>
      </c>
      <c r="AJ152" s="64">
        <f t="shared" si="115"/>
        <v>0</v>
      </c>
      <c r="AK152" s="64">
        <f t="shared" si="116"/>
        <v>0</v>
      </c>
      <c r="AL152" s="42">
        <f t="shared" si="117"/>
        <v>12473910.139713954</v>
      </c>
      <c r="AM152" s="44">
        <f>IF($F152=$E$362,S152*'1. UC Assumptions'!$H$14,0)</f>
        <v>0</v>
      </c>
      <c r="AN152" s="63">
        <f t="shared" si="105"/>
        <v>0</v>
      </c>
      <c r="AO152" s="63">
        <f t="shared" si="118"/>
        <v>0</v>
      </c>
      <c r="AP152" s="63">
        <f t="shared" si="119"/>
        <v>0</v>
      </c>
      <c r="AQ152" s="63">
        <f t="shared" si="120"/>
        <v>0</v>
      </c>
      <c r="AR152" s="63">
        <f t="shared" si="121"/>
        <v>0</v>
      </c>
      <c r="AS152" s="63">
        <f t="shared" si="122"/>
        <v>12473910.139713954</v>
      </c>
      <c r="AT152" s="63">
        <f t="shared" si="123"/>
        <v>-1372460.8073128848</v>
      </c>
      <c r="AU152" s="87">
        <f t="shared" si="106"/>
        <v>11101449.332401069</v>
      </c>
      <c r="AV152" s="310">
        <v>11047608.979999999</v>
      </c>
      <c r="AW152" s="310">
        <f>AV152*'1. UC Assumptions'!$C$19</f>
        <v>4841062.2550359992</v>
      </c>
      <c r="AX152" s="311">
        <f>IF(((S152+AA152)-AV152)*'1. UC Assumptions'!$C$19&gt;0,((S152+AA152)-AV152)*'1. UC Assumptions'!$C$19,0)</f>
        <v>9803545.6795959249</v>
      </c>
      <c r="AY152" s="311">
        <f t="shared" si="107"/>
        <v>14644607.934631925</v>
      </c>
      <c r="AZ152" s="311">
        <f>ROUND(AY152/'1. UC Assumptions'!$C$19,2)</f>
        <v>33419917.699999999</v>
      </c>
      <c r="BA152" s="311">
        <f t="shared" si="95"/>
        <v>11101449.332401069</v>
      </c>
      <c r="BB152" s="311">
        <f t="shared" si="124"/>
        <v>0</v>
      </c>
      <c r="BC152" s="311">
        <f t="shared" si="125"/>
        <v>0</v>
      </c>
      <c r="BD152" s="311">
        <f t="shared" si="126"/>
        <v>22318468.367598929</v>
      </c>
      <c r="BE152" s="311">
        <f t="shared" si="127"/>
        <v>0</v>
      </c>
      <c r="BF152" s="311">
        <f t="shared" si="128"/>
        <v>0</v>
      </c>
      <c r="BG152" s="311">
        <f t="shared" si="129"/>
        <v>0</v>
      </c>
      <c r="BH152" s="311">
        <v>9901904.9183349721</v>
      </c>
      <c r="BI152" s="311">
        <f t="shared" si="98"/>
        <v>11101449.332401069</v>
      </c>
      <c r="BJ152" s="312">
        <f t="shared" si="99"/>
        <v>1199544.4140660968</v>
      </c>
      <c r="BK152" s="311">
        <f t="shared" si="130"/>
        <v>11101449.332401069</v>
      </c>
      <c r="BL152" s="311">
        <f t="shared" si="131"/>
        <v>0</v>
      </c>
      <c r="BM152" s="311">
        <f t="shared" si="132"/>
        <v>0</v>
      </c>
      <c r="BN152" s="311">
        <f t="shared" si="133"/>
        <v>0</v>
      </c>
      <c r="BO152" s="311">
        <f t="shared" si="134"/>
        <v>0</v>
      </c>
      <c r="BP152" s="311">
        <f t="shared" si="135"/>
        <v>0</v>
      </c>
      <c r="BQ152" s="311">
        <f t="shared" si="136"/>
        <v>0</v>
      </c>
      <c r="BR152" s="311">
        <f t="shared" si="96"/>
        <v>53840.352401070297</v>
      </c>
      <c r="BS152" s="311">
        <f>ROUNDDOWN(BR152*'1. UC Assumptions'!$C$19,2)</f>
        <v>23592.84</v>
      </c>
      <c r="BT152" s="313">
        <f>IF(BR152&gt;0,BR152/'1. UC Assumptions'!$C$29*'1. UC Assumptions'!$C$28,0)</f>
        <v>47279.575832248964</v>
      </c>
      <c r="BU152" s="312">
        <f>BT152*'1. UC Assumptions'!$C$19</f>
        <v>20717.910129691496</v>
      </c>
      <c r="BV152" s="312">
        <f t="shared" si="100"/>
        <v>11094888.555832248</v>
      </c>
      <c r="BW152" s="79"/>
      <c r="BX152" s="93"/>
      <c r="BY152" s="93"/>
      <c r="BZ152" s="136">
        <v>13491567.177677535</v>
      </c>
      <c r="CA152" s="136">
        <v>33419917.696558475</v>
      </c>
      <c r="CB152" s="146">
        <f t="shared" si="137"/>
        <v>0</v>
      </c>
    </row>
    <row r="153" spans="1:80" s="6" customFormat="1">
      <c r="A153" s="130" t="s">
        <v>953</v>
      </c>
      <c r="B153" s="267" t="s">
        <v>465</v>
      </c>
      <c r="C153" s="246" t="s">
        <v>465</v>
      </c>
      <c r="D153" s="246" t="s">
        <v>465</v>
      </c>
      <c r="E153" s="129" t="s">
        <v>580</v>
      </c>
      <c r="F153" s="130" t="s">
        <v>604</v>
      </c>
      <c r="G153" s="130"/>
      <c r="H153" s="130" t="s">
        <v>756</v>
      </c>
      <c r="I153" s="246" t="s">
        <v>1399</v>
      </c>
      <c r="J153" s="101"/>
      <c r="K153" s="125" t="str">
        <f t="shared" si="101"/>
        <v xml:space="preserve"> </v>
      </c>
      <c r="L153" s="136">
        <v>-522378.86999999976</v>
      </c>
      <c r="M153" s="136">
        <v>998540</v>
      </c>
      <c r="N153" s="151">
        <f t="shared" si="102"/>
        <v>0.32044352693605616</v>
      </c>
      <c r="O153" s="136">
        <v>628743.88188705826</v>
      </c>
      <c r="P153" s="136">
        <v>0</v>
      </c>
      <c r="Q153" s="136">
        <f t="shared" si="97"/>
        <v>628743.88188705826</v>
      </c>
      <c r="R153" s="136">
        <v>0</v>
      </c>
      <c r="S153" s="136">
        <f t="shared" si="138"/>
        <v>628743.88188705826</v>
      </c>
      <c r="T153" s="136">
        <f t="shared" si="108"/>
        <v>628743.88188705826</v>
      </c>
      <c r="U153" s="136" t="b">
        <f t="shared" si="109"/>
        <v>0</v>
      </c>
      <c r="V153" s="136">
        <v>0</v>
      </c>
      <c r="W153" s="136">
        <v>0</v>
      </c>
      <c r="X153" s="136">
        <v>0</v>
      </c>
      <c r="Y153" s="136">
        <v>0</v>
      </c>
      <c r="Z153" s="136">
        <v>0</v>
      </c>
      <c r="AA153" s="63">
        <f t="shared" si="103"/>
        <v>0</v>
      </c>
      <c r="AB153" s="63">
        <v>0</v>
      </c>
      <c r="AC153" s="63">
        <f t="shared" si="104"/>
        <v>628743.88188705826</v>
      </c>
      <c r="AD153" s="44">
        <f>IF(E153='2. UC Pool Allocations by Type'!B$5,'2. UC Pool Allocations by Type'!J$5,IF(E153='2. UC Pool Allocations by Type'!B$6,'2. UC Pool Allocations by Type'!J$6,IF(E153='2. UC Pool Allocations by Type'!B$7,'2. UC Pool Allocations by Type'!J$7,IF(E153='2. UC Pool Allocations by Type'!B$10,'2. UC Pool Allocations by Type'!J$10,IF(E153='2. UC Pool Allocations by Type'!B$14,'2. UC Pool Allocations by Type'!J$14,IF(E153='2. UC Pool Allocations by Type'!B$15,'2. UC Pool Allocations by Type'!J$15,IF(E153='2. UC Pool Allocations by Type'!B$16,'2. UC Pool Allocations by Type'!J$16,0)))))))</f>
        <v>1888113440.4202065</v>
      </c>
      <c r="AE153" s="64">
        <f t="shared" si="110"/>
        <v>628743.88188705826</v>
      </c>
      <c r="AF153" s="64">
        <f t="shared" si="111"/>
        <v>0</v>
      </c>
      <c r="AG153" s="64">
        <f t="shared" si="112"/>
        <v>0</v>
      </c>
      <c r="AH153" s="64">
        <f t="shared" si="113"/>
        <v>0</v>
      </c>
      <c r="AI153" s="64">
        <f t="shared" si="114"/>
        <v>0</v>
      </c>
      <c r="AJ153" s="64">
        <f t="shared" si="115"/>
        <v>0</v>
      </c>
      <c r="AK153" s="64">
        <f t="shared" si="116"/>
        <v>0</v>
      </c>
      <c r="AL153" s="42">
        <f t="shared" si="117"/>
        <v>234677.25907540869</v>
      </c>
      <c r="AM153" s="44">
        <f>IF($F153=$E$362,S153*'1. UC Assumptions'!$H$14,0)</f>
        <v>499770.77791022579</v>
      </c>
      <c r="AN153" s="63">
        <f t="shared" si="105"/>
        <v>265093.51883481711</v>
      </c>
      <c r="AO153" s="63">
        <f t="shared" si="118"/>
        <v>0</v>
      </c>
      <c r="AP153" s="63">
        <f t="shared" si="119"/>
        <v>0</v>
      </c>
      <c r="AQ153" s="63">
        <f t="shared" si="120"/>
        <v>0</v>
      </c>
      <c r="AR153" s="63">
        <f t="shared" si="121"/>
        <v>265093.51883481711</v>
      </c>
      <c r="AS153" s="63">
        <f t="shared" si="122"/>
        <v>0</v>
      </c>
      <c r="AT153" s="63">
        <f t="shared" si="123"/>
        <v>0</v>
      </c>
      <c r="AU153" s="87">
        <f t="shared" si="106"/>
        <v>499770.77791022579</v>
      </c>
      <c r="AV153" s="310">
        <v>358850.6</v>
      </c>
      <c r="AW153" s="310">
        <f>AV153*'1. UC Assumptions'!$C$19</f>
        <v>157248.33291999999</v>
      </c>
      <c r="AX153" s="311">
        <f>IF(((S153+AA153)-AV153)*'1. UC Assumptions'!$C$19&gt;0,((S153+AA153)-AV153)*'1. UC Assumptions'!$C$19,0)</f>
        <v>118267.23612290893</v>
      </c>
      <c r="AY153" s="311">
        <f t="shared" si="107"/>
        <v>275515.5690429089</v>
      </c>
      <c r="AZ153" s="311">
        <f>ROUND(AY153/'1. UC Assumptions'!$C$19,2)</f>
        <v>628743.88</v>
      </c>
      <c r="BA153" s="311">
        <f t="shared" si="95"/>
        <v>499770.77791022579</v>
      </c>
      <c r="BB153" s="311">
        <f t="shared" si="124"/>
        <v>0</v>
      </c>
      <c r="BC153" s="311">
        <f t="shared" si="125"/>
        <v>0</v>
      </c>
      <c r="BD153" s="311">
        <f t="shared" si="126"/>
        <v>128973.10208977421</v>
      </c>
      <c r="BE153" s="311">
        <f t="shared" si="127"/>
        <v>0</v>
      </c>
      <c r="BF153" s="311">
        <f t="shared" si="128"/>
        <v>0</v>
      </c>
      <c r="BG153" s="311">
        <f t="shared" si="129"/>
        <v>0</v>
      </c>
      <c r="BH153" s="311">
        <v>358850.59</v>
      </c>
      <c r="BI153" s="311">
        <f t="shared" si="98"/>
        <v>499770.77791022579</v>
      </c>
      <c r="BJ153" s="312">
        <f t="shared" si="99"/>
        <v>140920.18791022577</v>
      </c>
      <c r="BK153" s="311">
        <f t="shared" si="130"/>
        <v>499770.77791022579</v>
      </c>
      <c r="BL153" s="311">
        <f t="shared" si="131"/>
        <v>0</v>
      </c>
      <c r="BM153" s="311">
        <f t="shared" si="132"/>
        <v>0</v>
      </c>
      <c r="BN153" s="311">
        <f t="shared" si="133"/>
        <v>0</v>
      </c>
      <c r="BO153" s="311">
        <f t="shared" si="134"/>
        <v>0</v>
      </c>
      <c r="BP153" s="311">
        <f t="shared" si="135"/>
        <v>0</v>
      </c>
      <c r="BQ153" s="311">
        <f t="shared" si="136"/>
        <v>0</v>
      </c>
      <c r="BR153" s="311">
        <f t="shared" si="96"/>
        <v>140920.17791022582</v>
      </c>
      <c r="BS153" s="311">
        <f>ROUNDDOWN(BR153*'1. UC Assumptions'!$C$19,2)</f>
        <v>61751.22</v>
      </c>
      <c r="BT153" s="313">
        <f>IF(BR153&gt;0,BR153/'1. UC Assumptions'!$C$29*'1. UC Assumptions'!$C$28,0)</f>
        <v>123748.19147112583</v>
      </c>
      <c r="BU153" s="312">
        <f>BT153*'1. UC Assumptions'!$C$19</f>
        <v>54226.457502647332</v>
      </c>
      <c r="BV153" s="312">
        <f t="shared" si="100"/>
        <v>482598.79147112579</v>
      </c>
      <c r="BW153" s="79"/>
      <c r="BX153" s="93"/>
      <c r="BY153" s="93"/>
      <c r="BZ153" s="136">
        <v>-401369.95999999973</v>
      </c>
      <c r="CA153" s="136">
        <v>628743.88188705826</v>
      </c>
      <c r="CB153" s="146">
        <f t="shared" si="137"/>
        <v>0</v>
      </c>
    </row>
    <row r="154" spans="1:80" s="6" customFormat="1">
      <c r="A154" s="130" t="s">
        <v>318</v>
      </c>
      <c r="B154" s="130" t="s">
        <v>319</v>
      </c>
      <c r="C154" s="246" t="s">
        <v>319</v>
      </c>
      <c r="D154" s="246" t="s">
        <v>319</v>
      </c>
      <c r="E154" s="129" t="s">
        <v>599</v>
      </c>
      <c r="F154" s="130" t="s">
        <v>604</v>
      </c>
      <c r="G154" s="130"/>
      <c r="H154" s="130" t="s">
        <v>731</v>
      </c>
      <c r="I154" s="246" t="s">
        <v>1400</v>
      </c>
      <c r="J154" s="101"/>
      <c r="K154" s="125" t="str">
        <f t="shared" si="101"/>
        <v xml:space="preserve"> </v>
      </c>
      <c r="L154" s="136">
        <v>235187.31147364026</v>
      </c>
      <c r="M154" s="136">
        <v>1487863</v>
      </c>
      <c r="N154" s="151">
        <f t="shared" si="102"/>
        <v>6.1427407071188211E-2</v>
      </c>
      <c r="O154" s="136">
        <v>1828892.8243606689</v>
      </c>
      <c r="P154" s="136">
        <v>0</v>
      </c>
      <c r="Q154" s="136">
        <f t="shared" si="97"/>
        <v>1828892.8243606689</v>
      </c>
      <c r="R154" s="136">
        <v>0</v>
      </c>
      <c r="S154" s="136">
        <f t="shared" si="138"/>
        <v>1828892.8243606689</v>
      </c>
      <c r="T154" s="136" t="b">
        <f t="shared" si="108"/>
        <v>0</v>
      </c>
      <c r="U154" s="136">
        <f t="shared" si="109"/>
        <v>1828892.8243606689</v>
      </c>
      <c r="V154" s="136">
        <v>0</v>
      </c>
      <c r="W154" s="136">
        <v>0</v>
      </c>
      <c r="X154" s="136">
        <v>0</v>
      </c>
      <c r="Y154" s="136">
        <v>0</v>
      </c>
      <c r="Z154" s="136">
        <v>0</v>
      </c>
      <c r="AA154" s="63">
        <f t="shared" si="103"/>
        <v>0</v>
      </c>
      <c r="AB154" s="63">
        <v>0</v>
      </c>
      <c r="AC154" s="63">
        <f t="shared" si="104"/>
        <v>1828892.8243606689</v>
      </c>
      <c r="AD154" s="44">
        <f>IF(E154='2. UC Pool Allocations by Type'!B$5,'2. UC Pool Allocations by Type'!J$5,IF(E154='2. UC Pool Allocations by Type'!B$6,'2. UC Pool Allocations by Type'!J$6,IF(E154='2. UC Pool Allocations by Type'!B$7,'2. UC Pool Allocations by Type'!J$7,IF(E154='2. UC Pool Allocations by Type'!B$10,'2. UC Pool Allocations by Type'!J$10,IF(E154='2. UC Pool Allocations by Type'!B$14,'2. UC Pool Allocations by Type'!J$14,IF(E154='2. UC Pool Allocations by Type'!B$15,'2. UC Pool Allocations by Type'!J$15,IF(E154='2. UC Pool Allocations by Type'!B$16,'2. UC Pool Allocations by Type'!J$16,0)))))))</f>
        <v>232198730.65142876</v>
      </c>
      <c r="AE154" s="64">
        <f t="shared" si="110"/>
        <v>0</v>
      </c>
      <c r="AF154" s="64">
        <f t="shared" si="111"/>
        <v>1828892.8243606689</v>
      </c>
      <c r="AG154" s="64">
        <f t="shared" si="112"/>
        <v>0</v>
      </c>
      <c r="AH154" s="64">
        <f t="shared" si="113"/>
        <v>0</v>
      </c>
      <c r="AI154" s="64">
        <f t="shared" si="114"/>
        <v>0</v>
      </c>
      <c r="AJ154" s="64">
        <f t="shared" si="115"/>
        <v>0</v>
      </c>
      <c r="AK154" s="64">
        <f t="shared" si="116"/>
        <v>0</v>
      </c>
      <c r="AL154" s="42">
        <f t="shared" si="117"/>
        <v>915972.21397754794</v>
      </c>
      <c r="AM154" s="44">
        <f>IF($F154=$E$362,S154*'1. UC Assumptions'!$H$14,0)</f>
        <v>1453735.3219277111</v>
      </c>
      <c r="AN154" s="63">
        <f t="shared" si="105"/>
        <v>537763.10795016319</v>
      </c>
      <c r="AO154" s="63">
        <f t="shared" si="118"/>
        <v>537763.10795016319</v>
      </c>
      <c r="AP154" s="63">
        <f t="shared" si="119"/>
        <v>0</v>
      </c>
      <c r="AQ154" s="63">
        <f t="shared" si="120"/>
        <v>0</v>
      </c>
      <c r="AR154" s="63">
        <f t="shared" si="121"/>
        <v>0</v>
      </c>
      <c r="AS154" s="63">
        <f t="shared" si="122"/>
        <v>0</v>
      </c>
      <c r="AT154" s="63">
        <f t="shared" si="123"/>
        <v>0</v>
      </c>
      <c r="AU154" s="87">
        <f t="shared" si="106"/>
        <v>1453735.3219277111</v>
      </c>
      <c r="AV154" s="310">
        <v>1442018.4</v>
      </c>
      <c r="AW154" s="310">
        <f>AV154*'1. UC Assumptions'!$C$19</f>
        <v>631892.46287999989</v>
      </c>
      <c r="AX154" s="311">
        <f>IF(((S154+AA154)-AV154)*'1. UC Assumptions'!$C$19&gt;0,((S154+AA154)-AV154)*'1. UC Assumptions'!$C$19,0)</f>
        <v>169528.37275484513</v>
      </c>
      <c r="AY154" s="311">
        <f t="shared" si="107"/>
        <v>801420.83563484508</v>
      </c>
      <c r="AZ154" s="311">
        <f>ROUND(AY154/'1. UC Assumptions'!$C$19,2)</f>
        <v>1828892.82</v>
      </c>
      <c r="BA154" s="311">
        <f t="shared" si="95"/>
        <v>1453735.3219277111</v>
      </c>
      <c r="BB154" s="311">
        <f t="shared" si="124"/>
        <v>0</v>
      </c>
      <c r="BC154" s="311">
        <f t="shared" si="125"/>
        <v>0</v>
      </c>
      <c r="BD154" s="311">
        <f t="shared" si="126"/>
        <v>0</v>
      </c>
      <c r="BE154" s="311">
        <f t="shared" si="127"/>
        <v>0</v>
      </c>
      <c r="BF154" s="311">
        <f t="shared" si="128"/>
        <v>0</v>
      </c>
      <c r="BG154" s="311">
        <f t="shared" si="129"/>
        <v>0</v>
      </c>
      <c r="BH154" s="311">
        <v>1442018.4149620726</v>
      </c>
      <c r="BI154" s="311">
        <f t="shared" si="98"/>
        <v>1453735.3219277111</v>
      </c>
      <c r="BJ154" s="312">
        <f t="shared" si="99"/>
        <v>11716.906965638511</v>
      </c>
      <c r="BK154" s="311">
        <f t="shared" si="130"/>
        <v>0</v>
      </c>
      <c r="BL154" s="311">
        <f t="shared" si="131"/>
        <v>1453735.3219277111</v>
      </c>
      <c r="BM154" s="311">
        <f t="shared" si="132"/>
        <v>0</v>
      </c>
      <c r="BN154" s="311">
        <f t="shared" si="133"/>
        <v>0</v>
      </c>
      <c r="BO154" s="311">
        <f t="shared" si="134"/>
        <v>0</v>
      </c>
      <c r="BP154" s="311">
        <f t="shared" si="135"/>
        <v>0</v>
      </c>
      <c r="BQ154" s="311">
        <f t="shared" si="136"/>
        <v>0</v>
      </c>
      <c r="BR154" s="311">
        <f t="shared" si="96"/>
        <v>11716.921927711228</v>
      </c>
      <c r="BS154" s="311">
        <f>ROUNDDOWN(BR154*'1. UC Assumptions'!$C$19,2)</f>
        <v>5134.3500000000004</v>
      </c>
      <c r="BT154" s="313">
        <f>IF(BR154&gt;0,BR154/'1. UC Assumptions'!$C$29*'1. UC Assumptions'!$C$28,0)</f>
        <v>10289.143255881649</v>
      </c>
      <c r="BU154" s="312">
        <f>BT154*'1. UC Assumptions'!$C$19</f>
        <v>4508.7025747273383</v>
      </c>
      <c r="BV154" s="312">
        <f t="shared" si="100"/>
        <v>1452307.5432558816</v>
      </c>
      <c r="BW154" s="79"/>
      <c r="BX154" s="93"/>
      <c r="BY154" s="93"/>
      <c r="BZ154" s="136">
        <v>249187.70147364028</v>
      </c>
      <c r="CA154" s="136">
        <v>1828892.8243606689</v>
      </c>
      <c r="CB154" s="146">
        <f t="shared" si="137"/>
        <v>0</v>
      </c>
    </row>
    <row r="155" spans="1:80" s="6" customFormat="1">
      <c r="A155" s="130" t="s">
        <v>235</v>
      </c>
      <c r="B155" s="130" t="s">
        <v>236</v>
      </c>
      <c r="C155" s="246" t="s">
        <v>236</v>
      </c>
      <c r="D155" s="246" t="s">
        <v>236</v>
      </c>
      <c r="E155" s="129" t="s">
        <v>580</v>
      </c>
      <c r="F155" s="130"/>
      <c r="G155" s="130"/>
      <c r="H155" s="130" t="s">
        <v>234</v>
      </c>
      <c r="I155" s="246" t="s">
        <v>562</v>
      </c>
      <c r="J155" s="101"/>
      <c r="K155" s="125">
        <f t="shared" si="101"/>
        <v>1</v>
      </c>
      <c r="L155" s="136">
        <v>9972336.7892842703</v>
      </c>
      <c r="M155" s="136">
        <v>31070587</v>
      </c>
      <c r="N155" s="151">
        <f t="shared" si="102"/>
        <v>0.11324940045300891</v>
      </c>
      <c r="O155" s="136">
        <v>45669981.279855356</v>
      </c>
      <c r="P155" s="136">
        <v>21029.021403904</v>
      </c>
      <c r="Q155" s="136">
        <f t="shared" si="97"/>
        <v>45691010.301259257</v>
      </c>
      <c r="R155" s="136">
        <v>8284466.4760351898</v>
      </c>
      <c r="S155" s="136">
        <f t="shared" si="138"/>
        <v>37406543.825224064</v>
      </c>
      <c r="T155" s="136">
        <f t="shared" si="108"/>
        <v>0</v>
      </c>
      <c r="U155" s="136" t="b">
        <f t="shared" si="109"/>
        <v>0</v>
      </c>
      <c r="V155" s="136">
        <v>0</v>
      </c>
      <c r="W155" s="136">
        <v>0</v>
      </c>
      <c r="X155" s="136">
        <v>0</v>
      </c>
      <c r="Y155" s="136">
        <v>0</v>
      </c>
      <c r="Z155" s="136">
        <v>0</v>
      </c>
      <c r="AA155" s="63">
        <f t="shared" si="103"/>
        <v>0</v>
      </c>
      <c r="AB155" s="63">
        <v>0</v>
      </c>
      <c r="AC155" s="63">
        <f t="shared" si="104"/>
        <v>37406543.825224064</v>
      </c>
      <c r="AD155" s="44">
        <f>IF(E155='2. UC Pool Allocations by Type'!B$5,'2. UC Pool Allocations by Type'!J$5,IF(E155='2. UC Pool Allocations by Type'!B$6,'2. UC Pool Allocations by Type'!J$6,IF(E155='2. UC Pool Allocations by Type'!B$7,'2. UC Pool Allocations by Type'!J$7,IF(E155='2. UC Pool Allocations by Type'!B$10,'2. UC Pool Allocations by Type'!J$10,IF(E155='2. UC Pool Allocations by Type'!B$14,'2. UC Pool Allocations by Type'!J$14,IF(E155='2. UC Pool Allocations by Type'!B$15,'2. UC Pool Allocations by Type'!J$15,IF(E155='2. UC Pool Allocations by Type'!B$16,'2. UC Pool Allocations by Type'!J$16,0)))))))</f>
        <v>1888113440.4202065</v>
      </c>
      <c r="AE155" s="64">
        <f t="shared" si="110"/>
        <v>37406543.825224064</v>
      </c>
      <c r="AF155" s="64">
        <f t="shared" si="111"/>
        <v>0</v>
      </c>
      <c r="AG155" s="64">
        <f t="shared" si="112"/>
        <v>0</v>
      </c>
      <c r="AH155" s="64">
        <f t="shared" si="113"/>
        <v>0</v>
      </c>
      <c r="AI155" s="64">
        <f t="shared" si="114"/>
        <v>0</v>
      </c>
      <c r="AJ155" s="64">
        <f t="shared" si="115"/>
        <v>0</v>
      </c>
      <c r="AK155" s="64">
        <f t="shared" si="116"/>
        <v>0</v>
      </c>
      <c r="AL155" s="42">
        <f t="shared" si="117"/>
        <v>13961909.498094518</v>
      </c>
      <c r="AM155" s="44">
        <f>IF($F155=$E$362,S155*'1. UC Assumptions'!$H$14,0)</f>
        <v>0</v>
      </c>
      <c r="AN155" s="63">
        <f t="shared" si="105"/>
        <v>0</v>
      </c>
      <c r="AO155" s="63">
        <f t="shared" si="118"/>
        <v>0</v>
      </c>
      <c r="AP155" s="63">
        <f t="shared" si="119"/>
        <v>0</v>
      </c>
      <c r="AQ155" s="63">
        <f t="shared" si="120"/>
        <v>0</v>
      </c>
      <c r="AR155" s="63">
        <f t="shared" si="121"/>
        <v>0</v>
      </c>
      <c r="AS155" s="63">
        <f t="shared" si="122"/>
        <v>13961909.498094518</v>
      </c>
      <c r="AT155" s="63">
        <f t="shared" si="123"/>
        <v>-1536180.1846220174</v>
      </c>
      <c r="AU155" s="87">
        <f t="shared" si="106"/>
        <v>12425729.3134725</v>
      </c>
      <c r="AV155" s="310">
        <v>11869557.330000002</v>
      </c>
      <c r="AW155" s="310">
        <f>AV155*'1. UC Assumptions'!$C$19</f>
        <v>5201240.0220060004</v>
      </c>
      <c r="AX155" s="311">
        <f>IF(((S155+AA155)-AV155)*'1. UC Assumptions'!$C$19&gt;0,((S155+AA155)-AV155)*'1. UC Assumptions'!$C$19,0)</f>
        <v>11190307.482207183</v>
      </c>
      <c r="AY155" s="311">
        <f t="shared" si="107"/>
        <v>16391547.504213184</v>
      </c>
      <c r="AZ155" s="311">
        <f>ROUND(AY155/'1. UC Assumptions'!$C$19,2)</f>
        <v>37406543.829999998</v>
      </c>
      <c r="BA155" s="311">
        <f t="shared" si="95"/>
        <v>12425729.3134725</v>
      </c>
      <c r="BB155" s="311">
        <f t="shared" si="124"/>
        <v>0</v>
      </c>
      <c r="BC155" s="311">
        <f t="shared" si="125"/>
        <v>0</v>
      </c>
      <c r="BD155" s="311">
        <f t="shared" si="126"/>
        <v>24980814.516527496</v>
      </c>
      <c r="BE155" s="311">
        <f t="shared" si="127"/>
        <v>0</v>
      </c>
      <c r="BF155" s="311">
        <f t="shared" si="128"/>
        <v>0</v>
      </c>
      <c r="BG155" s="311">
        <f t="shared" si="129"/>
        <v>0</v>
      </c>
      <c r="BH155" s="311">
        <v>10638612.219895007</v>
      </c>
      <c r="BI155" s="311">
        <f t="shared" si="98"/>
        <v>12425729.3134725</v>
      </c>
      <c r="BJ155" s="312">
        <f t="shared" si="99"/>
        <v>1787117.093577493</v>
      </c>
      <c r="BK155" s="311">
        <f t="shared" si="130"/>
        <v>12425729.3134725</v>
      </c>
      <c r="BL155" s="311">
        <f t="shared" si="131"/>
        <v>0</v>
      </c>
      <c r="BM155" s="311">
        <f t="shared" si="132"/>
        <v>0</v>
      </c>
      <c r="BN155" s="311">
        <f t="shared" si="133"/>
        <v>0</v>
      </c>
      <c r="BO155" s="311">
        <f t="shared" si="134"/>
        <v>0</v>
      </c>
      <c r="BP155" s="311">
        <f t="shared" si="135"/>
        <v>0</v>
      </c>
      <c r="BQ155" s="311">
        <f t="shared" si="136"/>
        <v>0</v>
      </c>
      <c r="BR155" s="311">
        <f t="shared" si="96"/>
        <v>556171.98347249813</v>
      </c>
      <c r="BS155" s="311">
        <f>ROUNDDOWN(BR155*'1. UC Assumptions'!$C$19,2)</f>
        <v>243714.56</v>
      </c>
      <c r="BT155" s="313">
        <f>IF(BR155&gt;0,BR155/'1. UC Assumptions'!$C$29*'1. UC Assumptions'!$C$28,0)</f>
        <v>488399.0222143784</v>
      </c>
      <c r="BU155" s="312">
        <f>BT155*'1. UC Assumptions'!$C$19</f>
        <v>214016.45153434059</v>
      </c>
      <c r="BV155" s="312">
        <f t="shared" si="100"/>
        <v>12357956.352214381</v>
      </c>
      <c r="BW155" s="79"/>
      <c r="BX155" s="93"/>
      <c r="BY155" s="93"/>
      <c r="BZ155" s="136">
        <v>12305969.549284268</v>
      </c>
      <c r="CA155" s="136">
        <v>45669981.279855356</v>
      </c>
      <c r="CB155" s="146">
        <f t="shared" si="137"/>
        <v>-21029.021403901279</v>
      </c>
    </row>
    <row r="156" spans="1:80" s="6" customFormat="1">
      <c r="A156" s="130" t="s">
        <v>325</v>
      </c>
      <c r="B156" s="130" t="s">
        <v>326</v>
      </c>
      <c r="C156" s="246" t="s">
        <v>326</v>
      </c>
      <c r="D156" s="246" t="s">
        <v>326</v>
      </c>
      <c r="E156" s="129" t="s">
        <v>599</v>
      </c>
      <c r="F156" s="130" t="s">
        <v>604</v>
      </c>
      <c r="G156" s="130"/>
      <c r="H156" s="130" t="s">
        <v>732</v>
      </c>
      <c r="I156" s="246" t="s">
        <v>1321</v>
      </c>
      <c r="J156" s="101"/>
      <c r="K156" s="125" t="str">
        <f t="shared" si="101"/>
        <v xml:space="preserve"> </v>
      </c>
      <c r="L156" s="136">
        <v>414811.86239103344</v>
      </c>
      <c r="M156" s="136">
        <v>448165</v>
      </c>
      <c r="N156" s="151">
        <f t="shared" si="102"/>
        <v>6.7129894411470437E-2</v>
      </c>
      <c r="O156" s="136">
        <v>920908.4080428856</v>
      </c>
      <c r="P156" s="136">
        <v>0</v>
      </c>
      <c r="Q156" s="136">
        <f t="shared" si="97"/>
        <v>920908.4080428856</v>
      </c>
      <c r="R156" s="136">
        <v>0</v>
      </c>
      <c r="S156" s="136">
        <f t="shared" si="138"/>
        <v>920908.4080428856</v>
      </c>
      <c r="T156" s="136" t="b">
        <f t="shared" si="108"/>
        <v>0</v>
      </c>
      <c r="U156" s="136">
        <f t="shared" si="109"/>
        <v>920908.4080428856</v>
      </c>
      <c r="V156" s="136">
        <v>0</v>
      </c>
      <c r="W156" s="136">
        <v>0</v>
      </c>
      <c r="X156" s="136">
        <v>0</v>
      </c>
      <c r="Y156" s="136">
        <v>0</v>
      </c>
      <c r="Z156" s="136">
        <v>0</v>
      </c>
      <c r="AA156" s="63">
        <f t="shared" si="103"/>
        <v>0</v>
      </c>
      <c r="AB156" s="63">
        <v>0</v>
      </c>
      <c r="AC156" s="63">
        <f t="shared" si="104"/>
        <v>920908.4080428856</v>
      </c>
      <c r="AD156" s="44">
        <f>IF(E156='2. UC Pool Allocations by Type'!B$5,'2. UC Pool Allocations by Type'!J$5,IF(E156='2. UC Pool Allocations by Type'!B$6,'2. UC Pool Allocations by Type'!J$6,IF(E156='2. UC Pool Allocations by Type'!B$7,'2. UC Pool Allocations by Type'!J$7,IF(E156='2. UC Pool Allocations by Type'!B$10,'2. UC Pool Allocations by Type'!J$10,IF(E156='2. UC Pool Allocations by Type'!B$14,'2. UC Pool Allocations by Type'!J$14,IF(E156='2. UC Pool Allocations by Type'!B$15,'2. UC Pool Allocations by Type'!J$15,IF(E156='2. UC Pool Allocations by Type'!B$16,'2. UC Pool Allocations by Type'!J$16,0)))))))</f>
        <v>232198730.65142876</v>
      </c>
      <c r="AE156" s="64">
        <f t="shared" si="110"/>
        <v>0</v>
      </c>
      <c r="AF156" s="64">
        <f t="shared" si="111"/>
        <v>920908.4080428856</v>
      </c>
      <c r="AG156" s="64">
        <f t="shared" si="112"/>
        <v>0</v>
      </c>
      <c r="AH156" s="64">
        <f t="shared" si="113"/>
        <v>0</v>
      </c>
      <c r="AI156" s="64">
        <f t="shared" si="114"/>
        <v>0</v>
      </c>
      <c r="AJ156" s="64">
        <f t="shared" si="115"/>
        <v>0</v>
      </c>
      <c r="AK156" s="64">
        <f t="shared" si="116"/>
        <v>0</v>
      </c>
      <c r="AL156" s="42">
        <f t="shared" si="117"/>
        <v>461222.49600954878</v>
      </c>
      <c r="AM156" s="44">
        <f>IF($F156=$E$362,S156*'1. UC Assumptions'!$H$14,0)</f>
        <v>732004.11921357573</v>
      </c>
      <c r="AN156" s="63">
        <f t="shared" si="105"/>
        <v>270781.62320402695</v>
      </c>
      <c r="AO156" s="63">
        <f t="shared" si="118"/>
        <v>270781.62320402695</v>
      </c>
      <c r="AP156" s="63">
        <f t="shared" si="119"/>
        <v>0</v>
      </c>
      <c r="AQ156" s="63">
        <f t="shared" si="120"/>
        <v>0</v>
      </c>
      <c r="AR156" s="63">
        <f t="shared" si="121"/>
        <v>0</v>
      </c>
      <c r="AS156" s="63">
        <f t="shared" si="122"/>
        <v>0</v>
      </c>
      <c r="AT156" s="63">
        <f t="shared" si="123"/>
        <v>0</v>
      </c>
      <c r="AU156" s="87">
        <f t="shared" si="106"/>
        <v>732004.11921357573</v>
      </c>
      <c r="AV156" s="310">
        <v>722224.12</v>
      </c>
      <c r="AW156" s="310">
        <f>AV156*'1. UC Assumptions'!$C$19</f>
        <v>316478.60938400001</v>
      </c>
      <c r="AX156" s="311">
        <f>IF(((S156+AA156)-AV156)*'1. UC Assumptions'!$C$19&gt;0,((S156+AA156)-AV156)*'1. UC Assumptions'!$C$19,0)</f>
        <v>87063.455020392459</v>
      </c>
      <c r="AY156" s="311">
        <f t="shared" si="107"/>
        <v>403542.0644043925</v>
      </c>
      <c r="AZ156" s="311">
        <f>ROUND(AY156/'1. UC Assumptions'!$C$19,2)</f>
        <v>920908.41</v>
      </c>
      <c r="BA156" s="311">
        <f t="shared" si="95"/>
        <v>732004.11921357573</v>
      </c>
      <c r="BB156" s="311">
        <f t="shared" si="124"/>
        <v>0</v>
      </c>
      <c r="BC156" s="311">
        <f t="shared" si="125"/>
        <v>0</v>
      </c>
      <c r="BD156" s="311">
        <f t="shared" si="126"/>
        <v>0</v>
      </c>
      <c r="BE156" s="311">
        <f t="shared" si="127"/>
        <v>0</v>
      </c>
      <c r="BF156" s="311">
        <f t="shared" si="128"/>
        <v>0</v>
      </c>
      <c r="BG156" s="311">
        <f t="shared" si="129"/>
        <v>0</v>
      </c>
      <c r="BH156" s="311">
        <v>722224.1387657231</v>
      </c>
      <c r="BI156" s="311">
        <f t="shared" si="98"/>
        <v>732004.11921357573</v>
      </c>
      <c r="BJ156" s="312">
        <f t="shared" si="99"/>
        <v>9779.9804478526348</v>
      </c>
      <c r="BK156" s="311">
        <f t="shared" si="130"/>
        <v>0</v>
      </c>
      <c r="BL156" s="311">
        <f t="shared" si="131"/>
        <v>732004.11921357573</v>
      </c>
      <c r="BM156" s="311">
        <f t="shared" si="132"/>
        <v>0</v>
      </c>
      <c r="BN156" s="311">
        <f t="shared" si="133"/>
        <v>0</v>
      </c>
      <c r="BO156" s="311">
        <f t="shared" si="134"/>
        <v>0</v>
      </c>
      <c r="BP156" s="311">
        <f t="shared" si="135"/>
        <v>0</v>
      </c>
      <c r="BQ156" s="311">
        <f t="shared" si="136"/>
        <v>0</v>
      </c>
      <c r="BR156" s="311">
        <f t="shared" si="96"/>
        <v>9779.9992135757348</v>
      </c>
      <c r="BS156" s="311">
        <f>ROUNDDOWN(BR156*'1. UC Assumptions'!$C$19,2)</f>
        <v>4285.59</v>
      </c>
      <c r="BT156" s="313">
        <f>IF(BR156&gt;0,BR156/'1. UC Assumptions'!$C$29*'1. UC Assumptions'!$C$28,0)</f>
        <v>8588.2464329560589</v>
      </c>
      <c r="BU156" s="312">
        <f>BT156*'1. UC Assumptions'!$C$19</f>
        <v>3763.3695869213448</v>
      </c>
      <c r="BV156" s="312">
        <f t="shared" si="100"/>
        <v>730812.36643295607</v>
      </c>
      <c r="BW156" s="79"/>
      <c r="BX156" s="93"/>
      <c r="BY156" s="93"/>
      <c r="BZ156" s="136">
        <v>426497.84239103342</v>
      </c>
      <c r="CA156" s="136">
        <v>920908.4080428856</v>
      </c>
      <c r="CB156" s="146">
        <f t="shared" si="137"/>
        <v>0</v>
      </c>
    </row>
    <row r="157" spans="1:80" s="6" customFormat="1">
      <c r="A157" s="130" t="s">
        <v>331</v>
      </c>
      <c r="B157" s="130" t="s">
        <v>332</v>
      </c>
      <c r="C157" s="246" t="s">
        <v>332</v>
      </c>
      <c r="D157" s="246" t="s">
        <v>332</v>
      </c>
      <c r="E157" s="129" t="s">
        <v>599</v>
      </c>
      <c r="F157" s="130" t="s">
        <v>604</v>
      </c>
      <c r="G157" s="130"/>
      <c r="H157" s="130" t="s">
        <v>733</v>
      </c>
      <c r="I157" s="246" t="s">
        <v>1401</v>
      </c>
      <c r="J157" s="101"/>
      <c r="K157" s="125">
        <f t="shared" si="101"/>
        <v>1</v>
      </c>
      <c r="L157" s="136">
        <v>579069.72233460459</v>
      </c>
      <c r="M157" s="136">
        <v>1885458</v>
      </c>
      <c r="N157" s="151">
        <f t="shared" si="102"/>
        <v>6.9722472693485527E-2</v>
      </c>
      <c r="O157" s="136">
        <v>2636360.6891574175</v>
      </c>
      <c r="P157" s="136">
        <v>0</v>
      </c>
      <c r="Q157" s="136">
        <f t="shared" si="97"/>
        <v>2636360.6891574175</v>
      </c>
      <c r="R157" s="136">
        <v>832026.1760018263</v>
      </c>
      <c r="S157" s="136">
        <f t="shared" si="138"/>
        <v>1804334.5131555912</v>
      </c>
      <c r="T157" s="136" t="b">
        <f t="shared" si="108"/>
        <v>0</v>
      </c>
      <c r="U157" s="136">
        <f t="shared" si="109"/>
        <v>1804334.5131555912</v>
      </c>
      <c r="V157" s="136">
        <v>0</v>
      </c>
      <c r="W157" s="136">
        <v>0</v>
      </c>
      <c r="X157" s="136">
        <v>0</v>
      </c>
      <c r="Y157" s="136">
        <v>0</v>
      </c>
      <c r="Z157" s="136">
        <v>0</v>
      </c>
      <c r="AA157" s="63">
        <f t="shared" si="103"/>
        <v>0</v>
      </c>
      <c r="AB157" s="63">
        <v>0</v>
      </c>
      <c r="AC157" s="63">
        <f t="shared" si="104"/>
        <v>1804334.5131555912</v>
      </c>
      <c r="AD157" s="44">
        <f>IF(E157='2. UC Pool Allocations by Type'!B$5,'2. UC Pool Allocations by Type'!J$5,IF(E157='2. UC Pool Allocations by Type'!B$6,'2. UC Pool Allocations by Type'!J$6,IF(E157='2. UC Pool Allocations by Type'!B$7,'2. UC Pool Allocations by Type'!J$7,IF(E157='2. UC Pool Allocations by Type'!B$10,'2. UC Pool Allocations by Type'!J$10,IF(E157='2. UC Pool Allocations by Type'!B$14,'2. UC Pool Allocations by Type'!J$14,IF(E157='2. UC Pool Allocations by Type'!B$15,'2. UC Pool Allocations by Type'!J$15,IF(E157='2. UC Pool Allocations by Type'!B$16,'2. UC Pool Allocations by Type'!J$16,0)))))))</f>
        <v>232198730.65142876</v>
      </c>
      <c r="AE157" s="64">
        <f t="shared" si="110"/>
        <v>0</v>
      </c>
      <c r="AF157" s="64">
        <f t="shared" si="111"/>
        <v>1804334.5131555912</v>
      </c>
      <c r="AG157" s="64">
        <f t="shared" si="112"/>
        <v>0</v>
      </c>
      <c r="AH157" s="64">
        <f t="shared" si="113"/>
        <v>0</v>
      </c>
      <c r="AI157" s="64">
        <f t="shared" si="114"/>
        <v>0</v>
      </c>
      <c r="AJ157" s="64">
        <f t="shared" si="115"/>
        <v>0</v>
      </c>
      <c r="AK157" s="64">
        <f t="shared" si="116"/>
        <v>0</v>
      </c>
      <c r="AL157" s="42">
        <f t="shared" si="117"/>
        <v>903672.56995990116</v>
      </c>
      <c r="AM157" s="44">
        <f>IF($F157=$E$362,S157*'1. UC Assumptions'!$H$14,0)</f>
        <v>1434214.6130211109</v>
      </c>
      <c r="AN157" s="63">
        <f t="shared" si="105"/>
        <v>530542.04306120973</v>
      </c>
      <c r="AO157" s="63">
        <f t="shared" si="118"/>
        <v>530542.04306120973</v>
      </c>
      <c r="AP157" s="63">
        <f t="shared" si="119"/>
        <v>0</v>
      </c>
      <c r="AQ157" s="63">
        <f t="shared" si="120"/>
        <v>0</v>
      </c>
      <c r="AR157" s="63">
        <f t="shared" si="121"/>
        <v>0</v>
      </c>
      <c r="AS157" s="63">
        <f t="shared" si="122"/>
        <v>0</v>
      </c>
      <c r="AT157" s="63">
        <f t="shared" si="123"/>
        <v>0</v>
      </c>
      <c r="AU157" s="87">
        <f t="shared" si="106"/>
        <v>1434214.6130211109</v>
      </c>
      <c r="AV157" s="310">
        <v>1407221.74</v>
      </c>
      <c r="AW157" s="310">
        <f>AV157*'1. UC Assumptions'!$C$19</f>
        <v>616644.56646799995</v>
      </c>
      <c r="AX157" s="311">
        <f>IF(((S157+AA157)-AV157)*'1. UC Assumptions'!$C$19&gt;0,((S157+AA157)-AV157)*'1. UC Assumptions'!$C$19,0)</f>
        <v>174014.81719678006</v>
      </c>
      <c r="AY157" s="311">
        <f t="shared" si="107"/>
        <v>790659.38366478006</v>
      </c>
      <c r="AZ157" s="311">
        <f>ROUND(AY157/'1. UC Assumptions'!$C$19,2)</f>
        <v>1804334.51</v>
      </c>
      <c r="BA157" s="311">
        <f t="shared" si="95"/>
        <v>1434214.6130211109</v>
      </c>
      <c r="BB157" s="311">
        <f t="shared" si="124"/>
        <v>0</v>
      </c>
      <c r="BC157" s="311">
        <f t="shared" si="125"/>
        <v>0</v>
      </c>
      <c r="BD157" s="311">
        <f t="shared" si="126"/>
        <v>0</v>
      </c>
      <c r="BE157" s="311">
        <f t="shared" si="127"/>
        <v>0</v>
      </c>
      <c r="BF157" s="311">
        <f t="shared" si="128"/>
        <v>0</v>
      </c>
      <c r="BG157" s="311">
        <f t="shared" si="129"/>
        <v>0</v>
      </c>
      <c r="BH157" s="311">
        <v>1407221.7469622381</v>
      </c>
      <c r="BI157" s="311">
        <f t="shared" si="98"/>
        <v>1434214.6130211109</v>
      </c>
      <c r="BJ157" s="312">
        <f t="shared" si="99"/>
        <v>26992.86605887278</v>
      </c>
      <c r="BK157" s="311">
        <f t="shared" si="130"/>
        <v>0</v>
      </c>
      <c r="BL157" s="311">
        <f t="shared" si="131"/>
        <v>1434214.6130211109</v>
      </c>
      <c r="BM157" s="311">
        <f t="shared" si="132"/>
        <v>0</v>
      </c>
      <c r="BN157" s="311">
        <f t="shared" si="133"/>
        <v>0</v>
      </c>
      <c r="BO157" s="311">
        <f t="shared" si="134"/>
        <v>0</v>
      </c>
      <c r="BP157" s="311">
        <f t="shared" si="135"/>
        <v>0</v>
      </c>
      <c r="BQ157" s="311">
        <f t="shared" si="136"/>
        <v>0</v>
      </c>
      <c r="BR157" s="311">
        <f t="shared" si="96"/>
        <v>26992.873021110892</v>
      </c>
      <c r="BS157" s="311">
        <f>ROUNDDOWN(BR157*'1. UC Assumptions'!$C$19,2)</f>
        <v>11828.27</v>
      </c>
      <c r="BT157" s="313">
        <f>IF(BR157&gt;0,BR157/'1. UC Assumptions'!$C$29*'1. UC Assumptions'!$C$28,0)</f>
        <v>23703.62618403868</v>
      </c>
      <c r="BU157" s="312">
        <f>BT157*'1. UC Assumptions'!$C$19</f>
        <v>10386.92899384575</v>
      </c>
      <c r="BV157" s="312">
        <f t="shared" si="100"/>
        <v>1430925.3661840386</v>
      </c>
      <c r="BW157" s="79"/>
      <c r="BX157" s="93"/>
      <c r="BY157" s="93"/>
      <c r="BZ157" s="136">
        <v>618511.68233460456</v>
      </c>
      <c r="CA157" s="136">
        <v>2636360.6891574175</v>
      </c>
      <c r="CB157" s="146">
        <f t="shared" si="137"/>
        <v>0</v>
      </c>
    </row>
    <row r="158" spans="1:80" s="6" customFormat="1">
      <c r="A158" s="130" t="s">
        <v>1219</v>
      </c>
      <c r="B158" s="130" t="s">
        <v>345</v>
      </c>
      <c r="C158" s="246" t="s">
        <v>345</v>
      </c>
      <c r="D158" s="246" t="s">
        <v>345</v>
      </c>
      <c r="E158" s="129" t="s">
        <v>599</v>
      </c>
      <c r="F158" s="130" t="s">
        <v>604</v>
      </c>
      <c r="G158" s="130"/>
      <c r="H158" s="130" t="s">
        <v>1091</v>
      </c>
      <c r="I158" s="246" t="s">
        <v>1402</v>
      </c>
      <c r="J158" s="101"/>
      <c r="K158" s="125" t="str">
        <f t="shared" si="101"/>
        <v xml:space="preserve"> </v>
      </c>
      <c r="L158" s="136">
        <v>373912.25052303856</v>
      </c>
      <c r="M158" s="136">
        <v>328388</v>
      </c>
      <c r="N158" s="151">
        <f t="shared" si="102"/>
        <v>5.8473943306784237E-2</v>
      </c>
      <c r="O158" s="136">
        <v>743366.51555646316</v>
      </c>
      <c r="P158" s="136">
        <v>0</v>
      </c>
      <c r="Q158" s="136">
        <f t="shared" si="97"/>
        <v>743366.51555646316</v>
      </c>
      <c r="R158" s="136">
        <v>0</v>
      </c>
      <c r="S158" s="136">
        <f t="shared" si="138"/>
        <v>743366.51555646316</v>
      </c>
      <c r="T158" s="136" t="b">
        <f t="shared" si="108"/>
        <v>0</v>
      </c>
      <c r="U158" s="136">
        <f t="shared" si="109"/>
        <v>743366.51555646316</v>
      </c>
      <c r="V158" s="136">
        <v>12244</v>
      </c>
      <c r="W158" s="136">
        <v>0</v>
      </c>
      <c r="X158" s="136">
        <v>0</v>
      </c>
      <c r="Y158" s="136">
        <v>0</v>
      </c>
      <c r="Z158" s="136">
        <v>0</v>
      </c>
      <c r="AA158" s="63">
        <f t="shared" si="103"/>
        <v>12244</v>
      </c>
      <c r="AB158" s="63">
        <v>0</v>
      </c>
      <c r="AC158" s="63">
        <f t="shared" si="104"/>
        <v>755610.51555646316</v>
      </c>
      <c r="AD158" s="44">
        <f>IF(E158='2. UC Pool Allocations by Type'!B$5,'2. UC Pool Allocations by Type'!J$5,IF(E158='2. UC Pool Allocations by Type'!B$6,'2. UC Pool Allocations by Type'!J$6,IF(E158='2. UC Pool Allocations by Type'!B$7,'2. UC Pool Allocations by Type'!J$7,IF(E158='2. UC Pool Allocations by Type'!B$10,'2. UC Pool Allocations by Type'!J$10,IF(E158='2. UC Pool Allocations by Type'!B$14,'2. UC Pool Allocations by Type'!J$14,IF(E158='2. UC Pool Allocations by Type'!B$15,'2. UC Pool Allocations by Type'!J$15,IF(E158='2. UC Pool Allocations by Type'!B$16,'2. UC Pool Allocations by Type'!J$16,0)))))))</f>
        <v>232198730.65142876</v>
      </c>
      <c r="AE158" s="64">
        <f t="shared" si="110"/>
        <v>0</v>
      </c>
      <c r="AF158" s="64">
        <f t="shared" si="111"/>
        <v>755610.51555646316</v>
      </c>
      <c r="AG158" s="64">
        <f t="shared" si="112"/>
        <v>0</v>
      </c>
      <c r="AH158" s="64">
        <f t="shared" si="113"/>
        <v>0</v>
      </c>
      <c r="AI158" s="64">
        <f t="shared" si="114"/>
        <v>0</v>
      </c>
      <c r="AJ158" s="64">
        <f t="shared" si="115"/>
        <v>0</v>
      </c>
      <c r="AK158" s="64">
        <f t="shared" si="116"/>
        <v>0</v>
      </c>
      <c r="AL158" s="42">
        <f t="shared" si="117"/>
        <v>378435.64566497528</v>
      </c>
      <c r="AM158" s="44">
        <f>IF($F158=$E$362,S158*'1. UC Assumptions'!$H$14,0)</f>
        <v>590881.07646795781</v>
      </c>
      <c r="AN158" s="63">
        <f t="shared" si="105"/>
        <v>212445.43080298253</v>
      </c>
      <c r="AO158" s="63">
        <f t="shared" si="118"/>
        <v>212445.43080298253</v>
      </c>
      <c r="AP158" s="63">
        <f t="shared" si="119"/>
        <v>0</v>
      </c>
      <c r="AQ158" s="63">
        <f t="shared" si="120"/>
        <v>0</v>
      </c>
      <c r="AR158" s="63">
        <f t="shared" si="121"/>
        <v>0</v>
      </c>
      <c r="AS158" s="63">
        <f t="shared" si="122"/>
        <v>0</v>
      </c>
      <c r="AT158" s="63">
        <f t="shared" si="123"/>
        <v>0</v>
      </c>
      <c r="AU158" s="87">
        <f t="shared" si="106"/>
        <v>590881.07646795781</v>
      </c>
      <c r="AV158" s="310">
        <v>587754.1</v>
      </c>
      <c r="AW158" s="310">
        <f>AV158*'1. UC Assumptions'!$C$19</f>
        <v>257553.84661999997</v>
      </c>
      <c r="AX158" s="311">
        <f>IF(((S158+AA158)-AV158)*'1. UC Assumptions'!$C$19&gt;0,((S158+AA158)-AV158)*'1. UC Assumptions'!$C$19,0)</f>
        <v>73554.681296842158</v>
      </c>
      <c r="AY158" s="311">
        <f t="shared" si="107"/>
        <v>331108.52791684214</v>
      </c>
      <c r="AZ158" s="311">
        <f>ROUND(AY158/'1. UC Assumptions'!$C$19,2)</f>
        <v>755610.52</v>
      </c>
      <c r="BA158" s="311">
        <f t="shared" si="95"/>
        <v>590881.07646795781</v>
      </c>
      <c r="BB158" s="311">
        <f t="shared" si="124"/>
        <v>0</v>
      </c>
      <c r="BC158" s="311">
        <f t="shared" si="125"/>
        <v>0</v>
      </c>
      <c r="BD158" s="311">
        <f t="shared" si="126"/>
        <v>0</v>
      </c>
      <c r="BE158" s="311">
        <f t="shared" si="127"/>
        <v>0</v>
      </c>
      <c r="BF158" s="311">
        <f t="shared" si="128"/>
        <v>0</v>
      </c>
      <c r="BG158" s="311">
        <f t="shared" si="129"/>
        <v>0</v>
      </c>
      <c r="BH158" s="311">
        <v>587754.10523013724</v>
      </c>
      <c r="BI158" s="311">
        <f t="shared" si="98"/>
        <v>590881.07646795781</v>
      </c>
      <c r="BJ158" s="312">
        <f t="shared" si="99"/>
        <v>3126.9712378205732</v>
      </c>
      <c r="BK158" s="311">
        <f t="shared" si="130"/>
        <v>0</v>
      </c>
      <c r="BL158" s="311">
        <f t="shared" si="131"/>
        <v>590881.07646795781</v>
      </c>
      <c r="BM158" s="311">
        <f t="shared" si="132"/>
        <v>0</v>
      </c>
      <c r="BN158" s="311">
        <f t="shared" si="133"/>
        <v>0</v>
      </c>
      <c r="BO158" s="311">
        <f t="shared" si="134"/>
        <v>0</v>
      </c>
      <c r="BP158" s="311">
        <f t="shared" si="135"/>
        <v>0</v>
      </c>
      <c r="BQ158" s="311">
        <f t="shared" si="136"/>
        <v>0</v>
      </c>
      <c r="BR158" s="311">
        <f t="shared" si="96"/>
        <v>3126.9764679578366</v>
      </c>
      <c r="BS158" s="311">
        <f>ROUNDDOWN(BR158*'1. UC Assumptions'!$C$19,2)</f>
        <v>1370.24</v>
      </c>
      <c r="BT158" s="313">
        <f>IF(BR158&gt;0,BR158/'1. UC Assumptions'!$C$29*'1. UC Assumptions'!$C$28,0)</f>
        <v>2745.9352409352282</v>
      </c>
      <c r="BU158" s="312">
        <f>BT158*'1. UC Assumptions'!$C$19</f>
        <v>1203.268822577817</v>
      </c>
      <c r="BV158" s="312">
        <f t="shared" si="100"/>
        <v>590500.03524093516</v>
      </c>
      <c r="BW158" s="79"/>
      <c r="BX158" s="93"/>
      <c r="BY158" s="93"/>
      <c r="BZ158" s="136">
        <v>377648.63052303856</v>
      </c>
      <c r="CA158" s="136">
        <v>743366.51555646316</v>
      </c>
      <c r="CB158" s="146">
        <f t="shared" si="137"/>
        <v>0</v>
      </c>
    </row>
    <row r="159" spans="1:80" s="6" customFormat="1">
      <c r="A159" s="130" t="s">
        <v>349</v>
      </c>
      <c r="B159" s="130" t="s">
        <v>350</v>
      </c>
      <c r="C159" s="246" t="s">
        <v>350</v>
      </c>
      <c r="D159" s="246" t="s">
        <v>350</v>
      </c>
      <c r="E159" s="129" t="s">
        <v>599</v>
      </c>
      <c r="F159" s="130" t="s">
        <v>604</v>
      </c>
      <c r="G159" s="130"/>
      <c r="H159" s="130" t="s">
        <v>824</v>
      </c>
      <c r="I159" s="246" t="s">
        <v>1403</v>
      </c>
      <c r="J159" s="101"/>
      <c r="K159" s="125" t="str">
        <f t="shared" si="101"/>
        <v xml:space="preserve"> </v>
      </c>
      <c r="L159" s="136">
        <v>1024586.8998325723</v>
      </c>
      <c r="M159" s="136">
        <v>916520</v>
      </c>
      <c r="N159" s="151">
        <f t="shared" si="102"/>
        <v>5.5777326372849823E-2</v>
      </c>
      <c r="O159" s="136">
        <v>2049376.6529091243</v>
      </c>
      <c r="P159" s="136">
        <v>0</v>
      </c>
      <c r="Q159" s="136">
        <f t="shared" si="97"/>
        <v>2049376.6529091243</v>
      </c>
      <c r="R159" s="136">
        <v>0</v>
      </c>
      <c r="S159" s="136">
        <f t="shared" si="138"/>
        <v>2049376.6529091243</v>
      </c>
      <c r="T159" s="136" t="b">
        <f t="shared" si="108"/>
        <v>0</v>
      </c>
      <c r="U159" s="136">
        <f t="shared" si="109"/>
        <v>2049376.6529091243</v>
      </c>
      <c r="V159" s="136">
        <v>27107</v>
      </c>
      <c r="W159" s="136">
        <v>0</v>
      </c>
      <c r="X159" s="136">
        <v>0</v>
      </c>
      <c r="Y159" s="136">
        <v>0</v>
      </c>
      <c r="Z159" s="136">
        <v>0</v>
      </c>
      <c r="AA159" s="63">
        <f t="shared" si="103"/>
        <v>27107</v>
      </c>
      <c r="AB159" s="63">
        <v>0</v>
      </c>
      <c r="AC159" s="63">
        <f t="shared" si="104"/>
        <v>2076483.6529091243</v>
      </c>
      <c r="AD159" s="44">
        <f>IF(E159='2. UC Pool Allocations by Type'!B$5,'2. UC Pool Allocations by Type'!J$5,IF(E159='2. UC Pool Allocations by Type'!B$6,'2. UC Pool Allocations by Type'!J$6,IF(E159='2. UC Pool Allocations by Type'!B$7,'2. UC Pool Allocations by Type'!J$7,IF(E159='2. UC Pool Allocations by Type'!B$10,'2. UC Pool Allocations by Type'!J$10,IF(E159='2. UC Pool Allocations by Type'!B$14,'2. UC Pool Allocations by Type'!J$14,IF(E159='2. UC Pool Allocations by Type'!B$15,'2. UC Pool Allocations by Type'!J$15,IF(E159='2. UC Pool Allocations by Type'!B$16,'2. UC Pool Allocations by Type'!J$16,0)))))))</f>
        <v>232198730.65142876</v>
      </c>
      <c r="AE159" s="64">
        <f t="shared" si="110"/>
        <v>0</v>
      </c>
      <c r="AF159" s="64">
        <f t="shared" si="111"/>
        <v>2076483.6529091243</v>
      </c>
      <c r="AG159" s="64">
        <f t="shared" si="112"/>
        <v>0</v>
      </c>
      <c r="AH159" s="64">
        <f t="shared" si="113"/>
        <v>0</v>
      </c>
      <c r="AI159" s="64">
        <f t="shared" si="114"/>
        <v>0</v>
      </c>
      <c r="AJ159" s="64">
        <f t="shared" si="115"/>
        <v>0</v>
      </c>
      <c r="AK159" s="64">
        <f t="shared" si="116"/>
        <v>0</v>
      </c>
      <c r="AL159" s="42">
        <f t="shared" si="117"/>
        <v>1039974.1873929899</v>
      </c>
      <c r="AM159" s="44">
        <f>IF($F159=$E$362,S159*'1. UC Assumptions'!$H$14,0)</f>
        <v>1628991.6984662269</v>
      </c>
      <c r="AN159" s="63">
        <f t="shared" si="105"/>
        <v>589017.51107323705</v>
      </c>
      <c r="AO159" s="63">
        <f t="shared" si="118"/>
        <v>589017.51107323705</v>
      </c>
      <c r="AP159" s="63">
        <f t="shared" si="119"/>
        <v>0</v>
      </c>
      <c r="AQ159" s="63">
        <f t="shared" si="120"/>
        <v>0</v>
      </c>
      <c r="AR159" s="63">
        <f t="shared" si="121"/>
        <v>0</v>
      </c>
      <c r="AS159" s="63">
        <f t="shared" si="122"/>
        <v>0</v>
      </c>
      <c r="AT159" s="63">
        <f t="shared" si="123"/>
        <v>0</v>
      </c>
      <c r="AU159" s="87">
        <f t="shared" si="106"/>
        <v>1628991.6984662269</v>
      </c>
      <c r="AV159" s="310">
        <v>1624509.65</v>
      </c>
      <c r="AW159" s="310">
        <f>AV159*'1. UC Assumptions'!$C$19</f>
        <v>711860.12862999993</v>
      </c>
      <c r="AX159" s="311">
        <f>IF(((S159+AA159)-AV159)*'1. UC Assumptions'!$C$19&gt;0,((S159+AA159)-AV159)*'1. UC Assumptions'!$C$19,0)</f>
        <v>198055.00807477828</v>
      </c>
      <c r="AY159" s="311">
        <f t="shared" si="107"/>
        <v>909915.13670477818</v>
      </c>
      <c r="AZ159" s="311">
        <f>ROUND(AY159/'1. UC Assumptions'!$C$19,2)</f>
        <v>2076483.65</v>
      </c>
      <c r="BA159" s="311">
        <f t="shared" si="95"/>
        <v>1628991.6984662269</v>
      </c>
      <c r="BB159" s="311">
        <f t="shared" si="124"/>
        <v>0</v>
      </c>
      <c r="BC159" s="311">
        <f t="shared" si="125"/>
        <v>0</v>
      </c>
      <c r="BD159" s="311">
        <f t="shared" si="126"/>
        <v>0</v>
      </c>
      <c r="BE159" s="311">
        <f t="shared" si="127"/>
        <v>0</v>
      </c>
      <c r="BF159" s="311">
        <f t="shared" si="128"/>
        <v>0</v>
      </c>
      <c r="BG159" s="311">
        <f t="shared" si="129"/>
        <v>0</v>
      </c>
      <c r="BH159" s="311">
        <v>1624509.6712089421</v>
      </c>
      <c r="BI159" s="311">
        <f t="shared" si="98"/>
        <v>1628991.6984662269</v>
      </c>
      <c r="BJ159" s="312">
        <f t="shared" si="99"/>
        <v>4482.027257284848</v>
      </c>
      <c r="BK159" s="311">
        <f t="shared" si="130"/>
        <v>0</v>
      </c>
      <c r="BL159" s="311">
        <f t="shared" si="131"/>
        <v>1628991.6984662269</v>
      </c>
      <c r="BM159" s="311">
        <f t="shared" si="132"/>
        <v>0</v>
      </c>
      <c r="BN159" s="311">
        <f t="shared" si="133"/>
        <v>0</v>
      </c>
      <c r="BO159" s="311">
        <f t="shared" si="134"/>
        <v>0</v>
      </c>
      <c r="BP159" s="311">
        <f t="shared" si="135"/>
        <v>0</v>
      </c>
      <c r="BQ159" s="311">
        <f t="shared" si="136"/>
        <v>0</v>
      </c>
      <c r="BR159" s="311">
        <f t="shared" si="96"/>
        <v>4482.0484662270173</v>
      </c>
      <c r="BS159" s="311">
        <f>ROUNDDOWN(BR159*'1. UC Assumptions'!$C$19,2)</f>
        <v>1964.03</v>
      </c>
      <c r="BT159" s="313">
        <f>IF(BR159&gt;0,BR159/'1. UC Assumptions'!$C$29*'1. UC Assumptions'!$C$28,0)</f>
        <v>3935.883420008649</v>
      </c>
      <c r="BU159" s="312">
        <f>BT159*'1. UC Assumptions'!$C$19</f>
        <v>1724.70411464779</v>
      </c>
      <c r="BV159" s="312">
        <f t="shared" si="100"/>
        <v>1628445.5334200086</v>
      </c>
      <c r="BW159" s="79"/>
      <c r="BX159" s="93"/>
      <c r="BY159" s="93"/>
      <c r="BZ159" s="136">
        <v>1029942.4198325723</v>
      </c>
      <c r="CA159" s="136">
        <v>2049376.6529091243</v>
      </c>
      <c r="CB159" s="146">
        <f t="shared" si="137"/>
        <v>0</v>
      </c>
    </row>
    <row r="160" spans="1:80" s="6" customFormat="1">
      <c r="A160" s="130" t="s">
        <v>1220</v>
      </c>
      <c r="B160" s="130" t="s">
        <v>351</v>
      </c>
      <c r="C160" s="246" t="s">
        <v>351</v>
      </c>
      <c r="D160" s="246" t="s">
        <v>351</v>
      </c>
      <c r="E160" s="129" t="s">
        <v>599</v>
      </c>
      <c r="F160" s="130" t="s">
        <v>604</v>
      </c>
      <c r="G160" s="130"/>
      <c r="H160" s="130" t="s">
        <v>989</v>
      </c>
      <c r="I160" s="246" t="s">
        <v>1404</v>
      </c>
      <c r="J160" s="101"/>
      <c r="K160" s="125" t="str">
        <f t="shared" si="101"/>
        <v xml:space="preserve"> </v>
      </c>
      <c r="L160" s="136">
        <v>346848.47646879754</v>
      </c>
      <c r="M160" s="136">
        <v>1002928</v>
      </c>
      <c r="N160" s="151">
        <f t="shared" si="102"/>
        <v>6.1831099379499488E-2</v>
      </c>
      <c r="O160" s="136">
        <v>1433234.6399254503</v>
      </c>
      <c r="P160" s="136">
        <v>0</v>
      </c>
      <c r="Q160" s="136">
        <f t="shared" si="97"/>
        <v>1433234.6399254503</v>
      </c>
      <c r="R160" s="136">
        <v>0</v>
      </c>
      <c r="S160" s="136">
        <f t="shared" si="138"/>
        <v>1433234.6399254503</v>
      </c>
      <c r="T160" s="136" t="b">
        <f t="shared" si="108"/>
        <v>0</v>
      </c>
      <c r="U160" s="136">
        <f t="shared" si="109"/>
        <v>1433234.6399254503</v>
      </c>
      <c r="V160" s="136">
        <v>0</v>
      </c>
      <c r="W160" s="136">
        <v>0</v>
      </c>
      <c r="X160" s="136">
        <v>0</v>
      </c>
      <c r="Y160" s="136">
        <v>0</v>
      </c>
      <c r="Z160" s="136">
        <v>0</v>
      </c>
      <c r="AA160" s="63">
        <f t="shared" si="103"/>
        <v>0</v>
      </c>
      <c r="AB160" s="63">
        <v>0</v>
      </c>
      <c r="AC160" s="63">
        <f t="shared" si="104"/>
        <v>1433234.6399254503</v>
      </c>
      <c r="AD160" s="44">
        <f>IF(E160='2. UC Pool Allocations by Type'!B$5,'2. UC Pool Allocations by Type'!J$5,IF(E160='2. UC Pool Allocations by Type'!B$6,'2. UC Pool Allocations by Type'!J$6,IF(E160='2. UC Pool Allocations by Type'!B$7,'2. UC Pool Allocations by Type'!J$7,IF(E160='2. UC Pool Allocations by Type'!B$10,'2. UC Pool Allocations by Type'!J$10,IF(E160='2. UC Pool Allocations by Type'!B$14,'2. UC Pool Allocations by Type'!J$14,IF(E160='2. UC Pool Allocations by Type'!B$15,'2. UC Pool Allocations by Type'!J$15,IF(E160='2. UC Pool Allocations by Type'!B$16,'2. UC Pool Allocations by Type'!J$16,0)))))))</f>
        <v>232198730.65142876</v>
      </c>
      <c r="AE160" s="64">
        <f t="shared" si="110"/>
        <v>0</v>
      </c>
      <c r="AF160" s="64">
        <f t="shared" si="111"/>
        <v>1433234.6399254503</v>
      </c>
      <c r="AG160" s="64">
        <f t="shared" si="112"/>
        <v>0</v>
      </c>
      <c r="AH160" s="64">
        <f t="shared" si="113"/>
        <v>0</v>
      </c>
      <c r="AI160" s="64">
        <f t="shared" si="114"/>
        <v>0</v>
      </c>
      <c r="AJ160" s="64">
        <f t="shared" si="115"/>
        <v>0</v>
      </c>
      <c r="AK160" s="64">
        <f t="shared" si="116"/>
        <v>0</v>
      </c>
      <c r="AL160" s="42">
        <f t="shared" si="117"/>
        <v>717813.03354435146</v>
      </c>
      <c r="AM160" s="44">
        <f>IF($F160=$E$362,S160*'1. UC Assumptions'!$H$14,0)</f>
        <v>1139237.7907099733</v>
      </c>
      <c r="AN160" s="63">
        <f t="shared" si="105"/>
        <v>421424.75716562185</v>
      </c>
      <c r="AO160" s="63">
        <f t="shared" si="118"/>
        <v>421424.75716562185</v>
      </c>
      <c r="AP160" s="63">
        <f t="shared" si="119"/>
        <v>0</v>
      </c>
      <c r="AQ160" s="63">
        <f t="shared" si="120"/>
        <v>0</v>
      </c>
      <c r="AR160" s="63">
        <f t="shared" si="121"/>
        <v>0</v>
      </c>
      <c r="AS160" s="63">
        <f t="shared" si="122"/>
        <v>0</v>
      </c>
      <c r="AT160" s="63">
        <f t="shared" si="123"/>
        <v>0</v>
      </c>
      <c r="AU160" s="87">
        <f t="shared" si="106"/>
        <v>1139237.7907099733</v>
      </c>
      <c r="AV160" s="310">
        <v>1129626.04</v>
      </c>
      <c r="AW160" s="310">
        <f>AV160*'1. UC Assumptions'!$C$19</f>
        <v>495002.13072800002</v>
      </c>
      <c r="AX160" s="311">
        <f>IF(((S160+AA160)-AV160)*'1. UC Assumptions'!$C$19&gt;0,((S160+AA160)-AV160)*'1. UC Assumptions'!$C$19,0)</f>
        <v>133041.28848733232</v>
      </c>
      <c r="AY160" s="311">
        <f t="shared" si="107"/>
        <v>628043.41921533237</v>
      </c>
      <c r="AZ160" s="311">
        <f>ROUND(AY160/'1. UC Assumptions'!$C$19,2)</f>
        <v>1433234.64</v>
      </c>
      <c r="BA160" s="311">
        <f t="shared" si="95"/>
        <v>1139237.7907099733</v>
      </c>
      <c r="BB160" s="311">
        <f t="shared" si="124"/>
        <v>0</v>
      </c>
      <c r="BC160" s="311">
        <f t="shared" si="125"/>
        <v>0</v>
      </c>
      <c r="BD160" s="311">
        <f t="shared" si="126"/>
        <v>0</v>
      </c>
      <c r="BE160" s="311">
        <f t="shared" si="127"/>
        <v>0</v>
      </c>
      <c r="BF160" s="311">
        <f t="shared" si="128"/>
        <v>0</v>
      </c>
      <c r="BG160" s="311">
        <f t="shared" si="129"/>
        <v>0</v>
      </c>
      <c r="BH160" s="311">
        <v>1129626.0603591804</v>
      </c>
      <c r="BI160" s="311">
        <f t="shared" si="98"/>
        <v>1139237.7907099733</v>
      </c>
      <c r="BJ160" s="312">
        <f t="shared" si="99"/>
        <v>9611.7303507928737</v>
      </c>
      <c r="BK160" s="311">
        <f t="shared" si="130"/>
        <v>0</v>
      </c>
      <c r="BL160" s="311">
        <f t="shared" si="131"/>
        <v>1139237.7907099733</v>
      </c>
      <c r="BM160" s="311">
        <f t="shared" si="132"/>
        <v>0</v>
      </c>
      <c r="BN160" s="311">
        <f t="shared" si="133"/>
        <v>0</v>
      </c>
      <c r="BO160" s="311">
        <f t="shared" si="134"/>
        <v>0</v>
      </c>
      <c r="BP160" s="311">
        <f t="shared" si="135"/>
        <v>0</v>
      </c>
      <c r="BQ160" s="311">
        <f t="shared" si="136"/>
        <v>0</v>
      </c>
      <c r="BR160" s="311">
        <f t="shared" si="96"/>
        <v>9611.7507099732757</v>
      </c>
      <c r="BS160" s="311">
        <f>ROUNDDOWN(BR160*'1. UC Assumptions'!$C$19,2)</f>
        <v>4211.8599999999997</v>
      </c>
      <c r="BT160" s="313">
        <f>IF(BR160&gt;0,BR160/'1. UC Assumptions'!$C$29*'1. UC Assumptions'!$C$28,0)</f>
        <v>8440.5000395915031</v>
      </c>
      <c r="BU160" s="312">
        <f>BT160*'1. UC Assumptions'!$C$19</f>
        <v>3698.6271173489963</v>
      </c>
      <c r="BV160" s="312">
        <f t="shared" si="100"/>
        <v>1138066.5400395915</v>
      </c>
      <c r="BW160" s="79"/>
      <c r="BX160" s="93"/>
      <c r="BY160" s="93"/>
      <c r="BZ160" s="136">
        <v>358333.41646879748</v>
      </c>
      <c r="CA160" s="136">
        <v>1433234.6399254503</v>
      </c>
      <c r="CB160" s="146">
        <f t="shared" si="137"/>
        <v>0</v>
      </c>
    </row>
    <row r="161" spans="1:80" s="6" customFormat="1">
      <c r="A161" s="130" t="s">
        <v>1221</v>
      </c>
      <c r="B161" s="267" t="s">
        <v>857</v>
      </c>
      <c r="C161" s="246" t="s">
        <v>857</v>
      </c>
      <c r="D161" s="246" t="s">
        <v>857</v>
      </c>
      <c r="E161" s="129" t="s">
        <v>599</v>
      </c>
      <c r="F161" s="130" t="s">
        <v>604</v>
      </c>
      <c r="G161" s="130"/>
      <c r="H161" s="130" t="s">
        <v>739</v>
      </c>
      <c r="I161" s="246" t="s">
        <v>1405</v>
      </c>
      <c r="J161" s="101"/>
      <c r="K161" s="125">
        <f t="shared" si="101"/>
        <v>1</v>
      </c>
      <c r="L161" s="136">
        <v>1210175.656560939</v>
      </c>
      <c r="M161" s="136">
        <v>1736693</v>
      </c>
      <c r="N161" s="151">
        <f t="shared" si="102"/>
        <v>6.2256181945516076E-2</v>
      </c>
      <c r="O161" s="136">
        <v>3130329.4478133349</v>
      </c>
      <c r="P161" s="136">
        <v>0</v>
      </c>
      <c r="Q161" s="136">
        <f t="shared" si="97"/>
        <v>3130329.4478133349</v>
      </c>
      <c r="R161" s="136">
        <v>1354064.7768258671</v>
      </c>
      <c r="S161" s="136">
        <f t="shared" si="138"/>
        <v>1776264.6709874677</v>
      </c>
      <c r="T161" s="136" t="b">
        <f t="shared" si="108"/>
        <v>0</v>
      </c>
      <c r="U161" s="136">
        <f t="shared" si="109"/>
        <v>1776264.6709874677</v>
      </c>
      <c r="V161" s="136">
        <v>20113</v>
      </c>
      <c r="W161" s="136">
        <v>0</v>
      </c>
      <c r="X161" s="136">
        <v>0</v>
      </c>
      <c r="Y161" s="136">
        <v>0</v>
      </c>
      <c r="Z161" s="136">
        <v>0</v>
      </c>
      <c r="AA161" s="63">
        <f t="shared" si="103"/>
        <v>20113</v>
      </c>
      <c r="AB161" s="63">
        <v>0</v>
      </c>
      <c r="AC161" s="63">
        <f t="shared" si="104"/>
        <v>1796377.6709874677</v>
      </c>
      <c r="AD161" s="44">
        <f>IF(E161='2. UC Pool Allocations by Type'!B$5,'2. UC Pool Allocations by Type'!J$5,IF(E161='2. UC Pool Allocations by Type'!B$6,'2. UC Pool Allocations by Type'!J$6,IF(E161='2. UC Pool Allocations by Type'!B$7,'2. UC Pool Allocations by Type'!J$7,IF(E161='2. UC Pool Allocations by Type'!B$10,'2. UC Pool Allocations by Type'!J$10,IF(E161='2. UC Pool Allocations by Type'!B$14,'2. UC Pool Allocations by Type'!J$14,IF(E161='2. UC Pool Allocations by Type'!B$15,'2. UC Pool Allocations by Type'!J$15,IF(E161='2. UC Pool Allocations by Type'!B$16,'2. UC Pool Allocations by Type'!J$16,0)))))))</f>
        <v>232198730.65142876</v>
      </c>
      <c r="AE161" s="64">
        <f t="shared" si="110"/>
        <v>0</v>
      </c>
      <c r="AF161" s="64">
        <f t="shared" si="111"/>
        <v>1796377.6709874677</v>
      </c>
      <c r="AG161" s="64">
        <f t="shared" si="112"/>
        <v>0</v>
      </c>
      <c r="AH161" s="64">
        <f t="shared" si="113"/>
        <v>0</v>
      </c>
      <c r="AI161" s="64">
        <f t="shared" si="114"/>
        <v>0</v>
      </c>
      <c r="AJ161" s="64">
        <f t="shared" si="115"/>
        <v>0</v>
      </c>
      <c r="AK161" s="64">
        <f t="shared" si="116"/>
        <v>0</v>
      </c>
      <c r="AL161" s="42">
        <f t="shared" si="117"/>
        <v>899687.51067161094</v>
      </c>
      <c r="AM161" s="44">
        <f>IF($F161=$E$362,S161*'1. UC Assumptions'!$H$14,0)</f>
        <v>1411902.6871951665</v>
      </c>
      <c r="AN161" s="63">
        <f t="shared" si="105"/>
        <v>512215.17652355554</v>
      </c>
      <c r="AO161" s="63">
        <f t="shared" si="118"/>
        <v>512215.17652355554</v>
      </c>
      <c r="AP161" s="63">
        <f t="shared" si="119"/>
        <v>0</v>
      </c>
      <c r="AQ161" s="63">
        <f t="shared" si="120"/>
        <v>0</v>
      </c>
      <c r="AR161" s="63">
        <f t="shared" si="121"/>
        <v>0</v>
      </c>
      <c r="AS161" s="63">
        <f t="shared" si="122"/>
        <v>0</v>
      </c>
      <c r="AT161" s="63">
        <f t="shared" si="123"/>
        <v>0</v>
      </c>
      <c r="AU161" s="87">
        <f t="shared" si="106"/>
        <v>1411902.6871951665</v>
      </c>
      <c r="AV161" s="310">
        <v>1711956.41</v>
      </c>
      <c r="AW161" s="310">
        <f>AV161*'1. UC Assumptions'!$C$19</f>
        <v>750179.29886199988</v>
      </c>
      <c r="AX161" s="311">
        <f>IF(((S161+AA161)-AV161)*'1. UC Assumptions'!$C$19&gt;0,((S161+AA161)-AV161)*'1. UC Assumptions'!$C$19,0)</f>
        <v>36993.396564708404</v>
      </c>
      <c r="AY161" s="311">
        <f t="shared" si="107"/>
        <v>787172.69542670832</v>
      </c>
      <c r="AZ161" s="311">
        <f>ROUND(AY161/'1. UC Assumptions'!$C$19,2)</f>
        <v>1796377.67</v>
      </c>
      <c r="BA161" s="311">
        <f t="shared" si="95"/>
        <v>1411902.6871951665</v>
      </c>
      <c r="BB161" s="311">
        <f t="shared" si="124"/>
        <v>0</v>
      </c>
      <c r="BC161" s="311">
        <f t="shared" si="125"/>
        <v>0</v>
      </c>
      <c r="BD161" s="311">
        <f t="shared" si="126"/>
        <v>0</v>
      </c>
      <c r="BE161" s="311">
        <f t="shared" si="127"/>
        <v>0</v>
      </c>
      <c r="BF161" s="311">
        <f t="shared" si="128"/>
        <v>0</v>
      </c>
      <c r="BG161" s="311">
        <f t="shared" si="129"/>
        <v>0</v>
      </c>
      <c r="BH161" s="311">
        <v>1711956.4289077278</v>
      </c>
      <c r="BI161" s="311">
        <f t="shared" si="98"/>
        <v>1411902.6871951665</v>
      </c>
      <c r="BJ161" s="312">
        <f t="shared" si="99"/>
        <v>-300053.74171256134</v>
      </c>
      <c r="BK161" s="311">
        <f t="shared" si="130"/>
        <v>0</v>
      </c>
      <c r="BL161" s="311">
        <f t="shared" si="131"/>
        <v>1411902.6871951665</v>
      </c>
      <c r="BM161" s="311">
        <f t="shared" si="132"/>
        <v>0</v>
      </c>
      <c r="BN161" s="311">
        <f t="shared" si="133"/>
        <v>0</v>
      </c>
      <c r="BO161" s="311">
        <f t="shared" si="134"/>
        <v>0</v>
      </c>
      <c r="BP161" s="311">
        <f t="shared" si="135"/>
        <v>0</v>
      </c>
      <c r="BQ161" s="311">
        <f t="shared" si="136"/>
        <v>0</v>
      </c>
      <c r="BR161" s="311">
        <f t="shared" si="96"/>
        <v>-300053.72280483344</v>
      </c>
      <c r="BS161" s="311">
        <f>ROUNDDOWN(BR161*'1. UC Assumptions'!$C$19,2)</f>
        <v>-131483.54</v>
      </c>
      <c r="BT161" s="313">
        <f>IF(BR161&gt;0,BR161/'1. UC Assumptions'!$C$29*'1. UC Assumptions'!$C$28,0)</f>
        <v>0</v>
      </c>
      <c r="BU161" s="312">
        <f>BT161*'1. UC Assumptions'!$C$19</f>
        <v>0</v>
      </c>
      <c r="BV161" s="312">
        <f t="shared" si="100"/>
        <v>1711956.41</v>
      </c>
      <c r="BW161" s="79"/>
      <c r="BX161" s="93"/>
      <c r="BY161" s="93"/>
      <c r="BZ161" s="136">
        <v>1236439.646560939</v>
      </c>
      <c r="CA161" s="136">
        <v>3130329.4478133349</v>
      </c>
      <c r="CB161" s="146">
        <f t="shared" si="137"/>
        <v>0</v>
      </c>
    </row>
    <row r="162" spans="1:80" s="6" customFormat="1">
      <c r="A162" s="130" t="s">
        <v>1222</v>
      </c>
      <c r="B162" s="130" t="s">
        <v>360</v>
      </c>
      <c r="C162" s="246" t="s">
        <v>360</v>
      </c>
      <c r="D162" s="246" t="s">
        <v>360</v>
      </c>
      <c r="E162" s="129" t="s">
        <v>599</v>
      </c>
      <c r="F162" s="130" t="s">
        <v>604</v>
      </c>
      <c r="G162" s="130"/>
      <c r="H162" s="130" t="s">
        <v>675</v>
      </c>
      <c r="I162" s="246" t="s">
        <v>1406</v>
      </c>
      <c r="J162" s="101"/>
      <c r="K162" s="125" t="str">
        <f t="shared" si="101"/>
        <v xml:space="preserve"> </v>
      </c>
      <c r="L162" s="136">
        <v>597719.5093081675</v>
      </c>
      <c r="M162" s="136">
        <v>1679030</v>
      </c>
      <c r="N162" s="151">
        <f t="shared" si="102"/>
        <v>5.9728752084394543E-2</v>
      </c>
      <c r="O162" s="136">
        <v>2412736.916307902</v>
      </c>
      <c r="P162" s="136">
        <v>0</v>
      </c>
      <c r="Q162" s="136">
        <f t="shared" si="97"/>
        <v>2412736.916307902</v>
      </c>
      <c r="R162" s="136">
        <v>0</v>
      </c>
      <c r="S162" s="136">
        <f t="shared" si="138"/>
        <v>2412736.916307902</v>
      </c>
      <c r="T162" s="136" t="b">
        <f t="shared" si="108"/>
        <v>0</v>
      </c>
      <c r="U162" s="136">
        <f t="shared" si="109"/>
        <v>2412736.916307902</v>
      </c>
      <c r="V162" s="136">
        <v>0</v>
      </c>
      <c r="W162" s="136">
        <v>0</v>
      </c>
      <c r="X162" s="136">
        <v>0</v>
      </c>
      <c r="Y162" s="136">
        <v>0</v>
      </c>
      <c r="Z162" s="136">
        <v>0</v>
      </c>
      <c r="AA162" s="63">
        <f t="shared" si="103"/>
        <v>0</v>
      </c>
      <c r="AB162" s="63">
        <v>0</v>
      </c>
      <c r="AC162" s="63">
        <f t="shared" si="104"/>
        <v>2412736.916307902</v>
      </c>
      <c r="AD162" s="44">
        <f>IF(E162='2. UC Pool Allocations by Type'!B$5,'2. UC Pool Allocations by Type'!J$5,IF(E162='2. UC Pool Allocations by Type'!B$6,'2. UC Pool Allocations by Type'!J$6,IF(E162='2. UC Pool Allocations by Type'!B$7,'2. UC Pool Allocations by Type'!J$7,IF(E162='2. UC Pool Allocations by Type'!B$10,'2. UC Pool Allocations by Type'!J$10,IF(E162='2. UC Pool Allocations by Type'!B$14,'2. UC Pool Allocations by Type'!J$14,IF(E162='2. UC Pool Allocations by Type'!B$15,'2. UC Pool Allocations by Type'!J$15,IF(E162='2. UC Pool Allocations by Type'!B$16,'2. UC Pool Allocations by Type'!J$16,0)))))))</f>
        <v>232198730.65142876</v>
      </c>
      <c r="AE162" s="64">
        <f t="shared" si="110"/>
        <v>0</v>
      </c>
      <c r="AF162" s="64">
        <f t="shared" si="111"/>
        <v>2412736.916307902</v>
      </c>
      <c r="AG162" s="64">
        <f t="shared" si="112"/>
        <v>0</v>
      </c>
      <c r="AH162" s="64">
        <f t="shared" si="113"/>
        <v>0</v>
      </c>
      <c r="AI162" s="64">
        <f t="shared" si="114"/>
        <v>0</v>
      </c>
      <c r="AJ162" s="64">
        <f t="shared" si="115"/>
        <v>0</v>
      </c>
      <c r="AK162" s="64">
        <f t="shared" si="116"/>
        <v>0</v>
      </c>
      <c r="AL162" s="42">
        <f t="shared" si="117"/>
        <v>1208381.3471948344</v>
      </c>
      <c r="AM162" s="44">
        <f>IF($F162=$E$362,S162*'1. UC Assumptions'!$H$14,0)</f>
        <v>1917816.5232191014</v>
      </c>
      <c r="AN162" s="63">
        <f t="shared" si="105"/>
        <v>709435.17602426698</v>
      </c>
      <c r="AO162" s="63">
        <f t="shared" si="118"/>
        <v>709435.17602426698</v>
      </c>
      <c r="AP162" s="63">
        <f t="shared" si="119"/>
        <v>0</v>
      </c>
      <c r="AQ162" s="63">
        <f t="shared" si="120"/>
        <v>0</v>
      </c>
      <c r="AR162" s="63">
        <f t="shared" si="121"/>
        <v>0</v>
      </c>
      <c r="AS162" s="63">
        <f t="shared" si="122"/>
        <v>0</v>
      </c>
      <c r="AT162" s="63">
        <f t="shared" si="123"/>
        <v>0</v>
      </c>
      <c r="AU162" s="87">
        <f t="shared" si="106"/>
        <v>1917816.5232191014</v>
      </c>
      <c r="AV162" s="310">
        <v>1905408.4900000002</v>
      </c>
      <c r="AW162" s="310">
        <f>AV162*'1. UC Assumptions'!$C$19</f>
        <v>834950.00031800009</v>
      </c>
      <c r="AX162" s="311">
        <f>IF(((S162+AA162)-AV162)*'1. UC Assumptions'!$C$19&gt;0,((S162+AA162)-AV162)*'1. UC Assumptions'!$C$19,0)</f>
        <v>222311.31640812254</v>
      </c>
      <c r="AY162" s="311">
        <f t="shared" si="107"/>
        <v>1057261.3167261225</v>
      </c>
      <c r="AZ162" s="311">
        <f>ROUND(AY162/'1. UC Assumptions'!$C$19,2)</f>
        <v>2412736.92</v>
      </c>
      <c r="BA162" s="311">
        <f t="shared" si="95"/>
        <v>1917816.5232191014</v>
      </c>
      <c r="BB162" s="311">
        <f t="shared" si="124"/>
        <v>0</v>
      </c>
      <c r="BC162" s="311">
        <f t="shared" si="125"/>
        <v>0</v>
      </c>
      <c r="BD162" s="311">
        <f t="shared" si="126"/>
        <v>0</v>
      </c>
      <c r="BE162" s="311">
        <f t="shared" si="127"/>
        <v>0</v>
      </c>
      <c r="BF162" s="311">
        <f t="shared" si="128"/>
        <v>0</v>
      </c>
      <c r="BG162" s="311">
        <f t="shared" si="129"/>
        <v>0</v>
      </c>
      <c r="BH162" s="311">
        <v>1905408.5053792503</v>
      </c>
      <c r="BI162" s="311">
        <f t="shared" si="98"/>
        <v>1917816.5232191014</v>
      </c>
      <c r="BJ162" s="312">
        <f t="shared" si="99"/>
        <v>12408.017839851091</v>
      </c>
      <c r="BK162" s="311">
        <f t="shared" si="130"/>
        <v>0</v>
      </c>
      <c r="BL162" s="311">
        <f t="shared" si="131"/>
        <v>1917816.5232191014</v>
      </c>
      <c r="BM162" s="311">
        <f t="shared" si="132"/>
        <v>0</v>
      </c>
      <c r="BN162" s="311">
        <f t="shared" si="133"/>
        <v>0</v>
      </c>
      <c r="BO162" s="311">
        <f t="shared" si="134"/>
        <v>0</v>
      </c>
      <c r="BP162" s="311">
        <f t="shared" si="135"/>
        <v>0</v>
      </c>
      <c r="BQ162" s="311">
        <f t="shared" si="136"/>
        <v>0</v>
      </c>
      <c r="BR162" s="311">
        <f t="shared" si="96"/>
        <v>12408.03321910114</v>
      </c>
      <c r="BS162" s="311">
        <f>ROUNDDOWN(BR162*'1. UC Assumptions'!$C$19,2)</f>
        <v>5437.2</v>
      </c>
      <c r="BT162" s="313">
        <f>IF(BR162&gt;0,BR162/'1. UC Assumptions'!$C$29*'1. UC Assumptions'!$C$28,0)</f>
        <v>10896.038405199863</v>
      </c>
      <c r="BU162" s="312">
        <f>BT162*'1. UC Assumptions'!$C$19</f>
        <v>4774.6440291585795</v>
      </c>
      <c r="BV162" s="312">
        <f t="shared" si="100"/>
        <v>1916304.5284052</v>
      </c>
      <c r="BW162" s="79"/>
      <c r="BX162" s="93"/>
      <c r="BY162" s="93"/>
      <c r="BZ162" s="136">
        <v>612545.69930816744</v>
      </c>
      <c r="CA162" s="136">
        <v>2412736.916307902</v>
      </c>
      <c r="CB162" s="146">
        <f t="shared" si="137"/>
        <v>0</v>
      </c>
    </row>
    <row r="163" spans="1:80" s="6" customFormat="1">
      <c r="A163" s="130" t="s">
        <v>364</v>
      </c>
      <c r="B163" s="130" t="s">
        <v>365</v>
      </c>
      <c r="C163" s="246" t="s">
        <v>365</v>
      </c>
      <c r="D163" s="246" t="s">
        <v>365</v>
      </c>
      <c r="E163" s="129" t="s">
        <v>580</v>
      </c>
      <c r="F163" s="130" t="s">
        <v>604</v>
      </c>
      <c r="G163" s="130"/>
      <c r="H163" s="130" t="s">
        <v>1093</v>
      </c>
      <c r="I163" s="246" t="s">
        <v>1407</v>
      </c>
      <c r="J163" s="101"/>
      <c r="K163" s="125">
        <f t="shared" si="101"/>
        <v>1</v>
      </c>
      <c r="L163" s="136">
        <v>2996163.1041483614</v>
      </c>
      <c r="M163" s="136">
        <v>4239026.32</v>
      </c>
      <c r="N163" s="151">
        <f t="shared" si="102"/>
        <v>7.2552065931279941E-2</v>
      </c>
      <c r="O163" s="136">
        <v>7760117.3642744729</v>
      </c>
      <c r="P163" s="136">
        <v>0</v>
      </c>
      <c r="Q163" s="136">
        <f t="shared" si="97"/>
        <v>7760117.3642744729</v>
      </c>
      <c r="R163" s="136">
        <v>818336.88962003228</v>
      </c>
      <c r="S163" s="136">
        <f t="shared" si="138"/>
        <v>6941780.4746544408</v>
      </c>
      <c r="T163" s="136">
        <f t="shared" si="108"/>
        <v>6941780.4746544408</v>
      </c>
      <c r="U163" s="136" t="b">
        <f t="shared" si="109"/>
        <v>0</v>
      </c>
      <c r="V163" s="136">
        <v>9763</v>
      </c>
      <c r="W163" s="136">
        <v>0</v>
      </c>
      <c r="X163" s="136">
        <v>0</v>
      </c>
      <c r="Y163" s="136">
        <v>0</v>
      </c>
      <c r="Z163" s="136">
        <v>0</v>
      </c>
      <c r="AA163" s="63">
        <f t="shared" si="103"/>
        <v>9763</v>
      </c>
      <c r="AB163" s="63">
        <v>0</v>
      </c>
      <c r="AC163" s="63">
        <f t="shared" si="104"/>
        <v>6951543.4746544408</v>
      </c>
      <c r="AD163" s="44">
        <f>IF(E163='2. UC Pool Allocations by Type'!B$5,'2. UC Pool Allocations by Type'!J$5,IF(E163='2. UC Pool Allocations by Type'!B$6,'2. UC Pool Allocations by Type'!J$6,IF(E163='2. UC Pool Allocations by Type'!B$7,'2. UC Pool Allocations by Type'!J$7,IF(E163='2. UC Pool Allocations by Type'!B$10,'2. UC Pool Allocations by Type'!J$10,IF(E163='2. UC Pool Allocations by Type'!B$14,'2. UC Pool Allocations by Type'!J$14,IF(E163='2. UC Pool Allocations by Type'!B$15,'2. UC Pool Allocations by Type'!J$15,IF(E163='2. UC Pool Allocations by Type'!B$16,'2. UC Pool Allocations by Type'!J$16,0)))))))</f>
        <v>1888113440.4202065</v>
      </c>
      <c r="AE163" s="64">
        <f t="shared" si="110"/>
        <v>6951543.4746544408</v>
      </c>
      <c r="AF163" s="64">
        <f t="shared" si="111"/>
        <v>0</v>
      </c>
      <c r="AG163" s="64">
        <f t="shared" si="112"/>
        <v>0</v>
      </c>
      <c r="AH163" s="64">
        <f t="shared" si="113"/>
        <v>0</v>
      </c>
      <c r="AI163" s="64">
        <f t="shared" si="114"/>
        <v>0</v>
      </c>
      <c r="AJ163" s="64">
        <f t="shared" si="115"/>
        <v>0</v>
      </c>
      <c r="AK163" s="64">
        <f t="shared" si="116"/>
        <v>0</v>
      </c>
      <c r="AL163" s="42">
        <f t="shared" si="117"/>
        <v>2594648.1802402511</v>
      </c>
      <c r="AM163" s="44">
        <f>IF($F163=$E$362,S163*'1. UC Assumptions'!$H$14,0)</f>
        <v>5517825.5054945555</v>
      </c>
      <c r="AN163" s="63">
        <f t="shared" si="105"/>
        <v>2923177.3252543043</v>
      </c>
      <c r="AO163" s="63">
        <f t="shared" si="118"/>
        <v>0</v>
      </c>
      <c r="AP163" s="63">
        <f t="shared" si="119"/>
        <v>0</v>
      </c>
      <c r="AQ163" s="63">
        <f t="shared" si="120"/>
        <v>0</v>
      </c>
      <c r="AR163" s="63">
        <f t="shared" si="121"/>
        <v>2923177.3252543043</v>
      </c>
      <c r="AS163" s="63">
        <f t="shared" si="122"/>
        <v>0</v>
      </c>
      <c r="AT163" s="63">
        <f t="shared" si="123"/>
        <v>0</v>
      </c>
      <c r="AU163" s="87">
        <f t="shared" si="106"/>
        <v>5517825.5054945555</v>
      </c>
      <c r="AV163" s="310">
        <v>5413725.2400000002</v>
      </c>
      <c r="AW163" s="310">
        <f>AV163*'1. UC Assumptions'!$C$19</f>
        <v>2372294.4001679998</v>
      </c>
      <c r="AX163" s="311">
        <f>IF(((S163+AA163)-AV163)*'1. UC Assumptions'!$C$19&gt;0,((S163+AA163)-AV163)*'1. UC Assumptions'!$C$19,0)</f>
        <v>673871.95042557584</v>
      </c>
      <c r="AY163" s="311">
        <f t="shared" si="107"/>
        <v>3046166.3505935757</v>
      </c>
      <c r="AZ163" s="311">
        <f>ROUND(AY163/'1. UC Assumptions'!$C$19,2)</f>
        <v>6951543.4699999997</v>
      </c>
      <c r="BA163" s="311">
        <f t="shared" si="95"/>
        <v>5517825.5054945555</v>
      </c>
      <c r="BB163" s="311">
        <f t="shared" si="124"/>
        <v>0</v>
      </c>
      <c r="BC163" s="311">
        <f t="shared" si="125"/>
        <v>0</v>
      </c>
      <c r="BD163" s="311">
        <f t="shared" si="126"/>
        <v>1433717.9645054443</v>
      </c>
      <c r="BE163" s="311">
        <f t="shared" si="127"/>
        <v>0</v>
      </c>
      <c r="BF163" s="311">
        <f t="shared" si="128"/>
        <v>0</v>
      </c>
      <c r="BG163" s="311">
        <f t="shared" ref="BG163:BG187" si="139">IF(E163=E$359,BC$351/BE$351*BE163,0)</f>
        <v>0</v>
      </c>
      <c r="BH163" s="311">
        <v>5413725.2444524802</v>
      </c>
      <c r="BI163" s="311">
        <f t="shared" si="98"/>
        <v>5517825.5054945555</v>
      </c>
      <c r="BJ163" s="312">
        <f t="shared" si="99"/>
        <v>104100.26104207523</v>
      </c>
      <c r="BK163" s="311">
        <f t="shared" si="130"/>
        <v>5517825.5054945555</v>
      </c>
      <c r="BL163" s="311">
        <f t="shared" si="131"/>
        <v>0</v>
      </c>
      <c r="BM163" s="311">
        <f t="shared" si="132"/>
        <v>0</v>
      </c>
      <c r="BN163" s="311">
        <f t="shared" si="133"/>
        <v>0</v>
      </c>
      <c r="BO163" s="311">
        <f t="shared" si="134"/>
        <v>0</v>
      </c>
      <c r="BP163" s="311">
        <f t="shared" si="135"/>
        <v>0</v>
      </c>
      <c r="BQ163" s="311">
        <f t="shared" si="136"/>
        <v>0</v>
      </c>
      <c r="BR163" s="311">
        <f t="shared" si="96"/>
        <v>104100.26549455523</v>
      </c>
      <c r="BS163" s="311">
        <f>ROUNDDOWN(BR163*'1. UC Assumptions'!$C$19,2)</f>
        <v>45616.73</v>
      </c>
      <c r="BT163" s="313">
        <f>IF(BR163&gt;0,BR163/'1. UC Assumptions'!$C$29*'1. UC Assumptions'!$C$28,0)</f>
        <v>91415.010807195853</v>
      </c>
      <c r="BU163" s="312">
        <f>BT163*'1. UC Assumptions'!$C$19</f>
        <v>40058.057735713221</v>
      </c>
      <c r="BV163" s="312">
        <f t="shared" si="100"/>
        <v>5505140.2508071959</v>
      </c>
      <c r="BW163" s="79"/>
      <c r="BX163" s="93"/>
      <c r="BY163" s="93"/>
      <c r="BZ163" s="136">
        <v>3131398.6341483616</v>
      </c>
      <c r="CA163" s="136">
        <v>7760117.3642744729</v>
      </c>
      <c r="CB163" s="146">
        <f t="shared" si="137"/>
        <v>0</v>
      </c>
    </row>
    <row r="164" spans="1:80" s="6" customFormat="1">
      <c r="A164" s="130" t="s">
        <v>740</v>
      </c>
      <c r="B164" s="130" t="s">
        <v>366</v>
      </c>
      <c r="C164" s="246" t="s">
        <v>366</v>
      </c>
      <c r="D164" s="246" t="s">
        <v>366</v>
      </c>
      <c r="E164" s="129" t="s">
        <v>580</v>
      </c>
      <c r="F164" s="130"/>
      <c r="G164" s="130"/>
      <c r="H164" s="130" t="s">
        <v>741</v>
      </c>
      <c r="I164" s="246" t="s">
        <v>563</v>
      </c>
      <c r="J164" s="101"/>
      <c r="K164" s="125">
        <f t="shared" si="101"/>
        <v>1</v>
      </c>
      <c r="L164" s="136">
        <v>9706240.8508804552</v>
      </c>
      <c r="M164" s="136">
        <v>9275058.3909999989</v>
      </c>
      <c r="N164" s="151">
        <f t="shared" si="102"/>
        <v>0.13026313944808532</v>
      </c>
      <c r="O164" s="136">
        <v>21401631.786013938</v>
      </c>
      <c r="P164" s="136">
        <v>52231.085917424643</v>
      </c>
      <c r="Q164" s="136">
        <f t="shared" si="97"/>
        <v>21453862.871931363</v>
      </c>
      <c r="R164" s="136">
        <v>5613761.5911814943</v>
      </c>
      <c r="S164" s="136">
        <f t="shared" si="138"/>
        <v>15840101.280749869</v>
      </c>
      <c r="T164" s="136">
        <f t="shared" si="108"/>
        <v>0</v>
      </c>
      <c r="U164" s="136" t="b">
        <f t="shared" si="109"/>
        <v>0</v>
      </c>
      <c r="V164" s="136">
        <v>0</v>
      </c>
      <c r="W164" s="136">
        <v>0</v>
      </c>
      <c r="X164" s="136">
        <v>0</v>
      </c>
      <c r="Y164" s="136">
        <v>0</v>
      </c>
      <c r="Z164" s="136">
        <v>0</v>
      </c>
      <c r="AA164" s="63">
        <f t="shared" si="103"/>
        <v>0</v>
      </c>
      <c r="AB164" s="63">
        <v>0</v>
      </c>
      <c r="AC164" s="63">
        <f t="shared" si="104"/>
        <v>15840101.280749869</v>
      </c>
      <c r="AD164" s="44">
        <f>IF(E164='2. UC Pool Allocations by Type'!B$5,'2. UC Pool Allocations by Type'!J$5,IF(E164='2. UC Pool Allocations by Type'!B$6,'2. UC Pool Allocations by Type'!J$6,IF(E164='2. UC Pool Allocations by Type'!B$7,'2. UC Pool Allocations by Type'!J$7,IF(E164='2. UC Pool Allocations by Type'!B$10,'2. UC Pool Allocations by Type'!J$10,IF(E164='2. UC Pool Allocations by Type'!B$14,'2. UC Pool Allocations by Type'!J$14,IF(E164='2. UC Pool Allocations by Type'!B$15,'2. UC Pool Allocations by Type'!J$15,IF(E164='2. UC Pool Allocations by Type'!B$16,'2. UC Pool Allocations by Type'!J$16,0)))))))</f>
        <v>1888113440.4202065</v>
      </c>
      <c r="AE164" s="64">
        <f t="shared" si="110"/>
        <v>15840101.280749869</v>
      </c>
      <c r="AF164" s="64">
        <f t="shared" si="111"/>
        <v>0</v>
      </c>
      <c r="AG164" s="64">
        <f t="shared" si="112"/>
        <v>0</v>
      </c>
      <c r="AH164" s="64">
        <f t="shared" si="113"/>
        <v>0</v>
      </c>
      <c r="AI164" s="64">
        <f t="shared" si="114"/>
        <v>0</v>
      </c>
      <c r="AJ164" s="64">
        <f t="shared" si="115"/>
        <v>0</v>
      </c>
      <c r="AK164" s="64">
        <f t="shared" si="116"/>
        <v>0</v>
      </c>
      <c r="AL164" s="42">
        <f t="shared" si="117"/>
        <v>5912282.6625150265</v>
      </c>
      <c r="AM164" s="44">
        <f>IF($F164=$E$362,S164*'1. UC Assumptions'!$H$14,0)</f>
        <v>0</v>
      </c>
      <c r="AN164" s="63">
        <f t="shared" si="105"/>
        <v>0</v>
      </c>
      <c r="AO164" s="63">
        <f t="shared" si="118"/>
        <v>0</v>
      </c>
      <c r="AP164" s="63">
        <f t="shared" si="119"/>
        <v>0</v>
      </c>
      <c r="AQ164" s="63">
        <f t="shared" si="120"/>
        <v>0</v>
      </c>
      <c r="AR164" s="63">
        <f t="shared" si="121"/>
        <v>0</v>
      </c>
      <c r="AS164" s="63">
        <f t="shared" si="122"/>
        <v>5912282.6625150265</v>
      </c>
      <c r="AT164" s="63">
        <f t="shared" si="123"/>
        <v>-650507.83155981766</v>
      </c>
      <c r="AU164" s="87">
        <f t="shared" si="106"/>
        <v>5261774.8309552092</v>
      </c>
      <c r="AV164" s="310">
        <v>4892816.5600000005</v>
      </c>
      <c r="AW164" s="310">
        <f>AV164*'1. UC Assumptions'!$C$19</f>
        <v>2144032.2165920003</v>
      </c>
      <c r="AX164" s="311">
        <f>IF(((S164+AA164)-AV164)*'1. UC Assumptions'!$C$19&gt;0,((S164+AA164)-AV164)*'1. UC Assumptions'!$C$19,0)</f>
        <v>4797100.1646325924</v>
      </c>
      <c r="AY164" s="311">
        <f t="shared" si="107"/>
        <v>6941132.3812245931</v>
      </c>
      <c r="AZ164" s="311">
        <f>ROUND(AY164/'1. UC Assumptions'!$C$19,2)</f>
        <v>15840101.279999999</v>
      </c>
      <c r="BA164" s="311">
        <f t="shared" si="95"/>
        <v>5261774.8309552092</v>
      </c>
      <c r="BB164" s="311">
        <f t="shared" si="124"/>
        <v>0</v>
      </c>
      <c r="BC164" s="311">
        <f t="shared" si="125"/>
        <v>0</v>
      </c>
      <c r="BD164" s="311">
        <f t="shared" si="126"/>
        <v>10578326.44904479</v>
      </c>
      <c r="BE164" s="311">
        <f t="shared" si="127"/>
        <v>0</v>
      </c>
      <c r="BF164" s="311">
        <f t="shared" si="128"/>
        <v>0</v>
      </c>
      <c r="BG164" s="311">
        <f t="shared" si="139"/>
        <v>0</v>
      </c>
      <c r="BH164" s="311">
        <v>4385401.8244784977</v>
      </c>
      <c r="BI164" s="311">
        <f t="shared" si="98"/>
        <v>5261774.8309552092</v>
      </c>
      <c r="BJ164" s="312">
        <f t="shared" si="99"/>
        <v>876373.00647671148</v>
      </c>
      <c r="BK164" s="311">
        <f t="shared" si="130"/>
        <v>5261774.8309552092</v>
      </c>
      <c r="BL164" s="311">
        <f t="shared" si="131"/>
        <v>0</v>
      </c>
      <c r="BM164" s="311">
        <f t="shared" si="132"/>
        <v>0</v>
      </c>
      <c r="BN164" s="311">
        <f t="shared" si="133"/>
        <v>0</v>
      </c>
      <c r="BO164" s="311">
        <f t="shared" si="134"/>
        <v>0</v>
      </c>
      <c r="BP164" s="311">
        <f t="shared" si="135"/>
        <v>0</v>
      </c>
      <c r="BQ164" s="311">
        <f t="shared" si="136"/>
        <v>0</v>
      </c>
      <c r="BR164" s="311">
        <f t="shared" si="96"/>
        <v>368958.27095520869</v>
      </c>
      <c r="BS164" s="311">
        <f>ROUNDDOWN(BR164*'1. UC Assumptions'!$C$19,2)</f>
        <v>161677.51</v>
      </c>
      <c r="BT164" s="313">
        <f>IF(BR164&gt;0,BR164/'1. UC Assumptions'!$C$29*'1. UC Assumptions'!$C$28,0)</f>
        <v>323998.44675265305</v>
      </c>
      <c r="BU164" s="312">
        <f>BT164*'1. UC Assumptions'!$C$19</f>
        <v>141976.11936701255</v>
      </c>
      <c r="BV164" s="312">
        <f t="shared" si="100"/>
        <v>5216815.006752654</v>
      </c>
      <c r="BW164" s="79"/>
      <c r="BX164" s="93"/>
      <c r="BY164" s="93"/>
      <c r="BZ164" s="136">
        <v>11051840.490880456</v>
      </c>
      <c r="CA164" s="136">
        <v>21401631.786013938</v>
      </c>
      <c r="CB164" s="146">
        <f t="shared" si="137"/>
        <v>-52231.085917424411</v>
      </c>
    </row>
    <row r="165" spans="1:80" s="6" customFormat="1">
      <c r="A165" s="130" t="s">
        <v>405</v>
      </c>
      <c r="B165" s="130" t="s">
        <v>406</v>
      </c>
      <c r="C165" s="246" t="s">
        <v>406</v>
      </c>
      <c r="D165" s="246" t="s">
        <v>406</v>
      </c>
      <c r="E165" s="129" t="s">
        <v>580</v>
      </c>
      <c r="F165" s="130"/>
      <c r="G165" s="130"/>
      <c r="H165" s="130" t="s">
        <v>746</v>
      </c>
      <c r="I165" s="246" t="s">
        <v>565</v>
      </c>
      <c r="J165" s="101"/>
      <c r="K165" s="125">
        <f t="shared" si="101"/>
        <v>1</v>
      </c>
      <c r="L165" s="136">
        <v>-9586835.5452379975</v>
      </c>
      <c r="M165" s="136">
        <v>30307263.069779001</v>
      </c>
      <c r="N165" s="151">
        <f t="shared" si="102"/>
        <v>1.8302678603878131</v>
      </c>
      <c r="O165" s="136">
        <v>58464260.979610778</v>
      </c>
      <c r="P165" s="136">
        <v>180099.09659264001</v>
      </c>
      <c r="Q165" s="136">
        <f t="shared" si="97"/>
        <v>58644360.076203421</v>
      </c>
      <c r="R165" s="136">
        <v>22122511.903418351</v>
      </c>
      <c r="S165" s="136">
        <f t="shared" si="138"/>
        <v>36521848.172785074</v>
      </c>
      <c r="T165" s="136">
        <f t="shared" si="108"/>
        <v>0</v>
      </c>
      <c r="U165" s="136" t="b">
        <f t="shared" si="109"/>
        <v>0</v>
      </c>
      <c r="V165" s="136">
        <v>36093605</v>
      </c>
      <c r="W165" s="136">
        <v>1074041</v>
      </c>
      <c r="X165" s="136">
        <v>0</v>
      </c>
      <c r="Y165" s="136">
        <v>0</v>
      </c>
      <c r="Z165" s="136">
        <v>0</v>
      </c>
      <c r="AA165" s="63">
        <f t="shared" si="103"/>
        <v>37167646</v>
      </c>
      <c r="AB165" s="63">
        <v>0</v>
      </c>
      <c r="AC165" s="63">
        <f t="shared" si="104"/>
        <v>73689494.172785074</v>
      </c>
      <c r="AD165" s="44">
        <f>IF(E165='2. UC Pool Allocations by Type'!B$5,'2. UC Pool Allocations by Type'!J$5,IF(E165='2. UC Pool Allocations by Type'!B$6,'2. UC Pool Allocations by Type'!J$6,IF(E165='2. UC Pool Allocations by Type'!B$7,'2. UC Pool Allocations by Type'!J$7,IF(E165='2. UC Pool Allocations by Type'!B$10,'2. UC Pool Allocations by Type'!J$10,IF(E165='2. UC Pool Allocations by Type'!B$14,'2. UC Pool Allocations by Type'!J$14,IF(E165='2. UC Pool Allocations by Type'!B$15,'2. UC Pool Allocations by Type'!J$15,IF(E165='2. UC Pool Allocations by Type'!B$16,'2. UC Pool Allocations by Type'!J$16,0)))))))</f>
        <v>1888113440.4202065</v>
      </c>
      <c r="AE165" s="64">
        <f t="shared" si="110"/>
        <v>73689494.172785074</v>
      </c>
      <c r="AF165" s="64">
        <f t="shared" si="111"/>
        <v>0</v>
      </c>
      <c r="AG165" s="64">
        <f t="shared" si="112"/>
        <v>0</v>
      </c>
      <c r="AH165" s="64">
        <f t="shared" si="113"/>
        <v>0</v>
      </c>
      <c r="AI165" s="64">
        <f t="shared" si="114"/>
        <v>0</v>
      </c>
      <c r="AJ165" s="64">
        <f t="shared" si="115"/>
        <v>0</v>
      </c>
      <c r="AK165" s="64">
        <f t="shared" si="116"/>
        <v>0</v>
      </c>
      <c r="AL165" s="42">
        <f t="shared" si="117"/>
        <v>27504440.223290954</v>
      </c>
      <c r="AM165" s="44">
        <f>IF($F165=$E$362,S165*'1. UC Assumptions'!$H$14,0)</f>
        <v>0</v>
      </c>
      <c r="AN165" s="63">
        <f t="shared" si="105"/>
        <v>0</v>
      </c>
      <c r="AO165" s="63">
        <f t="shared" si="118"/>
        <v>0</v>
      </c>
      <c r="AP165" s="63">
        <f t="shared" si="119"/>
        <v>0</v>
      </c>
      <c r="AQ165" s="63">
        <f t="shared" si="120"/>
        <v>0</v>
      </c>
      <c r="AR165" s="63">
        <f t="shared" si="121"/>
        <v>0</v>
      </c>
      <c r="AS165" s="63">
        <f t="shared" si="122"/>
        <v>27504440.223290954</v>
      </c>
      <c r="AT165" s="63">
        <f t="shared" si="123"/>
        <v>-3026217.5862052925</v>
      </c>
      <c r="AU165" s="87">
        <f t="shared" si="106"/>
        <v>24478222.637085661</v>
      </c>
      <c r="AV165" s="310">
        <v>14627058.020000001</v>
      </c>
      <c r="AW165" s="310">
        <f>AV165*'1. UC Assumptions'!$C$19</f>
        <v>6409576.824364</v>
      </c>
      <c r="AX165" s="311">
        <f>IF(((S165+AA165)-AV165)*'1. UC Assumptions'!$C$19&gt;0,((S165+AA165)-AV165)*'1. UC Assumptions'!$C$19,0)</f>
        <v>25881159.522150416</v>
      </c>
      <c r="AY165" s="311">
        <f t="shared" si="107"/>
        <v>32290736.346514415</v>
      </c>
      <c r="AZ165" s="311">
        <f>ROUND(AY165/'1. UC Assumptions'!$C$19,2)</f>
        <v>73689494.170000002</v>
      </c>
      <c r="BA165" s="311">
        <f t="shared" si="95"/>
        <v>24478222.637085661</v>
      </c>
      <c r="BB165" s="311">
        <f t="shared" si="124"/>
        <v>0</v>
      </c>
      <c r="BC165" s="311">
        <f t="shared" si="125"/>
        <v>0</v>
      </c>
      <c r="BD165" s="311">
        <f t="shared" si="126"/>
        <v>49211271.53291434</v>
      </c>
      <c r="BE165" s="311">
        <f t="shared" si="127"/>
        <v>0</v>
      </c>
      <c r="BF165" s="311">
        <f t="shared" si="128"/>
        <v>0</v>
      </c>
      <c r="BG165" s="311">
        <f t="shared" si="139"/>
        <v>0</v>
      </c>
      <c r="BH165" s="311">
        <v>11334510.189305142</v>
      </c>
      <c r="BI165" s="311">
        <f t="shared" si="98"/>
        <v>24478222.637085661</v>
      </c>
      <c r="BJ165" s="312">
        <f t="shared" si="99"/>
        <v>13143712.44778052</v>
      </c>
      <c r="BK165" s="311">
        <f t="shared" si="130"/>
        <v>24478222.637085661</v>
      </c>
      <c r="BL165" s="311">
        <f t="shared" si="131"/>
        <v>0</v>
      </c>
      <c r="BM165" s="311">
        <f t="shared" si="132"/>
        <v>0</v>
      </c>
      <c r="BN165" s="311">
        <f t="shared" si="133"/>
        <v>0</v>
      </c>
      <c r="BO165" s="311">
        <f t="shared" si="134"/>
        <v>0</v>
      </c>
      <c r="BP165" s="311">
        <f t="shared" si="135"/>
        <v>0</v>
      </c>
      <c r="BQ165" s="311">
        <f t="shared" si="136"/>
        <v>0</v>
      </c>
      <c r="BR165" s="311">
        <f t="shared" si="96"/>
        <v>9851164.6170856599</v>
      </c>
      <c r="BS165" s="311">
        <f>ROUNDDOWN(BR165*'1. UC Assumptions'!$C$19,2)</f>
        <v>4316780.33</v>
      </c>
      <c r="BT165" s="313">
        <f>IF(BR165&gt;0,BR165/'1. UC Assumptions'!$C$29*'1. UC Assumptions'!$C$28,0)</f>
        <v>8650739.8963497579</v>
      </c>
      <c r="BU165" s="312">
        <f>BT165*'1. UC Assumptions'!$C$19</f>
        <v>3790754.2225804636</v>
      </c>
      <c r="BV165" s="312">
        <f t="shared" si="100"/>
        <v>23277797.916349761</v>
      </c>
      <c r="BW165" s="79"/>
      <c r="BX165" s="93"/>
      <c r="BY165" s="93"/>
      <c r="BZ165" s="136">
        <v>25221078.554762002</v>
      </c>
      <c r="CA165" s="136">
        <v>58464260.979610778</v>
      </c>
      <c r="CB165" s="146">
        <f t="shared" si="137"/>
        <v>-180099.09659264237</v>
      </c>
    </row>
    <row r="166" spans="1:80" s="6" customFormat="1">
      <c r="A166" s="130" t="s">
        <v>1223</v>
      </c>
      <c r="B166" s="130" t="s">
        <v>1020</v>
      </c>
      <c r="C166" s="246" t="s">
        <v>1020</v>
      </c>
      <c r="D166" s="246" t="s">
        <v>1020</v>
      </c>
      <c r="E166" s="129" t="s">
        <v>599</v>
      </c>
      <c r="F166" s="130" t="s">
        <v>604</v>
      </c>
      <c r="G166" s="130"/>
      <c r="H166" s="130" t="s">
        <v>674</v>
      </c>
      <c r="I166" s="246" t="s">
        <v>1408</v>
      </c>
      <c r="J166" s="101"/>
      <c r="K166" s="125">
        <f t="shared" si="101"/>
        <v>1</v>
      </c>
      <c r="L166" s="136">
        <v>450659.40155804629</v>
      </c>
      <c r="M166" s="136">
        <v>807876</v>
      </c>
      <c r="N166" s="151">
        <f t="shared" si="102"/>
        <v>6.8426170025190913E-2</v>
      </c>
      <c r="O166" s="136">
        <v>1344652.1589277789</v>
      </c>
      <c r="P166" s="136">
        <v>0</v>
      </c>
      <c r="Q166" s="136">
        <f t="shared" si="97"/>
        <v>1344652.1589277789</v>
      </c>
      <c r="R166" s="136">
        <v>1093452.5282538219</v>
      </c>
      <c r="S166" s="136">
        <f t="shared" si="138"/>
        <v>251199.63067395706</v>
      </c>
      <c r="T166" s="136" t="b">
        <f t="shared" si="108"/>
        <v>0</v>
      </c>
      <c r="U166" s="136">
        <f t="shared" si="109"/>
        <v>251199.63067395706</v>
      </c>
      <c r="V166" s="136">
        <v>0</v>
      </c>
      <c r="W166" s="136">
        <v>0</v>
      </c>
      <c r="X166" s="136">
        <v>0</v>
      </c>
      <c r="Y166" s="136">
        <v>0</v>
      </c>
      <c r="Z166" s="136">
        <v>0</v>
      </c>
      <c r="AA166" s="63">
        <f t="shared" si="103"/>
        <v>0</v>
      </c>
      <c r="AB166" s="63">
        <v>0</v>
      </c>
      <c r="AC166" s="63">
        <f t="shared" si="104"/>
        <v>251199.63067395706</v>
      </c>
      <c r="AD166" s="44">
        <f>IF(E166='2. UC Pool Allocations by Type'!B$5,'2. UC Pool Allocations by Type'!J$5,IF(E166='2. UC Pool Allocations by Type'!B$6,'2. UC Pool Allocations by Type'!J$6,IF(E166='2. UC Pool Allocations by Type'!B$7,'2. UC Pool Allocations by Type'!J$7,IF(E166='2. UC Pool Allocations by Type'!B$10,'2. UC Pool Allocations by Type'!J$10,IF(E166='2. UC Pool Allocations by Type'!B$14,'2. UC Pool Allocations by Type'!J$14,IF(E166='2. UC Pool Allocations by Type'!B$15,'2. UC Pool Allocations by Type'!J$15,IF(E166='2. UC Pool Allocations by Type'!B$16,'2. UC Pool Allocations by Type'!J$16,0)))))))</f>
        <v>232198730.65142876</v>
      </c>
      <c r="AE166" s="64">
        <f t="shared" si="110"/>
        <v>0</v>
      </c>
      <c r="AF166" s="64">
        <f t="shared" si="111"/>
        <v>251199.63067395706</v>
      </c>
      <c r="AG166" s="64">
        <f t="shared" si="112"/>
        <v>0</v>
      </c>
      <c r="AH166" s="64">
        <f t="shared" si="113"/>
        <v>0</v>
      </c>
      <c r="AI166" s="64">
        <f t="shared" si="114"/>
        <v>0</v>
      </c>
      <c r="AJ166" s="64">
        <f t="shared" si="115"/>
        <v>0</v>
      </c>
      <c r="AK166" s="64">
        <f t="shared" si="116"/>
        <v>0</v>
      </c>
      <c r="AL166" s="42">
        <f t="shared" si="117"/>
        <v>125809.38521599847</v>
      </c>
      <c r="AM166" s="44">
        <f>IF($F166=$E$362,S166*'1. UC Assumptions'!$H$14,0)</f>
        <v>199671.5013049402</v>
      </c>
      <c r="AN166" s="63">
        <f t="shared" si="105"/>
        <v>73862.116088941737</v>
      </c>
      <c r="AO166" s="63">
        <f t="shared" si="118"/>
        <v>73862.116088941737</v>
      </c>
      <c r="AP166" s="63">
        <f t="shared" si="119"/>
        <v>0</v>
      </c>
      <c r="AQ166" s="63">
        <f t="shared" si="120"/>
        <v>0</v>
      </c>
      <c r="AR166" s="63">
        <f t="shared" si="121"/>
        <v>0</v>
      </c>
      <c r="AS166" s="63">
        <f t="shared" si="122"/>
        <v>0</v>
      </c>
      <c r="AT166" s="63">
        <f t="shared" si="123"/>
        <v>0</v>
      </c>
      <c r="AU166" s="87">
        <f t="shared" si="106"/>
        <v>199671.5013049402</v>
      </c>
      <c r="AV166" s="310">
        <v>194270.15</v>
      </c>
      <c r="AW166" s="310">
        <f>AV166*'1. UC Assumptions'!$C$19</f>
        <v>85129.179729999989</v>
      </c>
      <c r="AX166" s="311">
        <f>IF(((S166+AA166)-AV166)*'1. UC Assumptions'!$C$19&gt;0,((S166+AA166)-AV166)*'1. UC Assumptions'!$C$19,0)</f>
        <v>24946.498431327986</v>
      </c>
      <c r="AY166" s="311">
        <f t="shared" si="107"/>
        <v>110075.67816132797</v>
      </c>
      <c r="AZ166" s="311">
        <f>ROUND(AY166/'1. UC Assumptions'!$C$19,2)</f>
        <v>251199.63</v>
      </c>
      <c r="BA166" s="311">
        <f t="shared" si="95"/>
        <v>199671.5013049402</v>
      </c>
      <c r="BB166" s="311">
        <f t="shared" si="124"/>
        <v>0</v>
      </c>
      <c r="BC166" s="311">
        <f t="shared" si="125"/>
        <v>0</v>
      </c>
      <c r="BD166" s="311">
        <f t="shared" si="126"/>
        <v>0</v>
      </c>
      <c r="BE166" s="311">
        <f t="shared" si="127"/>
        <v>0</v>
      </c>
      <c r="BF166" s="311">
        <f t="shared" si="128"/>
        <v>0</v>
      </c>
      <c r="BG166" s="311">
        <f t="shared" si="139"/>
        <v>0</v>
      </c>
      <c r="BH166" s="311">
        <v>194270.1554647584</v>
      </c>
      <c r="BI166" s="311">
        <f t="shared" si="98"/>
        <v>199671.5013049402</v>
      </c>
      <c r="BJ166" s="312">
        <f t="shared" si="99"/>
        <v>5401.3458401818061</v>
      </c>
      <c r="BK166" s="311">
        <f t="shared" si="130"/>
        <v>0</v>
      </c>
      <c r="BL166" s="311">
        <f t="shared" si="131"/>
        <v>199671.5013049402</v>
      </c>
      <c r="BM166" s="311">
        <f t="shared" si="132"/>
        <v>0</v>
      </c>
      <c r="BN166" s="311">
        <f t="shared" si="133"/>
        <v>0</v>
      </c>
      <c r="BO166" s="311">
        <f t="shared" si="134"/>
        <v>0</v>
      </c>
      <c r="BP166" s="311">
        <f t="shared" si="135"/>
        <v>0</v>
      </c>
      <c r="BQ166" s="311">
        <f t="shared" si="136"/>
        <v>0</v>
      </c>
      <c r="BR166" s="311">
        <f t="shared" si="96"/>
        <v>5401.35130494021</v>
      </c>
      <c r="BS166" s="311">
        <f>ROUNDDOWN(BR166*'1. UC Assumptions'!$C$19,2)</f>
        <v>2366.87</v>
      </c>
      <c r="BT166" s="313">
        <f>IF(BR166&gt;0,BR166/'1. UC Assumptions'!$C$29*'1. UC Assumptions'!$C$28,0)</f>
        <v>4743.1635795433795</v>
      </c>
      <c r="BU166" s="312">
        <f>BT166*'1. UC Assumptions'!$C$19</f>
        <v>2078.4542805559086</v>
      </c>
      <c r="BV166" s="312">
        <f t="shared" si="100"/>
        <v>199013.31357954338</v>
      </c>
      <c r="BW166" s="79"/>
      <c r="BX166" s="93"/>
      <c r="BY166" s="93"/>
      <c r="BZ166" s="136">
        <v>469251.31155804632</v>
      </c>
      <c r="CA166" s="136">
        <v>1344652.1589277789</v>
      </c>
      <c r="CB166" s="146">
        <f t="shared" si="137"/>
        <v>0</v>
      </c>
    </row>
    <row r="167" spans="1:80" s="6" customFormat="1">
      <c r="A167" s="130" t="s">
        <v>1224</v>
      </c>
      <c r="B167" s="130" t="s">
        <v>1021</v>
      </c>
      <c r="C167" s="246" t="s">
        <v>1021</v>
      </c>
      <c r="D167" s="246" t="s">
        <v>1021</v>
      </c>
      <c r="E167" s="129" t="s">
        <v>580</v>
      </c>
      <c r="F167" s="130"/>
      <c r="G167" s="130"/>
      <c r="H167" s="130" t="s">
        <v>1094</v>
      </c>
      <c r="I167" s="246" t="s">
        <v>1356</v>
      </c>
      <c r="J167" s="101"/>
      <c r="K167" s="125" t="str">
        <f t="shared" si="101"/>
        <v xml:space="preserve"> </v>
      </c>
      <c r="L167" s="136">
        <v>-22463026.989999998</v>
      </c>
      <c r="M167" s="136">
        <v>1927514</v>
      </c>
      <c r="N167" s="151">
        <f t="shared" si="102"/>
        <v>-0.51558510393757617</v>
      </c>
      <c r="O167" s="136">
        <v>-9947708.3906394038</v>
      </c>
      <c r="P167" s="136">
        <v>0</v>
      </c>
      <c r="Q167" s="136">
        <f t="shared" si="97"/>
        <v>-9947708.3906394038</v>
      </c>
      <c r="R167" s="136">
        <v>0</v>
      </c>
      <c r="S167" s="136">
        <f t="shared" si="138"/>
        <v>-9947708.3906394038</v>
      </c>
      <c r="T167" s="136">
        <f t="shared" si="108"/>
        <v>0</v>
      </c>
      <c r="U167" s="136" t="b">
        <f t="shared" si="109"/>
        <v>0</v>
      </c>
      <c r="V167" s="136">
        <v>815527</v>
      </c>
      <c r="W167" s="136">
        <v>0</v>
      </c>
      <c r="X167" s="136">
        <v>0</v>
      </c>
      <c r="Y167" s="136">
        <v>0</v>
      </c>
      <c r="Z167" s="136">
        <v>32586015</v>
      </c>
      <c r="AA167" s="63">
        <f t="shared" si="103"/>
        <v>33401542</v>
      </c>
      <c r="AB167" s="63">
        <v>0</v>
      </c>
      <c r="AC167" s="63">
        <f t="shared" si="104"/>
        <v>23453833.609360598</v>
      </c>
      <c r="AD167" s="44">
        <f>IF(E167='2. UC Pool Allocations by Type'!B$5,'2. UC Pool Allocations by Type'!J$5,IF(E167='2. UC Pool Allocations by Type'!B$6,'2. UC Pool Allocations by Type'!J$6,IF(E167='2. UC Pool Allocations by Type'!B$7,'2. UC Pool Allocations by Type'!J$7,IF(E167='2. UC Pool Allocations by Type'!B$10,'2. UC Pool Allocations by Type'!J$10,IF(E167='2. UC Pool Allocations by Type'!B$14,'2. UC Pool Allocations by Type'!J$14,IF(E167='2. UC Pool Allocations by Type'!B$15,'2. UC Pool Allocations by Type'!J$15,IF(E167='2. UC Pool Allocations by Type'!B$16,'2. UC Pool Allocations by Type'!J$16,0)))))))</f>
        <v>1888113440.4202065</v>
      </c>
      <c r="AE167" s="64">
        <f t="shared" si="110"/>
        <v>23453833.609360598</v>
      </c>
      <c r="AF167" s="64">
        <f t="shared" si="111"/>
        <v>0</v>
      </c>
      <c r="AG167" s="64">
        <f t="shared" si="112"/>
        <v>0</v>
      </c>
      <c r="AH167" s="64">
        <f t="shared" si="113"/>
        <v>0</v>
      </c>
      <c r="AI167" s="64">
        <f t="shared" si="114"/>
        <v>0</v>
      </c>
      <c r="AJ167" s="64">
        <f t="shared" si="115"/>
        <v>0</v>
      </c>
      <c r="AK167" s="64">
        <f t="shared" si="116"/>
        <v>0</v>
      </c>
      <c r="AL167" s="42">
        <f t="shared" si="117"/>
        <v>8754091.3634594176</v>
      </c>
      <c r="AM167" s="44">
        <f>IF($F167=$E$362,S167*'1. UC Assumptions'!$H$14,0)</f>
        <v>0</v>
      </c>
      <c r="AN167" s="63">
        <f t="shared" si="105"/>
        <v>0</v>
      </c>
      <c r="AO167" s="63">
        <f t="shared" si="118"/>
        <v>0</v>
      </c>
      <c r="AP167" s="63">
        <f t="shared" si="119"/>
        <v>0</v>
      </c>
      <c r="AQ167" s="63">
        <f t="shared" si="120"/>
        <v>0</v>
      </c>
      <c r="AR167" s="63">
        <f t="shared" si="121"/>
        <v>0</v>
      </c>
      <c r="AS167" s="63">
        <f t="shared" si="122"/>
        <v>8754091.3634594176</v>
      </c>
      <c r="AT167" s="63">
        <f t="shared" si="123"/>
        <v>-963182.12696855143</v>
      </c>
      <c r="AU167" s="87">
        <f t="shared" si="106"/>
        <v>7790909.2364908662</v>
      </c>
      <c r="AV167" s="310">
        <v>3991460.7</v>
      </c>
      <c r="AW167" s="310">
        <f>AV167*'1. UC Assumptions'!$C$19</f>
        <v>1749058.07874</v>
      </c>
      <c r="AX167" s="311">
        <f>IF(((S167+AA167)-AV167)*'1. UC Assumptions'!$C$19&gt;0,((S167+AA167)-AV167)*'1. UC Assumptions'!$C$19,0)</f>
        <v>8528411.8088818137</v>
      </c>
      <c r="AY167" s="311">
        <f t="shared" si="107"/>
        <v>10277469.887621814</v>
      </c>
      <c r="AZ167" s="311">
        <f>ROUND(AY167/'1. UC Assumptions'!$C$19,2)</f>
        <v>23453833.609999999</v>
      </c>
      <c r="BA167" s="311">
        <f t="shared" si="95"/>
        <v>7790909.2364908662</v>
      </c>
      <c r="BB167" s="311">
        <f t="shared" si="124"/>
        <v>0</v>
      </c>
      <c r="BC167" s="311">
        <f t="shared" si="125"/>
        <v>0</v>
      </c>
      <c r="BD167" s="311">
        <f t="shared" si="126"/>
        <v>15662924.373509133</v>
      </c>
      <c r="BE167" s="311">
        <f t="shared" si="127"/>
        <v>0</v>
      </c>
      <c r="BF167" s="311">
        <f t="shared" si="128"/>
        <v>0</v>
      </c>
      <c r="BG167" s="311">
        <f t="shared" si="139"/>
        <v>0</v>
      </c>
      <c r="BH167" s="311">
        <v>3577522.0391863175</v>
      </c>
      <c r="BI167" s="311">
        <f t="shared" si="98"/>
        <v>7790909.2364908662</v>
      </c>
      <c r="BJ167" s="312">
        <f t="shared" si="99"/>
        <v>4213387.1973045487</v>
      </c>
      <c r="BK167" s="311">
        <f t="shared" si="130"/>
        <v>7790909.2364908662</v>
      </c>
      <c r="BL167" s="311">
        <f t="shared" si="131"/>
        <v>0</v>
      </c>
      <c r="BM167" s="311">
        <f t="shared" si="132"/>
        <v>0</v>
      </c>
      <c r="BN167" s="311">
        <f t="shared" si="133"/>
        <v>0</v>
      </c>
      <c r="BO167" s="311">
        <f t="shared" si="134"/>
        <v>0</v>
      </c>
      <c r="BP167" s="311">
        <f t="shared" si="135"/>
        <v>0</v>
      </c>
      <c r="BQ167" s="311">
        <f t="shared" si="136"/>
        <v>0</v>
      </c>
      <c r="BR167" s="311">
        <f t="shared" si="96"/>
        <v>3799448.536490866</v>
      </c>
      <c r="BS167" s="311">
        <f>ROUNDDOWN(BR167*'1. UC Assumptions'!$C$19,2)</f>
        <v>1664918.34</v>
      </c>
      <c r="BT167" s="313">
        <f>IF(BR167&gt;0,BR167/'1. UC Assumptions'!$C$29*'1. UC Assumptions'!$C$28,0)</f>
        <v>3336462.4708172646</v>
      </c>
      <c r="BU167" s="312">
        <f>BT167*'1. UC Assumptions'!$C$19</f>
        <v>1462037.8547121254</v>
      </c>
      <c r="BV167" s="312">
        <f t="shared" si="100"/>
        <v>7327923.1708172653</v>
      </c>
      <c r="BW167" s="79"/>
      <c r="BX167" s="93"/>
      <c r="BY167" s="93"/>
      <c r="BZ167" s="136">
        <v>-11375674.99</v>
      </c>
      <c r="CA167" s="136">
        <v>-9947708.3906394038</v>
      </c>
      <c r="CB167" s="146">
        <f t="shared" si="137"/>
        <v>0</v>
      </c>
    </row>
    <row r="168" spans="1:80" s="6" customFormat="1">
      <c r="A168" s="130" t="s">
        <v>371</v>
      </c>
      <c r="B168" s="130" t="s">
        <v>372</v>
      </c>
      <c r="C168" s="246" t="s">
        <v>372</v>
      </c>
      <c r="D168" s="246" t="s">
        <v>372</v>
      </c>
      <c r="E168" s="129" t="s">
        <v>580</v>
      </c>
      <c r="F168" s="130"/>
      <c r="G168" s="130"/>
      <c r="H168" s="130" t="s">
        <v>370</v>
      </c>
      <c r="I168" s="246" t="s">
        <v>574</v>
      </c>
      <c r="J168" s="101"/>
      <c r="K168" s="125">
        <f t="shared" si="101"/>
        <v>1</v>
      </c>
      <c r="L168" s="136">
        <v>9280340.714877842</v>
      </c>
      <c r="M168" s="136">
        <v>12311374.289999999</v>
      </c>
      <c r="N168" s="151">
        <f t="shared" si="102"/>
        <v>0.18172130989889768</v>
      </c>
      <c r="O168" s="136">
        <v>25515389.738527928</v>
      </c>
      <c r="P168" s="136">
        <v>0</v>
      </c>
      <c r="Q168" s="136">
        <f t="shared" si="97"/>
        <v>25515389.738527928</v>
      </c>
      <c r="R168" s="136">
        <v>3460224.3807724048</v>
      </c>
      <c r="S168" s="136">
        <f t="shared" si="138"/>
        <v>22055165.357755523</v>
      </c>
      <c r="T168" s="136">
        <f t="shared" si="108"/>
        <v>0</v>
      </c>
      <c r="U168" s="136" t="b">
        <f t="shared" si="109"/>
        <v>0</v>
      </c>
      <c r="V168" s="136">
        <v>2572132</v>
      </c>
      <c r="W168" s="136">
        <v>0</v>
      </c>
      <c r="X168" s="136">
        <v>0</v>
      </c>
      <c r="Y168" s="136">
        <v>0</v>
      </c>
      <c r="Z168" s="136">
        <v>0</v>
      </c>
      <c r="AA168" s="63">
        <f t="shared" si="103"/>
        <v>2572132</v>
      </c>
      <c r="AB168" s="63">
        <v>0</v>
      </c>
      <c r="AC168" s="63">
        <f t="shared" si="104"/>
        <v>24627297.357755523</v>
      </c>
      <c r="AD168" s="44">
        <f>IF(E168='2. UC Pool Allocations by Type'!B$5,'2. UC Pool Allocations by Type'!J$5,IF(E168='2. UC Pool Allocations by Type'!B$6,'2. UC Pool Allocations by Type'!J$6,IF(E168='2. UC Pool Allocations by Type'!B$7,'2. UC Pool Allocations by Type'!J$7,IF(E168='2. UC Pool Allocations by Type'!B$10,'2. UC Pool Allocations by Type'!J$10,IF(E168='2. UC Pool Allocations by Type'!B$14,'2. UC Pool Allocations by Type'!J$14,IF(E168='2. UC Pool Allocations by Type'!B$15,'2. UC Pool Allocations by Type'!J$15,IF(E168='2. UC Pool Allocations by Type'!B$16,'2. UC Pool Allocations by Type'!J$16,0)))))))</f>
        <v>1888113440.4202065</v>
      </c>
      <c r="AE168" s="64">
        <f t="shared" si="110"/>
        <v>24627297.357755523</v>
      </c>
      <c r="AF168" s="64">
        <f t="shared" si="111"/>
        <v>0</v>
      </c>
      <c r="AG168" s="64">
        <f t="shared" si="112"/>
        <v>0</v>
      </c>
      <c r="AH168" s="64">
        <f t="shared" si="113"/>
        <v>0</v>
      </c>
      <c r="AI168" s="64">
        <f t="shared" si="114"/>
        <v>0</v>
      </c>
      <c r="AJ168" s="64">
        <f t="shared" si="115"/>
        <v>0</v>
      </c>
      <c r="AK168" s="64">
        <f t="shared" si="116"/>
        <v>0</v>
      </c>
      <c r="AL168" s="42">
        <f t="shared" si="117"/>
        <v>9192084.1042733043</v>
      </c>
      <c r="AM168" s="44">
        <f>IF($F168=$E$362,S168*'1. UC Assumptions'!$H$14,0)</f>
        <v>0</v>
      </c>
      <c r="AN168" s="63">
        <f t="shared" si="105"/>
        <v>0</v>
      </c>
      <c r="AO168" s="63">
        <f t="shared" si="118"/>
        <v>0</v>
      </c>
      <c r="AP168" s="63">
        <f t="shared" si="119"/>
        <v>0</v>
      </c>
      <c r="AQ168" s="63">
        <f t="shared" si="120"/>
        <v>0</v>
      </c>
      <c r="AR168" s="63">
        <f t="shared" si="121"/>
        <v>0</v>
      </c>
      <c r="AS168" s="63">
        <f t="shared" si="122"/>
        <v>9192084.1042733043</v>
      </c>
      <c r="AT168" s="63">
        <f t="shared" si="123"/>
        <v>-1011372.9399471348</v>
      </c>
      <c r="AU168" s="87">
        <f t="shared" si="106"/>
        <v>8180711.1643261695</v>
      </c>
      <c r="AV168" s="310">
        <v>7417009.4699999988</v>
      </c>
      <c r="AW168" s="310">
        <f>AV168*'1. UC Assumptions'!$C$19</f>
        <v>3250133.5497539993</v>
      </c>
      <c r="AX168" s="311">
        <f>IF(((S168+AA168)-AV168)*'1. UC Assumptions'!$C$19&gt;0,((S168+AA168)-AV168)*'1. UC Assumptions'!$C$19,0)</f>
        <v>7541548.15241447</v>
      </c>
      <c r="AY168" s="311">
        <f t="shared" si="107"/>
        <v>10791681.702168468</v>
      </c>
      <c r="AZ168" s="311">
        <f>ROUND(AY168/'1. UC Assumptions'!$C$19,2)</f>
        <v>24627297.359999999</v>
      </c>
      <c r="BA168" s="311">
        <f t="shared" si="95"/>
        <v>8180711.1643261695</v>
      </c>
      <c r="BB168" s="311">
        <f t="shared" si="124"/>
        <v>0</v>
      </c>
      <c r="BC168" s="311">
        <f t="shared" si="125"/>
        <v>0</v>
      </c>
      <c r="BD168" s="311">
        <f t="shared" si="126"/>
        <v>16446586.195673831</v>
      </c>
      <c r="BE168" s="311">
        <f t="shared" si="127"/>
        <v>0</v>
      </c>
      <c r="BF168" s="311">
        <f t="shared" si="128"/>
        <v>0</v>
      </c>
      <c r="BG168" s="311">
        <f t="shared" si="139"/>
        <v>0</v>
      </c>
      <c r="BH168" s="311">
        <v>6647820.5882507125</v>
      </c>
      <c r="BI168" s="311">
        <f t="shared" si="98"/>
        <v>8180711.1643261695</v>
      </c>
      <c r="BJ168" s="312">
        <f t="shared" si="99"/>
        <v>1532890.576075457</v>
      </c>
      <c r="BK168" s="311">
        <f t="shared" si="130"/>
        <v>8180711.1643261695</v>
      </c>
      <c r="BL168" s="311">
        <f t="shared" si="131"/>
        <v>0</v>
      </c>
      <c r="BM168" s="311">
        <f t="shared" si="132"/>
        <v>0</v>
      </c>
      <c r="BN168" s="311">
        <f t="shared" si="133"/>
        <v>0</v>
      </c>
      <c r="BO168" s="311">
        <f t="shared" si="134"/>
        <v>0</v>
      </c>
      <c r="BP168" s="311">
        <f t="shared" si="135"/>
        <v>0</v>
      </c>
      <c r="BQ168" s="311">
        <f t="shared" si="136"/>
        <v>0</v>
      </c>
      <c r="BR168" s="311">
        <f t="shared" si="96"/>
        <v>763701.69432617072</v>
      </c>
      <c r="BS168" s="311">
        <f>ROUNDDOWN(BR168*'1. UC Assumptions'!$C$19,2)</f>
        <v>334654.08000000002</v>
      </c>
      <c r="BT168" s="313">
        <f>IF(BR168&gt;0,BR168/'1. UC Assumptions'!$C$29*'1. UC Assumptions'!$C$28,0)</f>
        <v>670639.96723382187</v>
      </c>
      <c r="BU168" s="312">
        <f>BT168*'1. UC Assumptions'!$C$19</f>
        <v>293874.43364186073</v>
      </c>
      <c r="BV168" s="312">
        <f t="shared" si="100"/>
        <v>8087649.4372338206</v>
      </c>
      <c r="BW168" s="79"/>
      <c r="BX168" s="93"/>
      <c r="BY168" s="93"/>
      <c r="BZ168" s="136">
        <v>11922700.584877843</v>
      </c>
      <c r="CA168" s="136">
        <v>25515389.738527928</v>
      </c>
      <c r="CB168" s="146">
        <f t="shared" si="137"/>
        <v>0</v>
      </c>
    </row>
    <row r="169" spans="1:80" s="6" customFormat="1">
      <c r="A169" s="130" t="s">
        <v>1225</v>
      </c>
      <c r="B169" s="130" t="s">
        <v>836</v>
      </c>
      <c r="C169" s="246" t="s">
        <v>836</v>
      </c>
      <c r="D169" s="246" t="s">
        <v>836</v>
      </c>
      <c r="E169" s="129" t="s">
        <v>580</v>
      </c>
      <c r="F169" s="130"/>
      <c r="G169" s="130"/>
      <c r="H169" s="130" t="s">
        <v>1095</v>
      </c>
      <c r="I169" s="246" t="s">
        <v>565</v>
      </c>
      <c r="J169" s="101"/>
      <c r="K169" s="125">
        <f t="shared" si="101"/>
        <v>1</v>
      </c>
      <c r="L169" s="136">
        <v>6084507.2699999986</v>
      </c>
      <c r="M169" s="136">
        <v>2956</v>
      </c>
      <c r="N169" s="151">
        <f t="shared" si="102"/>
        <v>0.30974736302786465</v>
      </c>
      <c r="O169" s="136">
        <v>7973038.9654114796</v>
      </c>
      <c r="P169" s="136">
        <v>0</v>
      </c>
      <c r="Q169" s="136">
        <f t="shared" si="97"/>
        <v>7973038.9654114796</v>
      </c>
      <c r="R169" s="136">
        <v>2262135.226764624</v>
      </c>
      <c r="S169" s="136">
        <f t="shared" si="138"/>
        <v>5710903.7386468556</v>
      </c>
      <c r="T169" s="136">
        <f t="shared" si="108"/>
        <v>0</v>
      </c>
      <c r="U169" s="136" t="b">
        <f t="shared" si="109"/>
        <v>0</v>
      </c>
      <c r="V169" s="136">
        <v>0</v>
      </c>
      <c r="W169" s="136">
        <v>0</v>
      </c>
      <c r="X169" s="136">
        <v>0</v>
      </c>
      <c r="Y169" s="136">
        <v>0</v>
      </c>
      <c r="Z169" s="136">
        <v>0</v>
      </c>
      <c r="AA169" s="63">
        <f t="shared" si="103"/>
        <v>0</v>
      </c>
      <c r="AB169" s="63">
        <v>0</v>
      </c>
      <c r="AC169" s="63">
        <f t="shared" si="104"/>
        <v>5710903.7386468556</v>
      </c>
      <c r="AD169" s="44">
        <f>IF(E169='2. UC Pool Allocations by Type'!B$5,'2. UC Pool Allocations by Type'!J$5,IF(E169='2. UC Pool Allocations by Type'!B$6,'2. UC Pool Allocations by Type'!J$6,IF(E169='2. UC Pool Allocations by Type'!B$7,'2. UC Pool Allocations by Type'!J$7,IF(E169='2. UC Pool Allocations by Type'!B$10,'2. UC Pool Allocations by Type'!J$10,IF(E169='2. UC Pool Allocations by Type'!B$14,'2. UC Pool Allocations by Type'!J$14,IF(E169='2. UC Pool Allocations by Type'!B$15,'2. UC Pool Allocations by Type'!J$15,IF(E169='2. UC Pool Allocations by Type'!B$16,'2. UC Pool Allocations by Type'!J$16,0)))))))</f>
        <v>1888113440.4202065</v>
      </c>
      <c r="AE169" s="64">
        <f t="shared" si="110"/>
        <v>5710903.7386468556</v>
      </c>
      <c r="AF169" s="64">
        <f t="shared" si="111"/>
        <v>0</v>
      </c>
      <c r="AG169" s="64">
        <f t="shared" si="112"/>
        <v>0</v>
      </c>
      <c r="AH169" s="64">
        <f t="shared" si="113"/>
        <v>0</v>
      </c>
      <c r="AI169" s="64">
        <f t="shared" si="114"/>
        <v>0</v>
      </c>
      <c r="AJ169" s="64">
        <f t="shared" si="115"/>
        <v>0</v>
      </c>
      <c r="AK169" s="64">
        <f t="shared" si="116"/>
        <v>0</v>
      </c>
      <c r="AL169" s="42">
        <f t="shared" si="117"/>
        <v>2131582.1510767285</v>
      </c>
      <c r="AM169" s="44">
        <f>IF($F169=$E$362,S169*'1. UC Assumptions'!$H$14,0)</f>
        <v>0</v>
      </c>
      <c r="AN169" s="63">
        <f t="shared" si="105"/>
        <v>0</v>
      </c>
      <c r="AO169" s="63">
        <f t="shared" si="118"/>
        <v>0</v>
      </c>
      <c r="AP169" s="63">
        <f t="shared" si="119"/>
        <v>0</v>
      </c>
      <c r="AQ169" s="63">
        <f t="shared" si="120"/>
        <v>0</v>
      </c>
      <c r="AR169" s="63">
        <f t="shared" si="121"/>
        <v>0</v>
      </c>
      <c r="AS169" s="63">
        <f t="shared" si="122"/>
        <v>2131582.1510767285</v>
      </c>
      <c r="AT169" s="63">
        <f t="shared" si="123"/>
        <v>-234530.54632856199</v>
      </c>
      <c r="AU169" s="87">
        <f t="shared" si="106"/>
        <v>1897051.6047481664</v>
      </c>
      <c r="AV169" s="310">
        <v>1414720.3800000001</v>
      </c>
      <c r="AW169" s="310">
        <f>AV169*'1. UC Assumptions'!$C$19</f>
        <v>619930.47051600006</v>
      </c>
      <c r="AX169" s="311">
        <f>IF(((S169+AA169)-AV169)*'1. UC Assumptions'!$C$19&gt;0,((S169+AA169)-AV169)*'1. UC Assumptions'!$C$19,0)</f>
        <v>1882587.5477590521</v>
      </c>
      <c r="AY169" s="311">
        <f t="shared" si="107"/>
        <v>2502518.0182750523</v>
      </c>
      <c r="AZ169" s="311">
        <f>ROUND(AY169/'1. UC Assumptions'!$C$19,2)</f>
        <v>5710903.7400000002</v>
      </c>
      <c r="BA169" s="311">
        <f t="shared" si="95"/>
        <v>1897051.6047481664</v>
      </c>
      <c r="BB169" s="311">
        <f t="shared" si="124"/>
        <v>0</v>
      </c>
      <c r="BC169" s="311">
        <f t="shared" si="125"/>
        <v>0</v>
      </c>
      <c r="BD169" s="311">
        <f t="shared" si="126"/>
        <v>3813852.1352518341</v>
      </c>
      <c r="BE169" s="311">
        <f t="shared" si="127"/>
        <v>0</v>
      </c>
      <c r="BF169" s="311">
        <f t="shared" si="128"/>
        <v>0</v>
      </c>
      <c r="BG169" s="311">
        <f t="shared" si="139"/>
        <v>0</v>
      </c>
      <c r="BH169" s="311">
        <v>1268005.303220629</v>
      </c>
      <c r="BI169" s="311">
        <f t="shared" si="98"/>
        <v>1897051.6047481664</v>
      </c>
      <c r="BJ169" s="312">
        <f t="shared" si="99"/>
        <v>629046.30152753741</v>
      </c>
      <c r="BK169" s="311">
        <f t="shared" si="130"/>
        <v>1897051.6047481664</v>
      </c>
      <c r="BL169" s="311">
        <f t="shared" si="131"/>
        <v>0</v>
      </c>
      <c r="BM169" s="311">
        <f t="shared" si="132"/>
        <v>0</v>
      </c>
      <c r="BN169" s="311">
        <f t="shared" si="133"/>
        <v>0</v>
      </c>
      <c r="BO169" s="311">
        <f t="shared" si="134"/>
        <v>0</v>
      </c>
      <c r="BP169" s="311">
        <f t="shared" si="135"/>
        <v>0</v>
      </c>
      <c r="BQ169" s="311">
        <f t="shared" si="136"/>
        <v>0</v>
      </c>
      <c r="BR169" s="311">
        <f t="shared" si="96"/>
        <v>482331.22474816628</v>
      </c>
      <c r="BS169" s="311">
        <f>ROUNDDOWN(BR169*'1. UC Assumptions'!$C$19,2)</f>
        <v>211357.54</v>
      </c>
      <c r="BT169" s="313">
        <f>IF(BR169&gt;0,BR169/'1. UC Assumptions'!$C$29*'1. UC Assumptions'!$C$28,0)</f>
        <v>423556.21201857348</v>
      </c>
      <c r="BU169" s="312">
        <f>BT169*'1. UC Assumptions'!$C$19</f>
        <v>185602.3321065389</v>
      </c>
      <c r="BV169" s="312">
        <f t="shared" si="100"/>
        <v>1838276.5920185735</v>
      </c>
      <c r="BW169" s="79"/>
      <c r="BX169" s="93"/>
      <c r="BY169" s="93"/>
      <c r="BZ169" s="136">
        <v>7569698.1999999983</v>
      </c>
      <c r="CA169" s="136">
        <v>7973038.9654114796</v>
      </c>
      <c r="CB169" s="146">
        <f t="shared" si="137"/>
        <v>0</v>
      </c>
    </row>
    <row r="170" spans="1:80" s="6" customFormat="1">
      <c r="A170" s="130" t="s">
        <v>1226</v>
      </c>
      <c r="B170" s="264" t="s">
        <v>85</v>
      </c>
      <c r="C170" s="246" t="s">
        <v>85</v>
      </c>
      <c r="D170" s="246" t="s">
        <v>85</v>
      </c>
      <c r="E170" s="129" t="s">
        <v>580</v>
      </c>
      <c r="F170" s="130" t="s">
        <v>604</v>
      </c>
      <c r="G170" s="130"/>
      <c r="H170" s="130" t="s">
        <v>1096</v>
      </c>
      <c r="I170" s="246" t="s">
        <v>572</v>
      </c>
      <c r="J170" s="101"/>
      <c r="K170" s="125">
        <f t="shared" si="101"/>
        <v>1</v>
      </c>
      <c r="L170" s="136">
        <v>13926002.583345599</v>
      </c>
      <c r="M170" s="136">
        <v>35599866.559999987</v>
      </c>
      <c r="N170" s="151">
        <f t="shared" si="102"/>
        <v>9.0025163930265606E-2</v>
      </c>
      <c r="O170" s="136">
        <v>53980101.996408865</v>
      </c>
      <c r="P170" s="136">
        <v>4341.6353552972796</v>
      </c>
      <c r="Q170" s="136">
        <f t="shared" si="97"/>
        <v>53984443.631764159</v>
      </c>
      <c r="R170" s="136">
        <v>11663791.084751183</v>
      </c>
      <c r="S170" s="136">
        <f t="shared" si="138"/>
        <v>42320652.547012977</v>
      </c>
      <c r="T170" s="136">
        <f t="shared" si="108"/>
        <v>42320652.547012977</v>
      </c>
      <c r="U170" s="136" t="b">
        <f t="shared" si="109"/>
        <v>0</v>
      </c>
      <c r="V170" s="136">
        <v>8539319.8499999996</v>
      </c>
      <c r="W170" s="136">
        <v>0</v>
      </c>
      <c r="X170" s="136">
        <v>0</v>
      </c>
      <c r="Y170" s="136">
        <v>0</v>
      </c>
      <c r="Z170" s="136">
        <v>0</v>
      </c>
      <c r="AA170" s="63">
        <f t="shared" si="103"/>
        <v>8539319.8499999996</v>
      </c>
      <c r="AB170" s="63">
        <v>0</v>
      </c>
      <c r="AC170" s="63">
        <f t="shared" si="104"/>
        <v>50859972.397012979</v>
      </c>
      <c r="AD170" s="44">
        <f>IF(E170='2. UC Pool Allocations by Type'!B$5,'2. UC Pool Allocations by Type'!J$5,IF(E170='2. UC Pool Allocations by Type'!B$6,'2. UC Pool Allocations by Type'!J$6,IF(E170='2. UC Pool Allocations by Type'!B$7,'2. UC Pool Allocations by Type'!J$7,IF(E170='2. UC Pool Allocations by Type'!B$10,'2. UC Pool Allocations by Type'!J$10,IF(E170='2. UC Pool Allocations by Type'!B$14,'2. UC Pool Allocations by Type'!J$14,IF(E170='2. UC Pool Allocations by Type'!B$15,'2. UC Pool Allocations by Type'!J$15,IF(E170='2. UC Pool Allocations by Type'!B$16,'2. UC Pool Allocations by Type'!J$16,0)))))))</f>
        <v>1888113440.4202065</v>
      </c>
      <c r="AE170" s="64">
        <f t="shared" si="110"/>
        <v>50859972.397012979</v>
      </c>
      <c r="AF170" s="64">
        <f t="shared" si="111"/>
        <v>0</v>
      </c>
      <c r="AG170" s="64">
        <f t="shared" si="112"/>
        <v>0</v>
      </c>
      <c r="AH170" s="64">
        <f t="shared" si="113"/>
        <v>0</v>
      </c>
      <c r="AI170" s="64">
        <f t="shared" si="114"/>
        <v>0</v>
      </c>
      <c r="AJ170" s="64">
        <f t="shared" si="115"/>
        <v>0</v>
      </c>
      <c r="AK170" s="64">
        <f t="shared" si="116"/>
        <v>0</v>
      </c>
      <c r="AL170" s="42">
        <f t="shared" si="117"/>
        <v>18983371.866711799</v>
      </c>
      <c r="AM170" s="44">
        <f>IF($F170=$E$362,S170*'1. UC Assumptions'!$H$14,0)</f>
        <v>33639493.050189801</v>
      </c>
      <c r="AN170" s="63">
        <f t="shared" si="105"/>
        <v>14656121.183478002</v>
      </c>
      <c r="AO170" s="63">
        <f t="shared" si="118"/>
        <v>0</v>
      </c>
      <c r="AP170" s="63">
        <f t="shared" si="119"/>
        <v>0</v>
      </c>
      <c r="AQ170" s="63">
        <f t="shared" si="120"/>
        <v>0</v>
      </c>
      <c r="AR170" s="63">
        <f t="shared" si="121"/>
        <v>14656121.183478002</v>
      </c>
      <c r="AS170" s="63">
        <f t="shared" si="122"/>
        <v>0</v>
      </c>
      <c r="AT170" s="63">
        <f t="shared" si="123"/>
        <v>0</v>
      </c>
      <c r="AU170" s="87">
        <f t="shared" si="106"/>
        <v>33639493.050189801</v>
      </c>
      <c r="AV170" s="310">
        <v>32297861.850000001</v>
      </c>
      <c r="AW170" s="310">
        <f>AV170*'1. UC Assumptions'!$C$19</f>
        <v>14152923.06267</v>
      </c>
      <c r="AX170" s="311">
        <f>IF(((S170+AA170)-AV170)*'1. UC Assumptions'!$C$19&gt;0,((S170+AA170)-AV170)*'1. UC Assumptions'!$C$19,0)</f>
        <v>8133916.8417010866</v>
      </c>
      <c r="AY170" s="311">
        <f t="shared" si="107"/>
        <v>22286839.904371087</v>
      </c>
      <c r="AZ170" s="311">
        <f>ROUND(AY170/'1. UC Assumptions'!$C$19,2)</f>
        <v>50859972.399999999</v>
      </c>
      <c r="BA170" s="311">
        <f t="shared" si="95"/>
        <v>33639493.050189801</v>
      </c>
      <c r="BB170" s="311">
        <f t="shared" si="124"/>
        <v>0</v>
      </c>
      <c r="BC170" s="311">
        <f t="shared" si="125"/>
        <v>0</v>
      </c>
      <c r="BD170" s="311">
        <f t="shared" si="126"/>
        <v>17220479.349810198</v>
      </c>
      <c r="BE170" s="311">
        <f t="shared" si="127"/>
        <v>0</v>
      </c>
      <c r="BF170" s="311">
        <f t="shared" si="128"/>
        <v>0</v>
      </c>
      <c r="BG170" s="311">
        <f t="shared" si="139"/>
        <v>0</v>
      </c>
      <c r="BH170" s="311">
        <v>32297421.798622679</v>
      </c>
      <c r="BI170" s="311">
        <f t="shared" si="98"/>
        <v>33639493.050189801</v>
      </c>
      <c r="BJ170" s="312">
        <f t="shared" si="99"/>
        <v>1342071.2515671216</v>
      </c>
      <c r="BK170" s="311">
        <f t="shared" si="130"/>
        <v>33639493.050189801</v>
      </c>
      <c r="BL170" s="311">
        <f t="shared" si="131"/>
        <v>0</v>
      </c>
      <c r="BM170" s="311">
        <f t="shared" si="132"/>
        <v>0</v>
      </c>
      <c r="BN170" s="311">
        <f t="shared" si="133"/>
        <v>0</v>
      </c>
      <c r="BO170" s="311">
        <f t="shared" si="134"/>
        <v>0</v>
      </c>
      <c r="BP170" s="311">
        <f t="shared" si="135"/>
        <v>0</v>
      </c>
      <c r="BQ170" s="311">
        <f t="shared" si="136"/>
        <v>0</v>
      </c>
      <c r="BR170" s="311">
        <f t="shared" si="96"/>
        <v>1341631.2001897991</v>
      </c>
      <c r="BS170" s="311">
        <f>ROUNDDOWN(BR170*'1. UC Assumptions'!$C$19,2)</f>
        <v>587902.79</v>
      </c>
      <c r="BT170" s="313">
        <f>IF(BR170&gt;0,BR170/'1. UC Assumptions'!$C$29*'1. UC Assumptions'!$C$28,0)</f>
        <v>1178145.2245290994</v>
      </c>
      <c r="BU170" s="312">
        <f>BT170*'1. UC Assumptions'!$C$19</f>
        <v>516263.23738865135</v>
      </c>
      <c r="BV170" s="312">
        <f t="shared" si="100"/>
        <v>33476007.0745291</v>
      </c>
      <c r="BW170" s="79"/>
      <c r="BX170" s="93"/>
      <c r="BY170" s="93"/>
      <c r="BZ170" s="136">
        <v>15669498.593345597</v>
      </c>
      <c r="CA170" s="136">
        <v>53980101.996408865</v>
      </c>
      <c r="CB170" s="146">
        <f t="shared" si="137"/>
        <v>-4341.6353552937508</v>
      </c>
    </row>
    <row r="171" spans="1:80" s="6" customFormat="1">
      <c r="A171" s="130" t="s">
        <v>286</v>
      </c>
      <c r="B171" s="130" t="s">
        <v>287</v>
      </c>
      <c r="C171" s="246" t="s">
        <v>287</v>
      </c>
      <c r="D171" s="246" t="s">
        <v>287</v>
      </c>
      <c r="E171" s="129" t="s">
        <v>580</v>
      </c>
      <c r="F171" s="130"/>
      <c r="G171" s="130"/>
      <c r="H171" s="130" t="s">
        <v>1097</v>
      </c>
      <c r="I171" s="246" t="s">
        <v>567</v>
      </c>
      <c r="J171" s="101"/>
      <c r="K171" s="125" t="str">
        <f t="shared" si="101"/>
        <v xml:space="preserve"> </v>
      </c>
      <c r="L171" s="136">
        <v>15189941.434296181</v>
      </c>
      <c r="M171" s="136">
        <v>15881367</v>
      </c>
      <c r="N171" s="151">
        <f t="shared" si="102"/>
        <v>0.12399758984921361</v>
      </c>
      <c r="O171" s="136">
        <v>34924075.793610454</v>
      </c>
      <c r="P171" s="136">
        <v>0</v>
      </c>
      <c r="Q171" s="136">
        <f t="shared" si="97"/>
        <v>34924075.793610454</v>
      </c>
      <c r="R171" s="136">
        <v>0</v>
      </c>
      <c r="S171" s="136">
        <f t="shared" si="138"/>
        <v>34924075.793610454</v>
      </c>
      <c r="T171" s="136">
        <f t="shared" si="108"/>
        <v>0</v>
      </c>
      <c r="U171" s="136" t="b">
        <f t="shared" si="109"/>
        <v>0</v>
      </c>
      <c r="V171" s="136">
        <v>0</v>
      </c>
      <c r="W171" s="136">
        <v>0</v>
      </c>
      <c r="X171" s="136">
        <v>0</v>
      </c>
      <c r="Y171" s="136">
        <v>0</v>
      </c>
      <c r="Z171" s="136">
        <v>0</v>
      </c>
      <c r="AA171" s="63">
        <f t="shared" si="103"/>
        <v>0</v>
      </c>
      <c r="AB171" s="63">
        <v>0</v>
      </c>
      <c r="AC171" s="63">
        <f t="shared" si="104"/>
        <v>34924075.793610454</v>
      </c>
      <c r="AD171" s="44">
        <f>IF(E171='2. UC Pool Allocations by Type'!B$5,'2. UC Pool Allocations by Type'!J$5,IF(E171='2. UC Pool Allocations by Type'!B$6,'2. UC Pool Allocations by Type'!J$6,IF(E171='2. UC Pool Allocations by Type'!B$7,'2. UC Pool Allocations by Type'!J$7,IF(E171='2. UC Pool Allocations by Type'!B$10,'2. UC Pool Allocations by Type'!J$10,IF(E171='2. UC Pool Allocations by Type'!B$14,'2. UC Pool Allocations by Type'!J$14,IF(E171='2. UC Pool Allocations by Type'!B$15,'2. UC Pool Allocations by Type'!J$15,IF(E171='2. UC Pool Allocations by Type'!B$16,'2. UC Pool Allocations by Type'!J$16,0)))))))</f>
        <v>1888113440.4202065</v>
      </c>
      <c r="AE171" s="64">
        <f t="shared" si="110"/>
        <v>34924075.793610454</v>
      </c>
      <c r="AF171" s="64">
        <f t="shared" si="111"/>
        <v>0</v>
      </c>
      <c r="AG171" s="64">
        <f t="shared" si="112"/>
        <v>0</v>
      </c>
      <c r="AH171" s="64">
        <f t="shared" si="113"/>
        <v>0</v>
      </c>
      <c r="AI171" s="64">
        <f t="shared" si="114"/>
        <v>0</v>
      </c>
      <c r="AJ171" s="64">
        <f t="shared" si="115"/>
        <v>0</v>
      </c>
      <c r="AK171" s="64">
        <f t="shared" si="116"/>
        <v>0</v>
      </c>
      <c r="AL171" s="42">
        <f t="shared" si="117"/>
        <v>13035333.81253412</v>
      </c>
      <c r="AM171" s="44">
        <f>IF($F171=$E$362,S171*'1. UC Assumptions'!$H$14,0)</f>
        <v>0</v>
      </c>
      <c r="AN171" s="63">
        <f t="shared" si="105"/>
        <v>0</v>
      </c>
      <c r="AO171" s="63">
        <f t="shared" si="118"/>
        <v>0</v>
      </c>
      <c r="AP171" s="63">
        <f t="shared" si="119"/>
        <v>0</v>
      </c>
      <c r="AQ171" s="63">
        <f t="shared" si="120"/>
        <v>0</v>
      </c>
      <c r="AR171" s="63">
        <f t="shared" si="121"/>
        <v>0</v>
      </c>
      <c r="AS171" s="63">
        <f t="shared" si="122"/>
        <v>13035333.81253412</v>
      </c>
      <c r="AT171" s="63">
        <f t="shared" si="123"/>
        <v>-1434232.2950511316</v>
      </c>
      <c r="AU171" s="87">
        <f t="shared" si="106"/>
        <v>11601101.517482989</v>
      </c>
      <c r="AV171" s="310">
        <v>11084396.719999999</v>
      </c>
      <c r="AW171" s="310">
        <f>AV171*'1. UC Assumptions'!$C$19</f>
        <v>4857182.6427039988</v>
      </c>
      <c r="AX171" s="311">
        <f>IF(((S171+AA171)-AV171)*'1. UC Assumptions'!$C$19&gt;0,((S171+AA171)-AV171)*'1. UC Assumptions'!$C$19,0)</f>
        <v>10446547.3700561</v>
      </c>
      <c r="AY171" s="311">
        <f t="shared" si="107"/>
        <v>15303730.012760099</v>
      </c>
      <c r="AZ171" s="311">
        <f>ROUND(AY171/'1. UC Assumptions'!$C$19,2)</f>
        <v>34924075.789999999</v>
      </c>
      <c r="BA171" s="311">
        <f t="shared" si="95"/>
        <v>11601101.517482989</v>
      </c>
      <c r="BB171" s="311">
        <f t="shared" si="124"/>
        <v>0</v>
      </c>
      <c r="BC171" s="311">
        <f t="shared" si="125"/>
        <v>0</v>
      </c>
      <c r="BD171" s="311">
        <f t="shared" si="126"/>
        <v>23322974.272517011</v>
      </c>
      <c r="BE171" s="311">
        <f t="shared" si="127"/>
        <v>0</v>
      </c>
      <c r="BF171" s="311">
        <f t="shared" si="128"/>
        <v>0</v>
      </c>
      <c r="BG171" s="311">
        <f t="shared" si="139"/>
        <v>0</v>
      </c>
      <c r="BH171" s="311">
        <v>9934877.5311087742</v>
      </c>
      <c r="BI171" s="311">
        <f t="shared" si="98"/>
        <v>11601101.517482989</v>
      </c>
      <c r="BJ171" s="312">
        <f t="shared" si="99"/>
        <v>1666223.9863742143</v>
      </c>
      <c r="BK171" s="311">
        <f t="shared" si="130"/>
        <v>11601101.517482989</v>
      </c>
      <c r="BL171" s="311">
        <f t="shared" si="131"/>
        <v>0</v>
      </c>
      <c r="BM171" s="311">
        <f t="shared" si="132"/>
        <v>0</v>
      </c>
      <c r="BN171" s="311">
        <f t="shared" si="133"/>
        <v>0</v>
      </c>
      <c r="BO171" s="311">
        <f t="shared" si="134"/>
        <v>0</v>
      </c>
      <c r="BP171" s="311">
        <f t="shared" si="135"/>
        <v>0</v>
      </c>
      <c r="BQ171" s="311">
        <f t="shared" si="136"/>
        <v>0</v>
      </c>
      <c r="BR171" s="311">
        <f t="shared" si="96"/>
        <v>516704.79748298973</v>
      </c>
      <c r="BS171" s="311">
        <f>ROUNDDOWN(BR171*'1. UC Assumptions'!$C$19,2)</f>
        <v>226420.04</v>
      </c>
      <c r="BT171" s="313">
        <f>IF(BR171&gt;0,BR171/'1. UC Assumptions'!$C$29*'1. UC Assumptions'!$C$28,0)</f>
        <v>453741.15446908213</v>
      </c>
      <c r="BU171" s="312">
        <f>BT171*'1. UC Assumptions'!$C$19</f>
        <v>198829.37388835178</v>
      </c>
      <c r="BV171" s="312">
        <f t="shared" si="100"/>
        <v>11538137.874469081</v>
      </c>
      <c r="BW171" s="79"/>
      <c r="BX171" s="93"/>
      <c r="BY171" s="93"/>
      <c r="BZ171" s="136">
        <v>17288914.794296183</v>
      </c>
      <c r="CA171" s="136">
        <v>34924075.793610454</v>
      </c>
      <c r="CB171" s="146">
        <f t="shared" si="137"/>
        <v>0</v>
      </c>
    </row>
    <row r="172" spans="1:80" s="6" customFormat="1">
      <c r="A172" s="130" t="s">
        <v>1227</v>
      </c>
      <c r="B172" s="130" t="s">
        <v>158</v>
      </c>
      <c r="C172" s="246" t="s">
        <v>158</v>
      </c>
      <c r="D172" s="246" t="s">
        <v>158</v>
      </c>
      <c r="E172" s="129" t="s">
        <v>580</v>
      </c>
      <c r="F172" s="130"/>
      <c r="G172" s="130"/>
      <c r="H172" s="130" t="s">
        <v>1098</v>
      </c>
      <c r="I172" s="246" t="s">
        <v>567</v>
      </c>
      <c r="J172" s="101"/>
      <c r="K172" s="125">
        <f t="shared" si="101"/>
        <v>1</v>
      </c>
      <c r="L172" s="136">
        <v>35527011.55292204</v>
      </c>
      <c r="M172" s="136">
        <v>42960338</v>
      </c>
      <c r="N172" s="151">
        <f t="shared" si="102"/>
        <v>0.1213903909250198</v>
      </c>
      <c r="O172" s="136">
        <v>88014959.597819924</v>
      </c>
      <c r="P172" s="136">
        <v>0</v>
      </c>
      <c r="Q172" s="136">
        <f t="shared" si="97"/>
        <v>88014959.597819924</v>
      </c>
      <c r="R172" s="136">
        <v>9418164.5688134972</v>
      </c>
      <c r="S172" s="136">
        <f t="shared" si="138"/>
        <v>78596795.029006422</v>
      </c>
      <c r="T172" s="136">
        <f t="shared" si="108"/>
        <v>0</v>
      </c>
      <c r="U172" s="136" t="b">
        <f t="shared" si="109"/>
        <v>0</v>
      </c>
      <c r="V172" s="136">
        <v>1539390</v>
      </c>
      <c r="W172" s="136">
        <v>0</v>
      </c>
      <c r="X172" s="136">
        <v>0</v>
      </c>
      <c r="Y172" s="136">
        <v>0</v>
      </c>
      <c r="Z172" s="136">
        <v>0</v>
      </c>
      <c r="AA172" s="63">
        <f t="shared" si="103"/>
        <v>1539390</v>
      </c>
      <c r="AB172" s="63">
        <v>0</v>
      </c>
      <c r="AC172" s="63">
        <f t="shared" si="104"/>
        <v>80136185.029006422</v>
      </c>
      <c r="AD172" s="44">
        <f>IF(E172='2. UC Pool Allocations by Type'!B$5,'2. UC Pool Allocations by Type'!J$5,IF(E172='2. UC Pool Allocations by Type'!B$6,'2. UC Pool Allocations by Type'!J$6,IF(E172='2. UC Pool Allocations by Type'!B$7,'2. UC Pool Allocations by Type'!J$7,IF(E172='2. UC Pool Allocations by Type'!B$10,'2. UC Pool Allocations by Type'!J$10,IF(E172='2. UC Pool Allocations by Type'!B$14,'2. UC Pool Allocations by Type'!J$14,IF(E172='2. UC Pool Allocations by Type'!B$15,'2. UC Pool Allocations by Type'!J$15,IF(E172='2. UC Pool Allocations by Type'!B$16,'2. UC Pool Allocations by Type'!J$16,0)))))))</f>
        <v>1888113440.4202065</v>
      </c>
      <c r="AE172" s="64">
        <f t="shared" si="110"/>
        <v>80136185.029006422</v>
      </c>
      <c r="AF172" s="64">
        <f t="shared" si="111"/>
        <v>0</v>
      </c>
      <c r="AG172" s="64">
        <f t="shared" si="112"/>
        <v>0</v>
      </c>
      <c r="AH172" s="64">
        <f t="shared" si="113"/>
        <v>0</v>
      </c>
      <c r="AI172" s="64">
        <f t="shared" si="114"/>
        <v>0</v>
      </c>
      <c r="AJ172" s="64">
        <f t="shared" si="115"/>
        <v>0</v>
      </c>
      <c r="AK172" s="64">
        <f t="shared" si="116"/>
        <v>0</v>
      </c>
      <c r="AL172" s="42">
        <f t="shared" si="117"/>
        <v>29910653.283693004</v>
      </c>
      <c r="AM172" s="44">
        <f>IF($F172=$E$362,S172*'1. UC Assumptions'!$H$14,0)</f>
        <v>0</v>
      </c>
      <c r="AN172" s="63">
        <f t="shared" si="105"/>
        <v>0</v>
      </c>
      <c r="AO172" s="63">
        <f t="shared" si="118"/>
        <v>0</v>
      </c>
      <c r="AP172" s="63">
        <f t="shared" si="119"/>
        <v>0</v>
      </c>
      <c r="AQ172" s="63">
        <f t="shared" si="120"/>
        <v>0</v>
      </c>
      <c r="AR172" s="63">
        <f t="shared" si="121"/>
        <v>0</v>
      </c>
      <c r="AS172" s="63">
        <f t="shared" si="122"/>
        <v>29910653.283693004</v>
      </c>
      <c r="AT172" s="63">
        <f t="shared" si="123"/>
        <v>-3290964.8132140916</v>
      </c>
      <c r="AU172" s="87">
        <f t="shared" si="106"/>
        <v>26619688.470478915</v>
      </c>
      <c r="AV172" s="310">
        <v>25372409.939999998</v>
      </c>
      <c r="AW172" s="310">
        <f>AV172*'1. UC Assumptions'!$C$19</f>
        <v>11118190.035707999</v>
      </c>
      <c r="AX172" s="311">
        <f>IF(((S172+AA172)-AV172)*'1. UC Assumptions'!$C$19&gt;0,((S172+AA172)-AV172)*'1. UC Assumptions'!$C$19,0)</f>
        <v>23997486.244002614</v>
      </c>
      <c r="AY172" s="311">
        <f t="shared" si="107"/>
        <v>35115676.279710613</v>
      </c>
      <c r="AZ172" s="311">
        <f>ROUND(AY172/'1. UC Assumptions'!$C$19,2)</f>
        <v>80136185.030000001</v>
      </c>
      <c r="BA172" s="311">
        <f t="shared" si="95"/>
        <v>26619688.470478915</v>
      </c>
      <c r="BB172" s="311">
        <f t="shared" si="124"/>
        <v>0</v>
      </c>
      <c r="BC172" s="311">
        <f t="shared" si="125"/>
        <v>0</v>
      </c>
      <c r="BD172" s="311">
        <f t="shared" si="126"/>
        <v>53516496.559521087</v>
      </c>
      <c r="BE172" s="311">
        <f t="shared" si="127"/>
        <v>0</v>
      </c>
      <c r="BF172" s="311">
        <f t="shared" si="128"/>
        <v>0</v>
      </c>
      <c r="BG172" s="311">
        <f t="shared" si="139"/>
        <v>0</v>
      </c>
      <c r="BH172" s="311">
        <v>22741137.055746898</v>
      </c>
      <c r="BI172" s="311">
        <f t="shared" si="98"/>
        <v>26619688.470478915</v>
      </c>
      <c r="BJ172" s="312">
        <f t="shared" si="99"/>
        <v>3878551.4147320166</v>
      </c>
      <c r="BK172" s="311">
        <f t="shared" si="130"/>
        <v>26619688.470478915</v>
      </c>
      <c r="BL172" s="311">
        <f t="shared" si="131"/>
        <v>0</v>
      </c>
      <c r="BM172" s="311">
        <f t="shared" si="132"/>
        <v>0</v>
      </c>
      <c r="BN172" s="311">
        <f t="shared" si="133"/>
        <v>0</v>
      </c>
      <c r="BO172" s="311">
        <f t="shared" si="134"/>
        <v>0</v>
      </c>
      <c r="BP172" s="311">
        <f t="shared" si="135"/>
        <v>0</v>
      </c>
      <c r="BQ172" s="311">
        <f t="shared" si="136"/>
        <v>0</v>
      </c>
      <c r="BR172" s="311">
        <f t="shared" si="96"/>
        <v>1247278.5304789171</v>
      </c>
      <c r="BS172" s="311">
        <f>ROUNDDOWN(BR172*'1. UC Assumptions'!$C$19,2)</f>
        <v>546557.44999999995</v>
      </c>
      <c r="BT172" s="313">
        <f>IF(BR172&gt;0,BR172/'1. UC Assumptions'!$C$29*'1. UC Assumptions'!$C$28,0)</f>
        <v>1095290.0052812754</v>
      </c>
      <c r="BU172" s="312">
        <f>BT172*'1. UC Assumptions'!$C$19</f>
        <v>479956.08031425485</v>
      </c>
      <c r="BV172" s="312">
        <f t="shared" si="100"/>
        <v>26467699.945281275</v>
      </c>
      <c r="BW172" s="79"/>
      <c r="BX172" s="93"/>
      <c r="BY172" s="93"/>
      <c r="BZ172" s="136">
        <v>40634744.922922038</v>
      </c>
      <c r="CA172" s="136">
        <v>88014959.597819924</v>
      </c>
      <c r="CB172" s="146">
        <f t="shared" si="137"/>
        <v>0</v>
      </c>
    </row>
    <row r="173" spans="1:80" s="6" customFormat="1">
      <c r="A173" s="130" t="s">
        <v>1228</v>
      </c>
      <c r="B173" s="130" t="s">
        <v>301</v>
      </c>
      <c r="C173" s="246" t="s">
        <v>301</v>
      </c>
      <c r="D173" s="246" t="s">
        <v>301</v>
      </c>
      <c r="E173" s="129" t="s">
        <v>580</v>
      </c>
      <c r="F173" s="130"/>
      <c r="G173" s="130"/>
      <c r="H173" s="130" t="s">
        <v>1099</v>
      </c>
      <c r="I173" s="246" t="s">
        <v>1409</v>
      </c>
      <c r="J173" s="101"/>
      <c r="K173" s="125" t="str">
        <f t="shared" si="101"/>
        <v xml:space="preserve"> </v>
      </c>
      <c r="L173" s="136">
        <v>4299335.0252925251</v>
      </c>
      <c r="M173" s="136">
        <v>7213559</v>
      </c>
      <c r="N173" s="151">
        <f t="shared" si="102"/>
        <v>9.4570755491411695E-2</v>
      </c>
      <c r="O173" s="136">
        <v>12601677.111156998</v>
      </c>
      <c r="P173" s="136">
        <v>0</v>
      </c>
      <c r="Q173" s="136">
        <f t="shared" si="97"/>
        <v>12601677.111156998</v>
      </c>
      <c r="R173" s="136">
        <v>0</v>
      </c>
      <c r="S173" s="136">
        <f t="shared" si="138"/>
        <v>12601677.111156998</v>
      </c>
      <c r="T173" s="136">
        <f t="shared" si="108"/>
        <v>0</v>
      </c>
      <c r="U173" s="136" t="b">
        <f t="shared" si="109"/>
        <v>0</v>
      </c>
      <c r="V173" s="136">
        <v>0</v>
      </c>
      <c r="W173" s="136">
        <v>0</v>
      </c>
      <c r="X173" s="136">
        <v>0</v>
      </c>
      <c r="Y173" s="136">
        <v>0</v>
      </c>
      <c r="Z173" s="136">
        <v>0</v>
      </c>
      <c r="AA173" s="63">
        <f t="shared" si="103"/>
        <v>0</v>
      </c>
      <c r="AB173" s="63">
        <v>0</v>
      </c>
      <c r="AC173" s="63">
        <f t="shared" si="104"/>
        <v>12601677.111156998</v>
      </c>
      <c r="AD173" s="44">
        <f>IF(E173='2. UC Pool Allocations by Type'!B$5,'2. UC Pool Allocations by Type'!J$5,IF(E173='2. UC Pool Allocations by Type'!B$6,'2. UC Pool Allocations by Type'!J$6,IF(E173='2. UC Pool Allocations by Type'!B$7,'2. UC Pool Allocations by Type'!J$7,IF(E173='2. UC Pool Allocations by Type'!B$10,'2. UC Pool Allocations by Type'!J$10,IF(E173='2. UC Pool Allocations by Type'!B$14,'2. UC Pool Allocations by Type'!J$14,IF(E173='2. UC Pool Allocations by Type'!B$15,'2. UC Pool Allocations by Type'!J$15,IF(E173='2. UC Pool Allocations by Type'!B$16,'2. UC Pool Allocations by Type'!J$16,0)))))))</f>
        <v>1888113440.4202065</v>
      </c>
      <c r="AE173" s="64">
        <f t="shared" si="110"/>
        <v>12601677.111156998</v>
      </c>
      <c r="AF173" s="64">
        <f t="shared" si="111"/>
        <v>0</v>
      </c>
      <c r="AG173" s="64">
        <f t="shared" si="112"/>
        <v>0</v>
      </c>
      <c r="AH173" s="64">
        <f t="shared" si="113"/>
        <v>0</v>
      </c>
      <c r="AI173" s="64">
        <f t="shared" si="114"/>
        <v>0</v>
      </c>
      <c r="AJ173" s="64">
        <f t="shared" si="115"/>
        <v>0</v>
      </c>
      <c r="AK173" s="64">
        <f t="shared" si="116"/>
        <v>0</v>
      </c>
      <c r="AL173" s="42">
        <f t="shared" si="117"/>
        <v>4703548.0255072527</v>
      </c>
      <c r="AM173" s="44">
        <f>IF($F173=$E$362,S173*'1. UC Assumptions'!$H$14,0)</f>
        <v>0</v>
      </c>
      <c r="AN173" s="63">
        <f t="shared" si="105"/>
        <v>0</v>
      </c>
      <c r="AO173" s="63">
        <f t="shared" si="118"/>
        <v>0</v>
      </c>
      <c r="AP173" s="63">
        <f t="shared" si="119"/>
        <v>0</v>
      </c>
      <c r="AQ173" s="63">
        <f t="shared" si="120"/>
        <v>0</v>
      </c>
      <c r="AR173" s="63">
        <f t="shared" si="121"/>
        <v>0</v>
      </c>
      <c r="AS173" s="63">
        <f t="shared" si="122"/>
        <v>4703548.0255072527</v>
      </c>
      <c r="AT173" s="63">
        <f t="shared" si="123"/>
        <v>-517514.97710169037</v>
      </c>
      <c r="AU173" s="87">
        <f t="shared" si="106"/>
        <v>4186033.0484055625</v>
      </c>
      <c r="AV173" s="310">
        <v>4107116.5500000003</v>
      </c>
      <c r="AW173" s="310">
        <f>AV173*'1. UC Assumptions'!$C$19</f>
        <v>1799738.47221</v>
      </c>
      <c r="AX173" s="311">
        <f>IF(((S173+AA173)-AV173)*'1. UC Assumptions'!$C$19&gt;0,((S173+AA173)-AV173)*'1. UC Assumptions'!$C$19,0)</f>
        <v>3722316.4378989963</v>
      </c>
      <c r="AY173" s="311">
        <f t="shared" si="107"/>
        <v>5522054.9101089966</v>
      </c>
      <c r="AZ173" s="311">
        <f>ROUND(AY173/'1. UC Assumptions'!$C$19,2)</f>
        <v>12601677.109999999</v>
      </c>
      <c r="BA173" s="311">
        <f t="shared" si="95"/>
        <v>4186033.0484055625</v>
      </c>
      <c r="BB173" s="311">
        <f t="shared" si="124"/>
        <v>0</v>
      </c>
      <c r="BC173" s="311">
        <f t="shared" si="125"/>
        <v>0</v>
      </c>
      <c r="BD173" s="311">
        <f t="shared" si="126"/>
        <v>8415644.0615944378</v>
      </c>
      <c r="BE173" s="311">
        <f t="shared" si="127"/>
        <v>0</v>
      </c>
      <c r="BF173" s="311">
        <f t="shared" si="128"/>
        <v>0</v>
      </c>
      <c r="BG173" s="311">
        <f t="shared" si="139"/>
        <v>0</v>
      </c>
      <c r="BH173" s="311">
        <v>3681183.6372987591</v>
      </c>
      <c r="BI173" s="311">
        <f t="shared" si="98"/>
        <v>4186033.0484055625</v>
      </c>
      <c r="BJ173" s="312">
        <f t="shared" si="99"/>
        <v>504849.41110680345</v>
      </c>
      <c r="BK173" s="311">
        <f t="shared" si="130"/>
        <v>4186033.0484055625</v>
      </c>
      <c r="BL173" s="311">
        <f t="shared" si="131"/>
        <v>0</v>
      </c>
      <c r="BM173" s="311">
        <f t="shared" si="132"/>
        <v>0</v>
      </c>
      <c r="BN173" s="311">
        <f t="shared" si="133"/>
        <v>0</v>
      </c>
      <c r="BO173" s="311">
        <f t="shared" si="134"/>
        <v>0</v>
      </c>
      <c r="BP173" s="311">
        <f t="shared" si="135"/>
        <v>0</v>
      </c>
      <c r="BQ173" s="311">
        <f t="shared" si="136"/>
        <v>0</v>
      </c>
      <c r="BR173" s="311">
        <f t="shared" si="96"/>
        <v>78916.498405562248</v>
      </c>
      <c r="BS173" s="311">
        <f>ROUNDDOWN(BR173*'1. UC Assumptions'!$C$19,2)</f>
        <v>34581.199999999997</v>
      </c>
      <c r="BT173" s="313">
        <f>IF(BR173&gt;0,BR173/'1. UC Assumptions'!$C$29*'1. UC Assumptions'!$C$28,0)</f>
        <v>69300.039921491363</v>
      </c>
      <c r="BU173" s="312">
        <f>BT173*'1. UC Assumptions'!$C$19</f>
        <v>30367.277493597514</v>
      </c>
      <c r="BV173" s="312">
        <f t="shared" si="100"/>
        <v>4176416.5899214917</v>
      </c>
      <c r="BW173" s="79"/>
      <c r="BX173" s="93"/>
      <c r="BY173" s="93"/>
      <c r="BZ173" s="136">
        <v>4755295.4752925253</v>
      </c>
      <c r="CA173" s="136">
        <v>12601677.111156998</v>
      </c>
      <c r="CB173" s="146">
        <f t="shared" si="137"/>
        <v>0</v>
      </c>
    </row>
    <row r="174" spans="1:80" s="6" customFormat="1">
      <c r="A174" s="130" t="s">
        <v>99</v>
      </c>
      <c r="B174" s="130" t="s">
        <v>100</v>
      </c>
      <c r="C174" s="246" t="s">
        <v>100</v>
      </c>
      <c r="D174" s="246" t="s">
        <v>100</v>
      </c>
      <c r="E174" s="129" t="s">
        <v>580</v>
      </c>
      <c r="F174" s="130"/>
      <c r="G174" s="130"/>
      <c r="H174" s="130" t="s">
        <v>1100</v>
      </c>
      <c r="I174" s="246" t="s">
        <v>1410</v>
      </c>
      <c r="J174" s="101"/>
      <c r="K174" s="125" t="str">
        <f t="shared" si="101"/>
        <v xml:space="preserve"> </v>
      </c>
      <c r="L174" s="136">
        <v>1915709.9962058323</v>
      </c>
      <c r="M174" s="136">
        <v>4420636</v>
      </c>
      <c r="N174" s="151">
        <f t="shared" si="102"/>
        <v>8.684847983763877E-2</v>
      </c>
      <c r="O174" s="136">
        <v>6886648.0137016177</v>
      </c>
      <c r="P174" s="136">
        <v>0</v>
      </c>
      <c r="Q174" s="136">
        <f t="shared" si="97"/>
        <v>6886648.0137016177</v>
      </c>
      <c r="R174" s="136">
        <v>0</v>
      </c>
      <c r="S174" s="136">
        <f t="shared" si="138"/>
        <v>6886648.0137016177</v>
      </c>
      <c r="T174" s="136">
        <f t="shared" si="108"/>
        <v>0</v>
      </c>
      <c r="U174" s="136" t="b">
        <f t="shared" si="109"/>
        <v>0</v>
      </c>
      <c r="V174" s="136">
        <v>0</v>
      </c>
      <c r="W174" s="136">
        <v>0</v>
      </c>
      <c r="X174" s="136">
        <v>0</v>
      </c>
      <c r="Y174" s="136">
        <v>0</v>
      </c>
      <c r="Z174" s="136">
        <v>0</v>
      </c>
      <c r="AA174" s="63">
        <f t="shared" si="103"/>
        <v>0</v>
      </c>
      <c r="AB174" s="63">
        <v>0</v>
      </c>
      <c r="AC174" s="63">
        <f t="shared" si="104"/>
        <v>6886648.0137016177</v>
      </c>
      <c r="AD174" s="44">
        <f>IF(E174='2. UC Pool Allocations by Type'!B$5,'2. UC Pool Allocations by Type'!J$5,IF(E174='2. UC Pool Allocations by Type'!B$6,'2. UC Pool Allocations by Type'!J$6,IF(E174='2. UC Pool Allocations by Type'!B$7,'2. UC Pool Allocations by Type'!J$7,IF(E174='2. UC Pool Allocations by Type'!B$10,'2. UC Pool Allocations by Type'!J$10,IF(E174='2. UC Pool Allocations by Type'!B$14,'2. UC Pool Allocations by Type'!J$14,IF(E174='2. UC Pool Allocations by Type'!B$15,'2. UC Pool Allocations by Type'!J$15,IF(E174='2. UC Pool Allocations by Type'!B$16,'2. UC Pool Allocations by Type'!J$16,0)))))))</f>
        <v>1888113440.4202065</v>
      </c>
      <c r="AE174" s="64">
        <f t="shared" si="110"/>
        <v>6886648.0137016177</v>
      </c>
      <c r="AF174" s="64">
        <f t="shared" si="111"/>
        <v>0</v>
      </c>
      <c r="AG174" s="64">
        <f t="shared" si="112"/>
        <v>0</v>
      </c>
      <c r="AH174" s="64">
        <f t="shared" si="113"/>
        <v>0</v>
      </c>
      <c r="AI174" s="64">
        <f t="shared" si="114"/>
        <v>0</v>
      </c>
      <c r="AJ174" s="64">
        <f t="shared" si="115"/>
        <v>0</v>
      </c>
      <c r="AK174" s="64">
        <f t="shared" si="116"/>
        <v>0</v>
      </c>
      <c r="AL174" s="42">
        <f t="shared" si="117"/>
        <v>2570426.0934071587</v>
      </c>
      <c r="AM174" s="44">
        <f>IF($F174=$E$362,S174*'1. UC Assumptions'!$H$14,0)</f>
        <v>0</v>
      </c>
      <c r="AN174" s="63">
        <f t="shared" si="105"/>
        <v>0</v>
      </c>
      <c r="AO174" s="63">
        <f t="shared" si="118"/>
        <v>0</v>
      </c>
      <c r="AP174" s="63">
        <f t="shared" si="119"/>
        <v>0</v>
      </c>
      <c r="AQ174" s="63">
        <f t="shared" si="120"/>
        <v>0</v>
      </c>
      <c r="AR174" s="63">
        <f t="shared" si="121"/>
        <v>0</v>
      </c>
      <c r="AS174" s="63">
        <f t="shared" si="122"/>
        <v>2570426.0934071587</v>
      </c>
      <c r="AT174" s="63">
        <f t="shared" si="123"/>
        <v>-282815.0140399033</v>
      </c>
      <c r="AU174" s="87">
        <f t="shared" si="106"/>
        <v>2287611.0793672553</v>
      </c>
      <c r="AV174" s="310">
        <v>2260431.75</v>
      </c>
      <c r="AW174" s="310">
        <f>AV174*'1. UC Assumptions'!$C$19</f>
        <v>990521.19284999999</v>
      </c>
      <c r="AX174" s="311">
        <f>IF(((S174+AA174)-AV174)*'1. UC Assumptions'!$C$19&gt;0,((S174+AA174)-AV174)*'1. UC Assumptions'!$C$19,0)</f>
        <v>2027207.9667540488</v>
      </c>
      <c r="AY174" s="311">
        <f t="shared" si="107"/>
        <v>3017729.1596040488</v>
      </c>
      <c r="AZ174" s="311">
        <f>ROUND(AY174/'1. UC Assumptions'!$C$19,2)</f>
        <v>6886648.0099999998</v>
      </c>
      <c r="BA174" s="311">
        <f t="shared" si="95"/>
        <v>2287611.0793672553</v>
      </c>
      <c r="BB174" s="311">
        <f t="shared" si="124"/>
        <v>0</v>
      </c>
      <c r="BC174" s="311">
        <f t="shared" si="125"/>
        <v>0</v>
      </c>
      <c r="BD174" s="311">
        <f t="shared" si="126"/>
        <v>4599036.930632744</v>
      </c>
      <c r="BE174" s="311">
        <f t="shared" si="127"/>
        <v>0</v>
      </c>
      <c r="BF174" s="311">
        <f t="shared" si="128"/>
        <v>0</v>
      </c>
      <c r="BG174" s="311">
        <f t="shared" si="139"/>
        <v>0</v>
      </c>
      <c r="BH174" s="311">
        <v>2026011.283051016</v>
      </c>
      <c r="BI174" s="311">
        <f t="shared" si="98"/>
        <v>2287611.0793672553</v>
      </c>
      <c r="BJ174" s="312">
        <f t="shared" si="99"/>
        <v>261599.79631623928</v>
      </c>
      <c r="BK174" s="311">
        <f t="shared" si="130"/>
        <v>2287611.0793672553</v>
      </c>
      <c r="BL174" s="311">
        <f t="shared" si="131"/>
        <v>0</v>
      </c>
      <c r="BM174" s="311">
        <f t="shared" si="132"/>
        <v>0</v>
      </c>
      <c r="BN174" s="311">
        <f t="shared" si="133"/>
        <v>0</v>
      </c>
      <c r="BO174" s="311">
        <f t="shared" si="134"/>
        <v>0</v>
      </c>
      <c r="BP174" s="311">
        <f t="shared" si="135"/>
        <v>0</v>
      </c>
      <c r="BQ174" s="311">
        <f t="shared" si="136"/>
        <v>0</v>
      </c>
      <c r="BR174" s="311">
        <f t="shared" si="96"/>
        <v>27179.329367255326</v>
      </c>
      <c r="BS174" s="311">
        <f>ROUNDDOWN(BR174*'1. UC Assumptions'!$C$19,2)</f>
        <v>11909.98</v>
      </c>
      <c r="BT174" s="313">
        <f>IF(BR174&gt;0,BR174/'1. UC Assumptions'!$C$29*'1. UC Assumptions'!$C$28,0)</f>
        <v>23867.361682856932</v>
      </c>
      <c r="BU174" s="312">
        <f>BT174*'1. UC Assumptions'!$C$19</f>
        <v>10458.677889427907</v>
      </c>
      <c r="BV174" s="312">
        <f t="shared" si="100"/>
        <v>2284299.1116828569</v>
      </c>
      <c r="BW174" s="79"/>
      <c r="BX174" s="93"/>
      <c r="BY174" s="93"/>
      <c r="BZ174" s="136">
        <v>2120182.9062058325</v>
      </c>
      <c r="CA174" s="136">
        <v>6886648.0137016177</v>
      </c>
      <c r="CB174" s="146">
        <f t="shared" si="137"/>
        <v>0</v>
      </c>
    </row>
    <row r="175" spans="1:80" s="6" customFormat="1">
      <c r="A175" s="130" t="s">
        <v>1229</v>
      </c>
      <c r="B175" s="130" t="s">
        <v>271</v>
      </c>
      <c r="C175" s="246" t="s">
        <v>271</v>
      </c>
      <c r="D175" s="246" t="s">
        <v>271</v>
      </c>
      <c r="E175" s="129" t="s">
        <v>580</v>
      </c>
      <c r="F175" s="130"/>
      <c r="G175" s="130"/>
      <c r="H175" s="130" t="s">
        <v>1101</v>
      </c>
      <c r="I175" s="246" t="s">
        <v>567</v>
      </c>
      <c r="J175" s="101"/>
      <c r="K175" s="125" t="str">
        <f t="shared" si="101"/>
        <v xml:space="preserve"> </v>
      </c>
      <c r="L175" s="136">
        <v>914113.22825277434</v>
      </c>
      <c r="M175" s="136">
        <v>3921208</v>
      </c>
      <c r="N175" s="151">
        <f t="shared" si="102"/>
        <v>8.6496640911082556E-2</v>
      </c>
      <c r="O175" s="136">
        <v>5253560.2722226894</v>
      </c>
      <c r="P175" s="136">
        <v>0</v>
      </c>
      <c r="Q175" s="136">
        <f t="shared" si="97"/>
        <v>5253560.2722226894</v>
      </c>
      <c r="R175" s="136">
        <v>0</v>
      </c>
      <c r="S175" s="136">
        <f t="shared" si="138"/>
        <v>5253560.2722226894</v>
      </c>
      <c r="T175" s="136">
        <f t="shared" si="108"/>
        <v>0</v>
      </c>
      <c r="U175" s="136" t="b">
        <f t="shared" si="109"/>
        <v>0</v>
      </c>
      <c r="V175" s="136">
        <v>0</v>
      </c>
      <c r="W175" s="136">
        <v>0</v>
      </c>
      <c r="X175" s="136">
        <v>0</v>
      </c>
      <c r="Y175" s="136">
        <v>0</v>
      </c>
      <c r="Z175" s="136">
        <v>0</v>
      </c>
      <c r="AA175" s="63">
        <f t="shared" si="103"/>
        <v>0</v>
      </c>
      <c r="AB175" s="63">
        <v>0</v>
      </c>
      <c r="AC175" s="63">
        <f t="shared" si="104"/>
        <v>5253560.2722226894</v>
      </c>
      <c r="AD175" s="44">
        <f>IF(E175='2. UC Pool Allocations by Type'!B$5,'2. UC Pool Allocations by Type'!J$5,IF(E175='2. UC Pool Allocations by Type'!B$6,'2. UC Pool Allocations by Type'!J$6,IF(E175='2. UC Pool Allocations by Type'!B$7,'2. UC Pool Allocations by Type'!J$7,IF(E175='2. UC Pool Allocations by Type'!B$10,'2. UC Pool Allocations by Type'!J$10,IF(E175='2. UC Pool Allocations by Type'!B$14,'2. UC Pool Allocations by Type'!J$14,IF(E175='2. UC Pool Allocations by Type'!B$15,'2. UC Pool Allocations by Type'!J$15,IF(E175='2. UC Pool Allocations by Type'!B$16,'2. UC Pool Allocations by Type'!J$16,0)))))))</f>
        <v>1888113440.4202065</v>
      </c>
      <c r="AE175" s="64">
        <f t="shared" si="110"/>
        <v>5253560.2722226894</v>
      </c>
      <c r="AF175" s="64">
        <f t="shared" si="111"/>
        <v>0</v>
      </c>
      <c r="AG175" s="64">
        <f t="shared" si="112"/>
        <v>0</v>
      </c>
      <c r="AH175" s="64">
        <f t="shared" si="113"/>
        <v>0</v>
      </c>
      <c r="AI175" s="64">
        <f t="shared" si="114"/>
        <v>0</v>
      </c>
      <c r="AJ175" s="64">
        <f t="shared" si="115"/>
        <v>0</v>
      </c>
      <c r="AK175" s="64">
        <f t="shared" si="116"/>
        <v>0</v>
      </c>
      <c r="AL175" s="42">
        <f t="shared" si="117"/>
        <v>1960879.716829028</v>
      </c>
      <c r="AM175" s="44">
        <f>IF($F175=$E$362,S175*'1. UC Assumptions'!$H$14,0)</f>
        <v>0</v>
      </c>
      <c r="AN175" s="63">
        <f t="shared" si="105"/>
        <v>0</v>
      </c>
      <c r="AO175" s="63">
        <f t="shared" si="118"/>
        <v>0</v>
      </c>
      <c r="AP175" s="63">
        <f t="shared" si="119"/>
        <v>0</v>
      </c>
      <c r="AQ175" s="63">
        <f t="shared" si="120"/>
        <v>0</v>
      </c>
      <c r="AR175" s="63">
        <f t="shared" si="121"/>
        <v>0</v>
      </c>
      <c r="AS175" s="63">
        <f t="shared" si="122"/>
        <v>1960879.716829028</v>
      </c>
      <c r="AT175" s="63">
        <f t="shared" si="123"/>
        <v>-215748.75312227823</v>
      </c>
      <c r="AU175" s="87">
        <f t="shared" si="106"/>
        <v>1745130.9637067497</v>
      </c>
      <c r="AV175" s="310">
        <v>1724955.32</v>
      </c>
      <c r="AW175" s="310">
        <f>AV175*'1. UC Assumptions'!$C$19</f>
        <v>755875.42122400005</v>
      </c>
      <c r="AX175" s="311">
        <f>IF(((S175+AA175)-AV175)*'1. UC Assumptions'!$C$19&gt;0,((S175+AA175)-AV175)*'1. UC Assumptions'!$C$19,0)</f>
        <v>1546234.6900639823</v>
      </c>
      <c r="AY175" s="311">
        <f t="shared" si="107"/>
        <v>2302110.1112879822</v>
      </c>
      <c r="AZ175" s="311">
        <f>ROUND(AY175/'1. UC Assumptions'!$C$19,2)</f>
        <v>5253560.2699999996</v>
      </c>
      <c r="BA175" s="311">
        <f t="shared" si="95"/>
        <v>1745130.9637067497</v>
      </c>
      <c r="BB175" s="311">
        <f t="shared" si="124"/>
        <v>0</v>
      </c>
      <c r="BC175" s="311">
        <f t="shared" si="125"/>
        <v>0</v>
      </c>
      <c r="BD175" s="311">
        <f t="shared" si="126"/>
        <v>3508429.3062932501</v>
      </c>
      <c r="BE175" s="311">
        <f t="shared" si="127"/>
        <v>0</v>
      </c>
      <c r="BF175" s="311">
        <f t="shared" si="128"/>
        <v>0</v>
      </c>
      <c r="BG175" s="311">
        <f t="shared" si="139"/>
        <v>0</v>
      </c>
      <c r="BH175" s="311">
        <v>1546066.9874227575</v>
      </c>
      <c r="BI175" s="311">
        <f t="shared" si="98"/>
        <v>1745130.9637067497</v>
      </c>
      <c r="BJ175" s="312">
        <f t="shared" si="99"/>
        <v>199063.97628399218</v>
      </c>
      <c r="BK175" s="311">
        <f t="shared" si="130"/>
        <v>1745130.9637067497</v>
      </c>
      <c r="BL175" s="311">
        <f t="shared" si="131"/>
        <v>0</v>
      </c>
      <c r="BM175" s="311">
        <f t="shared" si="132"/>
        <v>0</v>
      </c>
      <c r="BN175" s="311">
        <f t="shared" si="133"/>
        <v>0</v>
      </c>
      <c r="BO175" s="311">
        <f t="shared" si="134"/>
        <v>0</v>
      </c>
      <c r="BP175" s="311">
        <f t="shared" si="135"/>
        <v>0</v>
      </c>
      <c r="BQ175" s="311">
        <f t="shared" si="136"/>
        <v>0</v>
      </c>
      <c r="BR175" s="311">
        <f t="shared" si="96"/>
        <v>20175.643706749659</v>
      </c>
      <c r="BS175" s="311">
        <f>ROUNDDOWN(BR175*'1. UC Assumptions'!$C$19,2)</f>
        <v>8840.9599999999991</v>
      </c>
      <c r="BT175" s="313">
        <f>IF(BR175&gt;0,BR175/'1. UC Assumptions'!$C$29*'1. UC Assumptions'!$C$28,0)</f>
        <v>17717.117999003745</v>
      </c>
      <c r="BU175" s="312">
        <f>BT175*'1. UC Assumptions'!$C$19</f>
        <v>7763.6411071634411</v>
      </c>
      <c r="BV175" s="312">
        <f t="shared" si="100"/>
        <v>1742672.4379990038</v>
      </c>
      <c r="BW175" s="79"/>
      <c r="BX175" s="93"/>
      <c r="BY175" s="93"/>
      <c r="BZ175" s="136">
        <v>1068532.4782527743</v>
      </c>
      <c r="CA175" s="136">
        <v>5253560.2722226894</v>
      </c>
      <c r="CB175" s="146">
        <f t="shared" si="137"/>
        <v>0</v>
      </c>
    </row>
    <row r="176" spans="1:80" s="6" customFormat="1">
      <c r="A176" s="130" t="s">
        <v>28</v>
      </c>
      <c r="B176" s="130" t="s">
        <v>29</v>
      </c>
      <c r="C176" s="246" t="s">
        <v>29</v>
      </c>
      <c r="D176" s="246" t="s">
        <v>29</v>
      </c>
      <c r="E176" s="129" t="s">
        <v>580</v>
      </c>
      <c r="F176" s="130"/>
      <c r="G176" s="130"/>
      <c r="H176" s="130" t="s">
        <v>1102</v>
      </c>
      <c r="I176" s="246" t="s">
        <v>565</v>
      </c>
      <c r="J176" s="101"/>
      <c r="K176" s="125">
        <f t="shared" si="101"/>
        <v>1</v>
      </c>
      <c r="L176" s="136">
        <v>31689636.232540324</v>
      </c>
      <c r="M176" s="136">
        <v>30814944</v>
      </c>
      <c r="N176" s="151">
        <f t="shared" si="102"/>
        <v>0.10627930754498927</v>
      </c>
      <c r="O176" s="136">
        <v>69147523.738044932</v>
      </c>
      <c r="P176" s="136">
        <v>0</v>
      </c>
      <c r="Q176" s="136">
        <f t="shared" si="97"/>
        <v>69147523.738044932</v>
      </c>
      <c r="R176" s="136">
        <v>7071214.5337892715</v>
      </c>
      <c r="S176" s="136">
        <f t="shared" si="138"/>
        <v>62076309.204255663</v>
      </c>
      <c r="T176" s="136">
        <f t="shared" si="108"/>
        <v>0</v>
      </c>
      <c r="U176" s="136" t="b">
        <f t="shared" si="109"/>
        <v>0</v>
      </c>
      <c r="V176" s="136">
        <v>0</v>
      </c>
      <c r="W176" s="136">
        <v>0</v>
      </c>
      <c r="X176" s="136">
        <v>0</v>
      </c>
      <c r="Y176" s="136">
        <v>0</v>
      </c>
      <c r="Z176" s="136">
        <v>0</v>
      </c>
      <c r="AA176" s="63">
        <f t="shared" si="103"/>
        <v>0</v>
      </c>
      <c r="AB176" s="63">
        <v>0</v>
      </c>
      <c r="AC176" s="63">
        <f t="shared" si="104"/>
        <v>62076309.204255663</v>
      </c>
      <c r="AD176" s="44">
        <f>IF(E176='2. UC Pool Allocations by Type'!B$5,'2. UC Pool Allocations by Type'!J$5,IF(E176='2. UC Pool Allocations by Type'!B$6,'2. UC Pool Allocations by Type'!J$6,IF(E176='2. UC Pool Allocations by Type'!B$7,'2. UC Pool Allocations by Type'!J$7,IF(E176='2. UC Pool Allocations by Type'!B$10,'2. UC Pool Allocations by Type'!J$10,IF(E176='2. UC Pool Allocations by Type'!B$14,'2. UC Pool Allocations by Type'!J$14,IF(E176='2. UC Pool Allocations by Type'!B$15,'2. UC Pool Allocations by Type'!J$15,IF(E176='2. UC Pool Allocations by Type'!B$16,'2. UC Pool Allocations by Type'!J$16,0)))))))</f>
        <v>1888113440.4202065</v>
      </c>
      <c r="AE176" s="64">
        <f t="shared" si="110"/>
        <v>62076309.204255663</v>
      </c>
      <c r="AF176" s="64">
        <f t="shared" si="111"/>
        <v>0</v>
      </c>
      <c r="AG176" s="64">
        <f t="shared" si="112"/>
        <v>0</v>
      </c>
      <c r="AH176" s="64">
        <f t="shared" si="113"/>
        <v>0</v>
      </c>
      <c r="AI176" s="64">
        <f t="shared" si="114"/>
        <v>0</v>
      </c>
      <c r="AJ176" s="64">
        <f t="shared" si="115"/>
        <v>0</v>
      </c>
      <c r="AK176" s="64">
        <f t="shared" si="116"/>
        <v>0</v>
      </c>
      <c r="AL176" s="42">
        <f t="shared" si="117"/>
        <v>23169844.697095796</v>
      </c>
      <c r="AM176" s="44">
        <f>IF($F176=$E$362,S176*'1. UC Assumptions'!$H$14,0)</f>
        <v>0</v>
      </c>
      <c r="AN176" s="63">
        <f t="shared" si="105"/>
        <v>0</v>
      </c>
      <c r="AO176" s="63">
        <f t="shared" si="118"/>
        <v>0</v>
      </c>
      <c r="AP176" s="63">
        <f t="shared" si="119"/>
        <v>0</v>
      </c>
      <c r="AQ176" s="63">
        <f t="shared" si="120"/>
        <v>0</v>
      </c>
      <c r="AR176" s="63">
        <f t="shared" si="121"/>
        <v>0</v>
      </c>
      <c r="AS176" s="63">
        <f t="shared" si="122"/>
        <v>23169844.697095796</v>
      </c>
      <c r="AT176" s="63">
        <f t="shared" si="123"/>
        <v>-2549297.165212662</v>
      </c>
      <c r="AU176" s="87">
        <f t="shared" si="106"/>
        <v>20620547.531883135</v>
      </c>
      <c r="AV176" s="310">
        <v>19933935.280000001</v>
      </c>
      <c r="AW176" s="310">
        <f>AV176*'1. UC Assumptions'!$C$19</f>
        <v>8735050.4396960009</v>
      </c>
      <c r="AX176" s="311">
        <f>IF(((S176+AA176)-AV176)*'1. UC Assumptions'!$C$19&gt;0,((S176+AA176)-AV176)*'1. UC Assumptions'!$C$19,0)</f>
        <v>18466788.25360883</v>
      </c>
      <c r="AY176" s="311">
        <f t="shared" si="107"/>
        <v>27201838.693304829</v>
      </c>
      <c r="AZ176" s="311">
        <f>ROUND(AY176/'1. UC Assumptions'!$C$19,2)</f>
        <v>62076309.200000003</v>
      </c>
      <c r="BA176" s="311">
        <f t="shared" si="95"/>
        <v>20620547.531883135</v>
      </c>
      <c r="BB176" s="311">
        <f t="shared" si="124"/>
        <v>0</v>
      </c>
      <c r="BC176" s="311">
        <f t="shared" si="125"/>
        <v>0</v>
      </c>
      <c r="BD176" s="311">
        <f t="shared" si="126"/>
        <v>41455761.668116868</v>
      </c>
      <c r="BE176" s="311">
        <f t="shared" si="127"/>
        <v>0</v>
      </c>
      <c r="BF176" s="311">
        <f t="shared" si="128"/>
        <v>0</v>
      </c>
      <c r="BG176" s="311">
        <f t="shared" si="139"/>
        <v>0</v>
      </c>
      <c r="BH176" s="311">
        <v>17866665.244743567</v>
      </c>
      <c r="BI176" s="311">
        <f t="shared" si="98"/>
        <v>20620547.531883135</v>
      </c>
      <c r="BJ176" s="312">
        <f t="shared" si="99"/>
        <v>2753882.2871395685</v>
      </c>
      <c r="BK176" s="311">
        <f t="shared" si="130"/>
        <v>20620547.531883135</v>
      </c>
      <c r="BL176" s="311">
        <f t="shared" si="131"/>
        <v>0</v>
      </c>
      <c r="BM176" s="311">
        <f t="shared" si="132"/>
        <v>0</v>
      </c>
      <c r="BN176" s="311">
        <f t="shared" si="133"/>
        <v>0</v>
      </c>
      <c r="BO176" s="311">
        <f t="shared" si="134"/>
        <v>0</v>
      </c>
      <c r="BP176" s="311">
        <f t="shared" si="135"/>
        <v>0</v>
      </c>
      <c r="BQ176" s="311">
        <f t="shared" si="136"/>
        <v>0</v>
      </c>
      <c r="BR176" s="311">
        <f t="shared" si="96"/>
        <v>686612.25188313425</v>
      </c>
      <c r="BS176" s="311">
        <f>ROUNDDOWN(BR176*'1. UC Assumptions'!$C$19,2)</f>
        <v>300873.48</v>
      </c>
      <c r="BT176" s="313">
        <f>IF(BR176&gt;0,BR176/'1. UC Assumptions'!$C$29*'1. UC Assumptions'!$C$28,0)</f>
        <v>602944.34531997121</v>
      </c>
      <c r="BU176" s="312">
        <f>BT176*'1. UC Assumptions'!$C$19</f>
        <v>264210.21211921138</v>
      </c>
      <c r="BV176" s="312">
        <f t="shared" si="100"/>
        <v>20536879.625319973</v>
      </c>
      <c r="BW176" s="79"/>
      <c r="BX176" s="93"/>
      <c r="BY176" s="93"/>
      <c r="BZ176" s="136">
        <v>34860175.402540326</v>
      </c>
      <c r="CA176" s="136">
        <v>69147523.738044932</v>
      </c>
      <c r="CB176" s="146">
        <f t="shared" si="137"/>
        <v>0</v>
      </c>
    </row>
    <row r="177" spans="1:80" s="6" customFormat="1">
      <c r="A177" s="130" t="s">
        <v>352</v>
      </c>
      <c r="B177" s="130" t="s">
        <v>353</v>
      </c>
      <c r="C177" s="246" t="s">
        <v>353</v>
      </c>
      <c r="D177" s="246" t="s">
        <v>353</v>
      </c>
      <c r="E177" s="129" t="s">
        <v>580</v>
      </c>
      <c r="F177" s="130"/>
      <c r="G177" s="130"/>
      <c r="H177" s="130" t="s">
        <v>1103</v>
      </c>
      <c r="I177" s="246" t="s">
        <v>567</v>
      </c>
      <c r="J177" s="101"/>
      <c r="K177" s="125" t="str">
        <f t="shared" si="101"/>
        <v xml:space="preserve"> </v>
      </c>
      <c r="L177" s="136">
        <v>12826227.769138645</v>
      </c>
      <c r="M177" s="136">
        <v>14354930</v>
      </c>
      <c r="N177" s="151">
        <f t="shared" si="102"/>
        <v>0.10002810277679575</v>
      </c>
      <c r="O177" s="136">
        <v>29900037.412062343</v>
      </c>
      <c r="P177" s="136">
        <v>0</v>
      </c>
      <c r="Q177" s="136">
        <f t="shared" si="97"/>
        <v>29900037.412062343</v>
      </c>
      <c r="R177" s="136">
        <v>0</v>
      </c>
      <c r="S177" s="136">
        <f t="shared" si="138"/>
        <v>29900037.412062343</v>
      </c>
      <c r="T177" s="136">
        <f t="shared" si="108"/>
        <v>0</v>
      </c>
      <c r="U177" s="136" t="b">
        <f t="shared" si="109"/>
        <v>0</v>
      </c>
      <c r="V177" s="136">
        <v>0</v>
      </c>
      <c r="W177" s="136">
        <v>0</v>
      </c>
      <c r="X177" s="136">
        <v>0</v>
      </c>
      <c r="Y177" s="136">
        <v>0</v>
      </c>
      <c r="Z177" s="136">
        <v>0</v>
      </c>
      <c r="AA177" s="63">
        <f t="shared" si="103"/>
        <v>0</v>
      </c>
      <c r="AB177" s="63">
        <v>0</v>
      </c>
      <c r="AC177" s="63">
        <f t="shared" si="104"/>
        <v>29900037.412062343</v>
      </c>
      <c r="AD177" s="44">
        <f>IF(E177='2. UC Pool Allocations by Type'!B$5,'2. UC Pool Allocations by Type'!J$5,IF(E177='2. UC Pool Allocations by Type'!B$6,'2. UC Pool Allocations by Type'!J$6,IF(E177='2. UC Pool Allocations by Type'!B$7,'2. UC Pool Allocations by Type'!J$7,IF(E177='2. UC Pool Allocations by Type'!B$10,'2. UC Pool Allocations by Type'!J$10,IF(E177='2. UC Pool Allocations by Type'!B$14,'2. UC Pool Allocations by Type'!J$14,IF(E177='2. UC Pool Allocations by Type'!B$15,'2. UC Pool Allocations by Type'!J$15,IF(E177='2. UC Pool Allocations by Type'!B$16,'2. UC Pool Allocations by Type'!J$16,0)))))))</f>
        <v>1888113440.4202065</v>
      </c>
      <c r="AE177" s="64">
        <f t="shared" si="110"/>
        <v>29900037.412062343</v>
      </c>
      <c r="AF177" s="64">
        <f t="shared" si="111"/>
        <v>0</v>
      </c>
      <c r="AG177" s="64">
        <f t="shared" si="112"/>
        <v>0</v>
      </c>
      <c r="AH177" s="64">
        <f t="shared" si="113"/>
        <v>0</v>
      </c>
      <c r="AI177" s="64">
        <f t="shared" si="114"/>
        <v>0</v>
      </c>
      <c r="AJ177" s="64">
        <f t="shared" si="115"/>
        <v>0</v>
      </c>
      <c r="AK177" s="64">
        <f t="shared" si="116"/>
        <v>0</v>
      </c>
      <c r="AL177" s="42">
        <f t="shared" si="117"/>
        <v>11160122.632215785</v>
      </c>
      <c r="AM177" s="44">
        <f>IF($F177=$E$362,S177*'1. UC Assumptions'!$H$14,0)</f>
        <v>0</v>
      </c>
      <c r="AN177" s="63">
        <f t="shared" si="105"/>
        <v>0</v>
      </c>
      <c r="AO177" s="63">
        <f t="shared" si="118"/>
        <v>0</v>
      </c>
      <c r="AP177" s="63">
        <f t="shared" si="119"/>
        <v>0</v>
      </c>
      <c r="AQ177" s="63">
        <f t="shared" si="120"/>
        <v>0</v>
      </c>
      <c r="AR177" s="63">
        <f t="shared" si="121"/>
        <v>0</v>
      </c>
      <c r="AS177" s="63">
        <f t="shared" si="122"/>
        <v>11160122.632215785</v>
      </c>
      <c r="AT177" s="63">
        <f t="shared" si="123"/>
        <v>-1227909.3520769032</v>
      </c>
      <c r="AU177" s="87">
        <f t="shared" si="106"/>
        <v>9932213.2801388819</v>
      </c>
      <c r="AV177" s="310">
        <v>9696622.0999999996</v>
      </c>
      <c r="AW177" s="310">
        <f>AV177*'1. UC Assumptions'!$C$19</f>
        <v>4249059.8042199994</v>
      </c>
      <c r="AX177" s="311">
        <f>IF(((S177+AA177)-AV177)*'1. UC Assumptions'!$C$19&gt;0,((S177+AA177)-AV177)*'1. UC Assumptions'!$C$19,0)</f>
        <v>8853136.589745719</v>
      </c>
      <c r="AY177" s="311">
        <f t="shared" si="107"/>
        <v>13102196.393965717</v>
      </c>
      <c r="AZ177" s="311">
        <f>ROUND(AY177/'1. UC Assumptions'!$C$19,2)</f>
        <v>29900037.41</v>
      </c>
      <c r="BA177" s="311">
        <f t="shared" si="95"/>
        <v>9932213.2801388819</v>
      </c>
      <c r="BB177" s="311">
        <f t="shared" si="124"/>
        <v>0</v>
      </c>
      <c r="BC177" s="311">
        <f t="shared" si="125"/>
        <v>0</v>
      </c>
      <c r="BD177" s="311">
        <f t="shared" si="126"/>
        <v>19967824.129861116</v>
      </c>
      <c r="BE177" s="311">
        <f t="shared" si="127"/>
        <v>0</v>
      </c>
      <c r="BF177" s="311">
        <f t="shared" si="128"/>
        <v>0</v>
      </c>
      <c r="BG177" s="311">
        <f t="shared" si="139"/>
        <v>0</v>
      </c>
      <c r="BH177" s="311">
        <v>8691023.5583167095</v>
      </c>
      <c r="BI177" s="311">
        <f t="shared" si="98"/>
        <v>9932213.2801388819</v>
      </c>
      <c r="BJ177" s="312">
        <f t="shared" si="99"/>
        <v>1241189.7218221724</v>
      </c>
      <c r="BK177" s="311">
        <f t="shared" si="130"/>
        <v>9932213.2801388819</v>
      </c>
      <c r="BL177" s="311">
        <f t="shared" si="131"/>
        <v>0</v>
      </c>
      <c r="BM177" s="311">
        <f t="shared" si="132"/>
        <v>0</v>
      </c>
      <c r="BN177" s="311">
        <f t="shared" si="133"/>
        <v>0</v>
      </c>
      <c r="BO177" s="311">
        <f t="shared" si="134"/>
        <v>0</v>
      </c>
      <c r="BP177" s="311">
        <f t="shared" si="135"/>
        <v>0</v>
      </c>
      <c r="BQ177" s="311">
        <f t="shared" si="136"/>
        <v>0</v>
      </c>
      <c r="BR177" s="311">
        <f t="shared" si="96"/>
        <v>235591.18013888225</v>
      </c>
      <c r="BS177" s="311">
        <f>ROUNDDOWN(BR177*'1. UC Assumptions'!$C$19,2)</f>
        <v>103236.05</v>
      </c>
      <c r="BT177" s="313">
        <f>IF(BR177&gt;0,BR177/'1. UC Assumptions'!$C$29*'1. UC Assumptions'!$C$28,0)</f>
        <v>206882.95247049467</v>
      </c>
      <c r="BU177" s="312">
        <f>BT177*'1. UC Assumptions'!$C$19</f>
        <v>90656.109772570751</v>
      </c>
      <c r="BV177" s="312">
        <f t="shared" si="100"/>
        <v>9903505.0524704941</v>
      </c>
      <c r="BW177" s="79"/>
      <c r="BX177" s="93"/>
      <c r="BY177" s="93"/>
      <c r="BZ177" s="136">
        <v>14043607.229138646</v>
      </c>
      <c r="CA177" s="136">
        <v>29900037.412062343</v>
      </c>
      <c r="CB177" s="146">
        <f t="shared" si="137"/>
        <v>0</v>
      </c>
    </row>
    <row r="178" spans="1:80" s="6" customFormat="1">
      <c r="A178" s="130" t="s">
        <v>45</v>
      </c>
      <c r="B178" s="130" t="s">
        <v>46</v>
      </c>
      <c r="C178" s="246" t="s">
        <v>2192</v>
      </c>
      <c r="D178" s="246" t="s">
        <v>2192</v>
      </c>
      <c r="E178" s="129" t="s">
        <v>580</v>
      </c>
      <c r="F178" s="130"/>
      <c r="G178" s="130"/>
      <c r="H178" s="130" t="s">
        <v>1104</v>
      </c>
      <c r="I178" s="246" t="s">
        <v>1345</v>
      </c>
      <c r="J178" s="101"/>
      <c r="K178" s="125" t="str">
        <f t="shared" si="101"/>
        <v xml:space="preserve"> </v>
      </c>
      <c r="L178" s="136">
        <v>11964469.141623041</v>
      </c>
      <c r="M178" s="136">
        <v>12200693</v>
      </c>
      <c r="N178" s="151">
        <f t="shared" si="102"/>
        <v>0.11006127971319102</v>
      </c>
      <c r="O178" s="136">
        <v>26824810.811406828</v>
      </c>
      <c r="P178" s="136">
        <v>0</v>
      </c>
      <c r="Q178" s="136">
        <f t="shared" si="97"/>
        <v>26824810.811406828</v>
      </c>
      <c r="R178" s="136">
        <v>0</v>
      </c>
      <c r="S178" s="136">
        <f t="shared" si="138"/>
        <v>26824810.811406828</v>
      </c>
      <c r="T178" s="136">
        <f t="shared" si="108"/>
        <v>0</v>
      </c>
      <c r="U178" s="136" t="b">
        <f t="shared" si="109"/>
        <v>0</v>
      </c>
      <c r="V178" s="136">
        <v>0</v>
      </c>
      <c r="W178" s="136">
        <v>0</v>
      </c>
      <c r="X178" s="136">
        <v>0</v>
      </c>
      <c r="Y178" s="136">
        <v>0</v>
      </c>
      <c r="Z178" s="136">
        <v>0</v>
      </c>
      <c r="AA178" s="63">
        <f t="shared" si="103"/>
        <v>0</v>
      </c>
      <c r="AB178" s="63">
        <v>0</v>
      </c>
      <c r="AC178" s="63">
        <f t="shared" si="104"/>
        <v>26824810.811406828</v>
      </c>
      <c r="AD178" s="44">
        <f>IF(E178='2. UC Pool Allocations by Type'!B$5,'2. UC Pool Allocations by Type'!J$5,IF(E178='2. UC Pool Allocations by Type'!B$6,'2. UC Pool Allocations by Type'!J$6,IF(E178='2. UC Pool Allocations by Type'!B$7,'2. UC Pool Allocations by Type'!J$7,IF(E178='2. UC Pool Allocations by Type'!B$10,'2. UC Pool Allocations by Type'!J$10,IF(E178='2. UC Pool Allocations by Type'!B$14,'2. UC Pool Allocations by Type'!J$14,IF(E178='2. UC Pool Allocations by Type'!B$15,'2. UC Pool Allocations by Type'!J$15,IF(E178='2. UC Pool Allocations by Type'!B$16,'2. UC Pool Allocations by Type'!J$16,0)))))))</f>
        <v>1888113440.4202065</v>
      </c>
      <c r="AE178" s="64">
        <f t="shared" si="110"/>
        <v>26824810.811406828</v>
      </c>
      <c r="AF178" s="64">
        <f t="shared" si="111"/>
        <v>0</v>
      </c>
      <c r="AG178" s="64">
        <f t="shared" si="112"/>
        <v>0</v>
      </c>
      <c r="AH178" s="64">
        <f t="shared" si="113"/>
        <v>0</v>
      </c>
      <c r="AI178" s="64">
        <f t="shared" si="114"/>
        <v>0</v>
      </c>
      <c r="AJ178" s="64">
        <f t="shared" si="115"/>
        <v>0</v>
      </c>
      <c r="AK178" s="64">
        <f t="shared" si="116"/>
        <v>0</v>
      </c>
      <c r="AL178" s="42">
        <f t="shared" si="117"/>
        <v>10012301.125767695</v>
      </c>
      <c r="AM178" s="44">
        <f>IF($F178=$E$362,S178*'1. UC Assumptions'!$H$14,0)</f>
        <v>0</v>
      </c>
      <c r="AN178" s="63">
        <f t="shared" si="105"/>
        <v>0</v>
      </c>
      <c r="AO178" s="63">
        <f t="shared" si="118"/>
        <v>0</v>
      </c>
      <c r="AP178" s="63">
        <f t="shared" si="119"/>
        <v>0</v>
      </c>
      <c r="AQ178" s="63">
        <f t="shared" si="120"/>
        <v>0</v>
      </c>
      <c r="AR178" s="63">
        <f t="shared" si="121"/>
        <v>0</v>
      </c>
      <c r="AS178" s="63">
        <f t="shared" si="122"/>
        <v>10012301.125767695</v>
      </c>
      <c r="AT178" s="63">
        <f t="shared" si="123"/>
        <v>-1101618.5568293624</v>
      </c>
      <c r="AU178" s="87">
        <f t="shared" si="106"/>
        <v>8910682.5689383317</v>
      </c>
      <c r="AV178" s="310">
        <v>8620694.0499999989</v>
      </c>
      <c r="AW178" s="310">
        <f>AV178*'1. UC Assumptions'!$C$19</f>
        <v>3777588.1327099991</v>
      </c>
      <c r="AX178" s="311">
        <f>IF(((S178+AA178)-AV178)*'1. UC Assumptions'!$C$19&gt;0,((S178+AA178)-AV178)*'1. UC Assumptions'!$C$19,0)</f>
        <v>7977043.9648484727</v>
      </c>
      <c r="AY178" s="311">
        <f t="shared" si="107"/>
        <v>11754632.097558472</v>
      </c>
      <c r="AZ178" s="311">
        <f>ROUND(AY178/'1. UC Assumptions'!$C$19,2)</f>
        <v>26824810.809999999</v>
      </c>
      <c r="BA178" s="311">
        <f t="shared" si="95"/>
        <v>8910682.5689383317</v>
      </c>
      <c r="BB178" s="311">
        <f t="shared" si="124"/>
        <v>0</v>
      </c>
      <c r="BC178" s="311">
        <f t="shared" si="125"/>
        <v>0</v>
      </c>
      <c r="BD178" s="311">
        <f t="shared" si="126"/>
        <v>17914128.241061665</v>
      </c>
      <c r="BE178" s="311">
        <f t="shared" si="127"/>
        <v>0</v>
      </c>
      <c r="BF178" s="311">
        <f t="shared" si="128"/>
        <v>0</v>
      </c>
      <c r="BG178" s="311">
        <f t="shared" si="139"/>
        <v>0</v>
      </c>
      <c r="BH178" s="311">
        <v>7726675.7820683382</v>
      </c>
      <c r="BI178" s="311">
        <f t="shared" si="98"/>
        <v>8910682.5689383317</v>
      </c>
      <c r="BJ178" s="312">
        <f t="shared" si="99"/>
        <v>1184006.7868699934</v>
      </c>
      <c r="BK178" s="311">
        <f t="shared" si="130"/>
        <v>8910682.5689383317</v>
      </c>
      <c r="BL178" s="311">
        <f t="shared" si="131"/>
        <v>0</v>
      </c>
      <c r="BM178" s="311">
        <f t="shared" si="132"/>
        <v>0</v>
      </c>
      <c r="BN178" s="311">
        <f t="shared" si="133"/>
        <v>0</v>
      </c>
      <c r="BO178" s="311">
        <f t="shared" si="134"/>
        <v>0</v>
      </c>
      <c r="BP178" s="311">
        <f t="shared" si="135"/>
        <v>0</v>
      </c>
      <c r="BQ178" s="311">
        <f t="shared" si="136"/>
        <v>0</v>
      </c>
      <c r="BR178" s="311">
        <f t="shared" si="96"/>
        <v>289988.5189383328</v>
      </c>
      <c r="BS178" s="311">
        <f>ROUNDDOWN(BR178*'1. UC Assumptions'!$C$19,2)</f>
        <v>127072.96000000001</v>
      </c>
      <c r="BT178" s="313">
        <f>IF(BR178&gt;0,BR178/'1. UC Assumptions'!$C$29*'1. UC Assumptions'!$C$28,0)</f>
        <v>254651.64249842311</v>
      </c>
      <c r="BU178" s="312">
        <f>BT178*'1. UC Assumptions'!$C$19</f>
        <v>111588.349742809</v>
      </c>
      <c r="BV178" s="312">
        <f t="shared" si="100"/>
        <v>8875345.6924984213</v>
      </c>
      <c r="BW178" s="79"/>
      <c r="BX178" s="93"/>
      <c r="BY178" s="93"/>
      <c r="BZ178" s="136">
        <v>13277047.311623039</v>
      </c>
      <c r="CA178" s="136">
        <v>26824810.811406828</v>
      </c>
      <c r="CB178" s="146">
        <f t="shared" si="137"/>
        <v>0</v>
      </c>
    </row>
    <row r="179" spans="1:80" s="6" customFormat="1">
      <c r="A179" s="130" t="s">
        <v>131</v>
      </c>
      <c r="B179" s="130" t="s">
        <v>132</v>
      </c>
      <c r="C179" s="246" t="s">
        <v>132</v>
      </c>
      <c r="D179" s="246" t="s">
        <v>132</v>
      </c>
      <c r="E179" s="129" t="s">
        <v>580</v>
      </c>
      <c r="F179" s="130"/>
      <c r="G179" s="130"/>
      <c r="H179" s="130" t="s">
        <v>1105</v>
      </c>
      <c r="I179" s="246" t="s">
        <v>1356</v>
      </c>
      <c r="J179" s="101"/>
      <c r="K179" s="125" t="str">
        <f t="shared" si="101"/>
        <v xml:space="preserve"> </v>
      </c>
      <c r="L179" s="136">
        <v>10073569.339842308</v>
      </c>
      <c r="M179" s="136">
        <v>11357532</v>
      </c>
      <c r="N179" s="151">
        <f t="shared" si="102"/>
        <v>0.20663261238557817</v>
      </c>
      <c r="O179" s="136">
        <v>25859465.795993987</v>
      </c>
      <c r="P179" s="136">
        <v>0</v>
      </c>
      <c r="Q179" s="136">
        <f t="shared" si="97"/>
        <v>25859465.795993987</v>
      </c>
      <c r="R179" s="136">
        <v>0</v>
      </c>
      <c r="S179" s="136">
        <f t="shared" si="138"/>
        <v>25859465.795993987</v>
      </c>
      <c r="T179" s="136">
        <f t="shared" si="108"/>
        <v>0</v>
      </c>
      <c r="U179" s="136" t="b">
        <f t="shared" si="109"/>
        <v>0</v>
      </c>
      <c r="V179" s="136">
        <v>0</v>
      </c>
      <c r="W179" s="136">
        <v>0</v>
      </c>
      <c r="X179" s="136">
        <v>0</v>
      </c>
      <c r="Y179" s="136">
        <v>0</v>
      </c>
      <c r="Z179" s="136">
        <v>0</v>
      </c>
      <c r="AA179" s="63">
        <f t="shared" si="103"/>
        <v>0</v>
      </c>
      <c r="AB179" s="63">
        <v>0</v>
      </c>
      <c r="AC179" s="63">
        <f t="shared" si="104"/>
        <v>25859465.795993987</v>
      </c>
      <c r="AD179" s="44">
        <f>IF(E179='2. UC Pool Allocations by Type'!B$5,'2. UC Pool Allocations by Type'!J$5,IF(E179='2. UC Pool Allocations by Type'!B$6,'2. UC Pool Allocations by Type'!J$6,IF(E179='2. UC Pool Allocations by Type'!B$7,'2. UC Pool Allocations by Type'!J$7,IF(E179='2. UC Pool Allocations by Type'!B$10,'2. UC Pool Allocations by Type'!J$10,IF(E179='2. UC Pool Allocations by Type'!B$14,'2. UC Pool Allocations by Type'!J$14,IF(E179='2. UC Pool Allocations by Type'!B$15,'2. UC Pool Allocations by Type'!J$15,IF(E179='2. UC Pool Allocations by Type'!B$16,'2. UC Pool Allocations by Type'!J$16,0)))))))</f>
        <v>1888113440.4202065</v>
      </c>
      <c r="AE179" s="64">
        <f t="shared" si="110"/>
        <v>25859465.795993987</v>
      </c>
      <c r="AF179" s="64">
        <f t="shared" si="111"/>
        <v>0</v>
      </c>
      <c r="AG179" s="64">
        <f t="shared" si="112"/>
        <v>0</v>
      </c>
      <c r="AH179" s="64">
        <f t="shared" si="113"/>
        <v>0</v>
      </c>
      <c r="AI179" s="64">
        <f t="shared" si="114"/>
        <v>0</v>
      </c>
      <c r="AJ179" s="64">
        <f t="shared" si="115"/>
        <v>0</v>
      </c>
      <c r="AK179" s="64">
        <f t="shared" si="116"/>
        <v>0</v>
      </c>
      <c r="AL179" s="42">
        <f t="shared" si="117"/>
        <v>9651988.240337681</v>
      </c>
      <c r="AM179" s="44">
        <f>IF($F179=$E$362,S179*'1. UC Assumptions'!$H$14,0)</f>
        <v>0</v>
      </c>
      <c r="AN179" s="63">
        <f t="shared" si="105"/>
        <v>0</v>
      </c>
      <c r="AO179" s="63">
        <f t="shared" si="118"/>
        <v>0</v>
      </c>
      <c r="AP179" s="63">
        <f t="shared" si="119"/>
        <v>0</v>
      </c>
      <c r="AQ179" s="63">
        <f t="shared" si="120"/>
        <v>0</v>
      </c>
      <c r="AR179" s="63">
        <f t="shared" si="121"/>
        <v>0</v>
      </c>
      <c r="AS179" s="63">
        <f t="shared" si="122"/>
        <v>9651988.240337681</v>
      </c>
      <c r="AT179" s="63">
        <f t="shared" si="123"/>
        <v>-1061974.587289443</v>
      </c>
      <c r="AU179" s="87">
        <f t="shared" si="106"/>
        <v>8590013.6530482378</v>
      </c>
      <c r="AV179" s="310">
        <v>7645343.5800000001</v>
      </c>
      <c r="AW179" s="310">
        <f>AV179*'1. UC Assumptions'!$C$19</f>
        <v>3350189.556756</v>
      </c>
      <c r="AX179" s="311">
        <f>IF(((S179+AA179)-AV179)*'1. UC Assumptions'!$C$19&gt;0,((S179+AA179)-AV179)*'1. UC Assumptions'!$C$19,0)</f>
        <v>7981428.3550485643</v>
      </c>
      <c r="AY179" s="311">
        <f t="shared" si="107"/>
        <v>11331617.911804564</v>
      </c>
      <c r="AZ179" s="311">
        <f>ROUND(AY179/'1. UC Assumptions'!$C$19,2)</f>
        <v>25859465.800000001</v>
      </c>
      <c r="BA179" s="311">
        <f t="shared" si="95"/>
        <v>8590013.6530482378</v>
      </c>
      <c r="BB179" s="311">
        <f t="shared" si="124"/>
        <v>0</v>
      </c>
      <c r="BC179" s="311">
        <f t="shared" si="125"/>
        <v>0</v>
      </c>
      <c r="BD179" s="311">
        <f t="shared" si="126"/>
        <v>17269452.146951765</v>
      </c>
      <c r="BE179" s="311">
        <f t="shared" si="127"/>
        <v>0</v>
      </c>
      <c r="BF179" s="311">
        <f t="shared" si="128"/>
        <v>0</v>
      </c>
      <c r="BG179" s="311">
        <f t="shared" si="139"/>
        <v>0</v>
      </c>
      <c r="BH179" s="311">
        <v>6852475.0934893377</v>
      </c>
      <c r="BI179" s="311">
        <f t="shared" si="98"/>
        <v>8590013.6530482378</v>
      </c>
      <c r="BJ179" s="312">
        <f t="shared" si="99"/>
        <v>1737538.5595589001</v>
      </c>
      <c r="BK179" s="311">
        <f t="shared" si="130"/>
        <v>8590013.6530482378</v>
      </c>
      <c r="BL179" s="311">
        <f t="shared" si="131"/>
        <v>0</v>
      </c>
      <c r="BM179" s="311">
        <f t="shared" si="132"/>
        <v>0</v>
      </c>
      <c r="BN179" s="311">
        <f t="shared" si="133"/>
        <v>0</v>
      </c>
      <c r="BO179" s="311">
        <f t="shared" si="134"/>
        <v>0</v>
      </c>
      <c r="BP179" s="311">
        <f t="shared" si="135"/>
        <v>0</v>
      </c>
      <c r="BQ179" s="311">
        <f t="shared" si="136"/>
        <v>0</v>
      </c>
      <c r="BR179" s="311">
        <f t="shared" si="96"/>
        <v>944670.07304823771</v>
      </c>
      <c r="BS179" s="311">
        <f>ROUNDDOWN(BR179*'1. UC Assumptions'!$C$19,2)</f>
        <v>413954.42</v>
      </c>
      <c r="BT179" s="313">
        <f>IF(BR179&gt;0,BR179/'1. UC Assumptions'!$C$29*'1. UC Assumptions'!$C$28,0)</f>
        <v>829556.24105930724</v>
      </c>
      <c r="BU179" s="312">
        <f>BT179*'1. UC Assumptions'!$C$19</f>
        <v>363511.5448321884</v>
      </c>
      <c r="BV179" s="312">
        <f t="shared" si="100"/>
        <v>8474899.8210593071</v>
      </c>
      <c r="BW179" s="79"/>
      <c r="BX179" s="93"/>
      <c r="BY179" s="93"/>
      <c r="BZ179" s="136">
        <v>13203340.349842308</v>
      </c>
      <c r="CA179" s="136">
        <v>25859465.795993987</v>
      </c>
      <c r="CB179" s="146">
        <f t="shared" si="137"/>
        <v>0</v>
      </c>
    </row>
    <row r="180" spans="1:80" s="6" customFormat="1">
      <c r="A180" s="130" t="s">
        <v>1230</v>
      </c>
      <c r="B180" s="130" t="s">
        <v>206</v>
      </c>
      <c r="C180" s="246" t="s">
        <v>206</v>
      </c>
      <c r="D180" s="246" t="s">
        <v>206</v>
      </c>
      <c r="E180" s="129" t="s">
        <v>580</v>
      </c>
      <c r="F180" s="130"/>
      <c r="G180" s="130"/>
      <c r="H180" s="130" t="s">
        <v>1106</v>
      </c>
      <c r="I180" s="246" t="s">
        <v>567</v>
      </c>
      <c r="J180" s="101"/>
      <c r="K180" s="125" t="str">
        <f t="shared" si="101"/>
        <v xml:space="preserve"> </v>
      </c>
      <c r="L180" s="136">
        <v>12582322.126326531</v>
      </c>
      <c r="M180" s="136">
        <v>9660338</v>
      </c>
      <c r="N180" s="151">
        <f t="shared" si="102"/>
        <v>0.10692431408008285</v>
      </c>
      <c r="O180" s="136">
        <v>24620941.303650405</v>
      </c>
      <c r="P180" s="136">
        <v>0</v>
      </c>
      <c r="Q180" s="136">
        <f t="shared" si="97"/>
        <v>24620941.303650405</v>
      </c>
      <c r="R180" s="136">
        <v>0</v>
      </c>
      <c r="S180" s="136">
        <f t="shared" si="138"/>
        <v>24620941.303650405</v>
      </c>
      <c r="T180" s="136">
        <f t="shared" si="108"/>
        <v>0</v>
      </c>
      <c r="U180" s="136" t="b">
        <f t="shared" si="109"/>
        <v>0</v>
      </c>
      <c r="V180" s="136">
        <v>0</v>
      </c>
      <c r="W180" s="136">
        <v>0</v>
      </c>
      <c r="X180" s="136">
        <v>0</v>
      </c>
      <c r="Y180" s="136">
        <v>0</v>
      </c>
      <c r="Z180" s="136">
        <v>0</v>
      </c>
      <c r="AA180" s="63">
        <f t="shared" si="103"/>
        <v>0</v>
      </c>
      <c r="AB180" s="63">
        <v>0</v>
      </c>
      <c r="AC180" s="63">
        <f t="shared" si="104"/>
        <v>24620941.303650405</v>
      </c>
      <c r="AD180" s="44">
        <f>IF(E180='2. UC Pool Allocations by Type'!B$5,'2. UC Pool Allocations by Type'!J$5,IF(E180='2. UC Pool Allocations by Type'!B$6,'2. UC Pool Allocations by Type'!J$6,IF(E180='2. UC Pool Allocations by Type'!B$7,'2. UC Pool Allocations by Type'!J$7,IF(E180='2. UC Pool Allocations by Type'!B$10,'2. UC Pool Allocations by Type'!J$10,IF(E180='2. UC Pool Allocations by Type'!B$14,'2. UC Pool Allocations by Type'!J$14,IF(E180='2. UC Pool Allocations by Type'!B$15,'2. UC Pool Allocations by Type'!J$15,IF(E180='2. UC Pool Allocations by Type'!B$16,'2. UC Pool Allocations by Type'!J$16,0)))))))</f>
        <v>1888113440.4202065</v>
      </c>
      <c r="AE180" s="64">
        <f t="shared" si="110"/>
        <v>24620941.303650405</v>
      </c>
      <c r="AF180" s="64">
        <f t="shared" si="111"/>
        <v>0</v>
      </c>
      <c r="AG180" s="64">
        <f t="shared" si="112"/>
        <v>0</v>
      </c>
      <c r="AH180" s="64">
        <f t="shared" si="113"/>
        <v>0</v>
      </c>
      <c r="AI180" s="64">
        <f t="shared" si="114"/>
        <v>0</v>
      </c>
      <c r="AJ180" s="64">
        <f t="shared" si="115"/>
        <v>0</v>
      </c>
      <c r="AK180" s="64">
        <f t="shared" si="116"/>
        <v>0</v>
      </c>
      <c r="AL180" s="42">
        <f t="shared" si="117"/>
        <v>9189711.721179178</v>
      </c>
      <c r="AM180" s="44">
        <f>IF($F180=$E$362,S180*'1. UC Assumptions'!$H$14,0)</f>
        <v>0</v>
      </c>
      <c r="AN180" s="63">
        <f t="shared" si="105"/>
        <v>0</v>
      </c>
      <c r="AO180" s="63">
        <f t="shared" si="118"/>
        <v>0</v>
      </c>
      <c r="AP180" s="63">
        <f t="shared" si="119"/>
        <v>0</v>
      </c>
      <c r="AQ180" s="63">
        <f t="shared" si="120"/>
        <v>0</v>
      </c>
      <c r="AR180" s="63">
        <f t="shared" si="121"/>
        <v>0</v>
      </c>
      <c r="AS180" s="63">
        <f t="shared" si="122"/>
        <v>9189711.721179178</v>
      </c>
      <c r="AT180" s="63">
        <f t="shared" si="123"/>
        <v>-1011111.914913272</v>
      </c>
      <c r="AU180" s="87">
        <f t="shared" si="106"/>
        <v>8178599.8062659055</v>
      </c>
      <c r="AV180" s="310">
        <v>7934859.5899999999</v>
      </c>
      <c r="AW180" s="310">
        <f>AV180*'1. UC Assumptions'!$C$19</f>
        <v>3477055.4723379998</v>
      </c>
      <c r="AX180" s="311">
        <f>IF(((S180+AA180)-AV180)*'1. UC Assumptions'!$C$19&gt;0,((S180+AA180)-AV180)*'1. UC Assumptions'!$C$19,0)</f>
        <v>7311841.0069216071</v>
      </c>
      <c r="AY180" s="311">
        <f t="shared" si="107"/>
        <v>10788896.479259606</v>
      </c>
      <c r="AZ180" s="311">
        <f>ROUND(AY180/'1. UC Assumptions'!$C$19,2)</f>
        <v>24620941.300000001</v>
      </c>
      <c r="BA180" s="311">
        <f t="shared" si="95"/>
        <v>8178599.8062659055</v>
      </c>
      <c r="BB180" s="311">
        <f t="shared" si="124"/>
        <v>0</v>
      </c>
      <c r="BC180" s="311">
        <f t="shared" si="125"/>
        <v>0</v>
      </c>
      <c r="BD180" s="311">
        <f t="shared" si="126"/>
        <v>16442341.493734095</v>
      </c>
      <c r="BE180" s="311">
        <f t="shared" si="127"/>
        <v>0</v>
      </c>
      <c r="BF180" s="311">
        <f t="shared" si="128"/>
        <v>0</v>
      </c>
      <c r="BG180" s="311">
        <f t="shared" si="139"/>
        <v>0</v>
      </c>
      <c r="BH180" s="311">
        <v>7111966.4879417829</v>
      </c>
      <c r="BI180" s="311">
        <f t="shared" si="98"/>
        <v>8178599.8062659055</v>
      </c>
      <c r="BJ180" s="312">
        <f t="shared" si="99"/>
        <v>1066633.3183241226</v>
      </c>
      <c r="BK180" s="311">
        <f t="shared" si="130"/>
        <v>8178599.8062659055</v>
      </c>
      <c r="BL180" s="311">
        <f t="shared" si="131"/>
        <v>0</v>
      </c>
      <c r="BM180" s="311">
        <f t="shared" si="132"/>
        <v>0</v>
      </c>
      <c r="BN180" s="311">
        <f t="shared" si="133"/>
        <v>0</v>
      </c>
      <c r="BO180" s="311">
        <f t="shared" si="134"/>
        <v>0</v>
      </c>
      <c r="BP180" s="311">
        <f t="shared" si="135"/>
        <v>0</v>
      </c>
      <c r="BQ180" s="311">
        <f t="shared" si="136"/>
        <v>0</v>
      </c>
      <c r="BR180" s="311">
        <f t="shared" si="96"/>
        <v>243740.21626590565</v>
      </c>
      <c r="BS180" s="311">
        <f>ROUNDDOWN(BR180*'1. UC Assumptions'!$C$19,2)</f>
        <v>106806.96</v>
      </c>
      <c r="BT180" s="313">
        <f>IF(BR180&gt;0,BR180/'1. UC Assumptions'!$C$29*'1. UC Assumptions'!$C$28,0)</f>
        <v>214038.97865429951</v>
      </c>
      <c r="BU180" s="312">
        <f>BT180*'1. UC Assumptions'!$C$19</f>
        <v>93791.88044631404</v>
      </c>
      <c r="BV180" s="312">
        <f t="shared" si="100"/>
        <v>8148898.5686542997</v>
      </c>
      <c r="BW180" s="79"/>
      <c r="BX180" s="93"/>
      <c r="BY180" s="93"/>
      <c r="BZ180" s="136">
        <v>13724205.25632653</v>
      </c>
      <c r="CA180" s="136">
        <v>24620941.303650405</v>
      </c>
      <c r="CB180" s="146">
        <f t="shared" si="137"/>
        <v>0</v>
      </c>
    </row>
    <row r="181" spans="1:80" s="6" customFormat="1">
      <c r="A181" s="130" t="s">
        <v>932</v>
      </c>
      <c r="B181" s="130" t="s">
        <v>931</v>
      </c>
      <c r="C181" s="246" t="s">
        <v>931</v>
      </c>
      <c r="D181" s="246" t="s">
        <v>931</v>
      </c>
      <c r="E181" s="129" t="s">
        <v>580</v>
      </c>
      <c r="F181" s="130"/>
      <c r="G181" s="130"/>
      <c r="H181" s="130" t="s">
        <v>1107</v>
      </c>
      <c r="I181" s="246" t="s">
        <v>1356</v>
      </c>
      <c r="J181" s="101"/>
      <c r="K181" s="125" t="str">
        <f t="shared" si="101"/>
        <v xml:space="preserve"> </v>
      </c>
      <c r="L181" s="136">
        <v>3903277.0494957641</v>
      </c>
      <c r="M181" s="136">
        <v>5895134</v>
      </c>
      <c r="N181" s="151">
        <f t="shared" si="102"/>
        <v>9.2502626912130514E-2</v>
      </c>
      <c r="O181" s="136">
        <v>10704789.811138967</v>
      </c>
      <c r="P181" s="136">
        <v>0</v>
      </c>
      <c r="Q181" s="136">
        <f t="shared" si="97"/>
        <v>10704789.811138967</v>
      </c>
      <c r="R181" s="136">
        <v>0</v>
      </c>
      <c r="S181" s="136">
        <f t="shared" si="138"/>
        <v>10704789.811138967</v>
      </c>
      <c r="T181" s="136">
        <f t="shared" si="108"/>
        <v>0</v>
      </c>
      <c r="U181" s="136" t="b">
        <f t="shared" si="109"/>
        <v>0</v>
      </c>
      <c r="V181" s="136">
        <v>0</v>
      </c>
      <c r="W181" s="136">
        <v>0</v>
      </c>
      <c r="X181" s="136">
        <v>0</v>
      </c>
      <c r="Y181" s="136">
        <v>0</v>
      </c>
      <c r="Z181" s="136">
        <v>0</v>
      </c>
      <c r="AA181" s="63">
        <f t="shared" si="103"/>
        <v>0</v>
      </c>
      <c r="AB181" s="63">
        <v>0</v>
      </c>
      <c r="AC181" s="63">
        <f t="shared" si="104"/>
        <v>10704789.811138967</v>
      </c>
      <c r="AD181" s="44">
        <f>IF(E181='2. UC Pool Allocations by Type'!B$5,'2. UC Pool Allocations by Type'!J$5,IF(E181='2. UC Pool Allocations by Type'!B$6,'2. UC Pool Allocations by Type'!J$6,IF(E181='2. UC Pool Allocations by Type'!B$7,'2. UC Pool Allocations by Type'!J$7,IF(E181='2. UC Pool Allocations by Type'!B$10,'2. UC Pool Allocations by Type'!J$10,IF(E181='2. UC Pool Allocations by Type'!B$14,'2. UC Pool Allocations by Type'!J$14,IF(E181='2. UC Pool Allocations by Type'!B$15,'2. UC Pool Allocations by Type'!J$15,IF(E181='2. UC Pool Allocations by Type'!B$16,'2. UC Pool Allocations by Type'!J$16,0)))))))</f>
        <v>1888113440.4202065</v>
      </c>
      <c r="AE181" s="64">
        <f t="shared" si="110"/>
        <v>10704789.811138967</v>
      </c>
      <c r="AF181" s="64">
        <f t="shared" si="111"/>
        <v>0</v>
      </c>
      <c r="AG181" s="64">
        <f t="shared" si="112"/>
        <v>0</v>
      </c>
      <c r="AH181" s="64">
        <f t="shared" si="113"/>
        <v>0</v>
      </c>
      <c r="AI181" s="64">
        <f t="shared" si="114"/>
        <v>0</v>
      </c>
      <c r="AJ181" s="64">
        <f t="shared" si="115"/>
        <v>0</v>
      </c>
      <c r="AK181" s="64">
        <f t="shared" si="116"/>
        <v>0</v>
      </c>
      <c r="AL181" s="42">
        <f t="shared" si="117"/>
        <v>3995539.0489314022</v>
      </c>
      <c r="AM181" s="44">
        <f>IF($F181=$E$362,S181*'1. UC Assumptions'!$H$14,0)</f>
        <v>0</v>
      </c>
      <c r="AN181" s="63">
        <f t="shared" si="105"/>
        <v>0</v>
      </c>
      <c r="AO181" s="63">
        <f t="shared" si="118"/>
        <v>0</v>
      </c>
      <c r="AP181" s="63">
        <f t="shared" si="119"/>
        <v>0</v>
      </c>
      <c r="AQ181" s="63">
        <f t="shared" si="120"/>
        <v>0</v>
      </c>
      <c r="AR181" s="63">
        <f t="shared" si="121"/>
        <v>0</v>
      </c>
      <c r="AS181" s="63">
        <f t="shared" si="122"/>
        <v>3995539.0489314022</v>
      </c>
      <c r="AT181" s="63">
        <f t="shared" si="123"/>
        <v>-439615.21987301239</v>
      </c>
      <c r="AU181" s="87">
        <f t="shared" si="106"/>
        <v>3555923.8290583896</v>
      </c>
      <c r="AV181" s="310">
        <v>3495490.88</v>
      </c>
      <c r="AW181" s="310">
        <f>AV181*'1. UC Assumptions'!$C$19</f>
        <v>1531724.1036159999</v>
      </c>
      <c r="AX181" s="311">
        <f>IF(((S181+AA181)-AV181)*'1. UC Assumptions'!$C$19&gt;0,((S181+AA181)-AV181)*'1. UC Assumptions'!$C$19,0)</f>
        <v>3159114.7916250951</v>
      </c>
      <c r="AY181" s="311">
        <f t="shared" si="107"/>
        <v>4690838.8952410948</v>
      </c>
      <c r="AZ181" s="311">
        <f>ROUND(AY181/'1. UC Assumptions'!$C$19,2)</f>
        <v>10704789.810000001</v>
      </c>
      <c r="BA181" s="311">
        <f t="shared" si="95"/>
        <v>3555923.8290583896</v>
      </c>
      <c r="BB181" s="311">
        <f t="shared" si="124"/>
        <v>0</v>
      </c>
      <c r="BC181" s="311">
        <f t="shared" si="125"/>
        <v>0</v>
      </c>
      <c r="BD181" s="311">
        <f t="shared" si="126"/>
        <v>7148865.9809416104</v>
      </c>
      <c r="BE181" s="311">
        <f t="shared" si="127"/>
        <v>0</v>
      </c>
      <c r="BF181" s="311">
        <f t="shared" si="128"/>
        <v>0</v>
      </c>
      <c r="BG181" s="311">
        <f t="shared" si="139"/>
        <v>0</v>
      </c>
      <c r="BH181" s="311">
        <v>3132987.2696574801</v>
      </c>
      <c r="BI181" s="311">
        <f t="shared" si="98"/>
        <v>3555923.8290583896</v>
      </c>
      <c r="BJ181" s="312">
        <f t="shared" si="99"/>
        <v>422936.55940090958</v>
      </c>
      <c r="BK181" s="311">
        <f t="shared" si="130"/>
        <v>3555923.8290583896</v>
      </c>
      <c r="BL181" s="311">
        <f t="shared" si="131"/>
        <v>0</v>
      </c>
      <c r="BM181" s="311">
        <f t="shared" si="132"/>
        <v>0</v>
      </c>
      <c r="BN181" s="311">
        <f t="shared" si="133"/>
        <v>0</v>
      </c>
      <c r="BO181" s="311">
        <f t="shared" si="134"/>
        <v>0</v>
      </c>
      <c r="BP181" s="311">
        <f t="shared" si="135"/>
        <v>0</v>
      </c>
      <c r="BQ181" s="311">
        <f t="shared" si="136"/>
        <v>0</v>
      </c>
      <c r="BR181" s="311">
        <f t="shared" si="96"/>
        <v>60432.949058389757</v>
      </c>
      <c r="BS181" s="311">
        <f>ROUNDDOWN(BR181*'1. UC Assumptions'!$C$19,2)</f>
        <v>26481.71</v>
      </c>
      <c r="BT181" s="313">
        <f>IF(BR181&gt;0,BR181/'1. UC Assumptions'!$C$29*'1. UC Assumptions'!$C$28,0)</f>
        <v>53068.824224779361</v>
      </c>
      <c r="BU181" s="312">
        <f>BT181*'1. UC Assumptions'!$C$19</f>
        <v>23254.758775298316</v>
      </c>
      <c r="BV181" s="312">
        <f t="shared" si="100"/>
        <v>3548559.7042247793</v>
      </c>
      <c r="BW181" s="79"/>
      <c r="BX181" s="93"/>
      <c r="BY181" s="93"/>
      <c r="BZ181" s="136">
        <v>4272089.7994957641</v>
      </c>
      <c r="CA181" s="136">
        <v>10704789.811138967</v>
      </c>
      <c r="CB181" s="146">
        <f t="shared" si="137"/>
        <v>0</v>
      </c>
    </row>
    <row r="182" spans="1:80" s="6" customFormat="1">
      <c r="A182" s="130" t="s">
        <v>374</v>
      </c>
      <c r="B182" s="130" t="s">
        <v>375</v>
      </c>
      <c r="C182" s="246" t="s">
        <v>375</v>
      </c>
      <c r="D182" s="246" t="s">
        <v>375</v>
      </c>
      <c r="E182" s="129" t="s">
        <v>599</v>
      </c>
      <c r="F182" s="130" t="s">
        <v>604</v>
      </c>
      <c r="G182" s="130"/>
      <c r="H182" s="130" t="s">
        <v>373</v>
      </c>
      <c r="I182" s="246" t="s">
        <v>1411</v>
      </c>
      <c r="J182" s="101"/>
      <c r="K182" s="125">
        <f t="shared" si="101"/>
        <v>1</v>
      </c>
      <c r="L182" s="136">
        <v>1222166.1048353724</v>
      </c>
      <c r="M182" s="136">
        <v>1356230</v>
      </c>
      <c r="N182" s="151">
        <f t="shared" si="102"/>
        <v>8.6820412139321901E-2</v>
      </c>
      <c r="O182" s="136">
        <v>2800297.2803072175</v>
      </c>
      <c r="P182" s="136">
        <v>1956.2370083840001</v>
      </c>
      <c r="Q182" s="136">
        <f t="shared" si="97"/>
        <v>2802253.5173156015</v>
      </c>
      <c r="R182" s="136">
        <v>845243.77952654602</v>
      </c>
      <c r="S182" s="136">
        <f t="shared" si="138"/>
        <v>1957009.7377890553</v>
      </c>
      <c r="T182" s="136" t="b">
        <f t="shared" si="108"/>
        <v>0</v>
      </c>
      <c r="U182" s="136">
        <f t="shared" si="109"/>
        <v>1957009.7377890553</v>
      </c>
      <c r="V182" s="136">
        <v>0</v>
      </c>
      <c r="W182" s="136">
        <v>0</v>
      </c>
      <c r="X182" s="136">
        <v>0</v>
      </c>
      <c r="Y182" s="136">
        <v>0</v>
      </c>
      <c r="Z182" s="136">
        <v>0</v>
      </c>
      <c r="AA182" s="63">
        <f t="shared" si="103"/>
        <v>0</v>
      </c>
      <c r="AB182" s="63">
        <v>0</v>
      </c>
      <c r="AC182" s="63">
        <f t="shared" si="104"/>
        <v>1957009.7377890553</v>
      </c>
      <c r="AD182" s="44">
        <f>IF(E182='2. UC Pool Allocations by Type'!B$5,'2. UC Pool Allocations by Type'!J$5,IF(E182='2. UC Pool Allocations by Type'!B$6,'2. UC Pool Allocations by Type'!J$6,IF(E182='2. UC Pool Allocations by Type'!B$7,'2. UC Pool Allocations by Type'!J$7,IF(E182='2. UC Pool Allocations by Type'!B$10,'2. UC Pool Allocations by Type'!J$10,IF(E182='2. UC Pool Allocations by Type'!B$14,'2. UC Pool Allocations by Type'!J$14,IF(E182='2. UC Pool Allocations by Type'!B$15,'2. UC Pool Allocations by Type'!J$15,IF(E182='2. UC Pool Allocations by Type'!B$16,'2. UC Pool Allocations by Type'!J$16,0)))))))</f>
        <v>232198730.65142876</v>
      </c>
      <c r="AE182" s="64">
        <f t="shared" si="110"/>
        <v>0</v>
      </c>
      <c r="AF182" s="64">
        <f t="shared" si="111"/>
        <v>1957009.7377890553</v>
      </c>
      <c r="AG182" s="64">
        <f t="shared" si="112"/>
        <v>0</v>
      </c>
      <c r="AH182" s="64">
        <f t="shared" si="113"/>
        <v>0</v>
      </c>
      <c r="AI182" s="64">
        <f t="shared" si="114"/>
        <v>0</v>
      </c>
      <c r="AJ182" s="64">
        <f t="shared" si="115"/>
        <v>0</v>
      </c>
      <c r="AK182" s="64">
        <f t="shared" si="116"/>
        <v>0</v>
      </c>
      <c r="AL182" s="42">
        <f t="shared" si="117"/>
        <v>980137.55558633897</v>
      </c>
      <c r="AM182" s="44">
        <f>IF($F182=$E$362,S182*'1. UC Assumptions'!$H$14,0)</f>
        <v>1555571.8428579669</v>
      </c>
      <c r="AN182" s="63">
        <f t="shared" si="105"/>
        <v>575434.28727162792</v>
      </c>
      <c r="AO182" s="63">
        <f t="shared" si="118"/>
        <v>575434.28727162792</v>
      </c>
      <c r="AP182" s="63">
        <f t="shared" si="119"/>
        <v>0</v>
      </c>
      <c r="AQ182" s="63">
        <f t="shared" si="120"/>
        <v>0</v>
      </c>
      <c r="AR182" s="63">
        <f t="shared" si="121"/>
        <v>0</v>
      </c>
      <c r="AS182" s="63">
        <f t="shared" si="122"/>
        <v>0</v>
      </c>
      <c r="AT182" s="63">
        <f t="shared" si="123"/>
        <v>0</v>
      </c>
      <c r="AU182" s="87">
        <f t="shared" si="106"/>
        <v>1555571.8428579669</v>
      </c>
      <c r="AV182" s="310">
        <v>1491842.13</v>
      </c>
      <c r="AW182" s="310">
        <f>AV182*'1. UC Assumptions'!$C$19</f>
        <v>653725.2213659999</v>
      </c>
      <c r="AX182" s="311">
        <f>IF(((S182+AA182)-AV182)*'1. UC Assumptions'!$C$19&gt;0,((S182+AA182)-AV182)*'1. UC Assumptions'!$C$19,0)</f>
        <v>203836.44573316409</v>
      </c>
      <c r="AY182" s="311">
        <f t="shared" si="107"/>
        <v>857561.66709916398</v>
      </c>
      <c r="AZ182" s="311">
        <f>ROUND(AY182/'1. UC Assumptions'!$C$19,2)</f>
        <v>1957009.74</v>
      </c>
      <c r="BA182" s="311">
        <f t="shared" si="95"/>
        <v>1555571.8428579669</v>
      </c>
      <c r="BB182" s="311">
        <f t="shared" si="124"/>
        <v>0</v>
      </c>
      <c r="BC182" s="311">
        <f t="shared" si="125"/>
        <v>0</v>
      </c>
      <c r="BD182" s="311">
        <f t="shared" si="126"/>
        <v>0</v>
      </c>
      <c r="BE182" s="311">
        <f t="shared" si="127"/>
        <v>0</v>
      </c>
      <c r="BF182" s="311">
        <f t="shared" si="128"/>
        <v>0</v>
      </c>
      <c r="BG182" s="311">
        <f t="shared" si="139"/>
        <v>0</v>
      </c>
      <c r="BH182" s="311">
        <v>1491842.1311067226</v>
      </c>
      <c r="BI182" s="311">
        <f t="shared" si="98"/>
        <v>1555571.8428579669</v>
      </c>
      <c r="BJ182" s="312">
        <f t="shared" si="99"/>
        <v>63729.711751244264</v>
      </c>
      <c r="BK182" s="311">
        <f t="shared" si="130"/>
        <v>0</v>
      </c>
      <c r="BL182" s="311">
        <f t="shared" si="131"/>
        <v>1555571.8428579669</v>
      </c>
      <c r="BM182" s="311">
        <f t="shared" si="132"/>
        <v>0</v>
      </c>
      <c r="BN182" s="311">
        <f t="shared" si="133"/>
        <v>0</v>
      </c>
      <c r="BO182" s="311">
        <f t="shared" si="134"/>
        <v>0</v>
      </c>
      <c r="BP182" s="311">
        <f t="shared" si="135"/>
        <v>0</v>
      </c>
      <c r="BQ182" s="311">
        <f t="shared" si="136"/>
        <v>0</v>
      </c>
      <c r="BR182" s="311">
        <f t="shared" si="96"/>
        <v>63729.71285796701</v>
      </c>
      <c r="BS182" s="311">
        <f>ROUNDDOWN(BR182*'1. UC Assumptions'!$C$19,2)</f>
        <v>27926.36</v>
      </c>
      <c r="BT182" s="313">
        <f>IF(BR182&gt;0,BR182/'1. UC Assumptions'!$C$29*'1. UC Assumptions'!$C$28,0)</f>
        <v>55963.857171481017</v>
      </c>
      <c r="BU182" s="312">
        <f>BT182*'1. UC Assumptions'!$C$19</f>
        <v>24523.362212542979</v>
      </c>
      <c r="BV182" s="312">
        <f t="shared" si="100"/>
        <v>1547805.9871714809</v>
      </c>
      <c r="BW182" s="79"/>
      <c r="BX182" s="93"/>
      <c r="BY182" s="93"/>
      <c r="BZ182" s="136">
        <v>1303443.8148353724</v>
      </c>
      <c r="CA182" s="136">
        <v>2800297.2803072175</v>
      </c>
      <c r="CB182" s="146">
        <f t="shared" si="137"/>
        <v>-1956.2370083839633</v>
      </c>
    </row>
    <row r="183" spans="1:80" s="6" customFormat="1">
      <c r="A183" s="130" t="s">
        <v>1231</v>
      </c>
      <c r="B183" s="130" t="s">
        <v>317</v>
      </c>
      <c r="C183" s="246" t="s">
        <v>317</v>
      </c>
      <c r="D183" s="246" t="s">
        <v>317</v>
      </c>
      <c r="E183" s="129" t="s">
        <v>599</v>
      </c>
      <c r="F183" s="130" t="s">
        <v>604</v>
      </c>
      <c r="G183" s="130"/>
      <c r="H183" s="130" t="s">
        <v>1108</v>
      </c>
      <c r="I183" s="246" t="s">
        <v>1412</v>
      </c>
      <c r="J183" s="101"/>
      <c r="K183" s="125">
        <f t="shared" si="101"/>
        <v>1</v>
      </c>
      <c r="L183" s="136">
        <v>1129164.404417892</v>
      </c>
      <c r="M183" s="136">
        <v>1923678</v>
      </c>
      <c r="N183" s="151">
        <f t="shared" si="102"/>
        <v>8.6247854766754006E-2</v>
      </c>
      <c r="O183" s="136">
        <v>3316143.5127399145</v>
      </c>
      <c r="P183" s="136">
        <v>0</v>
      </c>
      <c r="Q183" s="136">
        <f t="shared" si="97"/>
        <v>3316143.5127399145</v>
      </c>
      <c r="R183" s="136">
        <v>1820195.449167564</v>
      </c>
      <c r="S183" s="136">
        <f t="shared" ref="S183:S200" si="140">Q183-R183</f>
        <v>1495948.0635723504</v>
      </c>
      <c r="T183" s="136" t="b">
        <f t="shared" si="108"/>
        <v>0</v>
      </c>
      <c r="U183" s="136">
        <f t="shared" si="109"/>
        <v>1495948.0635723504</v>
      </c>
      <c r="V183" s="136">
        <v>245803.40000000002</v>
      </c>
      <c r="W183" s="136">
        <v>0</v>
      </c>
      <c r="X183" s="136">
        <v>0</v>
      </c>
      <c r="Y183" s="136">
        <v>0</v>
      </c>
      <c r="Z183" s="136">
        <v>0</v>
      </c>
      <c r="AA183" s="63">
        <f t="shared" si="103"/>
        <v>245803.40000000002</v>
      </c>
      <c r="AB183" s="63">
        <v>0</v>
      </c>
      <c r="AC183" s="63">
        <f t="shared" si="104"/>
        <v>1741751.4635723503</v>
      </c>
      <c r="AD183" s="44">
        <f>IF(E183='2. UC Pool Allocations by Type'!B$5,'2. UC Pool Allocations by Type'!J$5,IF(E183='2. UC Pool Allocations by Type'!B$6,'2. UC Pool Allocations by Type'!J$6,IF(E183='2. UC Pool Allocations by Type'!B$7,'2. UC Pool Allocations by Type'!J$7,IF(E183='2. UC Pool Allocations by Type'!B$10,'2. UC Pool Allocations by Type'!J$10,IF(E183='2. UC Pool Allocations by Type'!B$14,'2. UC Pool Allocations by Type'!J$14,IF(E183='2. UC Pool Allocations by Type'!B$15,'2. UC Pool Allocations by Type'!J$15,IF(E183='2. UC Pool Allocations by Type'!B$16,'2. UC Pool Allocations by Type'!J$16,0)))))))</f>
        <v>232198730.65142876</v>
      </c>
      <c r="AE183" s="64">
        <f t="shared" si="110"/>
        <v>0</v>
      </c>
      <c r="AF183" s="64">
        <f t="shared" si="111"/>
        <v>1741751.4635723503</v>
      </c>
      <c r="AG183" s="64">
        <f t="shared" si="112"/>
        <v>0</v>
      </c>
      <c r="AH183" s="64">
        <f t="shared" si="113"/>
        <v>0</v>
      </c>
      <c r="AI183" s="64">
        <f t="shared" si="114"/>
        <v>0</v>
      </c>
      <c r="AJ183" s="64">
        <f t="shared" si="115"/>
        <v>0</v>
      </c>
      <c r="AK183" s="64">
        <f t="shared" si="116"/>
        <v>0</v>
      </c>
      <c r="AL183" s="42">
        <f t="shared" si="117"/>
        <v>872328.83361807</v>
      </c>
      <c r="AM183" s="44">
        <f>IF($F183=$E$362,S183*'1. UC Assumptions'!$H$14,0)</f>
        <v>1189086.9223267401</v>
      </c>
      <c r="AN183" s="63">
        <f t="shared" si="105"/>
        <v>316758.08870867011</v>
      </c>
      <c r="AO183" s="63">
        <f t="shared" si="118"/>
        <v>316758.08870867011</v>
      </c>
      <c r="AP183" s="63">
        <f t="shared" si="119"/>
        <v>0</v>
      </c>
      <c r="AQ183" s="63">
        <f t="shared" si="120"/>
        <v>0</v>
      </c>
      <c r="AR183" s="63">
        <f t="shared" si="121"/>
        <v>0</v>
      </c>
      <c r="AS183" s="63">
        <f t="shared" si="122"/>
        <v>0</v>
      </c>
      <c r="AT183" s="63">
        <f t="shared" si="123"/>
        <v>0</v>
      </c>
      <c r="AU183" s="87">
        <f t="shared" si="106"/>
        <v>1189086.9223267401</v>
      </c>
      <c r="AV183" s="310">
        <v>1123249.56</v>
      </c>
      <c r="AW183" s="310">
        <f>AV183*'1. UC Assumptions'!$C$19</f>
        <v>492207.957192</v>
      </c>
      <c r="AX183" s="311">
        <f>IF(((S183+AA183)-AV183)*'1. UC Assumptions'!$C$19&gt;0,((S183+AA183)-AV183)*'1. UC Assumptions'!$C$19,0)</f>
        <v>271027.53414540389</v>
      </c>
      <c r="AY183" s="311">
        <f t="shared" si="107"/>
        <v>763235.49133740389</v>
      </c>
      <c r="AZ183" s="311">
        <f>ROUND(AY183/'1. UC Assumptions'!$C$19,2)</f>
        <v>1741751.46</v>
      </c>
      <c r="BA183" s="311">
        <f t="shared" si="95"/>
        <v>1189086.9223267401</v>
      </c>
      <c r="BB183" s="311">
        <f t="shared" si="124"/>
        <v>0</v>
      </c>
      <c r="BC183" s="311">
        <f t="shared" si="125"/>
        <v>0</v>
      </c>
      <c r="BD183" s="311">
        <f t="shared" si="126"/>
        <v>0</v>
      </c>
      <c r="BE183" s="311">
        <f t="shared" si="127"/>
        <v>0</v>
      </c>
      <c r="BF183" s="311">
        <f t="shared" si="128"/>
        <v>0</v>
      </c>
      <c r="BG183" s="311">
        <f t="shared" si="139"/>
        <v>0</v>
      </c>
      <c r="BH183" s="311">
        <v>1123249.5770930215</v>
      </c>
      <c r="BI183" s="311">
        <f t="shared" si="98"/>
        <v>1189086.9223267401</v>
      </c>
      <c r="BJ183" s="312">
        <f t="shared" si="99"/>
        <v>65837.345233718632</v>
      </c>
      <c r="BK183" s="311">
        <f t="shared" si="130"/>
        <v>0</v>
      </c>
      <c r="BL183" s="311">
        <f t="shared" si="131"/>
        <v>1189086.9223267401</v>
      </c>
      <c r="BM183" s="311">
        <f t="shared" si="132"/>
        <v>0</v>
      </c>
      <c r="BN183" s="311">
        <f t="shared" si="133"/>
        <v>0</v>
      </c>
      <c r="BO183" s="311">
        <f t="shared" si="134"/>
        <v>0</v>
      </c>
      <c r="BP183" s="311">
        <f t="shared" si="135"/>
        <v>0</v>
      </c>
      <c r="BQ183" s="311">
        <f t="shared" si="136"/>
        <v>0</v>
      </c>
      <c r="BR183" s="311">
        <f t="shared" si="96"/>
        <v>65837.362326740054</v>
      </c>
      <c r="BS183" s="311">
        <f>ROUNDDOWN(BR183*'1. UC Assumptions'!$C$19,2)</f>
        <v>28849.93</v>
      </c>
      <c r="BT183" s="313">
        <f>IF(BR183&gt;0,BR183/'1. UC Assumptions'!$C$29*'1. UC Assumptions'!$C$28,0)</f>
        <v>57814.676648744935</v>
      </c>
      <c r="BU183" s="312">
        <f>BT183*'1. UC Assumptions'!$C$19</f>
        <v>25334.391307480029</v>
      </c>
      <c r="BV183" s="312">
        <f t="shared" si="100"/>
        <v>1181064.2366487449</v>
      </c>
      <c r="BW183" s="79"/>
      <c r="BX183" s="93"/>
      <c r="BY183" s="93"/>
      <c r="BZ183" s="136">
        <v>1225937.6244178917</v>
      </c>
      <c r="CA183" s="136">
        <v>3316143.5127399145</v>
      </c>
      <c r="CB183" s="146">
        <f t="shared" si="137"/>
        <v>0</v>
      </c>
    </row>
    <row r="184" spans="1:80" s="6" customFormat="1">
      <c r="A184" s="130" t="s">
        <v>238</v>
      </c>
      <c r="B184" s="130" t="s">
        <v>239</v>
      </c>
      <c r="C184" s="246" t="s">
        <v>239</v>
      </c>
      <c r="D184" s="246" t="s">
        <v>239</v>
      </c>
      <c r="E184" s="129" t="s">
        <v>580</v>
      </c>
      <c r="F184" s="130"/>
      <c r="G184" s="130"/>
      <c r="H184" s="130" t="s">
        <v>852</v>
      </c>
      <c r="I184" s="246" t="s">
        <v>562</v>
      </c>
      <c r="J184" s="101"/>
      <c r="K184" s="125" t="str">
        <f t="shared" si="101"/>
        <v xml:space="preserve"> </v>
      </c>
      <c r="L184" s="136">
        <v>7113788.3707692316</v>
      </c>
      <c r="M184" s="136">
        <v>1641470</v>
      </c>
      <c r="N184" s="151">
        <f t="shared" si="102"/>
        <v>5.8138533285702954E-2</v>
      </c>
      <c r="O184" s="136">
        <v>9264276.2509831283</v>
      </c>
      <c r="P184" s="136">
        <v>0</v>
      </c>
      <c r="Q184" s="136">
        <f t="shared" si="97"/>
        <v>9264276.2509831283</v>
      </c>
      <c r="R184" s="136">
        <v>0</v>
      </c>
      <c r="S184" s="136">
        <f t="shared" si="140"/>
        <v>9264276.2509831283</v>
      </c>
      <c r="T184" s="136">
        <f t="shared" si="108"/>
        <v>0</v>
      </c>
      <c r="U184" s="136" t="b">
        <f t="shared" si="109"/>
        <v>0</v>
      </c>
      <c r="V184" s="136">
        <v>0</v>
      </c>
      <c r="W184" s="136">
        <v>0</v>
      </c>
      <c r="X184" s="136">
        <v>0</v>
      </c>
      <c r="Y184" s="136">
        <v>0</v>
      </c>
      <c r="Z184" s="136">
        <v>0</v>
      </c>
      <c r="AA184" s="63">
        <f t="shared" si="103"/>
        <v>0</v>
      </c>
      <c r="AB184" s="63">
        <v>0</v>
      </c>
      <c r="AC184" s="63">
        <f t="shared" si="104"/>
        <v>9264276.2509831283</v>
      </c>
      <c r="AD184" s="44">
        <f>IF(E184='2. UC Pool Allocations by Type'!B$5,'2. UC Pool Allocations by Type'!J$5,IF(E184='2. UC Pool Allocations by Type'!B$6,'2. UC Pool Allocations by Type'!J$6,IF(E184='2. UC Pool Allocations by Type'!B$7,'2. UC Pool Allocations by Type'!J$7,IF(E184='2. UC Pool Allocations by Type'!B$10,'2. UC Pool Allocations by Type'!J$10,IF(E184='2. UC Pool Allocations by Type'!B$14,'2. UC Pool Allocations by Type'!J$14,IF(E184='2. UC Pool Allocations by Type'!B$15,'2. UC Pool Allocations by Type'!J$15,IF(E184='2. UC Pool Allocations by Type'!B$16,'2. UC Pool Allocations by Type'!J$16,0)))))))</f>
        <v>1888113440.4202065</v>
      </c>
      <c r="AE184" s="64">
        <f t="shared" si="110"/>
        <v>9264276.2509831283</v>
      </c>
      <c r="AF184" s="64">
        <f t="shared" si="111"/>
        <v>0</v>
      </c>
      <c r="AG184" s="64">
        <f t="shared" si="112"/>
        <v>0</v>
      </c>
      <c r="AH184" s="64">
        <f t="shared" si="113"/>
        <v>0</v>
      </c>
      <c r="AI184" s="64">
        <f t="shared" si="114"/>
        <v>0</v>
      </c>
      <c r="AJ184" s="64">
        <f t="shared" si="115"/>
        <v>0</v>
      </c>
      <c r="AK184" s="64">
        <f t="shared" si="116"/>
        <v>0</v>
      </c>
      <c r="AL184" s="42">
        <f t="shared" si="117"/>
        <v>3457870.5583152878</v>
      </c>
      <c r="AM184" s="44">
        <f>IF($F184=$E$362,S184*'1. UC Assumptions'!$H$14,0)</f>
        <v>0</v>
      </c>
      <c r="AN184" s="63">
        <f t="shared" si="105"/>
        <v>0</v>
      </c>
      <c r="AO184" s="63">
        <f t="shared" si="118"/>
        <v>0</v>
      </c>
      <c r="AP184" s="63">
        <f t="shared" si="119"/>
        <v>0</v>
      </c>
      <c r="AQ184" s="63">
        <f t="shared" si="120"/>
        <v>0</v>
      </c>
      <c r="AR184" s="63">
        <f t="shared" si="121"/>
        <v>0</v>
      </c>
      <c r="AS184" s="63">
        <f t="shared" si="122"/>
        <v>3457870.5583152878</v>
      </c>
      <c r="AT184" s="63">
        <f t="shared" si="123"/>
        <v>-380457.43194344389</v>
      </c>
      <c r="AU184" s="87">
        <f t="shared" si="106"/>
        <v>3077413.1263718437</v>
      </c>
      <c r="AV184" s="310">
        <v>3123355.95</v>
      </c>
      <c r="AW184" s="310">
        <f>AV184*'1. UC Assumptions'!$C$19</f>
        <v>1368654.5772899999</v>
      </c>
      <c r="AX184" s="311">
        <f>IF(((S184+AA184)-AV184)*'1. UC Assumptions'!$C$19&gt;0,((S184+AA184)-AV184)*'1. UC Assumptions'!$C$19,0)</f>
        <v>2690951.2758908067</v>
      </c>
      <c r="AY184" s="311">
        <f t="shared" si="107"/>
        <v>4059605.8531808066</v>
      </c>
      <c r="AZ184" s="311">
        <f>ROUND(AY184/'1. UC Assumptions'!$C$19,2)</f>
        <v>9264276.25</v>
      </c>
      <c r="BA184" s="311">
        <f t="shared" si="95"/>
        <v>3077413.1263718437</v>
      </c>
      <c r="BB184" s="311">
        <f t="shared" si="124"/>
        <v>0</v>
      </c>
      <c r="BC184" s="311">
        <f t="shared" si="125"/>
        <v>0</v>
      </c>
      <c r="BD184" s="311">
        <f t="shared" si="126"/>
        <v>6186863.1236281563</v>
      </c>
      <c r="BE184" s="311">
        <f t="shared" si="127"/>
        <v>0</v>
      </c>
      <c r="BF184" s="311">
        <f t="shared" si="128"/>
        <v>0</v>
      </c>
      <c r="BG184" s="311">
        <f t="shared" si="139"/>
        <v>0</v>
      </c>
      <c r="BH184" s="311">
        <v>2799445.0201767189</v>
      </c>
      <c r="BI184" s="311">
        <f t="shared" si="98"/>
        <v>3077413.1263718437</v>
      </c>
      <c r="BJ184" s="312">
        <f t="shared" si="99"/>
        <v>277968.1061951248</v>
      </c>
      <c r="BK184" s="311">
        <f t="shared" si="130"/>
        <v>3077413.1263718437</v>
      </c>
      <c r="BL184" s="311">
        <f t="shared" si="131"/>
        <v>0</v>
      </c>
      <c r="BM184" s="311">
        <f t="shared" si="132"/>
        <v>0</v>
      </c>
      <c r="BN184" s="311">
        <f t="shared" si="133"/>
        <v>0</v>
      </c>
      <c r="BO184" s="311">
        <f t="shared" si="134"/>
        <v>0</v>
      </c>
      <c r="BP184" s="311">
        <f t="shared" si="135"/>
        <v>0</v>
      </c>
      <c r="BQ184" s="311">
        <f t="shared" si="136"/>
        <v>0</v>
      </c>
      <c r="BR184" s="311">
        <f t="shared" si="96"/>
        <v>-45942.823628156446</v>
      </c>
      <c r="BS184" s="311">
        <f>ROUNDDOWN(BR184*'1. UC Assumptions'!$C$19,2)</f>
        <v>-20132.14</v>
      </c>
      <c r="BT184" s="313">
        <f>IF(BR184&gt;0,BR184/'1. UC Assumptions'!$C$29*'1. UC Assumptions'!$C$28,0)</f>
        <v>0</v>
      </c>
      <c r="BU184" s="312">
        <f>BT184*'1. UC Assumptions'!$C$19</f>
        <v>0</v>
      </c>
      <c r="BV184" s="312">
        <f t="shared" si="100"/>
        <v>3123355.95</v>
      </c>
      <c r="BW184" s="79"/>
      <c r="BX184" s="93"/>
      <c r="BY184" s="93"/>
      <c r="BZ184" s="136">
        <v>7157578.9907692308</v>
      </c>
      <c r="CA184" s="136">
        <v>9264276.2509831283</v>
      </c>
      <c r="CB184" s="146">
        <f t="shared" si="137"/>
        <v>0</v>
      </c>
    </row>
    <row r="185" spans="1:80" s="6" customFormat="1">
      <c r="A185" s="130">
        <v>451300</v>
      </c>
      <c r="B185" s="130" t="s">
        <v>382</v>
      </c>
      <c r="C185" s="246" t="s">
        <v>382</v>
      </c>
      <c r="D185" s="246" t="s">
        <v>382</v>
      </c>
      <c r="E185" s="129" t="s">
        <v>580</v>
      </c>
      <c r="F185" s="130" t="s">
        <v>604</v>
      </c>
      <c r="G185" s="130"/>
      <c r="H185" s="130" t="s">
        <v>1109</v>
      </c>
      <c r="I185" s="246" t="s">
        <v>1413</v>
      </c>
      <c r="J185" s="101"/>
      <c r="K185" s="125" t="str">
        <f t="shared" si="101"/>
        <v xml:space="preserve"> </v>
      </c>
      <c r="L185" s="136">
        <v>406732.27359762002</v>
      </c>
      <c r="M185" s="136">
        <v>628547.42999999993</v>
      </c>
      <c r="N185" s="151">
        <f t="shared" si="102"/>
        <v>6.6954743062936917E-2</v>
      </c>
      <c r="O185" s="136">
        <v>1104596.590150272</v>
      </c>
      <c r="P185" s="136">
        <v>0</v>
      </c>
      <c r="Q185" s="136">
        <f t="shared" si="97"/>
        <v>1104596.590150272</v>
      </c>
      <c r="R185" s="136">
        <v>0</v>
      </c>
      <c r="S185" s="136">
        <f t="shared" si="140"/>
        <v>1104596.590150272</v>
      </c>
      <c r="T185" s="136">
        <f t="shared" si="108"/>
        <v>1104596.590150272</v>
      </c>
      <c r="U185" s="136" t="b">
        <f t="shared" si="109"/>
        <v>0</v>
      </c>
      <c r="V185" s="136">
        <v>5757</v>
      </c>
      <c r="W185" s="136">
        <v>0</v>
      </c>
      <c r="X185" s="136">
        <v>0</v>
      </c>
      <c r="Y185" s="136">
        <v>0</v>
      </c>
      <c r="Z185" s="136">
        <v>0</v>
      </c>
      <c r="AA185" s="63">
        <f t="shared" si="103"/>
        <v>5757</v>
      </c>
      <c r="AB185" s="63">
        <v>0</v>
      </c>
      <c r="AC185" s="63">
        <f t="shared" si="104"/>
        <v>1110353.590150272</v>
      </c>
      <c r="AD185" s="44">
        <f>IF(E185='2. UC Pool Allocations by Type'!B$5,'2. UC Pool Allocations by Type'!J$5,IF(E185='2. UC Pool Allocations by Type'!B$6,'2. UC Pool Allocations by Type'!J$6,IF(E185='2. UC Pool Allocations by Type'!B$7,'2. UC Pool Allocations by Type'!J$7,IF(E185='2. UC Pool Allocations by Type'!B$10,'2. UC Pool Allocations by Type'!J$10,IF(E185='2. UC Pool Allocations by Type'!B$14,'2. UC Pool Allocations by Type'!J$14,IF(E185='2. UC Pool Allocations by Type'!B$15,'2. UC Pool Allocations by Type'!J$15,IF(E185='2. UC Pool Allocations by Type'!B$16,'2. UC Pool Allocations by Type'!J$16,0)))))))</f>
        <v>1888113440.4202065</v>
      </c>
      <c r="AE185" s="64">
        <f t="shared" si="110"/>
        <v>1110353.590150272</v>
      </c>
      <c r="AF185" s="64">
        <f t="shared" si="111"/>
        <v>0</v>
      </c>
      <c r="AG185" s="64">
        <f t="shared" si="112"/>
        <v>0</v>
      </c>
      <c r="AH185" s="64">
        <f t="shared" si="113"/>
        <v>0</v>
      </c>
      <c r="AI185" s="64">
        <f t="shared" si="114"/>
        <v>0</v>
      </c>
      <c r="AJ185" s="64">
        <f t="shared" si="115"/>
        <v>0</v>
      </c>
      <c r="AK185" s="64">
        <f t="shared" si="116"/>
        <v>0</v>
      </c>
      <c r="AL185" s="42">
        <f t="shared" si="117"/>
        <v>414437.01425600954</v>
      </c>
      <c r="AM185" s="44">
        <f>IF($F185=$E$362,S185*'1. UC Assumptions'!$H$14,0)</f>
        <v>878012.674222011</v>
      </c>
      <c r="AN185" s="63">
        <f t="shared" si="105"/>
        <v>463575.65996600146</v>
      </c>
      <c r="AO185" s="63">
        <f t="shared" si="118"/>
        <v>0</v>
      </c>
      <c r="AP185" s="63">
        <f t="shared" si="119"/>
        <v>0</v>
      </c>
      <c r="AQ185" s="63">
        <f t="shared" si="120"/>
        <v>0</v>
      </c>
      <c r="AR185" s="63">
        <f t="shared" si="121"/>
        <v>463575.65996600146</v>
      </c>
      <c r="AS185" s="63">
        <f t="shared" si="122"/>
        <v>0</v>
      </c>
      <c r="AT185" s="63">
        <f t="shared" si="123"/>
        <v>0</v>
      </c>
      <c r="AU185" s="87">
        <f t="shared" si="106"/>
        <v>878012.674222011</v>
      </c>
      <c r="AV185" s="310">
        <v>866541.37</v>
      </c>
      <c r="AW185" s="310">
        <f>AV185*'1. UC Assumptions'!$C$19</f>
        <v>379718.428334</v>
      </c>
      <c r="AX185" s="311">
        <f>IF(((S185+AA185)-AV185)*'1. UC Assumptions'!$C$19&gt;0,((S185+AA185)-AV185)*'1. UC Assumptions'!$C$19,0)</f>
        <v>106838.5148698492</v>
      </c>
      <c r="AY185" s="311">
        <f t="shared" si="107"/>
        <v>486556.94320384919</v>
      </c>
      <c r="AZ185" s="311">
        <f>ROUND(AY185/'1. UC Assumptions'!$C$19,2)</f>
        <v>1110353.5900000001</v>
      </c>
      <c r="BA185" s="311">
        <f t="shared" si="95"/>
        <v>878012.674222011</v>
      </c>
      <c r="BB185" s="311">
        <f t="shared" si="124"/>
        <v>0</v>
      </c>
      <c r="BC185" s="311">
        <f t="shared" si="125"/>
        <v>0</v>
      </c>
      <c r="BD185" s="311">
        <f t="shared" si="126"/>
        <v>232340.91577798908</v>
      </c>
      <c r="BE185" s="311">
        <f t="shared" si="127"/>
        <v>0</v>
      </c>
      <c r="BF185" s="311">
        <f t="shared" si="128"/>
        <v>0</v>
      </c>
      <c r="BG185" s="311">
        <f t="shared" si="139"/>
        <v>0</v>
      </c>
      <c r="BH185" s="311">
        <v>866541.37578364392</v>
      </c>
      <c r="BI185" s="311">
        <f t="shared" si="98"/>
        <v>878012.674222011</v>
      </c>
      <c r="BJ185" s="312">
        <f t="shared" si="99"/>
        <v>11471.298438367085</v>
      </c>
      <c r="BK185" s="311">
        <f t="shared" si="130"/>
        <v>878012.674222011</v>
      </c>
      <c r="BL185" s="311">
        <f t="shared" si="131"/>
        <v>0</v>
      </c>
      <c r="BM185" s="311">
        <f t="shared" si="132"/>
        <v>0</v>
      </c>
      <c r="BN185" s="311">
        <f t="shared" si="133"/>
        <v>0</v>
      </c>
      <c r="BO185" s="311">
        <f t="shared" si="134"/>
        <v>0</v>
      </c>
      <c r="BP185" s="311">
        <f t="shared" si="135"/>
        <v>0</v>
      </c>
      <c r="BQ185" s="311">
        <f t="shared" si="136"/>
        <v>0</v>
      </c>
      <c r="BR185" s="311">
        <f t="shared" si="96"/>
        <v>11471.304222011007</v>
      </c>
      <c r="BS185" s="311">
        <f>ROUNDDOWN(BR185*'1. UC Assumptions'!$C$19,2)</f>
        <v>5026.72</v>
      </c>
      <c r="BT185" s="313">
        <f>IF(BR185&gt;0,BR185/'1. UC Assumptions'!$C$29*'1. UC Assumptions'!$C$28,0)</f>
        <v>10073.455571375225</v>
      </c>
      <c r="BU185" s="312">
        <f>BT185*'1. UC Assumptions'!$C$19</f>
        <v>4414.1882313766237</v>
      </c>
      <c r="BV185" s="312">
        <f t="shared" si="100"/>
        <v>876614.8255713752</v>
      </c>
      <c r="BW185" s="79"/>
      <c r="BX185" s="93"/>
      <c r="BY185" s="93"/>
      <c r="BZ185" s="136">
        <v>420579.26359762001</v>
      </c>
      <c r="CA185" s="136">
        <v>1104596.590150272</v>
      </c>
      <c r="CB185" s="146">
        <f t="shared" si="137"/>
        <v>0</v>
      </c>
    </row>
    <row r="186" spans="1:80" s="6" customFormat="1">
      <c r="A186" s="130" t="s">
        <v>192</v>
      </c>
      <c r="B186" s="130" t="s">
        <v>193</v>
      </c>
      <c r="C186" s="246" t="s">
        <v>193</v>
      </c>
      <c r="D186" s="246" t="s">
        <v>193</v>
      </c>
      <c r="E186" s="129" t="s">
        <v>580</v>
      </c>
      <c r="F186" s="130"/>
      <c r="G186" s="130"/>
      <c r="H186" s="130" t="s">
        <v>1110</v>
      </c>
      <c r="I186" s="246" t="s">
        <v>562</v>
      </c>
      <c r="J186" s="101"/>
      <c r="K186" s="125" t="str">
        <f t="shared" si="101"/>
        <v xml:space="preserve"> </v>
      </c>
      <c r="L186" s="136">
        <v>9294773.5134692471</v>
      </c>
      <c r="M186" s="136">
        <v>17615181.210000001</v>
      </c>
      <c r="N186" s="151">
        <f t="shared" si="102"/>
        <v>0.12360908526048386</v>
      </c>
      <c r="O186" s="136">
        <v>30203281.664478503</v>
      </c>
      <c r="P186" s="136">
        <v>32987.946759818238</v>
      </c>
      <c r="Q186" s="136">
        <f t="shared" si="97"/>
        <v>30236269.611238323</v>
      </c>
      <c r="R186" s="136">
        <v>0</v>
      </c>
      <c r="S186" s="136">
        <f t="shared" si="140"/>
        <v>30236269.611238323</v>
      </c>
      <c r="T186" s="136">
        <f t="shared" si="108"/>
        <v>0</v>
      </c>
      <c r="U186" s="136" t="b">
        <f t="shared" si="109"/>
        <v>0</v>
      </c>
      <c r="V186" s="136">
        <v>0</v>
      </c>
      <c r="W186" s="136">
        <v>0</v>
      </c>
      <c r="X186" s="136">
        <v>0</v>
      </c>
      <c r="Y186" s="136">
        <v>0</v>
      </c>
      <c r="Z186" s="136">
        <v>0</v>
      </c>
      <c r="AA186" s="63">
        <f t="shared" si="103"/>
        <v>0</v>
      </c>
      <c r="AB186" s="63">
        <v>0</v>
      </c>
      <c r="AC186" s="63">
        <f t="shared" si="104"/>
        <v>30236269.611238323</v>
      </c>
      <c r="AD186" s="44">
        <f>IF(E186='2. UC Pool Allocations by Type'!B$5,'2. UC Pool Allocations by Type'!J$5,IF(E186='2. UC Pool Allocations by Type'!B$6,'2. UC Pool Allocations by Type'!J$6,IF(E186='2. UC Pool Allocations by Type'!B$7,'2. UC Pool Allocations by Type'!J$7,IF(E186='2. UC Pool Allocations by Type'!B$10,'2. UC Pool Allocations by Type'!J$10,IF(E186='2. UC Pool Allocations by Type'!B$14,'2. UC Pool Allocations by Type'!J$14,IF(E186='2. UC Pool Allocations by Type'!B$15,'2. UC Pool Allocations by Type'!J$15,IF(E186='2. UC Pool Allocations by Type'!B$16,'2. UC Pool Allocations by Type'!J$16,0)))))))</f>
        <v>1888113440.4202065</v>
      </c>
      <c r="AE186" s="64">
        <f t="shared" si="110"/>
        <v>30236269.611238323</v>
      </c>
      <c r="AF186" s="64">
        <f t="shared" si="111"/>
        <v>0</v>
      </c>
      <c r="AG186" s="64">
        <f t="shared" si="112"/>
        <v>0</v>
      </c>
      <c r="AH186" s="64">
        <f t="shared" si="113"/>
        <v>0</v>
      </c>
      <c r="AI186" s="64">
        <f t="shared" si="114"/>
        <v>0</v>
      </c>
      <c r="AJ186" s="64">
        <f t="shared" si="115"/>
        <v>0</v>
      </c>
      <c r="AK186" s="64">
        <f t="shared" si="116"/>
        <v>0</v>
      </c>
      <c r="AL186" s="42">
        <f t="shared" si="117"/>
        <v>11285620.554642789</v>
      </c>
      <c r="AM186" s="44">
        <f>IF($F186=$E$362,S186*'1. UC Assumptions'!$H$14,0)</f>
        <v>0</v>
      </c>
      <c r="AN186" s="63">
        <f t="shared" si="105"/>
        <v>0</v>
      </c>
      <c r="AO186" s="63">
        <f t="shared" si="118"/>
        <v>0</v>
      </c>
      <c r="AP186" s="63">
        <f t="shared" si="119"/>
        <v>0</v>
      </c>
      <c r="AQ186" s="63">
        <f t="shared" si="120"/>
        <v>0</v>
      </c>
      <c r="AR186" s="63">
        <f t="shared" si="121"/>
        <v>0</v>
      </c>
      <c r="AS186" s="63">
        <f t="shared" si="122"/>
        <v>11285620.554642789</v>
      </c>
      <c r="AT186" s="63">
        <f t="shared" si="123"/>
        <v>-1241717.450580185</v>
      </c>
      <c r="AU186" s="87">
        <f t="shared" si="106"/>
        <v>10043903.104062604</v>
      </c>
      <c r="AV186" s="310">
        <v>9599872.9299999997</v>
      </c>
      <c r="AW186" s="310">
        <f>AV186*'1. UC Assumptions'!$C$19</f>
        <v>4206664.3179259999</v>
      </c>
      <c r="AX186" s="311">
        <f>IF(((S186+AA186)-AV186)*'1. UC Assumptions'!$C$19&gt;0,((S186+AA186)-AV186)*'1. UC Assumptions'!$C$19,0)</f>
        <v>9042869.0257186331</v>
      </c>
      <c r="AY186" s="311">
        <f t="shared" si="107"/>
        <v>13249533.343644634</v>
      </c>
      <c r="AZ186" s="311">
        <f>ROUND(AY186/'1. UC Assumptions'!$C$19,2)</f>
        <v>30236269.609999999</v>
      </c>
      <c r="BA186" s="311">
        <f t="shared" si="95"/>
        <v>10043903.104062604</v>
      </c>
      <c r="BB186" s="311">
        <f t="shared" si="124"/>
        <v>0</v>
      </c>
      <c r="BC186" s="311">
        <f t="shared" si="125"/>
        <v>0</v>
      </c>
      <c r="BD186" s="311">
        <f t="shared" si="126"/>
        <v>20192366.505937397</v>
      </c>
      <c r="BE186" s="311">
        <f t="shared" si="127"/>
        <v>0</v>
      </c>
      <c r="BF186" s="311">
        <f t="shared" si="128"/>
        <v>0</v>
      </c>
      <c r="BG186" s="311">
        <f t="shared" si="139"/>
        <v>0</v>
      </c>
      <c r="BH186" s="311">
        <v>8604307.897455046</v>
      </c>
      <c r="BI186" s="311">
        <f t="shared" si="98"/>
        <v>10043903.104062604</v>
      </c>
      <c r="BJ186" s="312">
        <f t="shared" si="99"/>
        <v>1439595.2066075578</v>
      </c>
      <c r="BK186" s="311">
        <f t="shared" si="130"/>
        <v>10043903.104062604</v>
      </c>
      <c r="BL186" s="311">
        <f t="shared" si="131"/>
        <v>0</v>
      </c>
      <c r="BM186" s="311">
        <f t="shared" si="132"/>
        <v>0</v>
      </c>
      <c r="BN186" s="311">
        <f t="shared" si="133"/>
        <v>0</v>
      </c>
      <c r="BO186" s="311">
        <f t="shared" si="134"/>
        <v>0</v>
      </c>
      <c r="BP186" s="311">
        <f t="shared" si="135"/>
        <v>0</v>
      </c>
      <c r="BQ186" s="311">
        <f t="shared" si="136"/>
        <v>0</v>
      </c>
      <c r="BR186" s="311">
        <f t="shared" si="96"/>
        <v>444030.17406260408</v>
      </c>
      <c r="BS186" s="311">
        <f>ROUNDDOWN(BR186*'1. UC Assumptions'!$C$19,2)</f>
        <v>194574.02</v>
      </c>
      <c r="BT186" s="313">
        <f>IF(BR186&gt;0,BR186/'1. UC Assumptions'!$C$29*'1. UC Assumptions'!$C$28,0)</f>
        <v>389922.378850965</v>
      </c>
      <c r="BU186" s="312">
        <f>BT186*'1. UC Assumptions'!$C$19</f>
        <v>170863.98641249284</v>
      </c>
      <c r="BV186" s="312">
        <f t="shared" si="100"/>
        <v>9989795.3088509645</v>
      </c>
      <c r="BW186" s="79"/>
      <c r="BX186" s="93"/>
      <c r="BY186" s="93"/>
      <c r="BZ186" s="136">
        <v>11071372.153469248</v>
      </c>
      <c r="CA186" s="136">
        <v>30203281.664478503</v>
      </c>
      <c r="CB186" s="146">
        <f t="shared" si="137"/>
        <v>-32987.946759819984</v>
      </c>
    </row>
    <row r="187" spans="1:80" s="6" customFormat="1">
      <c r="A187" s="130" t="s">
        <v>334</v>
      </c>
      <c r="B187" s="130" t="s">
        <v>335</v>
      </c>
      <c r="C187" s="246" t="s">
        <v>335</v>
      </c>
      <c r="D187" s="246" t="s">
        <v>335</v>
      </c>
      <c r="E187" s="129" t="s">
        <v>580</v>
      </c>
      <c r="F187" s="130"/>
      <c r="G187" s="130"/>
      <c r="H187" s="130" t="s">
        <v>333</v>
      </c>
      <c r="I187" s="246" t="s">
        <v>569</v>
      </c>
      <c r="J187" s="101"/>
      <c r="K187" s="125" t="str">
        <f t="shared" si="101"/>
        <v xml:space="preserve"> </v>
      </c>
      <c r="L187" s="136">
        <v>23917437.675344907</v>
      </c>
      <c r="M187" s="136">
        <v>19705262.079999998</v>
      </c>
      <c r="N187" s="151">
        <f t="shared" si="102"/>
        <v>9.3416528479549843E-2</v>
      </c>
      <c r="O187" s="136">
        <v>47697780.929394931</v>
      </c>
      <c r="P187" s="136">
        <v>0</v>
      </c>
      <c r="Q187" s="136">
        <f t="shared" si="97"/>
        <v>47697780.929394931</v>
      </c>
      <c r="R187" s="136">
        <v>0</v>
      </c>
      <c r="S187" s="136">
        <f t="shared" si="140"/>
        <v>47697780.929394931</v>
      </c>
      <c r="T187" s="136">
        <f t="shared" si="108"/>
        <v>0</v>
      </c>
      <c r="U187" s="136" t="b">
        <f t="shared" si="109"/>
        <v>0</v>
      </c>
      <c r="V187" s="136">
        <v>698687</v>
      </c>
      <c r="W187" s="136">
        <v>0</v>
      </c>
      <c r="X187" s="136">
        <v>0</v>
      </c>
      <c r="Y187" s="136">
        <v>0</v>
      </c>
      <c r="Z187" s="136">
        <v>0</v>
      </c>
      <c r="AA187" s="63">
        <f t="shared" si="103"/>
        <v>698687</v>
      </c>
      <c r="AB187" s="63">
        <v>0</v>
      </c>
      <c r="AC187" s="63">
        <f t="shared" si="104"/>
        <v>48396467.929394931</v>
      </c>
      <c r="AD187" s="44">
        <f>IF(E187='2. UC Pool Allocations by Type'!B$5,'2. UC Pool Allocations by Type'!J$5,IF(E187='2. UC Pool Allocations by Type'!B$6,'2. UC Pool Allocations by Type'!J$6,IF(E187='2. UC Pool Allocations by Type'!B$7,'2. UC Pool Allocations by Type'!J$7,IF(E187='2. UC Pool Allocations by Type'!B$10,'2. UC Pool Allocations by Type'!J$10,IF(E187='2. UC Pool Allocations by Type'!B$14,'2. UC Pool Allocations by Type'!J$14,IF(E187='2. UC Pool Allocations by Type'!B$15,'2. UC Pool Allocations by Type'!J$15,IF(E187='2. UC Pool Allocations by Type'!B$16,'2. UC Pool Allocations by Type'!J$16,0)))))))</f>
        <v>1888113440.4202065</v>
      </c>
      <c r="AE187" s="64">
        <f t="shared" si="110"/>
        <v>48396467.929394931</v>
      </c>
      <c r="AF187" s="64">
        <f t="shared" si="111"/>
        <v>0</v>
      </c>
      <c r="AG187" s="64">
        <f t="shared" si="112"/>
        <v>0</v>
      </c>
      <c r="AH187" s="64">
        <f t="shared" si="113"/>
        <v>0</v>
      </c>
      <c r="AI187" s="64">
        <f t="shared" si="114"/>
        <v>0</v>
      </c>
      <c r="AJ187" s="64">
        <f t="shared" si="115"/>
        <v>0</v>
      </c>
      <c r="AK187" s="64">
        <f t="shared" si="116"/>
        <v>0</v>
      </c>
      <c r="AL187" s="42">
        <f t="shared" si="117"/>
        <v>18063874.289342966</v>
      </c>
      <c r="AM187" s="44">
        <f>IF($F187=$E$362,S187*'1. UC Assumptions'!$H$14,0)</f>
        <v>0</v>
      </c>
      <c r="AN187" s="63">
        <f t="shared" si="105"/>
        <v>0</v>
      </c>
      <c r="AO187" s="63">
        <f t="shared" si="118"/>
        <v>0</v>
      </c>
      <c r="AP187" s="63">
        <f t="shared" si="119"/>
        <v>0</v>
      </c>
      <c r="AQ187" s="63">
        <f t="shared" si="120"/>
        <v>0</v>
      </c>
      <c r="AR187" s="63">
        <f t="shared" si="121"/>
        <v>0</v>
      </c>
      <c r="AS187" s="63">
        <f t="shared" si="122"/>
        <v>18063874.289342966</v>
      </c>
      <c r="AT187" s="63">
        <f t="shared" si="123"/>
        <v>-1987505.0575695932</v>
      </c>
      <c r="AU187" s="87">
        <f t="shared" si="106"/>
        <v>16076369.231773373</v>
      </c>
      <c r="AV187" s="310">
        <v>15798720.739999998</v>
      </c>
      <c r="AW187" s="310">
        <f>AV187*'1. UC Assumptions'!$C$19</f>
        <v>6922999.4282679986</v>
      </c>
      <c r="AX187" s="311">
        <f>IF(((S187+AA187)-AV187)*'1. UC Assumptions'!$C$19&gt;0,((S187+AA187)-AV187)*'1. UC Assumptions'!$C$19,0)</f>
        <v>14284332.818392858</v>
      </c>
      <c r="AY187" s="311">
        <f t="shared" si="107"/>
        <v>21207332.246660858</v>
      </c>
      <c r="AZ187" s="311">
        <f>ROUND(AY187/'1. UC Assumptions'!$C$19,2)</f>
        <v>48396467.93</v>
      </c>
      <c r="BA187" s="311">
        <f t="shared" ref="BA187:BA248" si="141">IF(AU187&gt;=AZ187,AZ187,AU187)</f>
        <v>16076369.231773373</v>
      </c>
      <c r="BB187" s="311">
        <f t="shared" si="124"/>
        <v>0</v>
      </c>
      <c r="BC187" s="311">
        <f t="shared" si="125"/>
        <v>0</v>
      </c>
      <c r="BD187" s="311">
        <f t="shared" si="126"/>
        <v>32320098.698226627</v>
      </c>
      <c r="BE187" s="311">
        <f t="shared" si="127"/>
        <v>0</v>
      </c>
      <c r="BF187" s="311">
        <f t="shared" si="128"/>
        <v>0</v>
      </c>
      <c r="BG187" s="311">
        <f t="shared" si="139"/>
        <v>0</v>
      </c>
      <c r="BH187" s="311">
        <v>14160297.538320681</v>
      </c>
      <c r="BI187" s="311">
        <f t="shared" si="98"/>
        <v>16076369.231773373</v>
      </c>
      <c r="BJ187" s="312">
        <f t="shared" si="99"/>
        <v>1916071.6934526917</v>
      </c>
      <c r="BK187" s="311">
        <f t="shared" si="130"/>
        <v>16076369.231773373</v>
      </c>
      <c r="BL187" s="311">
        <f t="shared" si="131"/>
        <v>0</v>
      </c>
      <c r="BM187" s="311">
        <f t="shared" si="132"/>
        <v>0</v>
      </c>
      <c r="BN187" s="311">
        <f t="shared" si="133"/>
        <v>0</v>
      </c>
      <c r="BO187" s="311">
        <f t="shared" si="134"/>
        <v>0</v>
      </c>
      <c r="BP187" s="311">
        <f t="shared" si="135"/>
        <v>0</v>
      </c>
      <c r="BQ187" s="311">
        <f t="shared" si="136"/>
        <v>0</v>
      </c>
      <c r="BR187" s="311">
        <f t="shared" ref="BR187:BR248" si="142">BI187-AV187</f>
        <v>277648.49177337438</v>
      </c>
      <c r="BS187" s="311">
        <f>ROUNDDOWN(BR187*'1. UC Assumptions'!$C$19,2)</f>
        <v>121665.56</v>
      </c>
      <c r="BT187" s="313">
        <f>IF(BR187&gt;0,BR187/'1. UC Assumptions'!$C$29*'1. UC Assumptions'!$C$28,0)</f>
        <v>243815.32319331274</v>
      </c>
      <c r="BU187" s="312">
        <f>BT187*'1. UC Assumptions'!$C$19</f>
        <v>106839.87462330963</v>
      </c>
      <c r="BV187" s="312">
        <f t="shared" si="100"/>
        <v>16042536.063193312</v>
      </c>
      <c r="BW187" s="79"/>
      <c r="BX187" s="93"/>
      <c r="BY187" s="93"/>
      <c r="BZ187" s="136">
        <v>25597263.425344907</v>
      </c>
      <c r="CA187" s="136">
        <v>47697780.929394931</v>
      </c>
      <c r="CB187" s="146">
        <f t="shared" si="137"/>
        <v>0</v>
      </c>
    </row>
    <row r="188" spans="1:80" s="6" customFormat="1">
      <c r="A188" s="130" t="s">
        <v>448</v>
      </c>
      <c r="B188" s="130" t="s">
        <v>449</v>
      </c>
      <c r="C188" s="246" t="s">
        <v>449</v>
      </c>
      <c r="D188" s="246" t="s">
        <v>449</v>
      </c>
      <c r="E188" s="129" t="s">
        <v>580</v>
      </c>
      <c r="F188" s="130"/>
      <c r="G188" s="130"/>
      <c r="H188" s="130" t="s">
        <v>1111</v>
      </c>
      <c r="I188" s="246" t="s">
        <v>569</v>
      </c>
      <c r="J188" s="101"/>
      <c r="K188" s="125" t="str">
        <f t="shared" ref="K188:K249" si="143">IF(R188&gt;0,1," ")</f>
        <v xml:space="preserve"> </v>
      </c>
      <c r="L188" s="136">
        <v>7974289.0362814739</v>
      </c>
      <c r="M188" s="136">
        <v>10175215.9</v>
      </c>
      <c r="N188" s="151">
        <f t="shared" ref="N188:N249" si="144">Q188/(L188+M188)-1</f>
        <v>7.6836372404796682E-2</v>
      </c>
      <c r="O188" s="136">
        <v>19544047.056528293</v>
      </c>
      <c r="P188" s="136">
        <v>0</v>
      </c>
      <c r="Q188" s="136">
        <f t="shared" ref="Q188:Q249" si="145">O188+P188</f>
        <v>19544047.056528293</v>
      </c>
      <c r="R188" s="136">
        <v>0</v>
      </c>
      <c r="S188" s="136">
        <f t="shared" si="140"/>
        <v>19544047.056528293</v>
      </c>
      <c r="T188" s="136">
        <f t="shared" si="108"/>
        <v>0</v>
      </c>
      <c r="U188" s="136" t="b">
        <f t="shared" si="109"/>
        <v>0</v>
      </c>
      <c r="V188" s="136">
        <v>425430</v>
      </c>
      <c r="W188" s="136">
        <v>0</v>
      </c>
      <c r="X188" s="136">
        <v>0</v>
      </c>
      <c r="Y188" s="136">
        <v>0</v>
      </c>
      <c r="Z188" s="136">
        <v>0</v>
      </c>
      <c r="AA188" s="63">
        <f t="shared" ref="AA188:AA249" si="146">V188+W188+X188+Y188+Z188</f>
        <v>425430</v>
      </c>
      <c r="AB188" s="63">
        <v>0</v>
      </c>
      <c r="AC188" s="63">
        <f t="shared" ref="AC188:AC249" si="147">S188+AA188+AB188</f>
        <v>19969477.056528293</v>
      </c>
      <c r="AD188" s="44">
        <f>IF(E188='2. UC Pool Allocations by Type'!B$5,'2. UC Pool Allocations by Type'!J$5,IF(E188='2. UC Pool Allocations by Type'!B$6,'2. UC Pool Allocations by Type'!J$6,IF(E188='2. UC Pool Allocations by Type'!B$7,'2. UC Pool Allocations by Type'!J$7,IF(E188='2. UC Pool Allocations by Type'!B$10,'2. UC Pool Allocations by Type'!J$10,IF(E188='2. UC Pool Allocations by Type'!B$14,'2. UC Pool Allocations by Type'!J$14,IF(E188='2. UC Pool Allocations by Type'!B$15,'2. UC Pool Allocations by Type'!J$15,IF(E188='2. UC Pool Allocations by Type'!B$16,'2. UC Pool Allocations by Type'!J$16,0)))))))</f>
        <v>1888113440.4202065</v>
      </c>
      <c r="AE188" s="64">
        <f t="shared" si="110"/>
        <v>19969477.056528293</v>
      </c>
      <c r="AF188" s="64">
        <f t="shared" si="111"/>
        <v>0</v>
      </c>
      <c r="AG188" s="64">
        <f t="shared" si="112"/>
        <v>0</v>
      </c>
      <c r="AH188" s="64">
        <f t="shared" si="113"/>
        <v>0</v>
      </c>
      <c r="AI188" s="64">
        <f t="shared" si="114"/>
        <v>0</v>
      </c>
      <c r="AJ188" s="64">
        <f t="shared" si="115"/>
        <v>0</v>
      </c>
      <c r="AK188" s="64">
        <f t="shared" si="116"/>
        <v>0</v>
      </c>
      <c r="AL188" s="42">
        <f t="shared" si="117"/>
        <v>7453563.0099970317</v>
      </c>
      <c r="AM188" s="44">
        <f>IF($F188=$E$362,S188*'1. UC Assumptions'!$H$14,0)</f>
        <v>0</v>
      </c>
      <c r="AN188" s="63">
        <f t="shared" ref="AN188:AN249" si="148">IF(AM188=0,0,IF(AL188&gt;AM188,0,AM188-AL188))</f>
        <v>0</v>
      </c>
      <c r="AO188" s="63">
        <f t="shared" si="118"/>
        <v>0</v>
      </c>
      <c r="AP188" s="63">
        <f t="shared" si="119"/>
        <v>0</v>
      </c>
      <c r="AQ188" s="63">
        <f t="shared" si="120"/>
        <v>0</v>
      </c>
      <c r="AR188" s="63">
        <f t="shared" si="121"/>
        <v>0</v>
      </c>
      <c r="AS188" s="63">
        <f t="shared" si="122"/>
        <v>7453563.0099970317</v>
      </c>
      <c r="AT188" s="63">
        <f t="shared" si="123"/>
        <v>-820089.53018580645</v>
      </c>
      <c r="AU188" s="87">
        <f t="shared" ref="AU188:AU249" si="149">AL188+AN188+AQ188+AT188</f>
        <v>6633473.4798112251</v>
      </c>
      <c r="AV188" s="310">
        <v>6618811.7299999995</v>
      </c>
      <c r="AW188" s="310">
        <f>AV188*'1. UC Assumptions'!$C$19</f>
        <v>2900363.3000859995</v>
      </c>
      <c r="AX188" s="311">
        <f>IF(((S188+AA188)-AV188)*'1. UC Assumptions'!$C$19&gt;0,((S188+AA188)-AV188)*'1. UC Assumptions'!$C$19,0)</f>
        <v>5850261.5460846974</v>
      </c>
      <c r="AY188" s="311">
        <f t="shared" ref="AY188:AY249" si="150">AX188+AW188</f>
        <v>8750624.8461706974</v>
      </c>
      <c r="AZ188" s="311">
        <f>ROUND(AY188/'1. UC Assumptions'!$C$19,2)</f>
        <v>19969477.059999999</v>
      </c>
      <c r="BA188" s="311">
        <f t="shared" si="141"/>
        <v>6633473.4798112251</v>
      </c>
      <c r="BB188" s="311">
        <f t="shared" si="124"/>
        <v>0</v>
      </c>
      <c r="BC188" s="311">
        <f t="shared" si="125"/>
        <v>0</v>
      </c>
      <c r="BD188" s="311">
        <f t="shared" si="126"/>
        <v>13336003.580188774</v>
      </c>
      <c r="BE188" s="311">
        <f t="shared" si="127"/>
        <v>0</v>
      </c>
      <c r="BF188" s="311">
        <f t="shared" si="128"/>
        <v>0</v>
      </c>
      <c r="BG188" s="311">
        <v>0</v>
      </c>
      <c r="BH188" s="311">
        <v>5932400.8127155202</v>
      </c>
      <c r="BI188" s="311">
        <f t="shared" ref="BI188:BI249" si="151">BA188+BF188+BG188</f>
        <v>6633473.4798112251</v>
      </c>
      <c r="BJ188" s="312">
        <f t="shared" ref="BJ188:BJ249" si="152">BI188-BH188</f>
        <v>701072.66709570494</v>
      </c>
      <c r="BK188" s="311">
        <f t="shared" si="130"/>
        <v>6633473.4798112251</v>
      </c>
      <c r="BL188" s="311">
        <f t="shared" si="131"/>
        <v>0</v>
      </c>
      <c r="BM188" s="311">
        <f t="shared" si="132"/>
        <v>0</v>
      </c>
      <c r="BN188" s="311">
        <f t="shared" si="133"/>
        <v>0</v>
      </c>
      <c r="BO188" s="311">
        <f t="shared" si="134"/>
        <v>0</v>
      </c>
      <c r="BP188" s="311">
        <f t="shared" si="135"/>
        <v>0</v>
      </c>
      <c r="BQ188" s="311">
        <f t="shared" si="136"/>
        <v>0</v>
      </c>
      <c r="BR188" s="311">
        <f t="shared" si="142"/>
        <v>14661.749811225571</v>
      </c>
      <c r="BS188" s="311">
        <f>ROUNDDOWN(BR188*'1. UC Assumptions'!$C$19,2)</f>
        <v>6424.77</v>
      </c>
      <c r="BT188" s="313">
        <f>IF(BR188&gt;0,BR188/'1. UC Assumptions'!$C$29*'1. UC Assumptions'!$C$28,0)</f>
        <v>12875.125832562735</v>
      </c>
      <c r="BU188" s="312">
        <f>BT188*'1. UC Assumptions'!$C$19</f>
        <v>5641.8801398289907</v>
      </c>
      <c r="BV188" s="312">
        <f t="shared" ref="BV188:BV249" si="153">AV188+BT188</f>
        <v>6631686.8558325619</v>
      </c>
      <c r="BW188" s="79"/>
      <c r="BX188" s="93"/>
      <c r="BY188" s="93"/>
      <c r="BZ188" s="136">
        <v>8387381.2062814739</v>
      </c>
      <c r="CA188" s="136">
        <v>19544047.056528293</v>
      </c>
      <c r="CB188" s="146">
        <f t="shared" si="137"/>
        <v>0</v>
      </c>
    </row>
    <row r="189" spans="1:80" s="6" customFormat="1">
      <c r="A189" s="130" t="s">
        <v>106</v>
      </c>
      <c r="B189" s="130" t="s">
        <v>107</v>
      </c>
      <c r="C189" s="246" t="s">
        <v>107</v>
      </c>
      <c r="D189" s="246" t="s">
        <v>107</v>
      </c>
      <c r="E189" s="129" t="s">
        <v>580</v>
      </c>
      <c r="F189" s="130" t="s">
        <v>604</v>
      </c>
      <c r="G189" s="130"/>
      <c r="H189" s="130" t="s">
        <v>1112</v>
      </c>
      <c r="I189" s="246" t="s">
        <v>1414</v>
      </c>
      <c r="J189" s="101"/>
      <c r="K189" s="125" t="str">
        <f t="shared" si="143"/>
        <v xml:space="preserve"> </v>
      </c>
      <c r="L189" s="136">
        <v>643716.6482247127</v>
      </c>
      <c r="M189" s="136">
        <v>3384668.83</v>
      </c>
      <c r="N189" s="151">
        <f t="shared" si="144"/>
        <v>6.4331674525003102E-2</v>
      </c>
      <c r="O189" s="136">
        <v>4287538.2616711138</v>
      </c>
      <c r="P189" s="136">
        <v>0</v>
      </c>
      <c r="Q189" s="136">
        <f t="shared" si="145"/>
        <v>4287538.2616711138</v>
      </c>
      <c r="R189" s="136">
        <v>0</v>
      </c>
      <c r="S189" s="136">
        <f t="shared" si="140"/>
        <v>4287538.2616711138</v>
      </c>
      <c r="T189" s="136">
        <f t="shared" si="108"/>
        <v>4287538.2616711138</v>
      </c>
      <c r="U189" s="136" t="b">
        <f t="shared" si="109"/>
        <v>0</v>
      </c>
      <c r="V189" s="136">
        <v>247648</v>
      </c>
      <c r="W189" s="136">
        <v>0</v>
      </c>
      <c r="X189" s="136">
        <v>0</v>
      </c>
      <c r="Y189" s="136">
        <v>0</v>
      </c>
      <c r="Z189" s="136">
        <v>0</v>
      </c>
      <c r="AA189" s="63">
        <f t="shared" si="146"/>
        <v>247648</v>
      </c>
      <c r="AB189" s="63">
        <v>0</v>
      </c>
      <c r="AC189" s="63">
        <f t="shared" si="147"/>
        <v>4535186.2616711138</v>
      </c>
      <c r="AD189" s="44">
        <f>IF(E189='2. UC Pool Allocations by Type'!B$5,'2. UC Pool Allocations by Type'!J$5,IF(E189='2. UC Pool Allocations by Type'!B$6,'2. UC Pool Allocations by Type'!J$6,IF(E189='2. UC Pool Allocations by Type'!B$7,'2. UC Pool Allocations by Type'!J$7,IF(E189='2. UC Pool Allocations by Type'!B$10,'2. UC Pool Allocations by Type'!J$10,IF(E189='2. UC Pool Allocations by Type'!B$14,'2. UC Pool Allocations by Type'!J$14,IF(E189='2. UC Pool Allocations by Type'!B$15,'2. UC Pool Allocations by Type'!J$15,IF(E189='2. UC Pool Allocations by Type'!B$16,'2. UC Pool Allocations by Type'!J$16,0)))))))</f>
        <v>1888113440.4202065</v>
      </c>
      <c r="AE189" s="64">
        <f t="shared" si="110"/>
        <v>4535186.2616711138</v>
      </c>
      <c r="AF189" s="64">
        <f t="shared" si="111"/>
        <v>0</v>
      </c>
      <c r="AG189" s="64">
        <f t="shared" si="112"/>
        <v>0</v>
      </c>
      <c r="AH189" s="64">
        <f t="shared" si="113"/>
        <v>0</v>
      </c>
      <c r="AI189" s="64">
        <f t="shared" si="114"/>
        <v>0</v>
      </c>
      <c r="AJ189" s="64">
        <f t="shared" si="115"/>
        <v>0</v>
      </c>
      <c r="AK189" s="64">
        <f t="shared" si="116"/>
        <v>0</v>
      </c>
      <c r="AL189" s="42">
        <f t="shared" si="117"/>
        <v>1692748.2110698426</v>
      </c>
      <c r="AM189" s="44">
        <f>IF($F189=$E$362,S189*'1. UC Assumptions'!$H$14,0)</f>
        <v>3408043.2336360132</v>
      </c>
      <c r="AN189" s="63">
        <f t="shared" si="148"/>
        <v>1715295.0225661707</v>
      </c>
      <c r="AO189" s="63">
        <f t="shared" si="118"/>
        <v>0</v>
      </c>
      <c r="AP189" s="63">
        <f t="shared" si="119"/>
        <v>0</v>
      </c>
      <c r="AQ189" s="63">
        <f t="shared" si="120"/>
        <v>0</v>
      </c>
      <c r="AR189" s="63">
        <f t="shared" si="121"/>
        <v>1715295.0225661707</v>
      </c>
      <c r="AS189" s="63">
        <f t="shared" si="122"/>
        <v>0</v>
      </c>
      <c r="AT189" s="63">
        <f t="shared" si="123"/>
        <v>0</v>
      </c>
      <c r="AU189" s="87">
        <f t="shared" si="149"/>
        <v>3408043.2336360132</v>
      </c>
      <c r="AV189" s="310">
        <v>1092287.8799999999</v>
      </c>
      <c r="AW189" s="310">
        <f>AV189*'1. UC Assumptions'!$C$19</f>
        <v>478640.54901599995</v>
      </c>
      <c r="AX189" s="311">
        <f>IF(((S189+AA189)-AV189)*'1. UC Assumptions'!$C$19&gt;0,((S189+AA189)-AV189)*'1. UC Assumptions'!$C$19,0)</f>
        <v>1508678.070848282</v>
      </c>
      <c r="AY189" s="311">
        <f t="shared" si="150"/>
        <v>1987318.619864282</v>
      </c>
      <c r="AZ189" s="311">
        <f>ROUND(AY189/'1. UC Assumptions'!$C$19,2)</f>
        <v>4535186.26</v>
      </c>
      <c r="BA189" s="311">
        <f t="shared" si="141"/>
        <v>3408043.2336360132</v>
      </c>
      <c r="BB189" s="311">
        <f t="shared" si="124"/>
        <v>0</v>
      </c>
      <c r="BC189" s="311">
        <f t="shared" si="125"/>
        <v>0</v>
      </c>
      <c r="BD189" s="311">
        <f t="shared" si="126"/>
        <v>1127143.0263639865</v>
      </c>
      <c r="BE189" s="311">
        <f t="shared" si="127"/>
        <v>0</v>
      </c>
      <c r="BF189" s="311">
        <f t="shared" si="128"/>
        <v>0</v>
      </c>
      <c r="BG189" s="311">
        <v>0</v>
      </c>
      <c r="BH189" s="311">
        <v>3371921.4961713701</v>
      </c>
      <c r="BI189" s="311">
        <f t="shared" si="151"/>
        <v>3408043.2336360132</v>
      </c>
      <c r="BJ189" s="312">
        <f t="shared" si="152"/>
        <v>36121.737464643084</v>
      </c>
      <c r="BK189" s="311">
        <f t="shared" si="130"/>
        <v>3408043.2336360132</v>
      </c>
      <c r="BL189" s="311">
        <f t="shared" si="131"/>
        <v>0</v>
      </c>
      <c r="BM189" s="311">
        <f t="shared" si="132"/>
        <v>0</v>
      </c>
      <c r="BN189" s="311">
        <f t="shared" si="133"/>
        <v>0</v>
      </c>
      <c r="BO189" s="311">
        <f t="shared" si="134"/>
        <v>0</v>
      </c>
      <c r="BP189" s="311">
        <f t="shared" si="135"/>
        <v>0</v>
      </c>
      <c r="BQ189" s="311">
        <f t="shared" si="136"/>
        <v>0</v>
      </c>
      <c r="BR189" s="311">
        <f t="shared" si="142"/>
        <v>2315755.3536360133</v>
      </c>
      <c r="BS189" s="311">
        <f>ROUNDDOWN(BR189*'1. UC Assumptions'!$C$19,2)</f>
        <v>1014763.99</v>
      </c>
      <c r="BT189" s="313">
        <f>IF(BR189&gt;0,BR189/'1. UC Assumptions'!$C$29*'1. UC Assumptions'!$C$28,0)</f>
        <v>2033566.3859621002</v>
      </c>
      <c r="BU189" s="312">
        <f>BT189*'1. UC Assumptions'!$C$19</f>
        <v>891108.79032859229</v>
      </c>
      <c r="BV189" s="312">
        <f t="shared" si="153"/>
        <v>3125854.2659621001</v>
      </c>
      <c r="BW189" s="79"/>
      <c r="BX189" s="93"/>
      <c r="BY189" s="93"/>
      <c r="BZ189" s="136">
        <v>687560.68822471274</v>
      </c>
      <c r="CA189" s="136">
        <v>4287538.2616711138</v>
      </c>
      <c r="CB189" s="146">
        <f t="shared" si="137"/>
        <v>0</v>
      </c>
    </row>
    <row r="190" spans="1:80" s="6" customFormat="1">
      <c r="A190" s="130" t="s">
        <v>837</v>
      </c>
      <c r="B190" s="130" t="s">
        <v>139</v>
      </c>
      <c r="C190" s="246" t="s">
        <v>139</v>
      </c>
      <c r="D190" s="246" t="s">
        <v>139</v>
      </c>
      <c r="E190" s="129" t="s">
        <v>580</v>
      </c>
      <c r="F190" s="130"/>
      <c r="G190" s="130" t="s">
        <v>583</v>
      </c>
      <c r="H190" s="130" t="s">
        <v>1113</v>
      </c>
      <c r="I190" s="246" t="s">
        <v>569</v>
      </c>
      <c r="J190" s="101"/>
      <c r="K190" s="125" t="str">
        <f t="shared" si="143"/>
        <v xml:space="preserve"> </v>
      </c>
      <c r="L190" s="136">
        <v>432992.59323232324</v>
      </c>
      <c r="M190" s="136">
        <v>1064711.02</v>
      </c>
      <c r="N190" s="151">
        <f t="shared" si="144"/>
        <v>5.6159283317169351E-2</v>
      </c>
      <c r="O190" s="136">
        <v>9329893.6861424409</v>
      </c>
      <c r="P190" s="136">
        <v>0</v>
      </c>
      <c r="Q190" s="136">
        <v>1581813.5747729854</v>
      </c>
      <c r="R190" s="136">
        <v>0</v>
      </c>
      <c r="S190" s="136">
        <f t="shared" si="140"/>
        <v>1581813.5747729854</v>
      </c>
      <c r="T190" s="136">
        <f t="shared" si="108"/>
        <v>0</v>
      </c>
      <c r="U190" s="136" t="b">
        <f t="shared" si="109"/>
        <v>0</v>
      </c>
      <c r="V190" s="136">
        <v>0</v>
      </c>
      <c r="W190" s="136">
        <v>0</v>
      </c>
      <c r="X190" s="136">
        <v>0</v>
      </c>
      <c r="Y190" s="136">
        <v>0</v>
      </c>
      <c r="Z190" s="136">
        <v>0</v>
      </c>
      <c r="AA190" s="63">
        <f t="shared" si="146"/>
        <v>0</v>
      </c>
      <c r="AB190" s="63">
        <v>0</v>
      </c>
      <c r="AC190" s="63">
        <f t="shared" si="147"/>
        <v>1581813.5747729854</v>
      </c>
      <c r="AD190" s="44">
        <f>IF(E190='2. UC Pool Allocations by Type'!B$5,'2. UC Pool Allocations by Type'!J$5,IF(E190='2. UC Pool Allocations by Type'!B$6,'2. UC Pool Allocations by Type'!J$6,IF(E190='2. UC Pool Allocations by Type'!B$7,'2. UC Pool Allocations by Type'!J$7,IF(E190='2. UC Pool Allocations by Type'!B$10,'2. UC Pool Allocations by Type'!J$10,IF(E190='2. UC Pool Allocations by Type'!B$14,'2. UC Pool Allocations by Type'!J$14,IF(E190='2. UC Pool Allocations by Type'!B$15,'2. UC Pool Allocations by Type'!J$15,IF(E190='2. UC Pool Allocations by Type'!B$16,'2. UC Pool Allocations by Type'!J$16,0)))))))</f>
        <v>1888113440.4202065</v>
      </c>
      <c r="AE190" s="64">
        <f t="shared" si="110"/>
        <v>1581813.5747729854</v>
      </c>
      <c r="AF190" s="64">
        <f t="shared" si="111"/>
        <v>0</v>
      </c>
      <c r="AG190" s="64">
        <f t="shared" si="112"/>
        <v>0</v>
      </c>
      <c r="AH190" s="64">
        <f t="shared" si="113"/>
        <v>0</v>
      </c>
      <c r="AI190" s="64">
        <f t="shared" si="114"/>
        <v>0</v>
      </c>
      <c r="AJ190" s="64">
        <f t="shared" si="115"/>
        <v>0</v>
      </c>
      <c r="AK190" s="64">
        <f t="shared" si="116"/>
        <v>0</v>
      </c>
      <c r="AL190" s="42">
        <f t="shared" si="117"/>
        <v>590408.40760448144</v>
      </c>
      <c r="AM190" s="44">
        <f>IF($F190=$E$362,S190*'1. UC Assumptions'!$H$14,0)</f>
        <v>0</v>
      </c>
      <c r="AN190" s="63">
        <f t="shared" si="148"/>
        <v>0</v>
      </c>
      <c r="AO190" s="63">
        <f t="shared" si="118"/>
        <v>0</v>
      </c>
      <c r="AP190" s="63">
        <f t="shared" si="119"/>
        <v>0</v>
      </c>
      <c r="AQ190" s="63">
        <f t="shared" si="120"/>
        <v>0</v>
      </c>
      <c r="AR190" s="63">
        <f t="shared" si="121"/>
        <v>0</v>
      </c>
      <c r="AS190" s="63">
        <f t="shared" si="122"/>
        <v>590408.40760448144</v>
      </c>
      <c r="AT190" s="63">
        <f t="shared" si="123"/>
        <v>-64960.576969792339</v>
      </c>
      <c r="AU190" s="87">
        <f t="shared" si="149"/>
        <v>525447.83063468907</v>
      </c>
      <c r="AV190" s="310">
        <v>534291.63</v>
      </c>
      <c r="AW190" s="310">
        <f>AV190*'1. UC Assumptions'!$C$19</f>
        <v>234126.59226599999</v>
      </c>
      <c r="AX190" s="311">
        <f>IF(((S190+AA190)-AV190)*'1. UC Assumptions'!$C$19&gt;0,((S190+AA190)-AV190)*'1. UC Assumptions'!$C$19,0)</f>
        <v>459024.11619952216</v>
      </c>
      <c r="AY190" s="311">
        <f t="shared" si="150"/>
        <v>693150.70846552216</v>
      </c>
      <c r="AZ190" s="311">
        <f>ROUND(AY190/'1. UC Assumptions'!$C$19,2)</f>
        <v>1581813.57</v>
      </c>
      <c r="BA190" s="311">
        <f t="shared" si="141"/>
        <v>525447.83063468907</v>
      </c>
      <c r="BB190" s="311">
        <f t="shared" si="124"/>
        <v>0</v>
      </c>
      <c r="BC190" s="311">
        <f t="shared" si="125"/>
        <v>0</v>
      </c>
      <c r="BD190" s="311">
        <f t="shared" si="126"/>
        <v>1056365.7393653109</v>
      </c>
      <c r="BE190" s="311">
        <f t="shared" si="127"/>
        <v>0</v>
      </c>
      <c r="BF190" s="311">
        <f t="shared" si="128"/>
        <v>0</v>
      </c>
      <c r="BG190" s="311">
        <v>0</v>
      </c>
      <c r="BH190" s="311">
        <v>478882.37493555201</v>
      </c>
      <c r="BI190" s="311">
        <f t="shared" si="151"/>
        <v>525447.83063468907</v>
      </c>
      <c r="BJ190" s="312">
        <f t="shared" si="152"/>
        <v>46565.455699137063</v>
      </c>
      <c r="BK190" s="311">
        <f t="shared" si="130"/>
        <v>525447.83063468907</v>
      </c>
      <c r="BL190" s="311">
        <f t="shared" si="131"/>
        <v>0</v>
      </c>
      <c r="BM190" s="311">
        <f t="shared" si="132"/>
        <v>0</v>
      </c>
      <c r="BN190" s="311">
        <f t="shared" si="133"/>
        <v>0</v>
      </c>
      <c r="BO190" s="311">
        <f t="shared" si="134"/>
        <v>0</v>
      </c>
      <c r="BP190" s="311">
        <f t="shared" si="135"/>
        <v>0</v>
      </c>
      <c r="BQ190" s="311">
        <f t="shared" si="136"/>
        <v>0</v>
      </c>
      <c r="BR190" s="311">
        <f t="shared" si="142"/>
        <v>-8843.7993653109297</v>
      </c>
      <c r="BS190" s="311">
        <f>ROUNDDOWN(BR190*'1. UC Assumptions'!$C$19,2)</f>
        <v>-3875.35</v>
      </c>
      <c r="BT190" s="313">
        <f>IF(BR190&gt;0,BR190/'1. UC Assumptions'!$C$29*'1. UC Assumptions'!$C$28,0)</f>
        <v>0</v>
      </c>
      <c r="BU190" s="312">
        <f>BT190*'1. UC Assumptions'!$C$19</f>
        <v>0</v>
      </c>
      <c r="BV190" s="312">
        <f t="shared" si="153"/>
        <v>534291.63</v>
      </c>
      <c r="BW190" s="79"/>
      <c r="BX190" s="93"/>
      <c r="BY190" s="93"/>
      <c r="BZ190" s="136">
        <v>437668.09323232324</v>
      </c>
      <c r="CA190" s="136">
        <v>9329893.6861424409</v>
      </c>
      <c r="CB190" s="146">
        <f t="shared" si="137"/>
        <v>7748080.1113694552</v>
      </c>
    </row>
    <row r="191" spans="1:80" s="6" customFormat="1">
      <c r="A191" s="130" t="s">
        <v>446</v>
      </c>
      <c r="B191" s="130" t="s">
        <v>447</v>
      </c>
      <c r="C191" s="246" t="s">
        <v>447</v>
      </c>
      <c r="D191" s="246" t="s">
        <v>447</v>
      </c>
      <c r="E191" s="129" t="s">
        <v>580</v>
      </c>
      <c r="F191" s="130"/>
      <c r="G191" s="130"/>
      <c r="H191" s="130" t="s">
        <v>1114</v>
      </c>
      <c r="I191" s="246" t="s">
        <v>1415</v>
      </c>
      <c r="J191" s="101"/>
      <c r="K191" s="125" t="str">
        <f t="shared" si="143"/>
        <v xml:space="preserve"> </v>
      </c>
      <c r="L191" s="136">
        <v>1544074.6143451035</v>
      </c>
      <c r="M191" s="136">
        <v>2668156.14</v>
      </c>
      <c r="N191" s="151">
        <f t="shared" si="144"/>
        <v>0.1294766028953851</v>
      </c>
      <c r="O191" s="136">
        <v>4757616.0830291733</v>
      </c>
      <c r="P191" s="136">
        <v>0</v>
      </c>
      <c r="Q191" s="136">
        <f t="shared" si="145"/>
        <v>4757616.0830291733</v>
      </c>
      <c r="R191" s="136">
        <v>0</v>
      </c>
      <c r="S191" s="136">
        <f t="shared" si="140"/>
        <v>4757616.0830291733</v>
      </c>
      <c r="T191" s="136">
        <f t="shared" si="108"/>
        <v>0</v>
      </c>
      <c r="U191" s="136" t="b">
        <f t="shared" si="109"/>
        <v>0</v>
      </c>
      <c r="V191" s="136">
        <v>0</v>
      </c>
      <c r="W191" s="136">
        <v>0</v>
      </c>
      <c r="X191" s="136">
        <v>0</v>
      </c>
      <c r="Y191" s="136">
        <v>0</v>
      </c>
      <c r="Z191" s="136">
        <v>0</v>
      </c>
      <c r="AA191" s="63">
        <f t="shared" si="146"/>
        <v>0</v>
      </c>
      <c r="AB191" s="63">
        <v>0</v>
      </c>
      <c r="AC191" s="63">
        <f t="shared" si="147"/>
        <v>4757616.0830291733</v>
      </c>
      <c r="AD191" s="44">
        <f>IF(E191='2. UC Pool Allocations by Type'!B$5,'2. UC Pool Allocations by Type'!J$5,IF(E191='2. UC Pool Allocations by Type'!B$6,'2. UC Pool Allocations by Type'!J$6,IF(E191='2. UC Pool Allocations by Type'!B$7,'2. UC Pool Allocations by Type'!J$7,IF(E191='2. UC Pool Allocations by Type'!B$10,'2. UC Pool Allocations by Type'!J$10,IF(E191='2. UC Pool Allocations by Type'!B$14,'2. UC Pool Allocations by Type'!J$14,IF(E191='2. UC Pool Allocations by Type'!B$15,'2. UC Pool Allocations by Type'!J$15,IF(E191='2. UC Pool Allocations by Type'!B$16,'2. UC Pool Allocations by Type'!J$16,0)))))))</f>
        <v>1888113440.4202065</v>
      </c>
      <c r="AE191" s="64">
        <f t="shared" si="110"/>
        <v>4757616.0830291733</v>
      </c>
      <c r="AF191" s="64">
        <f t="shared" si="111"/>
        <v>0</v>
      </c>
      <c r="AG191" s="64">
        <f t="shared" si="112"/>
        <v>0</v>
      </c>
      <c r="AH191" s="64">
        <f t="shared" si="113"/>
        <v>0</v>
      </c>
      <c r="AI191" s="64">
        <f t="shared" si="114"/>
        <v>0</v>
      </c>
      <c r="AJ191" s="64">
        <f t="shared" si="115"/>
        <v>0</v>
      </c>
      <c r="AK191" s="64">
        <f t="shared" si="116"/>
        <v>0</v>
      </c>
      <c r="AL191" s="42">
        <f t="shared" si="117"/>
        <v>1775769.6484415682</v>
      </c>
      <c r="AM191" s="44">
        <f>IF($F191=$E$362,S191*'1. UC Assumptions'!$H$14,0)</f>
        <v>0</v>
      </c>
      <c r="AN191" s="63">
        <f t="shared" si="148"/>
        <v>0</v>
      </c>
      <c r="AO191" s="63">
        <f t="shared" si="118"/>
        <v>0</v>
      </c>
      <c r="AP191" s="63">
        <f t="shared" si="119"/>
        <v>0</v>
      </c>
      <c r="AQ191" s="63">
        <f t="shared" si="120"/>
        <v>0</v>
      </c>
      <c r="AR191" s="63">
        <f t="shared" si="121"/>
        <v>0</v>
      </c>
      <c r="AS191" s="63">
        <f t="shared" si="122"/>
        <v>1775769.6484415682</v>
      </c>
      <c r="AT191" s="63">
        <f t="shared" si="123"/>
        <v>-195381.73820432226</v>
      </c>
      <c r="AU191" s="87">
        <f t="shared" si="149"/>
        <v>1580387.910237246</v>
      </c>
      <c r="AV191" s="310">
        <v>1502673.65</v>
      </c>
      <c r="AW191" s="310">
        <f>AV191*'1. UC Assumptions'!$C$19</f>
        <v>658471.59342999989</v>
      </c>
      <c r="AX191" s="311">
        <f>IF(((S191+AA191)-AV191)*'1. UC Assumptions'!$C$19&gt;0,((S191+AA191)-AV191)*'1. UC Assumptions'!$C$19,0)</f>
        <v>1426315.7741533837</v>
      </c>
      <c r="AY191" s="311">
        <f t="shared" si="150"/>
        <v>2084787.3675833836</v>
      </c>
      <c r="AZ191" s="311">
        <f>ROUND(AY191/'1. UC Assumptions'!$C$19,2)</f>
        <v>4757616.08</v>
      </c>
      <c r="BA191" s="311">
        <f t="shared" si="141"/>
        <v>1580387.910237246</v>
      </c>
      <c r="BB191" s="311">
        <f t="shared" si="124"/>
        <v>0</v>
      </c>
      <c r="BC191" s="311">
        <f t="shared" si="125"/>
        <v>0</v>
      </c>
      <c r="BD191" s="311">
        <f t="shared" si="126"/>
        <v>3177228.1697627539</v>
      </c>
      <c r="BE191" s="311">
        <f t="shared" si="127"/>
        <v>0</v>
      </c>
      <c r="BF191" s="311">
        <f t="shared" si="128"/>
        <v>0</v>
      </c>
      <c r="BG191" s="311">
        <v>0</v>
      </c>
      <c r="BH191" s="311">
        <v>1346837.284486935</v>
      </c>
      <c r="BI191" s="311">
        <f t="shared" si="151"/>
        <v>1580387.910237246</v>
      </c>
      <c r="BJ191" s="312">
        <f t="shared" si="152"/>
        <v>233550.62575031095</v>
      </c>
      <c r="BK191" s="311">
        <f t="shared" si="130"/>
        <v>1580387.910237246</v>
      </c>
      <c r="BL191" s="311">
        <f t="shared" si="131"/>
        <v>0</v>
      </c>
      <c r="BM191" s="311">
        <f t="shared" si="132"/>
        <v>0</v>
      </c>
      <c r="BN191" s="311">
        <f t="shared" si="133"/>
        <v>0</v>
      </c>
      <c r="BO191" s="311">
        <f t="shared" si="134"/>
        <v>0</v>
      </c>
      <c r="BP191" s="311">
        <f t="shared" si="135"/>
        <v>0</v>
      </c>
      <c r="BQ191" s="311">
        <f t="shared" si="136"/>
        <v>0</v>
      </c>
      <c r="BR191" s="311">
        <f t="shared" si="142"/>
        <v>77714.260237246053</v>
      </c>
      <c r="BS191" s="311">
        <f>ROUNDDOWN(BR191*'1. UC Assumptions'!$C$19,2)</f>
        <v>34054.379999999997</v>
      </c>
      <c r="BT191" s="313">
        <f>IF(BR191&gt;0,BR191/'1. UC Assumptions'!$C$29*'1. UC Assumptions'!$C$28,0)</f>
        <v>68244.301834491023</v>
      </c>
      <c r="BU191" s="312">
        <f>BT191*'1. UC Assumptions'!$C$19</f>
        <v>29904.653063873964</v>
      </c>
      <c r="BV191" s="312">
        <f t="shared" si="153"/>
        <v>1570917.951834491</v>
      </c>
      <c r="BW191" s="79"/>
      <c r="BX191" s="93"/>
      <c r="BY191" s="93"/>
      <c r="BZ191" s="136">
        <v>1850545.1443451035</v>
      </c>
      <c r="CA191" s="136">
        <v>4757616.0830291733</v>
      </c>
      <c r="CB191" s="146">
        <f t="shared" si="137"/>
        <v>0</v>
      </c>
    </row>
    <row r="192" spans="1:80" s="6" customFormat="1">
      <c r="A192" s="130" t="s">
        <v>700</v>
      </c>
      <c r="B192" s="130" t="s">
        <v>111</v>
      </c>
      <c r="C192" s="246" t="s">
        <v>111</v>
      </c>
      <c r="D192" s="246" t="s">
        <v>111</v>
      </c>
      <c r="E192" s="129" t="s">
        <v>580</v>
      </c>
      <c r="F192" s="130" t="s">
        <v>604</v>
      </c>
      <c r="G192" s="130"/>
      <c r="H192" s="130" t="s">
        <v>1115</v>
      </c>
      <c r="I192" s="246" t="s">
        <v>1416</v>
      </c>
      <c r="J192" s="101"/>
      <c r="K192" s="125" t="str">
        <f t="shared" si="143"/>
        <v xml:space="preserve"> </v>
      </c>
      <c r="L192" s="136">
        <v>701590.25122977758</v>
      </c>
      <c r="M192" s="136">
        <v>2076945.81</v>
      </c>
      <c r="N192" s="151">
        <f t="shared" si="144"/>
        <v>6.3372775185818409E-2</v>
      </c>
      <c r="O192" s="136">
        <v>2954619.6023837817</v>
      </c>
      <c r="P192" s="136">
        <v>0</v>
      </c>
      <c r="Q192" s="136">
        <f t="shared" si="145"/>
        <v>2954619.6023837817</v>
      </c>
      <c r="R192" s="136">
        <v>0</v>
      </c>
      <c r="S192" s="136">
        <f t="shared" si="140"/>
        <v>2954619.6023837817</v>
      </c>
      <c r="T192" s="136">
        <f t="shared" si="108"/>
        <v>2954619.6023837817</v>
      </c>
      <c r="U192" s="136" t="b">
        <f t="shared" si="109"/>
        <v>0</v>
      </c>
      <c r="V192" s="136">
        <v>0</v>
      </c>
      <c r="W192" s="136">
        <v>0</v>
      </c>
      <c r="X192" s="136">
        <v>0</v>
      </c>
      <c r="Y192" s="136">
        <v>0</v>
      </c>
      <c r="Z192" s="136">
        <v>0</v>
      </c>
      <c r="AA192" s="63">
        <f t="shared" si="146"/>
        <v>0</v>
      </c>
      <c r="AB192" s="63">
        <v>0</v>
      </c>
      <c r="AC192" s="63">
        <f t="shared" si="147"/>
        <v>2954619.6023837817</v>
      </c>
      <c r="AD192" s="44">
        <f>IF(E192='2. UC Pool Allocations by Type'!B$5,'2. UC Pool Allocations by Type'!J$5,IF(E192='2. UC Pool Allocations by Type'!B$6,'2. UC Pool Allocations by Type'!J$6,IF(E192='2. UC Pool Allocations by Type'!B$7,'2. UC Pool Allocations by Type'!J$7,IF(E192='2. UC Pool Allocations by Type'!B$10,'2. UC Pool Allocations by Type'!J$10,IF(E192='2. UC Pool Allocations by Type'!B$14,'2. UC Pool Allocations by Type'!J$14,IF(E192='2. UC Pool Allocations by Type'!B$15,'2. UC Pool Allocations by Type'!J$15,IF(E192='2. UC Pool Allocations by Type'!B$16,'2. UC Pool Allocations by Type'!J$16,0)))))))</f>
        <v>1888113440.4202065</v>
      </c>
      <c r="AE192" s="64">
        <f t="shared" si="110"/>
        <v>2954619.6023837817</v>
      </c>
      <c r="AF192" s="64">
        <f t="shared" si="111"/>
        <v>0</v>
      </c>
      <c r="AG192" s="64">
        <f t="shared" si="112"/>
        <v>0</v>
      </c>
      <c r="AH192" s="64">
        <f t="shared" si="113"/>
        <v>0</v>
      </c>
      <c r="AI192" s="64">
        <f t="shared" si="114"/>
        <v>0</v>
      </c>
      <c r="AJ192" s="64">
        <f t="shared" si="115"/>
        <v>0</v>
      </c>
      <c r="AK192" s="64">
        <f t="shared" si="116"/>
        <v>0</v>
      </c>
      <c r="AL192" s="42">
        <f t="shared" si="117"/>
        <v>1102805.2119041574</v>
      </c>
      <c r="AM192" s="44">
        <f>IF($F192=$E$362,S192*'1. UC Assumptions'!$H$14,0)</f>
        <v>2348543.7865101853</v>
      </c>
      <c r="AN192" s="63">
        <f t="shared" si="148"/>
        <v>1245738.5746060279</v>
      </c>
      <c r="AO192" s="63">
        <f t="shared" si="118"/>
        <v>0</v>
      </c>
      <c r="AP192" s="63">
        <f t="shared" si="119"/>
        <v>0</v>
      </c>
      <c r="AQ192" s="63">
        <f t="shared" si="120"/>
        <v>0</v>
      </c>
      <c r="AR192" s="63">
        <f t="shared" si="121"/>
        <v>1245738.5746060279</v>
      </c>
      <c r="AS192" s="63">
        <f t="shared" si="122"/>
        <v>0</v>
      </c>
      <c r="AT192" s="63">
        <f t="shared" si="123"/>
        <v>0</v>
      </c>
      <c r="AU192" s="87">
        <f t="shared" si="149"/>
        <v>2348543.7865101853</v>
      </c>
      <c r="AV192" s="310">
        <v>2325659.6799999997</v>
      </c>
      <c r="AW192" s="310">
        <f>AV192*'1. UC Assumptions'!$C$19</f>
        <v>1019104.0717759999</v>
      </c>
      <c r="AX192" s="311">
        <f>IF(((S192+AA192)-AV192)*'1. UC Assumptions'!$C$19&gt;0,((S192+AA192)-AV192)*'1. UC Assumptions'!$C$19,0)</f>
        <v>275610.23798857327</v>
      </c>
      <c r="AY192" s="311">
        <f t="shared" si="150"/>
        <v>1294714.3097645731</v>
      </c>
      <c r="AZ192" s="311">
        <f>ROUND(AY192/'1. UC Assumptions'!$C$19,2)</f>
        <v>2954619.6</v>
      </c>
      <c r="BA192" s="311">
        <f t="shared" si="141"/>
        <v>2348543.7865101853</v>
      </c>
      <c r="BB192" s="311">
        <f t="shared" si="124"/>
        <v>0</v>
      </c>
      <c r="BC192" s="311">
        <f t="shared" si="125"/>
        <v>0</v>
      </c>
      <c r="BD192" s="311">
        <f t="shared" si="126"/>
        <v>606075.81348981475</v>
      </c>
      <c r="BE192" s="311">
        <f t="shared" si="127"/>
        <v>0</v>
      </c>
      <c r="BF192" s="311">
        <f t="shared" si="128"/>
        <v>0</v>
      </c>
      <c r="BG192" s="311">
        <v>0</v>
      </c>
      <c r="BH192" s="311">
        <v>2325659.7001666687</v>
      </c>
      <c r="BI192" s="311">
        <f t="shared" si="151"/>
        <v>2348543.7865101853</v>
      </c>
      <c r="BJ192" s="312">
        <f t="shared" si="152"/>
        <v>22884.086343516596</v>
      </c>
      <c r="BK192" s="311">
        <f t="shared" si="130"/>
        <v>2348543.7865101853</v>
      </c>
      <c r="BL192" s="311">
        <f t="shared" si="131"/>
        <v>0</v>
      </c>
      <c r="BM192" s="311">
        <f t="shared" si="132"/>
        <v>0</v>
      </c>
      <c r="BN192" s="311">
        <f t="shared" si="133"/>
        <v>0</v>
      </c>
      <c r="BO192" s="311">
        <f t="shared" si="134"/>
        <v>0</v>
      </c>
      <c r="BP192" s="311">
        <f t="shared" si="135"/>
        <v>0</v>
      </c>
      <c r="BQ192" s="311">
        <f t="shared" si="136"/>
        <v>0</v>
      </c>
      <c r="BR192" s="311">
        <f t="shared" si="142"/>
        <v>22884.106510185637</v>
      </c>
      <c r="BS192" s="311">
        <f>ROUNDDOWN(BR192*'1. UC Assumptions'!$C$19,2)</f>
        <v>10027.81</v>
      </c>
      <c r="BT192" s="313">
        <f>IF(BR192&gt;0,BR192/'1. UC Assumptions'!$C$29*'1. UC Assumptions'!$C$28,0)</f>
        <v>20095.538027720559</v>
      </c>
      <c r="BU192" s="312">
        <f>BT192*'1. UC Assumptions'!$C$19</f>
        <v>8805.8647637471477</v>
      </c>
      <c r="BV192" s="312">
        <f t="shared" si="153"/>
        <v>2345755.2180277202</v>
      </c>
      <c r="BW192" s="79"/>
      <c r="BX192" s="93"/>
      <c r="BY192" s="93"/>
      <c r="BZ192" s="136">
        <v>729300.67122977751</v>
      </c>
      <c r="CA192" s="136">
        <v>2954619.6023837817</v>
      </c>
      <c r="CB192" s="146">
        <f t="shared" si="137"/>
        <v>0</v>
      </c>
    </row>
    <row r="193" spans="1:80" s="6" customFormat="1">
      <c r="A193" s="130" t="s">
        <v>506</v>
      </c>
      <c r="B193" s="130" t="s">
        <v>507</v>
      </c>
      <c r="C193" s="246" t="s">
        <v>507</v>
      </c>
      <c r="D193" s="246" t="s">
        <v>507</v>
      </c>
      <c r="E193" s="129" t="s">
        <v>580</v>
      </c>
      <c r="F193" s="130"/>
      <c r="G193" s="130"/>
      <c r="H193" s="130" t="s">
        <v>505</v>
      </c>
      <c r="I193" s="246" t="s">
        <v>1415</v>
      </c>
      <c r="J193" s="101"/>
      <c r="K193" s="125" t="str">
        <f t="shared" si="143"/>
        <v xml:space="preserve"> </v>
      </c>
      <c r="L193" s="136">
        <v>7054528.151833958</v>
      </c>
      <c r="M193" s="136">
        <v>9023588.0399999991</v>
      </c>
      <c r="N193" s="151">
        <f t="shared" si="144"/>
        <v>0.13268512580052305</v>
      </c>
      <c r="O193" s="136">
        <v>18211443.061382875</v>
      </c>
      <c r="P193" s="136">
        <v>0</v>
      </c>
      <c r="Q193" s="136">
        <f t="shared" si="145"/>
        <v>18211443.061382875</v>
      </c>
      <c r="R193" s="136">
        <v>0</v>
      </c>
      <c r="S193" s="136">
        <f t="shared" si="140"/>
        <v>18211443.061382875</v>
      </c>
      <c r="T193" s="136">
        <f t="shared" si="108"/>
        <v>0</v>
      </c>
      <c r="U193" s="136" t="b">
        <f t="shared" si="109"/>
        <v>0</v>
      </c>
      <c r="V193" s="136">
        <v>1251316</v>
      </c>
      <c r="W193" s="136">
        <v>0</v>
      </c>
      <c r="X193" s="136">
        <v>0</v>
      </c>
      <c r="Y193" s="136">
        <v>0</v>
      </c>
      <c r="Z193" s="136">
        <v>1445510</v>
      </c>
      <c r="AA193" s="63">
        <f t="shared" si="146"/>
        <v>2696826</v>
      </c>
      <c r="AB193" s="63">
        <v>0</v>
      </c>
      <c r="AC193" s="63">
        <f t="shared" si="147"/>
        <v>20908269.061382875</v>
      </c>
      <c r="AD193" s="44">
        <f>IF(E193='2. UC Pool Allocations by Type'!B$5,'2. UC Pool Allocations by Type'!J$5,IF(E193='2. UC Pool Allocations by Type'!B$6,'2. UC Pool Allocations by Type'!J$6,IF(E193='2. UC Pool Allocations by Type'!B$7,'2. UC Pool Allocations by Type'!J$7,IF(E193='2. UC Pool Allocations by Type'!B$10,'2. UC Pool Allocations by Type'!J$10,IF(E193='2. UC Pool Allocations by Type'!B$14,'2. UC Pool Allocations by Type'!J$14,IF(E193='2. UC Pool Allocations by Type'!B$15,'2. UC Pool Allocations by Type'!J$15,IF(E193='2. UC Pool Allocations by Type'!B$16,'2. UC Pool Allocations by Type'!J$16,0)))))))</f>
        <v>1888113440.4202065</v>
      </c>
      <c r="AE193" s="64">
        <f t="shared" si="110"/>
        <v>20908269.061382875</v>
      </c>
      <c r="AF193" s="64">
        <f t="shared" si="111"/>
        <v>0</v>
      </c>
      <c r="AG193" s="64">
        <f t="shared" si="112"/>
        <v>0</v>
      </c>
      <c r="AH193" s="64">
        <f t="shared" si="113"/>
        <v>0</v>
      </c>
      <c r="AI193" s="64">
        <f t="shared" si="114"/>
        <v>0</v>
      </c>
      <c r="AJ193" s="64">
        <f t="shared" si="115"/>
        <v>0</v>
      </c>
      <c r="AK193" s="64">
        <f t="shared" si="116"/>
        <v>0</v>
      </c>
      <c r="AL193" s="42">
        <f t="shared" si="117"/>
        <v>7803965.043142789</v>
      </c>
      <c r="AM193" s="44">
        <f>IF($F193=$E$362,S193*'1. UC Assumptions'!$H$14,0)</f>
        <v>0</v>
      </c>
      <c r="AN193" s="63">
        <f t="shared" si="148"/>
        <v>0</v>
      </c>
      <c r="AO193" s="63">
        <f t="shared" si="118"/>
        <v>0</v>
      </c>
      <c r="AP193" s="63">
        <f t="shared" si="119"/>
        <v>0</v>
      </c>
      <c r="AQ193" s="63">
        <f t="shared" si="120"/>
        <v>0</v>
      </c>
      <c r="AR193" s="63">
        <f t="shared" si="121"/>
        <v>0</v>
      </c>
      <c r="AS193" s="63">
        <f t="shared" si="122"/>
        <v>7803965.043142789</v>
      </c>
      <c r="AT193" s="63">
        <f t="shared" si="123"/>
        <v>-858643.0432309414</v>
      </c>
      <c r="AU193" s="87">
        <f t="shared" si="149"/>
        <v>6945321.9999118475</v>
      </c>
      <c r="AV193" s="310">
        <v>6649471.3900000006</v>
      </c>
      <c r="AW193" s="310">
        <f>AV193*'1. UC Assumptions'!$C$19</f>
        <v>2913798.3630980002</v>
      </c>
      <c r="AX193" s="311">
        <f>IF(((S193+AA193)-AV193)*'1. UC Assumptions'!$C$19&gt;0,((S193+AA193)-AV193)*'1. UC Assumptions'!$C$19,0)</f>
        <v>6248205.1395999752</v>
      </c>
      <c r="AY193" s="311">
        <f t="shared" si="150"/>
        <v>9162003.5026979744</v>
      </c>
      <c r="AZ193" s="311">
        <f>ROUND(AY193/'1. UC Assumptions'!$C$19,2)</f>
        <v>20908269.059999999</v>
      </c>
      <c r="BA193" s="311">
        <f t="shared" si="141"/>
        <v>6945321.9999118475</v>
      </c>
      <c r="BB193" s="311">
        <f t="shared" si="124"/>
        <v>0</v>
      </c>
      <c r="BC193" s="311">
        <f t="shared" si="125"/>
        <v>0</v>
      </c>
      <c r="BD193" s="311">
        <f t="shared" si="126"/>
        <v>13962947.06008815</v>
      </c>
      <c r="BE193" s="311">
        <f t="shared" si="127"/>
        <v>0</v>
      </c>
      <c r="BF193" s="311">
        <f t="shared" si="128"/>
        <v>0</v>
      </c>
      <c r="BG193" s="311">
        <f t="shared" ref="BG193:BG224" si="154">IF(E193=E$359,BC$351/BE$351*BE193,0)</f>
        <v>0</v>
      </c>
      <c r="BH193" s="311">
        <v>5959880.8641392766</v>
      </c>
      <c r="BI193" s="311">
        <f t="shared" si="151"/>
        <v>6945321.9999118475</v>
      </c>
      <c r="BJ193" s="312">
        <f t="shared" si="152"/>
        <v>985441.13577257097</v>
      </c>
      <c r="BK193" s="311">
        <f t="shared" si="130"/>
        <v>6945321.9999118475</v>
      </c>
      <c r="BL193" s="311">
        <f t="shared" si="131"/>
        <v>0</v>
      </c>
      <c r="BM193" s="311">
        <f t="shared" si="132"/>
        <v>0</v>
      </c>
      <c r="BN193" s="311">
        <f t="shared" si="133"/>
        <v>0</v>
      </c>
      <c r="BO193" s="311">
        <f t="shared" si="134"/>
        <v>0</v>
      </c>
      <c r="BP193" s="311">
        <f t="shared" si="135"/>
        <v>0</v>
      </c>
      <c r="BQ193" s="311">
        <f t="shared" si="136"/>
        <v>0</v>
      </c>
      <c r="BR193" s="311">
        <f t="shared" si="142"/>
        <v>295850.60991184693</v>
      </c>
      <c r="BS193" s="311">
        <f>ROUNDDOWN(BR193*'1. UC Assumptions'!$C$19,2)</f>
        <v>129641.73</v>
      </c>
      <c r="BT193" s="313">
        <f>IF(BR193&gt;0,BR193/'1. UC Assumptions'!$C$29*'1. UC Assumptions'!$C$28,0)</f>
        <v>259799.40179712142</v>
      </c>
      <c r="BU193" s="312">
        <f>BT193*'1. UC Assumptions'!$C$19</f>
        <v>113844.0978674986</v>
      </c>
      <c r="BV193" s="312">
        <f t="shared" si="153"/>
        <v>6909270.791797122</v>
      </c>
      <c r="BW193" s="79"/>
      <c r="BX193" s="93"/>
      <c r="BY193" s="93"/>
      <c r="BZ193" s="136">
        <v>8273324.8918339582</v>
      </c>
      <c r="CA193" s="136">
        <v>18211443.061382875</v>
      </c>
      <c r="CB193" s="146">
        <f t="shared" si="137"/>
        <v>0</v>
      </c>
    </row>
    <row r="194" spans="1:80" s="6" customFormat="1">
      <c r="A194" s="130" t="s">
        <v>974</v>
      </c>
      <c r="B194" s="130" t="s">
        <v>972</v>
      </c>
      <c r="C194" s="246" t="s">
        <v>972</v>
      </c>
      <c r="D194" s="246" t="s">
        <v>972</v>
      </c>
      <c r="E194" s="129" t="s">
        <v>580</v>
      </c>
      <c r="F194" s="130"/>
      <c r="G194" s="130"/>
      <c r="H194" s="130" t="s">
        <v>973</v>
      </c>
      <c r="I194" s="246" t="s">
        <v>569</v>
      </c>
      <c r="J194" s="101"/>
      <c r="K194" s="125">
        <f t="shared" si="143"/>
        <v>1</v>
      </c>
      <c r="L194" s="136">
        <v>911644.99435897614</v>
      </c>
      <c r="M194" s="136">
        <v>4876848.8</v>
      </c>
      <c r="N194" s="151">
        <f t="shared" si="144"/>
        <v>2.2970483163128059</v>
      </c>
      <c r="O194" s="136">
        <v>19084943.718678389</v>
      </c>
      <c r="P194" s="136">
        <v>0</v>
      </c>
      <c r="Q194" s="136">
        <f t="shared" si="145"/>
        <v>19084943.718678389</v>
      </c>
      <c r="R194" s="136">
        <v>6290793.8197462577</v>
      </c>
      <c r="S194" s="136">
        <f t="shared" si="140"/>
        <v>12794149.898932131</v>
      </c>
      <c r="T194" s="136">
        <f t="shared" si="108"/>
        <v>0</v>
      </c>
      <c r="U194" s="136" t="b">
        <f t="shared" si="109"/>
        <v>0</v>
      </c>
      <c r="V194" s="136">
        <v>5846243</v>
      </c>
      <c r="W194" s="136">
        <v>0</v>
      </c>
      <c r="X194" s="136">
        <v>0</v>
      </c>
      <c r="Y194" s="136">
        <v>0</v>
      </c>
      <c r="Z194" s="136">
        <v>0</v>
      </c>
      <c r="AA194" s="63">
        <f t="shared" si="146"/>
        <v>5846243</v>
      </c>
      <c r="AB194" s="63">
        <v>0</v>
      </c>
      <c r="AC194" s="63">
        <f t="shared" si="147"/>
        <v>18640392.898932129</v>
      </c>
      <c r="AD194" s="44">
        <f>IF(E194='2. UC Pool Allocations by Type'!B$5,'2. UC Pool Allocations by Type'!J$5,IF(E194='2. UC Pool Allocations by Type'!B$6,'2. UC Pool Allocations by Type'!J$6,IF(E194='2. UC Pool Allocations by Type'!B$7,'2. UC Pool Allocations by Type'!J$7,IF(E194='2. UC Pool Allocations by Type'!B$10,'2. UC Pool Allocations by Type'!J$10,IF(E194='2. UC Pool Allocations by Type'!B$14,'2. UC Pool Allocations by Type'!J$14,IF(E194='2. UC Pool Allocations by Type'!B$15,'2. UC Pool Allocations by Type'!J$15,IF(E194='2. UC Pool Allocations by Type'!B$16,'2. UC Pool Allocations by Type'!J$16,0)))))))</f>
        <v>1888113440.4202065</v>
      </c>
      <c r="AE194" s="64">
        <f t="shared" si="110"/>
        <v>18640392.898932129</v>
      </c>
      <c r="AF194" s="64">
        <f t="shared" si="111"/>
        <v>0</v>
      </c>
      <c r="AG194" s="64">
        <f t="shared" si="112"/>
        <v>0</v>
      </c>
      <c r="AH194" s="64">
        <f t="shared" si="113"/>
        <v>0</v>
      </c>
      <c r="AI194" s="64">
        <f t="shared" si="114"/>
        <v>0</v>
      </c>
      <c r="AJ194" s="64">
        <f t="shared" si="115"/>
        <v>0</v>
      </c>
      <c r="AK194" s="64">
        <f t="shared" si="116"/>
        <v>0</v>
      </c>
      <c r="AL194" s="42">
        <f t="shared" si="117"/>
        <v>6957485.2966853902</v>
      </c>
      <c r="AM194" s="44">
        <f>IF($F194=$E$362,S194*'1. UC Assumptions'!$H$14,0)</f>
        <v>0</v>
      </c>
      <c r="AN194" s="63">
        <f t="shared" si="148"/>
        <v>0</v>
      </c>
      <c r="AO194" s="63">
        <f t="shared" si="118"/>
        <v>0</v>
      </c>
      <c r="AP194" s="63">
        <f t="shared" si="119"/>
        <v>0</v>
      </c>
      <c r="AQ194" s="63">
        <f t="shared" si="120"/>
        <v>0</v>
      </c>
      <c r="AR194" s="63">
        <f t="shared" si="121"/>
        <v>0</v>
      </c>
      <c r="AS194" s="63">
        <f t="shared" si="122"/>
        <v>6957485.2966853902</v>
      </c>
      <c r="AT194" s="63">
        <f t="shared" si="123"/>
        <v>-765507.83035986568</v>
      </c>
      <c r="AU194" s="87">
        <f t="shared" si="149"/>
        <v>6191977.4663255243</v>
      </c>
      <c r="AV194" s="310">
        <v>1980859.2399999998</v>
      </c>
      <c r="AW194" s="310">
        <f>AV194*'1. UC Assumptions'!$C$19</f>
        <v>868012.51896799984</v>
      </c>
      <c r="AX194" s="311">
        <f>IF(((S194+AA194)-AV194)*'1. UC Assumptions'!$C$19&gt;0,((S194+AA194)-AV194)*'1. UC Assumptions'!$C$19,0)</f>
        <v>7300207.6493440587</v>
      </c>
      <c r="AY194" s="311">
        <f t="shared" si="150"/>
        <v>8168220.1683120588</v>
      </c>
      <c r="AZ194" s="311">
        <f>ROUND(AY194/'1. UC Assumptions'!$C$19,2)</f>
        <v>18640392.899999999</v>
      </c>
      <c r="BA194" s="311">
        <f t="shared" si="141"/>
        <v>6191977.4663255243</v>
      </c>
      <c r="BB194" s="311">
        <f t="shared" si="124"/>
        <v>0</v>
      </c>
      <c r="BC194" s="311">
        <f t="shared" si="125"/>
        <v>0</v>
      </c>
      <c r="BD194" s="311">
        <f t="shared" si="126"/>
        <v>12448415.433674473</v>
      </c>
      <c r="BE194" s="311">
        <f t="shared" si="127"/>
        <v>0</v>
      </c>
      <c r="BF194" s="311">
        <f t="shared" si="128"/>
        <v>0</v>
      </c>
      <c r="BG194" s="311">
        <f t="shared" si="154"/>
        <v>0</v>
      </c>
      <c r="BH194" s="311">
        <v>1775432.141117716</v>
      </c>
      <c r="BI194" s="311">
        <f t="shared" si="151"/>
        <v>6191977.4663255243</v>
      </c>
      <c r="BJ194" s="312">
        <f t="shared" si="152"/>
        <v>4416545.3252078081</v>
      </c>
      <c r="BK194" s="311">
        <f t="shared" si="130"/>
        <v>6191977.4663255243</v>
      </c>
      <c r="BL194" s="311">
        <f t="shared" si="131"/>
        <v>0</v>
      </c>
      <c r="BM194" s="311">
        <f t="shared" si="132"/>
        <v>0</v>
      </c>
      <c r="BN194" s="311">
        <f t="shared" si="133"/>
        <v>0</v>
      </c>
      <c r="BO194" s="311">
        <f t="shared" si="134"/>
        <v>0</v>
      </c>
      <c r="BP194" s="311">
        <f t="shared" si="135"/>
        <v>0</v>
      </c>
      <c r="BQ194" s="311">
        <f t="shared" si="136"/>
        <v>0</v>
      </c>
      <c r="BR194" s="311">
        <f t="shared" si="142"/>
        <v>4211118.226325525</v>
      </c>
      <c r="BS194" s="311">
        <f>ROUNDDOWN(BR194*'1. UC Assumptions'!$C$19,2)</f>
        <v>1845312</v>
      </c>
      <c r="BT194" s="313">
        <f>IF(BR194&gt;0,BR194/'1. UC Assumptions'!$C$29*'1. UC Assumptions'!$C$28,0)</f>
        <v>3697967.6885652309</v>
      </c>
      <c r="BU194" s="312">
        <f>BT194*'1. UC Assumptions'!$C$19</f>
        <v>1620449.4411292842</v>
      </c>
      <c r="BV194" s="312">
        <f t="shared" si="153"/>
        <v>5678826.9285652302</v>
      </c>
      <c r="BW194" s="79"/>
      <c r="BX194" s="93"/>
      <c r="BY194" s="93"/>
      <c r="BZ194" s="136">
        <v>13249699.914358977</v>
      </c>
      <c r="CA194" s="136">
        <v>19084943.718678389</v>
      </c>
      <c r="CB194" s="146">
        <f t="shared" si="137"/>
        <v>0</v>
      </c>
    </row>
    <row r="195" spans="1:80" s="6" customFormat="1">
      <c r="A195" s="130" t="s">
        <v>380</v>
      </c>
      <c r="B195" s="130" t="s">
        <v>381</v>
      </c>
      <c r="C195" s="246" t="s">
        <v>381</v>
      </c>
      <c r="D195" s="246" t="s">
        <v>381</v>
      </c>
      <c r="E195" s="129" t="s">
        <v>581</v>
      </c>
      <c r="F195" s="130"/>
      <c r="G195" s="130"/>
      <c r="H195" s="130" t="s">
        <v>379</v>
      </c>
      <c r="I195" s="246" t="s">
        <v>569</v>
      </c>
      <c r="J195" s="101"/>
      <c r="K195" s="125">
        <f t="shared" si="143"/>
        <v>1</v>
      </c>
      <c r="L195" s="136">
        <v>37915803.519248292</v>
      </c>
      <c r="M195" s="136">
        <v>95133472.700000003</v>
      </c>
      <c r="N195" s="151">
        <f t="shared" si="144"/>
        <v>5.8824074422726191E-2</v>
      </c>
      <c r="O195" s="136">
        <v>140875776.7454592</v>
      </c>
      <c r="P195" s="136">
        <v>0</v>
      </c>
      <c r="Q195" s="136">
        <f t="shared" si="145"/>
        <v>140875776.7454592</v>
      </c>
      <c r="R195" s="136">
        <v>44084652.709898315</v>
      </c>
      <c r="S195" s="136">
        <f t="shared" si="140"/>
        <v>96791124.035560876</v>
      </c>
      <c r="T195" s="136" t="b">
        <f t="shared" ref="T195:T258" si="155">IF($E195=$E$355,IF($F195=$E$362,$S195,0))</f>
        <v>0</v>
      </c>
      <c r="U195" s="136" t="b">
        <f t="shared" ref="U195:U258" si="156">IF($E195=$E$356,IF($F195=$E$362,$S195,0))</f>
        <v>0</v>
      </c>
      <c r="V195" s="136">
        <v>11004634</v>
      </c>
      <c r="W195" s="136">
        <v>0</v>
      </c>
      <c r="X195" s="136">
        <v>0</v>
      </c>
      <c r="Y195" s="136">
        <v>0</v>
      </c>
      <c r="Z195" s="136">
        <v>0</v>
      </c>
      <c r="AA195" s="63">
        <f t="shared" si="146"/>
        <v>11004634</v>
      </c>
      <c r="AB195" s="63">
        <v>36864550.869124867</v>
      </c>
      <c r="AC195" s="63">
        <f>S195+AA195+AB195</f>
        <v>144660308.90468574</v>
      </c>
      <c r="AD195" s="44">
        <f>IF(E195='2. UC Pool Allocations by Type'!B$5,'2. UC Pool Allocations by Type'!J$5,IF(E195='2. UC Pool Allocations by Type'!B$6,'2. UC Pool Allocations by Type'!J$6,IF(E195='2. UC Pool Allocations by Type'!B$7,'2. UC Pool Allocations by Type'!J$7,IF(E195='2. UC Pool Allocations by Type'!B$10,'2. UC Pool Allocations by Type'!J$10,IF(E195='2. UC Pool Allocations by Type'!B$14,'2. UC Pool Allocations by Type'!J$14,IF(E195='2. UC Pool Allocations by Type'!B$15,'2. UC Pool Allocations by Type'!J$15,IF(E195='2. UC Pool Allocations by Type'!B$16,'2. UC Pool Allocations by Type'!J$16,0)))))))</f>
        <v>652355422.0964365</v>
      </c>
      <c r="AE195" s="64">
        <f t="shared" ref="AE195:AE258" si="157">IF(E195=E$355,AC195,0)</f>
        <v>0</v>
      </c>
      <c r="AF195" s="64">
        <f t="shared" ref="AF195:AF258" si="158">IF(E195=E$356,AC195,0)</f>
        <v>0</v>
      </c>
      <c r="AG195" s="64">
        <f t="shared" ref="AG195:AG258" si="159">IF(E195=E$357,AC195,0)</f>
        <v>0</v>
      </c>
      <c r="AH195" s="64">
        <f t="shared" ref="AH195:AH258" si="160">IF(E195=E$358,AC195,0)</f>
        <v>144660308.90468574</v>
      </c>
      <c r="AI195" s="64">
        <f t="shared" ref="AI195:AI258" si="161">IF(E195=E$359,AC195,0)</f>
        <v>0</v>
      </c>
      <c r="AJ195" s="64">
        <f t="shared" ref="AJ195:AJ258" si="162">IF(E195=E$360,AC195,0)</f>
        <v>0</v>
      </c>
      <c r="AK195" s="64">
        <f t="shared" ref="AK195:AK258" si="163">IF(E195=E$361,AC195,0)</f>
        <v>0</v>
      </c>
      <c r="AL195" s="42">
        <f t="shared" ref="AL195:AL258" si="164">IF($E195=$E$355,$AD195*$AC195/$AE$351,IF($E195=$E$356,$AD195*$AC195/$AF$351,IF($E195=$E$357,$AD195*$AC195/$AG$351,IF($E195=$E$358,$AD195*$AC195/$AH$351,IF($E195=$E$359,$AD195*$AC195/$AI$351,IF($E195=$E$360,$AD195*$AC195/$AJ$351,IF($E195=$E$361,$AD195*$AC195/$AK$351,0)))))))</f>
        <v>43928896.646064006</v>
      </c>
      <c r="AM195" s="44">
        <f>IF($F195=$E$362,S195*'1. UC Assumptions'!$H$14,0)</f>
        <v>0</v>
      </c>
      <c r="AN195" s="63">
        <f t="shared" si="148"/>
        <v>0</v>
      </c>
      <c r="AO195" s="63">
        <f t="shared" ref="AO195:AO258" si="165">IF(E195=E$356,AN195,0)</f>
        <v>0</v>
      </c>
      <c r="AP195" s="63">
        <f t="shared" ref="AP195:AP258" si="166">IF(E195=E$356,IF(F195 &lt;&gt; E$362,AL195,0),0)</f>
        <v>0</v>
      </c>
      <c r="AQ195" s="63">
        <f t="shared" ref="AQ195:AQ258" si="167">-AO$351*AP195/AP$351</f>
        <v>0</v>
      </c>
      <c r="AR195" s="63">
        <f t="shared" ref="AR195:AR258" si="168">IF(E195=E$355,AN195,0)</f>
        <v>0</v>
      </c>
      <c r="AS195" s="63">
        <f t="shared" ref="AS195:AS258" si="169">IF(E195=E$355,IF(F195&lt;&gt;E$362,AL195,0),0)</f>
        <v>0</v>
      </c>
      <c r="AT195" s="63">
        <f t="shared" ref="AT195:AT258" si="170">-AR$351*AS195/AS$351</f>
        <v>0</v>
      </c>
      <c r="AU195" s="87">
        <f t="shared" si="149"/>
        <v>43928896.646064006</v>
      </c>
      <c r="AV195" s="310">
        <v>44962786.870000005</v>
      </c>
      <c r="AW195" s="310">
        <f>AV195*'1. UC Assumptions'!$C$19</f>
        <v>19702693.206434</v>
      </c>
      <c r="AX195" s="311">
        <f>IF(((S195+AA195)-AV195)*'1. UC Assumptions'!$C$19&gt;0,((S195+AA195)-AV195)*'1. UC Assumptions'!$C$19,0)</f>
        <v>27533407.964748774</v>
      </c>
      <c r="AY195" s="311">
        <f t="shared" si="150"/>
        <v>47236101.171182774</v>
      </c>
      <c r="AZ195" s="311">
        <f>ROUND(AY195/'1. UC Assumptions'!$C$19,2)</f>
        <v>107795758.04000001</v>
      </c>
      <c r="BA195" s="311">
        <f t="shared" si="141"/>
        <v>43928896.646064006</v>
      </c>
      <c r="BB195" s="311">
        <f t="shared" ref="BB195:BB258" si="171">IF(E195=E$355,AU195-BA195,0)</f>
        <v>0</v>
      </c>
      <c r="BC195" s="311">
        <f t="shared" ref="BC195:BC258" si="172">IF(E195=E$359,AU195-BA195,0)</f>
        <v>0</v>
      </c>
      <c r="BD195" s="311">
        <f t="shared" ref="BD195:BD258" si="173">IF(E195=E$355,IF(AZ195&gt;=BA195,AZ195-BA195,0),0)</f>
        <v>0</v>
      </c>
      <c r="BE195" s="311">
        <f t="shared" ref="BE195:BE258" si="174">IF(E195=E$359,IF(AZ195&gt;=BA195,AZ195-BA195,0),0)</f>
        <v>0</v>
      </c>
      <c r="BF195" s="311">
        <f t="shared" ref="BF195:BF258" si="175">IF(E195=E$355,BB$351/BD$351*BD195,0)</f>
        <v>0</v>
      </c>
      <c r="BG195" s="311">
        <f t="shared" si="154"/>
        <v>0</v>
      </c>
      <c r="BH195" s="311">
        <v>40293584.784733795</v>
      </c>
      <c r="BI195" s="311">
        <f t="shared" si="151"/>
        <v>43928896.646064006</v>
      </c>
      <c r="BJ195" s="312">
        <f t="shared" si="152"/>
        <v>3635311.8613302112</v>
      </c>
      <c r="BK195" s="311">
        <f t="shared" ref="BK195:BK258" si="176">IF($E195=$E$355,$BI195,0)</f>
        <v>0</v>
      </c>
      <c r="BL195" s="311">
        <f t="shared" ref="BL195:BL258" si="177">IF($E195=$E$356,$BI195,0)</f>
        <v>0</v>
      </c>
      <c r="BM195" s="311">
        <f t="shared" ref="BM195:BM258" si="178">IF($E195=$E$357,$BI195,0)</f>
        <v>0</v>
      </c>
      <c r="BN195" s="311">
        <f t="shared" ref="BN195:BN258" si="179">IF($E195=$E$358,$BI195,0)</f>
        <v>43928896.646064006</v>
      </c>
      <c r="BO195" s="311">
        <f t="shared" ref="BO195:BO258" si="180">IF($E195=$E$359,$BI195,0)</f>
        <v>0</v>
      </c>
      <c r="BP195" s="311">
        <f t="shared" ref="BP195:BP258" si="181">IF($E195=$E$360,$BI195,0)</f>
        <v>0</v>
      </c>
      <c r="BQ195" s="311">
        <f t="shared" ref="BQ195:BQ258" si="182">IF($E195=$E$361,$BI195,0)</f>
        <v>0</v>
      </c>
      <c r="BR195" s="311">
        <f t="shared" si="142"/>
        <v>-1033890.223935999</v>
      </c>
      <c r="BS195" s="311">
        <f>ROUNDDOWN(BR195*'1. UC Assumptions'!$C$19,2)</f>
        <v>-453050.69</v>
      </c>
      <c r="BT195" s="313">
        <f>IF(BR195&gt;0,BR195/'1. UC Assumptions'!$C$29*'1. UC Assumptions'!$C$28,0)</f>
        <v>0</v>
      </c>
      <c r="BU195" s="312">
        <f>BT195*'1. UC Assumptions'!$C$19</f>
        <v>0</v>
      </c>
      <c r="BV195" s="312">
        <f t="shared" si="153"/>
        <v>44962786.870000005</v>
      </c>
      <c r="BW195" s="79"/>
      <c r="BX195" s="93"/>
      <c r="BY195" s="93"/>
      <c r="BZ195" s="136">
        <v>38667898.029248297</v>
      </c>
      <c r="CA195" s="136">
        <v>140875776.7454592</v>
      </c>
      <c r="CB195" s="146">
        <f t="shared" si="137"/>
        <v>0</v>
      </c>
    </row>
    <row r="196" spans="1:80" s="6" customFormat="1">
      <c r="A196" s="130" t="s">
        <v>485</v>
      </c>
      <c r="B196" s="130" t="s">
        <v>486</v>
      </c>
      <c r="C196" s="246" t="s">
        <v>486</v>
      </c>
      <c r="D196" s="246" t="s">
        <v>486</v>
      </c>
      <c r="E196" s="129" t="s">
        <v>580</v>
      </c>
      <c r="F196" s="130"/>
      <c r="G196" s="130"/>
      <c r="H196" s="130" t="s">
        <v>484</v>
      </c>
      <c r="I196" s="246" t="s">
        <v>1417</v>
      </c>
      <c r="J196" s="101"/>
      <c r="K196" s="125" t="str">
        <f t="shared" si="143"/>
        <v xml:space="preserve"> </v>
      </c>
      <c r="L196" s="136">
        <v>7027375.1321230941</v>
      </c>
      <c r="M196" s="136">
        <v>12150852.060000001</v>
      </c>
      <c r="N196" s="151">
        <f t="shared" si="144"/>
        <v>7.0913776277070184E-2</v>
      </c>
      <c r="O196" s="136">
        <v>20538227.704616133</v>
      </c>
      <c r="P196" s="136">
        <v>0</v>
      </c>
      <c r="Q196" s="136">
        <f t="shared" si="145"/>
        <v>20538227.704616133</v>
      </c>
      <c r="R196" s="136">
        <v>0</v>
      </c>
      <c r="S196" s="136">
        <f t="shared" si="140"/>
        <v>20538227.704616133</v>
      </c>
      <c r="T196" s="136">
        <f t="shared" si="155"/>
        <v>0</v>
      </c>
      <c r="U196" s="136" t="b">
        <f t="shared" si="156"/>
        <v>0</v>
      </c>
      <c r="V196" s="136">
        <v>2103690</v>
      </c>
      <c r="W196" s="136">
        <v>0</v>
      </c>
      <c r="X196" s="136">
        <v>0</v>
      </c>
      <c r="Y196" s="136">
        <v>0</v>
      </c>
      <c r="Z196" s="136">
        <v>0</v>
      </c>
      <c r="AA196" s="63">
        <f t="shared" si="146"/>
        <v>2103690</v>
      </c>
      <c r="AB196" s="63">
        <v>0</v>
      </c>
      <c r="AC196" s="63">
        <f t="shared" si="147"/>
        <v>22641917.704616133</v>
      </c>
      <c r="AD196" s="44">
        <f>IF(E196='2. UC Pool Allocations by Type'!B$5,'2. UC Pool Allocations by Type'!J$5,IF(E196='2. UC Pool Allocations by Type'!B$6,'2. UC Pool Allocations by Type'!J$6,IF(E196='2. UC Pool Allocations by Type'!B$7,'2. UC Pool Allocations by Type'!J$7,IF(E196='2. UC Pool Allocations by Type'!B$10,'2. UC Pool Allocations by Type'!J$10,IF(E196='2. UC Pool Allocations by Type'!B$14,'2. UC Pool Allocations by Type'!J$14,IF(E196='2. UC Pool Allocations by Type'!B$15,'2. UC Pool Allocations by Type'!J$15,IF(E196='2. UC Pool Allocations by Type'!B$16,'2. UC Pool Allocations by Type'!J$16,0)))))))</f>
        <v>1888113440.4202065</v>
      </c>
      <c r="AE196" s="64">
        <f t="shared" si="157"/>
        <v>22641917.704616133</v>
      </c>
      <c r="AF196" s="64">
        <f t="shared" si="158"/>
        <v>0</v>
      </c>
      <c r="AG196" s="64">
        <f t="shared" si="159"/>
        <v>0</v>
      </c>
      <c r="AH196" s="64">
        <f t="shared" si="160"/>
        <v>0</v>
      </c>
      <c r="AI196" s="64">
        <f t="shared" si="161"/>
        <v>0</v>
      </c>
      <c r="AJ196" s="64">
        <f t="shared" si="162"/>
        <v>0</v>
      </c>
      <c r="AK196" s="64">
        <f t="shared" si="163"/>
        <v>0</v>
      </c>
      <c r="AL196" s="42">
        <f t="shared" si="164"/>
        <v>8451045.5532110594</v>
      </c>
      <c r="AM196" s="44">
        <f>IF($F196=$E$362,S196*'1. UC Assumptions'!$H$14,0)</f>
        <v>0</v>
      </c>
      <c r="AN196" s="63">
        <f t="shared" si="148"/>
        <v>0</v>
      </c>
      <c r="AO196" s="63">
        <f t="shared" si="165"/>
        <v>0</v>
      </c>
      <c r="AP196" s="63">
        <f t="shared" si="166"/>
        <v>0</v>
      </c>
      <c r="AQ196" s="63">
        <f t="shared" si="167"/>
        <v>0</v>
      </c>
      <c r="AR196" s="63">
        <f t="shared" si="168"/>
        <v>0</v>
      </c>
      <c r="AS196" s="63">
        <f t="shared" si="169"/>
        <v>8451045.5532110594</v>
      </c>
      <c r="AT196" s="63">
        <f t="shared" si="170"/>
        <v>-929839.05388819752</v>
      </c>
      <c r="AU196" s="87">
        <f t="shared" si="149"/>
        <v>7521206.4993228614</v>
      </c>
      <c r="AV196" s="310">
        <v>7554436.8699999992</v>
      </c>
      <c r="AW196" s="310">
        <f>AV196*'1. UC Assumptions'!$C$19</f>
        <v>3310354.2364339996</v>
      </c>
      <c r="AX196" s="311">
        <f>IF(((S196+AA196)-AV196)*'1. UC Assumptions'!$C$19&gt;0,((S196+AA196)-AV196)*'1. UC Assumptions'!$C$19,0)</f>
        <v>6611334.1017287895</v>
      </c>
      <c r="AY196" s="311">
        <f t="shared" si="150"/>
        <v>9921688.3381627891</v>
      </c>
      <c r="AZ196" s="311">
        <f>ROUND(AY196/'1. UC Assumptions'!$C$19,2)</f>
        <v>22641917.699999999</v>
      </c>
      <c r="BA196" s="311">
        <f t="shared" si="141"/>
        <v>7521206.4993228614</v>
      </c>
      <c r="BB196" s="311">
        <f t="shared" si="171"/>
        <v>0</v>
      </c>
      <c r="BC196" s="311">
        <f t="shared" si="172"/>
        <v>0</v>
      </c>
      <c r="BD196" s="311">
        <f t="shared" si="173"/>
        <v>15120711.200677138</v>
      </c>
      <c r="BE196" s="311">
        <f t="shared" si="174"/>
        <v>0</v>
      </c>
      <c r="BF196" s="311">
        <f t="shared" si="175"/>
        <v>0</v>
      </c>
      <c r="BG196" s="311">
        <f t="shared" si="154"/>
        <v>0</v>
      </c>
      <c r="BH196" s="311">
        <v>6770995.9490735671</v>
      </c>
      <c r="BI196" s="311">
        <f t="shared" si="151"/>
        <v>7521206.4993228614</v>
      </c>
      <c r="BJ196" s="312">
        <f t="shared" si="152"/>
        <v>750210.55024929438</v>
      </c>
      <c r="BK196" s="311">
        <f t="shared" si="176"/>
        <v>7521206.4993228614</v>
      </c>
      <c r="BL196" s="311">
        <f t="shared" si="177"/>
        <v>0</v>
      </c>
      <c r="BM196" s="311">
        <f t="shared" si="178"/>
        <v>0</v>
      </c>
      <c r="BN196" s="311">
        <f t="shared" si="179"/>
        <v>0</v>
      </c>
      <c r="BO196" s="311">
        <f t="shared" si="180"/>
        <v>0</v>
      </c>
      <c r="BP196" s="311">
        <f t="shared" si="181"/>
        <v>0</v>
      </c>
      <c r="BQ196" s="311">
        <f t="shared" si="182"/>
        <v>0</v>
      </c>
      <c r="BR196" s="311">
        <f t="shared" si="142"/>
        <v>-33230.370677137747</v>
      </c>
      <c r="BS196" s="311">
        <f>ROUNDDOWN(BR196*'1. UC Assumptions'!$C$19,2)</f>
        <v>-14561.54</v>
      </c>
      <c r="BT196" s="313">
        <f>IF(BR196&gt;0,BR196/'1. UC Assumptions'!$C$29*'1. UC Assumptions'!$C$28,0)</f>
        <v>0</v>
      </c>
      <c r="BU196" s="312">
        <f>BT196*'1. UC Assumptions'!$C$19</f>
        <v>0</v>
      </c>
      <c r="BV196" s="312">
        <f t="shared" si="153"/>
        <v>7554436.8699999992</v>
      </c>
      <c r="BW196" s="79"/>
      <c r="BX196" s="93"/>
      <c r="BY196" s="93"/>
      <c r="BZ196" s="136">
        <v>7356000.5921230949</v>
      </c>
      <c r="CA196" s="136">
        <v>20538227.704616133</v>
      </c>
      <c r="CB196" s="146">
        <f t="shared" si="137"/>
        <v>0</v>
      </c>
    </row>
    <row r="197" spans="1:80" s="6" customFormat="1">
      <c r="A197" s="130" t="s">
        <v>531</v>
      </c>
      <c r="B197" s="130" t="s">
        <v>532</v>
      </c>
      <c r="C197" s="246" t="s">
        <v>532</v>
      </c>
      <c r="D197" s="246" t="s">
        <v>532</v>
      </c>
      <c r="E197" s="129" t="s">
        <v>580</v>
      </c>
      <c r="F197" s="130"/>
      <c r="G197" s="130"/>
      <c r="H197" s="130" t="s">
        <v>530</v>
      </c>
      <c r="I197" s="246" t="s">
        <v>1418</v>
      </c>
      <c r="J197" s="101"/>
      <c r="K197" s="125" t="str">
        <f t="shared" si="143"/>
        <v xml:space="preserve"> </v>
      </c>
      <c r="L197" s="136">
        <v>1514463.9699999997</v>
      </c>
      <c r="M197" s="136">
        <v>1398653.13</v>
      </c>
      <c r="N197" s="151">
        <f t="shared" si="144"/>
        <v>6.2645758371711491E-2</v>
      </c>
      <c r="O197" s="136">
        <v>3095611.5299551003</v>
      </c>
      <c r="P197" s="136">
        <v>0</v>
      </c>
      <c r="Q197" s="136">
        <f t="shared" si="145"/>
        <v>3095611.5299551003</v>
      </c>
      <c r="R197" s="136">
        <v>0</v>
      </c>
      <c r="S197" s="136">
        <f t="shared" si="140"/>
        <v>3095611.5299551003</v>
      </c>
      <c r="T197" s="136">
        <f t="shared" si="155"/>
        <v>0</v>
      </c>
      <c r="U197" s="136" t="b">
        <f t="shared" si="156"/>
        <v>0</v>
      </c>
      <c r="V197" s="136">
        <v>0</v>
      </c>
      <c r="W197" s="136">
        <v>0</v>
      </c>
      <c r="X197" s="136">
        <v>0</v>
      </c>
      <c r="Y197" s="136">
        <v>0</v>
      </c>
      <c r="Z197" s="136">
        <v>0</v>
      </c>
      <c r="AA197" s="63">
        <f t="shared" si="146"/>
        <v>0</v>
      </c>
      <c r="AB197" s="63">
        <v>0</v>
      </c>
      <c r="AC197" s="63">
        <f t="shared" si="147"/>
        <v>3095611.5299551003</v>
      </c>
      <c r="AD197" s="44">
        <f>IF(E197='2. UC Pool Allocations by Type'!B$5,'2. UC Pool Allocations by Type'!J$5,IF(E197='2. UC Pool Allocations by Type'!B$6,'2. UC Pool Allocations by Type'!J$6,IF(E197='2. UC Pool Allocations by Type'!B$7,'2. UC Pool Allocations by Type'!J$7,IF(E197='2. UC Pool Allocations by Type'!B$10,'2. UC Pool Allocations by Type'!J$10,IF(E197='2. UC Pool Allocations by Type'!B$14,'2. UC Pool Allocations by Type'!J$14,IF(E197='2. UC Pool Allocations by Type'!B$15,'2. UC Pool Allocations by Type'!J$15,IF(E197='2. UC Pool Allocations by Type'!B$16,'2. UC Pool Allocations by Type'!J$16,0)))))))</f>
        <v>1888113440.4202065</v>
      </c>
      <c r="AE197" s="64">
        <f t="shared" si="157"/>
        <v>3095611.5299551003</v>
      </c>
      <c r="AF197" s="64">
        <f t="shared" si="158"/>
        <v>0</v>
      </c>
      <c r="AG197" s="64">
        <f t="shared" si="159"/>
        <v>0</v>
      </c>
      <c r="AH197" s="64">
        <f t="shared" si="160"/>
        <v>0</v>
      </c>
      <c r="AI197" s="64">
        <f t="shared" si="161"/>
        <v>0</v>
      </c>
      <c r="AJ197" s="64">
        <f t="shared" si="162"/>
        <v>0</v>
      </c>
      <c r="AK197" s="64">
        <f t="shared" si="163"/>
        <v>0</v>
      </c>
      <c r="AL197" s="42">
        <f t="shared" si="164"/>
        <v>1155430.1360861459</v>
      </c>
      <c r="AM197" s="44">
        <f>IF($F197=$E$362,S197*'1. UC Assumptions'!$H$14,0)</f>
        <v>0</v>
      </c>
      <c r="AN197" s="63">
        <f t="shared" si="148"/>
        <v>0</v>
      </c>
      <c r="AO197" s="63">
        <f t="shared" si="165"/>
        <v>0</v>
      </c>
      <c r="AP197" s="63">
        <f t="shared" si="166"/>
        <v>0</v>
      </c>
      <c r="AQ197" s="63">
        <f t="shared" si="167"/>
        <v>0</v>
      </c>
      <c r="AR197" s="63">
        <f t="shared" si="168"/>
        <v>0</v>
      </c>
      <c r="AS197" s="63">
        <f t="shared" si="169"/>
        <v>1155430.1360861459</v>
      </c>
      <c r="AT197" s="63">
        <f t="shared" si="170"/>
        <v>-127127.94621773608</v>
      </c>
      <c r="AU197" s="87">
        <f t="shared" si="149"/>
        <v>1028302.1898684098</v>
      </c>
      <c r="AV197" s="310">
        <v>1039227.06</v>
      </c>
      <c r="AW197" s="310">
        <f>AV197*'1. UC Assumptions'!$C$19</f>
        <v>455389.29769199999</v>
      </c>
      <c r="AX197" s="311">
        <f>IF(((S197+AA197)-AV197)*'1. UC Assumptions'!$C$19&gt;0,((S197+AA197)-AV197)*'1. UC Assumptions'!$C$19,0)</f>
        <v>901107.67473432492</v>
      </c>
      <c r="AY197" s="311">
        <f t="shared" si="150"/>
        <v>1356496.9724263248</v>
      </c>
      <c r="AZ197" s="311">
        <f>ROUND(AY197/'1. UC Assumptions'!$C$19,2)</f>
        <v>3095611.53</v>
      </c>
      <c r="BA197" s="311">
        <f t="shared" si="141"/>
        <v>1028302.1898684098</v>
      </c>
      <c r="BB197" s="311">
        <f t="shared" si="171"/>
        <v>0</v>
      </c>
      <c r="BC197" s="311">
        <f t="shared" si="172"/>
        <v>0</v>
      </c>
      <c r="BD197" s="311">
        <f t="shared" si="173"/>
        <v>2067309.3401315901</v>
      </c>
      <c r="BE197" s="311">
        <f t="shared" si="174"/>
        <v>0</v>
      </c>
      <c r="BF197" s="311">
        <f t="shared" si="175"/>
        <v>0</v>
      </c>
      <c r="BG197" s="311">
        <f t="shared" si="154"/>
        <v>0</v>
      </c>
      <c r="BH197" s="311">
        <v>931452.94101808709</v>
      </c>
      <c r="BI197" s="311">
        <f t="shared" si="151"/>
        <v>1028302.1898684098</v>
      </c>
      <c r="BJ197" s="312">
        <f t="shared" si="152"/>
        <v>96849.248850322678</v>
      </c>
      <c r="BK197" s="311">
        <f t="shared" si="176"/>
        <v>1028302.1898684098</v>
      </c>
      <c r="BL197" s="311">
        <f t="shared" si="177"/>
        <v>0</v>
      </c>
      <c r="BM197" s="311">
        <f t="shared" si="178"/>
        <v>0</v>
      </c>
      <c r="BN197" s="311">
        <f t="shared" si="179"/>
        <v>0</v>
      </c>
      <c r="BO197" s="311">
        <f t="shared" si="180"/>
        <v>0</v>
      </c>
      <c r="BP197" s="311">
        <f t="shared" si="181"/>
        <v>0</v>
      </c>
      <c r="BQ197" s="311">
        <f t="shared" si="182"/>
        <v>0</v>
      </c>
      <c r="BR197" s="311">
        <f t="shared" si="142"/>
        <v>-10924.870131590287</v>
      </c>
      <c r="BS197" s="311">
        <f>ROUNDDOWN(BR197*'1. UC Assumptions'!$C$19,2)</f>
        <v>-4787.2700000000004</v>
      </c>
      <c r="BT197" s="313">
        <f>IF(BR197&gt;0,BR197/'1. UC Assumptions'!$C$29*'1. UC Assumptions'!$C$28,0)</f>
        <v>0</v>
      </c>
      <c r="BU197" s="312">
        <f>BT197*'1. UC Assumptions'!$C$19</f>
        <v>0</v>
      </c>
      <c r="BV197" s="312">
        <f t="shared" si="153"/>
        <v>1039227.06</v>
      </c>
      <c r="BW197" s="79"/>
      <c r="BX197" s="93"/>
      <c r="BY197" s="93"/>
      <c r="BZ197" s="136">
        <v>1541505.0399999998</v>
      </c>
      <c r="CA197" s="136">
        <v>3095611.5299551003</v>
      </c>
      <c r="CB197" s="146">
        <f t="shared" si="137"/>
        <v>0</v>
      </c>
    </row>
    <row r="198" spans="1:80" s="6" customFormat="1">
      <c r="A198" s="130" t="s">
        <v>1232</v>
      </c>
      <c r="B198" s="130" t="s">
        <v>883</v>
      </c>
      <c r="C198" s="246" t="s">
        <v>883</v>
      </c>
      <c r="D198" s="246" t="s">
        <v>883</v>
      </c>
      <c r="E198" s="129" t="s">
        <v>580</v>
      </c>
      <c r="F198" s="130"/>
      <c r="G198" s="130"/>
      <c r="H198" s="130" t="s">
        <v>884</v>
      </c>
      <c r="I198" s="246" t="s">
        <v>1419</v>
      </c>
      <c r="J198" s="101"/>
      <c r="K198" s="125" t="str">
        <f t="shared" si="143"/>
        <v xml:space="preserve"> </v>
      </c>
      <c r="L198" s="136">
        <v>4340562.294545454</v>
      </c>
      <c r="M198" s="136">
        <v>10846436.6</v>
      </c>
      <c r="N198" s="151">
        <f t="shared" si="144"/>
        <v>5.3577902150113932E-2</v>
      </c>
      <c r="O198" s="136">
        <v>16000686.4352713</v>
      </c>
      <c r="P198" s="136">
        <v>0</v>
      </c>
      <c r="Q198" s="136">
        <f t="shared" si="145"/>
        <v>16000686.4352713</v>
      </c>
      <c r="R198" s="136">
        <v>0</v>
      </c>
      <c r="S198" s="136">
        <f t="shared" si="140"/>
        <v>16000686.4352713</v>
      </c>
      <c r="T198" s="136">
        <f t="shared" si="155"/>
        <v>0</v>
      </c>
      <c r="U198" s="136" t="b">
        <f t="shared" si="156"/>
        <v>0</v>
      </c>
      <c r="V198" s="136">
        <v>0</v>
      </c>
      <c r="W198" s="136">
        <v>0</v>
      </c>
      <c r="X198" s="136">
        <v>0</v>
      </c>
      <c r="Y198" s="136">
        <v>0</v>
      </c>
      <c r="Z198" s="136">
        <v>0</v>
      </c>
      <c r="AA198" s="63">
        <f t="shared" si="146"/>
        <v>0</v>
      </c>
      <c r="AB198" s="63">
        <v>0</v>
      </c>
      <c r="AC198" s="63">
        <f t="shared" si="147"/>
        <v>16000686.4352713</v>
      </c>
      <c r="AD198" s="44">
        <f>IF(E198='2. UC Pool Allocations by Type'!B$5,'2. UC Pool Allocations by Type'!J$5,IF(E198='2. UC Pool Allocations by Type'!B$6,'2. UC Pool Allocations by Type'!J$6,IF(E198='2. UC Pool Allocations by Type'!B$7,'2. UC Pool Allocations by Type'!J$7,IF(E198='2. UC Pool Allocations by Type'!B$10,'2. UC Pool Allocations by Type'!J$10,IF(E198='2. UC Pool Allocations by Type'!B$14,'2. UC Pool Allocations by Type'!J$14,IF(E198='2. UC Pool Allocations by Type'!B$15,'2. UC Pool Allocations by Type'!J$15,IF(E198='2. UC Pool Allocations by Type'!B$16,'2. UC Pool Allocations by Type'!J$16,0)))))))</f>
        <v>1888113440.4202065</v>
      </c>
      <c r="AE198" s="64">
        <f t="shared" si="157"/>
        <v>16000686.4352713</v>
      </c>
      <c r="AF198" s="64">
        <f t="shared" si="158"/>
        <v>0</v>
      </c>
      <c r="AG198" s="64">
        <f t="shared" si="159"/>
        <v>0</v>
      </c>
      <c r="AH198" s="64">
        <f t="shared" si="160"/>
        <v>0</v>
      </c>
      <c r="AI198" s="64">
        <f t="shared" si="161"/>
        <v>0</v>
      </c>
      <c r="AJ198" s="64">
        <f t="shared" si="162"/>
        <v>0</v>
      </c>
      <c r="AK198" s="64">
        <f t="shared" si="163"/>
        <v>0</v>
      </c>
      <c r="AL198" s="42">
        <f t="shared" si="164"/>
        <v>5972220.7151894849</v>
      </c>
      <c r="AM198" s="44">
        <f>IF($F198=$E$362,S198*'1. UC Assumptions'!$H$14,0)</f>
        <v>0</v>
      </c>
      <c r="AN198" s="63">
        <f t="shared" si="148"/>
        <v>0</v>
      </c>
      <c r="AO198" s="63">
        <f t="shared" si="165"/>
        <v>0</v>
      </c>
      <c r="AP198" s="63">
        <f t="shared" si="166"/>
        <v>0</v>
      </c>
      <c r="AQ198" s="63">
        <f t="shared" si="167"/>
        <v>0</v>
      </c>
      <c r="AR198" s="63">
        <f t="shared" si="168"/>
        <v>0</v>
      </c>
      <c r="AS198" s="63">
        <f t="shared" si="169"/>
        <v>5972220.7151894849</v>
      </c>
      <c r="AT198" s="63">
        <f t="shared" si="170"/>
        <v>-657102.60635304346</v>
      </c>
      <c r="AU198" s="87">
        <f t="shared" si="149"/>
        <v>5315118.1088364413</v>
      </c>
      <c r="AV198" s="310">
        <v>5417818.8499999996</v>
      </c>
      <c r="AW198" s="310">
        <f>AV198*'1. UC Assumptions'!$C$19</f>
        <v>2374088.2200699998</v>
      </c>
      <c r="AX198" s="311">
        <f>IF(((S198+AA198)-AV198)*'1. UC Assumptions'!$C$19&gt;0,((S198+AA198)-AV198)*'1. UC Assumptions'!$C$19,0)</f>
        <v>4637412.5758658834</v>
      </c>
      <c r="AY198" s="311">
        <f t="shared" si="150"/>
        <v>7011500.7959358832</v>
      </c>
      <c r="AZ198" s="311">
        <f>ROUND(AY198/'1. UC Assumptions'!$C$19,2)</f>
        <v>16000686.439999999</v>
      </c>
      <c r="BA198" s="311">
        <f t="shared" si="141"/>
        <v>5315118.1088364413</v>
      </c>
      <c r="BB198" s="311">
        <f t="shared" si="171"/>
        <v>0</v>
      </c>
      <c r="BC198" s="311">
        <f t="shared" si="172"/>
        <v>0</v>
      </c>
      <c r="BD198" s="311">
        <f t="shared" si="173"/>
        <v>10685568.331163559</v>
      </c>
      <c r="BE198" s="311">
        <f t="shared" si="174"/>
        <v>0</v>
      </c>
      <c r="BF198" s="311">
        <f t="shared" si="175"/>
        <v>0</v>
      </c>
      <c r="BG198" s="311">
        <f t="shared" si="154"/>
        <v>0</v>
      </c>
      <c r="BH198" s="311">
        <v>4855958.171236176</v>
      </c>
      <c r="BI198" s="311">
        <f t="shared" si="151"/>
        <v>5315118.1088364413</v>
      </c>
      <c r="BJ198" s="312">
        <f t="shared" si="152"/>
        <v>459159.93760026526</v>
      </c>
      <c r="BK198" s="311">
        <f t="shared" si="176"/>
        <v>5315118.1088364413</v>
      </c>
      <c r="BL198" s="311">
        <f t="shared" si="177"/>
        <v>0</v>
      </c>
      <c r="BM198" s="311">
        <f t="shared" si="178"/>
        <v>0</v>
      </c>
      <c r="BN198" s="311">
        <f t="shared" si="179"/>
        <v>0</v>
      </c>
      <c r="BO198" s="311">
        <f t="shared" si="180"/>
        <v>0</v>
      </c>
      <c r="BP198" s="311">
        <f t="shared" si="181"/>
        <v>0</v>
      </c>
      <c r="BQ198" s="311">
        <f t="shared" si="182"/>
        <v>0</v>
      </c>
      <c r="BR198" s="311">
        <f t="shared" si="142"/>
        <v>-102700.74116355833</v>
      </c>
      <c r="BS198" s="311">
        <f>ROUNDDOWN(BR198*'1. UC Assumptions'!$C$19,2)</f>
        <v>-45003.46</v>
      </c>
      <c r="BT198" s="313">
        <f>IF(BR198&gt;0,BR198/'1. UC Assumptions'!$C$29*'1. UC Assumptions'!$C$28,0)</f>
        <v>0</v>
      </c>
      <c r="BU198" s="312">
        <f>BT198*'1. UC Assumptions'!$C$19</f>
        <v>0</v>
      </c>
      <c r="BV198" s="312">
        <f t="shared" si="153"/>
        <v>5417818.8499999996</v>
      </c>
      <c r="BW198" s="79"/>
      <c r="BX198" s="93"/>
      <c r="BY198" s="93"/>
      <c r="BZ198" s="136">
        <v>4350738.0109090907</v>
      </c>
      <c r="CA198" s="136">
        <v>16000686.4352713</v>
      </c>
      <c r="CB198" s="146">
        <f t="shared" si="137"/>
        <v>0</v>
      </c>
    </row>
    <row r="199" spans="1:80" s="6" customFormat="1">
      <c r="A199" s="130" t="s">
        <v>692</v>
      </c>
      <c r="B199" s="130" t="s">
        <v>44</v>
      </c>
      <c r="C199" s="246" t="s">
        <v>44</v>
      </c>
      <c r="D199" s="246" t="s">
        <v>44</v>
      </c>
      <c r="E199" s="129" t="s">
        <v>580</v>
      </c>
      <c r="F199" s="130"/>
      <c r="G199" s="130"/>
      <c r="H199" s="130" t="s">
        <v>1116</v>
      </c>
      <c r="I199" s="246" t="s">
        <v>1420</v>
      </c>
      <c r="J199" s="101"/>
      <c r="K199" s="125">
        <f t="shared" si="143"/>
        <v>1</v>
      </c>
      <c r="L199" s="136">
        <v>7742393.0239393925</v>
      </c>
      <c r="M199" s="136">
        <v>7684934.9699999997</v>
      </c>
      <c r="N199" s="151">
        <f t="shared" si="144"/>
        <v>0.10500388995149001</v>
      </c>
      <c r="O199" s="136">
        <v>17043205.17044013</v>
      </c>
      <c r="P199" s="136">
        <v>4052.2744204134397</v>
      </c>
      <c r="Q199" s="136">
        <f t="shared" si="145"/>
        <v>17047257.444860544</v>
      </c>
      <c r="R199" s="136">
        <v>1840022.3060808375</v>
      </c>
      <c r="S199" s="136">
        <f t="shared" si="140"/>
        <v>15207235.138779707</v>
      </c>
      <c r="T199" s="136">
        <f t="shared" si="155"/>
        <v>0</v>
      </c>
      <c r="U199" s="136" t="b">
        <f t="shared" si="156"/>
        <v>0</v>
      </c>
      <c r="V199" s="136">
        <v>0</v>
      </c>
      <c r="W199" s="136">
        <v>0</v>
      </c>
      <c r="X199" s="136">
        <v>0</v>
      </c>
      <c r="Y199" s="136">
        <v>0</v>
      </c>
      <c r="Z199" s="136">
        <v>0</v>
      </c>
      <c r="AA199" s="63">
        <f t="shared" si="146"/>
        <v>0</v>
      </c>
      <c r="AB199" s="63">
        <v>0</v>
      </c>
      <c r="AC199" s="63">
        <f t="shared" si="147"/>
        <v>15207235.138779707</v>
      </c>
      <c r="AD199" s="44">
        <f>IF(E199='2. UC Pool Allocations by Type'!B$5,'2. UC Pool Allocations by Type'!J$5,IF(E199='2. UC Pool Allocations by Type'!B$6,'2. UC Pool Allocations by Type'!J$6,IF(E199='2. UC Pool Allocations by Type'!B$7,'2. UC Pool Allocations by Type'!J$7,IF(E199='2. UC Pool Allocations by Type'!B$10,'2. UC Pool Allocations by Type'!J$10,IF(E199='2. UC Pool Allocations by Type'!B$14,'2. UC Pool Allocations by Type'!J$14,IF(E199='2. UC Pool Allocations by Type'!B$15,'2. UC Pool Allocations by Type'!J$15,IF(E199='2. UC Pool Allocations by Type'!B$16,'2. UC Pool Allocations by Type'!J$16,0)))))))</f>
        <v>1888113440.4202065</v>
      </c>
      <c r="AE199" s="64">
        <f t="shared" si="157"/>
        <v>15207235.138779707</v>
      </c>
      <c r="AF199" s="64">
        <f t="shared" si="158"/>
        <v>0</v>
      </c>
      <c r="AG199" s="64">
        <f t="shared" si="159"/>
        <v>0</v>
      </c>
      <c r="AH199" s="64">
        <f t="shared" si="160"/>
        <v>0</v>
      </c>
      <c r="AI199" s="64">
        <f t="shared" si="161"/>
        <v>0</v>
      </c>
      <c r="AJ199" s="64">
        <f t="shared" si="162"/>
        <v>0</v>
      </c>
      <c r="AK199" s="64">
        <f t="shared" si="163"/>
        <v>0</v>
      </c>
      <c r="AL199" s="42">
        <f t="shared" si="164"/>
        <v>5676066.7790086409</v>
      </c>
      <c r="AM199" s="44">
        <f>IF($F199=$E$362,S199*'1. UC Assumptions'!$H$14,0)</f>
        <v>0</v>
      </c>
      <c r="AN199" s="63">
        <f t="shared" si="148"/>
        <v>0</v>
      </c>
      <c r="AO199" s="63">
        <f t="shared" si="165"/>
        <v>0</v>
      </c>
      <c r="AP199" s="63">
        <f t="shared" si="166"/>
        <v>0</v>
      </c>
      <c r="AQ199" s="63">
        <f t="shared" si="167"/>
        <v>0</v>
      </c>
      <c r="AR199" s="63">
        <f t="shared" si="168"/>
        <v>0</v>
      </c>
      <c r="AS199" s="63">
        <f t="shared" si="169"/>
        <v>5676066.7790086409</v>
      </c>
      <c r="AT199" s="63">
        <f t="shared" si="170"/>
        <v>-624517.82212844177</v>
      </c>
      <c r="AU199" s="87">
        <f t="shared" si="149"/>
        <v>5051548.9568801988</v>
      </c>
      <c r="AV199" s="310">
        <v>4894434.67</v>
      </c>
      <c r="AW199" s="310">
        <f>AV199*'1. UC Assumptions'!$C$19</f>
        <v>2144741.2723940001</v>
      </c>
      <c r="AX199" s="311">
        <f>IF(((S199+AA199)-AV199)*'1. UC Assumptions'!$C$19&gt;0,((S199+AA199)-AV199)*'1. UC Assumptions'!$C$19,0)</f>
        <v>4519069.1654192675</v>
      </c>
      <c r="AY199" s="311">
        <f t="shared" si="150"/>
        <v>6663810.4378132671</v>
      </c>
      <c r="AZ199" s="311">
        <f>ROUND(AY199/'1. UC Assumptions'!$C$19,2)</f>
        <v>15207235.140000001</v>
      </c>
      <c r="BA199" s="311">
        <f t="shared" si="141"/>
        <v>5051548.9568801988</v>
      </c>
      <c r="BB199" s="311">
        <f t="shared" si="171"/>
        <v>0</v>
      </c>
      <c r="BC199" s="311">
        <f t="shared" si="172"/>
        <v>0</v>
      </c>
      <c r="BD199" s="311">
        <f t="shared" si="173"/>
        <v>10155686.183119802</v>
      </c>
      <c r="BE199" s="311">
        <f t="shared" si="174"/>
        <v>0</v>
      </c>
      <c r="BF199" s="311">
        <f t="shared" si="175"/>
        <v>0</v>
      </c>
      <c r="BG199" s="311">
        <f t="shared" si="154"/>
        <v>0</v>
      </c>
      <c r="BH199" s="311">
        <v>4386852.1093709758</v>
      </c>
      <c r="BI199" s="311">
        <f t="shared" si="151"/>
        <v>5051548.9568801988</v>
      </c>
      <c r="BJ199" s="312">
        <f t="shared" si="152"/>
        <v>664696.84750922304</v>
      </c>
      <c r="BK199" s="311">
        <f t="shared" si="176"/>
        <v>5051548.9568801988</v>
      </c>
      <c r="BL199" s="311">
        <f t="shared" si="177"/>
        <v>0</v>
      </c>
      <c r="BM199" s="311">
        <f t="shared" si="178"/>
        <v>0</v>
      </c>
      <c r="BN199" s="311">
        <f t="shared" si="179"/>
        <v>0</v>
      </c>
      <c r="BO199" s="311">
        <f t="shared" si="180"/>
        <v>0</v>
      </c>
      <c r="BP199" s="311">
        <f t="shared" si="181"/>
        <v>0</v>
      </c>
      <c r="BQ199" s="311">
        <f t="shared" si="182"/>
        <v>0</v>
      </c>
      <c r="BR199" s="311">
        <f t="shared" si="142"/>
        <v>157114.28688019887</v>
      </c>
      <c r="BS199" s="311">
        <f>ROUNDDOWN(BR199*'1. UC Assumptions'!$C$19,2)</f>
        <v>68847.48</v>
      </c>
      <c r="BT199" s="313">
        <f>IF(BR199&gt;0,BR199/'1. UC Assumptions'!$C$29*'1. UC Assumptions'!$C$28,0)</f>
        <v>137968.94911732437</v>
      </c>
      <c r="BU199" s="312">
        <f>BT199*'1. UC Assumptions'!$C$19</f>
        <v>60457.993503211539</v>
      </c>
      <c r="BV199" s="312">
        <f t="shared" si="153"/>
        <v>5032403.6191173242</v>
      </c>
      <c r="BW199" s="79"/>
      <c r="BX199" s="93"/>
      <c r="BY199" s="93"/>
      <c r="BZ199" s="136">
        <v>8502405.8639393914</v>
      </c>
      <c r="CA199" s="136">
        <v>17043205.17044013</v>
      </c>
      <c r="CB199" s="146">
        <f t="shared" si="137"/>
        <v>-4052.27442041412</v>
      </c>
    </row>
    <row r="200" spans="1:80" s="6" customFormat="1">
      <c r="A200" s="130" t="s">
        <v>1233</v>
      </c>
      <c r="B200" s="130" t="s">
        <v>148</v>
      </c>
      <c r="C200" s="246" t="s">
        <v>148</v>
      </c>
      <c r="D200" s="246" t="s">
        <v>148</v>
      </c>
      <c r="E200" s="129" t="s">
        <v>580</v>
      </c>
      <c r="F200" s="130"/>
      <c r="G200" s="130"/>
      <c r="H200" s="130" t="s">
        <v>1117</v>
      </c>
      <c r="I200" s="246" t="s">
        <v>573</v>
      </c>
      <c r="J200" s="101"/>
      <c r="K200" s="125" t="str">
        <f t="shared" si="143"/>
        <v xml:space="preserve"> </v>
      </c>
      <c r="L200" s="136">
        <v>7924716.209999999</v>
      </c>
      <c r="M200" s="136">
        <v>17016507.619999997</v>
      </c>
      <c r="N200" s="151">
        <f t="shared" si="144"/>
        <v>8.2636853326996773E-2</v>
      </c>
      <c r="O200" s="136">
        <v>27002288.085435506</v>
      </c>
      <c r="P200" s="136">
        <v>0</v>
      </c>
      <c r="Q200" s="136">
        <f t="shared" si="145"/>
        <v>27002288.085435506</v>
      </c>
      <c r="R200" s="136">
        <v>0</v>
      </c>
      <c r="S200" s="136">
        <f t="shared" si="140"/>
        <v>27002288.085435506</v>
      </c>
      <c r="T200" s="136">
        <f t="shared" si="155"/>
        <v>0</v>
      </c>
      <c r="U200" s="136" t="b">
        <f t="shared" si="156"/>
        <v>0</v>
      </c>
      <c r="V200" s="136">
        <v>3144512</v>
      </c>
      <c r="W200" s="136">
        <v>0</v>
      </c>
      <c r="X200" s="136">
        <v>0</v>
      </c>
      <c r="Y200" s="136">
        <v>0</v>
      </c>
      <c r="Z200" s="136">
        <v>0</v>
      </c>
      <c r="AA200" s="63">
        <f t="shared" si="146"/>
        <v>3144512</v>
      </c>
      <c r="AB200" s="63">
        <v>0</v>
      </c>
      <c r="AC200" s="63">
        <f t="shared" si="147"/>
        <v>30146800.085435506</v>
      </c>
      <c r="AD200" s="44">
        <f>IF(E200='2. UC Pool Allocations by Type'!B$5,'2. UC Pool Allocations by Type'!J$5,IF(E200='2. UC Pool Allocations by Type'!B$6,'2. UC Pool Allocations by Type'!J$6,IF(E200='2. UC Pool Allocations by Type'!B$7,'2. UC Pool Allocations by Type'!J$7,IF(E200='2. UC Pool Allocations by Type'!B$10,'2. UC Pool Allocations by Type'!J$10,IF(E200='2. UC Pool Allocations by Type'!B$14,'2. UC Pool Allocations by Type'!J$14,IF(E200='2. UC Pool Allocations by Type'!B$15,'2. UC Pool Allocations by Type'!J$15,IF(E200='2. UC Pool Allocations by Type'!B$16,'2. UC Pool Allocations by Type'!J$16,0)))))))</f>
        <v>1888113440.4202065</v>
      </c>
      <c r="AE200" s="64">
        <f t="shared" si="157"/>
        <v>30146800.085435506</v>
      </c>
      <c r="AF200" s="64">
        <f t="shared" si="158"/>
        <v>0</v>
      </c>
      <c r="AG200" s="64">
        <f t="shared" si="159"/>
        <v>0</v>
      </c>
      <c r="AH200" s="64">
        <f t="shared" si="160"/>
        <v>0</v>
      </c>
      <c r="AI200" s="64">
        <f t="shared" si="161"/>
        <v>0</v>
      </c>
      <c r="AJ200" s="64">
        <f t="shared" si="162"/>
        <v>0</v>
      </c>
      <c r="AK200" s="64">
        <f t="shared" si="163"/>
        <v>0</v>
      </c>
      <c r="AL200" s="42">
        <f t="shared" si="164"/>
        <v>11252226.252620852</v>
      </c>
      <c r="AM200" s="44">
        <f>IF($F200=$E$362,S200*'1. UC Assumptions'!$H$14,0)</f>
        <v>0</v>
      </c>
      <c r="AN200" s="63">
        <f t="shared" si="148"/>
        <v>0</v>
      </c>
      <c r="AO200" s="63">
        <f t="shared" si="165"/>
        <v>0</v>
      </c>
      <c r="AP200" s="63">
        <f t="shared" si="166"/>
        <v>0</v>
      </c>
      <c r="AQ200" s="63">
        <f t="shared" si="167"/>
        <v>0</v>
      </c>
      <c r="AR200" s="63">
        <f t="shared" si="168"/>
        <v>0</v>
      </c>
      <c r="AS200" s="63">
        <f t="shared" si="169"/>
        <v>11252226.252620852</v>
      </c>
      <c r="AT200" s="63">
        <f t="shared" si="170"/>
        <v>-1238043.1920518379</v>
      </c>
      <c r="AU200" s="87">
        <f t="shared" si="149"/>
        <v>10014183.060569014</v>
      </c>
      <c r="AV200" s="310">
        <v>9962989.2300000004</v>
      </c>
      <c r="AW200" s="310">
        <f>AV200*'1. UC Assumptions'!$C$19</f>
        <v>4365781.8805860002</v>
      </c>
      <c r="AX200" s="311">
        <f>IF(((S200+AA200)-AV200)*'1. UC Assumptions'!$C$19&gt;0,((S200+AA200)-AV200)*'1. UC Assumptions'!$C$19,0)</f>
        <v>8844545.9168518372</v>
      </c>
      <c r="AY200" s="311">
        <f t="shared" si="150"/>
        <v>13210327.797437837</v>
      </c>
      <c r="AZ200" s="311">
        <f>ROUND(AY200/'1. UC Assumptions'!$C$19,2)</f>
        <v>30146800.09</v>
      </c>
      <c r="BA200" s="311">
        <f t="shared" si="141"/>
        <v>10014183.060569014</v>
      </c>
      <c r="BB200" s="311">
        <f t="shared" si="171"/>
        <v>0</v>
      </c>
      <c r="BC200" s="311">
        <f t="shared" si="172"/>
        <v>0</v>
      </c>
      <c r="BD200" s="311">
        <f t="shared" si="173"/>
        <v>20132617.029430985</v>
      </c>
      <c r="BE200" s="311">
        <f t="shared" si="174"/>
        <v>0</v>
      </c>
      <c r="BF200" s="311">
        <f t="shared" si="175"/>
        <v>0</v>
      </c>
      <c r="BG200" s="311">
        <f t="shared" si="154"/>
        <v>0</v>
      </c>
      <c r="BH200" s="311">
        <v>8929766.8214185257</v>
      </c>
      <c r="BI200" s="311">
        <f t="shared" si="151"/>
        <v>10014183.060569014</v>
      </c>
      <c r="BJ200" s="312">
        <f t="shared" si="152"/>
        <v>1084416.2391504887</v>
      </c>
      <c r="BK200" s="311">
        <f t="shared" si="176"/>
        <v>10014183.060569014</v>
      </c>
      <c r="BL200" s="311">
        <f t="shared" si="177"/>
        <v>0</v>
      </c>
      <c r="BM200" s="311">
        <f t="shared" si="178"/>
        <v>0</v>
      </c>
      <c r="BN200" s="311">
        <f t="shared" si="179"/>
        <v>0</v>
      </c>
      <c r="BO200" s="311">
        <f t="shared" si="180"/>
        <v>0</v>
      </c>
      <c r="BP200" s="311">
        <f t="shared" si="181"/>
        <v>0</v>
      </c>
      <c r="BQ200" s="311">
        <f t="shared" si="182"/>
        <v>0</v>
      </c>
      <c r="BR200" s="311">
        <f t="shared" si="142"/>
        <v>51193.830569013953</v>
      </c>
      <c r="BS200" s="311">
        <f>ROUNDDOWN(BR200*'1. UC Assumptions'!$C$19,2)</f>
        <v>22433.13</v>
      </c>
      <c r="BT200" s="313">
        <f>IF(BR200&gt;0,BR200/'1. UC Assumptions'!$C$29*'1. UC Assumptions'!$C$28,0)</f>
        <v>44955.548888325713</v>
      </c>
      <c r="BU200" s="312">
        <f>BT200*'1. UC Assumptions'!$C$19</f>
        <v>19699.521522864328</v>
      </c>
      <c r="BV200" s="312">
        <f t="shared" si="153"/>
        <v>10007944.778888326</v>
      </c>
      <c r="BW200" s="79"/>
      <c r="BX200" s="93"/>
      <c r="BY200" s="93"/>
      <c r="BZ200" s="136">
        <v>8629797.5299999993</v>
      </c>
      <c r="CA200" s="136">
        <v>27002288.085435506</v>
      </c>
      <c r="CB200" s="146">
        <f t="shared" si="137"/>
        <v>0</v>
      </c>
    </row>
    <row r="201" spans="1:80" s="6" customFormat="1">
      <c r="A201" s="130" t="s">
        <v>394</v>
      </c>
      <c r="B201" s="130" t="s">
        <v>395</v>
      </c>
      <c r="C201" s="246" t="s">
        <v>395</v>
      </c>
      <c r="D201" s="246" t="s">
        <v>395</v>
      </c>
      <c r="E201" s="129" t="s">
        <v>599</v>
      </c>
      <c r="F201" s="130"/>
      <c r="G201" s="130"/>
      <c r="H201" s="130" t="s">
        <v>681</v>
      </c>
      <c r="I201" s="246" t="s">
        <v>577</v>
      </c>
      <c r="J201" s="101"/>
      <c r="K201" s="125">
        <f t="shared" si="143"/>
        <v>1</v>
      </c>
      <c r="L201" s="136">
        <v>31581536.699971132</v>
      </c>
      <c r="M201" s="136">
        <v>46707388</v>
      </c>
      <c r="N201" s="151">
        <f t="shared" si="144"/>
        <v>0.13276218972186049</v>
      </c>
      <c r="O201" s="136">
        <v>88682733.774109155</v>
      </c>
      <c r="P201" s="136">
        <v>0</v>
      </c>
      <c r="Q201" s="136">
        <f t="shared" si="145"/>
        <v>88682733.774109155</v>
      </c>
      <c r="R201" s="136">
        <v>29281291.910394613</v>
      </c>
      <c r="S201" s="136">
        <f t="shared" ref="S201:S210" si="183">Q201-R201</f>
        <v>59401441.863714546</v>
      </c>
      <c r="T201" s="136" t="b">
        <f t="shared" si="155"/>
        <v>0</v>
      </c>
      <c r="U201" s="136">
        <f t="shared" si="156"/>
        <v>0</v>
      </c>
      <c r="V201" s="136">
        <v>13191224.699999999</v>
      </c>
      <c r="W201" s="136">
        <v>1394028.22</v>
      </c>
      <c r="X201" s="136">
        <v>0</v>
      </c>
      <c r="Y201" s="136">
        <v>0</v>
      </c>
      <c r="Z201" s="136">
        <v>0</v>
      </c>
      <c r="AA201" s="63">
        <f t="shared" si="146"/>
        <v>14585252.92</v>
      </c>
      <c r="AB201" s="63">
        <v>0</v>
      </c>
      <c r="AC201" s="63">
        <f t="shared" si="147"/>
        <v>73986694.783714548</v>
      </c>
      <c r="AD201" s="44">
        <f>IF(E201='2. UC Pool Allocations by Type'!B$5,'2. UC Pool Allocations by Type'!J$5,IF(E201='2. UC Pool Allocations by Type'!B$6,'2. UC Pool Allocations by Type'!J$6,IF(E201='2. UC Pool Allocations by Type'!B$7,'2. UC Pool Allocations by Type'!J$7,IF(E201='2. UC Pool Allocations by Type'!B$10,'2. UC Pool Allocations by Type'!J$10,IF(E201='2. UC Pool Allocations by Type'!B$14,'2. UC Pool Allocations by Type'!J$14,IF(E201='2. UC Pool Allocations by Type'!B$15,'2. UC Pool Allocations by Type'!J$15,IF(E201='2. UC Pool Allocations by Type'!B$16,'2. UC Pool Allocations by Type'!J$16,0)))))))</f>
        <v>232198730.65142876</v>
      </c>
      <c r="AE201" s="64">
        <f t="shared" si="157"/>
        <v>0</v>
      </c>
      <c r="AF201" s="64">
        <f t="shared" si="158"/>
        <v>73986694.783714548</v>
      </c>
      <c r="AG201" s="64">
        <f t="shared" si="159"/>
        <v>0</v>
      </c>
      <c r="AH201" s="64">
        <f t="shared" si="160"/>
        <v>0</v>
      </c>
      <c r="AI201" s="64">
        <f t="shared" si="161"/>
        <v>0</v>
      </c>
      <c r="AJ201" s="64">
        <f t="shared" si="162"/>
        <v>0</v>
      </c>
      <c r="AK201" s="64">
        <f t="shared" si="163"/>
        <v>0</v>
      </c>
      <c r="AL201" s="42">
        <f t="shared" si="164"/>
        <v>37055072.732110791</v>
      </c>
      <c r="AM201" s="44">
        <f>IF($F201=$E$362,S201*'1. UC Assumptions'!$H$14,0)</f>
        <v>0</v>
      </c>
      <c r="AN201" s="63">
        <f t="shared" si="148"/>
        <v>0</v>
      </c>
      <c r="AO201" s="63">
        <f t="shared" si="165"/>
        <v>0</v>
      </c>
      <c r="AP201" s="63">
        <f t="shared" si="166"/>
        <v>37055072.732110791</v>
      </c>
      <c r="AQ201" s="63">
        <f t="shared" si="167"/>
        <v>-7859185.0353098772</v>
      </c>
      <c r="AR201" s="63">
        <f t="shared" si="168"/>
        <v>0</v>
      </c>
      <c r="AS201" s="63">
        <f t="shared" si="169"/>
        <v>0</v>
      </c>
      <c r="AT201" s="63">
        <f t="shared" si="170"/>
        <v>0</v>
      </c>
      <c r="AU201" s="87">
        <f t="shared" si="149"/>
        <v>29195887.696800914</v>
      </c>
      <c r="AV201" s="310">
        <v>27861009.269999996</v>
      </c>
      <c r="AW201" s="310">
        <f>AV201*'1. UC Assumptions'!$C$19</f>
        <v>12208694.262113998</v>
      </c>
      <c r="AX201" s="311">
        <f>IF(((S201+AA201)-AV201)*'1. UC Assumptions'!$C$19&gt;0,((S201+AA201)-AV201)*'1. UC Assumptions'!$C$19,0)</f>
        <v>20212275.392109714</v>
      </c>
      <c r="AY201" s="311">
        <f t="shared" si="150"/>
        <v>32420969.65422371</v>
      </c>
      <c r="AZ201" s="311">
        <f>ROUND(AY201/'1. UC Assumptions'!$C$19,2)</f>
        <v>73986694.780000001</v>
      </c>
      <c r="BA201" s="311">
        <f t="shared" si="141"/>
        <v>29195887.696800914</v>
      </c>
      <c r="BB201" s="311">
        <f t="shared" si="171"/>
        <v>0</v>
      </c>
      <c r="BC201" s="311">
        <f t="shared" si="172"/>
        <v>0</v>
      </c>
      <c r="BD201" s="311">
        <f t="shared" si="173"/>
        <v>0</v>
      </c>
      <c r="BE201" s="311">
        <f t="shared" si="174"/>
        <v>0</v>
      </c>
      <c r="BF201" s="311">
        <f t="shared" si="175"/>
        <v>0</v>
      </c>
      <c r="BG201" s="311">
        <f t="shared" si="154"/>
        <v>0</v>
      </c>
      <c r="BH201" s="311">
        <v>24991128.052696671</v>
      </c>
      <c r="BI201" s="311">
        <f t="shared" si="151"/>
        <v>29195887.696800914</v>
      </c>
      <c r="BJ201" s="312">
        <f t="shared" si="152"/>
        <v>4204759.6441042423</v>
      </c>
      <c r="BK201" s="311">
        <f t="shared" si="176"/>
        <v>0</v>
      </c>
      <c r="BL201" s="311">
        <f t="shared" si="177"/>
        <v>29195887.696800914</v>
      </c>
      <c r="BM201" s="311">
        <f t="shared" si="178"/>
        <v>0</v>
      </c>
      <c r="BN201" s="311">
        <f t="shared" si="179"/>
        <v>0</v>
      </c>
      <c r="BO201" s="311">
        <f t="shared" si="180"/>
        <v>0</v>
      </c>
      <c r="BP201" s="311">
        <f t="shared" si="181"/>
        <v>0</v>
      </c>
      <c r="BQ201" s="311">
        <f t="shared" si="182"/>
        <v>0</v>
      </c>
      <c r="BR201" s="311">
        <f t="shared" si="142"/>
        <v>1334878.4268009178</v>
      </c>
      <c r="BS201" s="311">
        <f>ROUNDDOWN(BR201*'1. UC Assumptions'!$C$19,2)</f>
        <v>584943.72</v>
      </c>
      <c r="BT201" s="313">
        <f>IF(BR201&gt;0,BR201/'1. UC Assumptions'!$C$29*'1. UC Assumptions'!$C$28,0)</f>
        <v>1172215.3179204038</v>
      </c>
      <c r="BU201" s="312">
        <f>BT201*'1. UC Assumptions'!$C$19</f>
        <v>513664.75231272093</v>
      </c>
      <c r="BV201" s="312">
        <f t="shared" si="153"/>
        <v>29033224.587920401</v>
      </c>
      <c r="BW201" s="79"/>
      <c r="BX201" s="93"/>
      <c r="BY201" s="93"/>
      <c r="BZ201" s="136">
        <v>37521935.259971134</v>
      </c>
      <c r="CA201" s="136">
        <v>88682733.774109155</v>
      </c>
      <c r="CB201" s="146">
        <f t="shared" si="137"/>
        <v>0</v>
      </c>
    </row>
    <row r="202" spans="1:80" s="6" customFormat="1">
      <c r="A202" s="130" t="s">
        <v>1234</v>
      </c>
      <c r="B202" s="130" t="s">
        <v>398</v>
      </c>
      <c r="C202" s="246" t="s">
        <v>398</v>
      </c>
      <c r="D202" s="246" t="s">
        <v>398</v>
      </c>
      <c r="E202" s="129" t="s">
        <v>599</v>
      </c>
      <c r="F202" s="130" t="s">
        <v>604</v>
      </c>
      <c r="G202" s="130"/>
      <c r="H202" s="130" t="s">
        <v>744</v>
      </c>
      <c r="I202" s="246" t="s">
        <v>1421</v>
      </c>
      <c r="J202" s="101"/>
      <c r="K202" s="125">
        <f t="shared" si="143"/>
        <v>1</v>
      </c>
      <c r="L202" s="136">
        <v>825416.59872561239</v>
      </c>
      <c r="M202" s="136">
        <v>338103</v>
      </c>
      <c r="N202" s="151">
        <f t="shared" si="144"/>
        <v>6.3845058210322714E-2</v>
      </c>
      <c r="O202" s="136">
        <v>1237804.5752351002</v>
      </c>
      <c r="P202" s="136">
        <v>0</v>
      </c>
      <c r="Q202" s="136">
        <f t="shared" si="145"/>
        <v>1237804.5752351002</v>
      </c>
      <c r="R202" s="136">
        <v>382155.67203626293</v>
      </c>
      <c r="S202" s="136">
        <f t="shared" si="183"/>
        <v>855648.9031988373</v>
      </c>
      <c r="T202" s="136" t="b">
        <f t="shared" si="155"/>
        <v>0</v>
      </c>
      <c r="U202" s="136">
        <f t="shared" si="156"/>
        <v>855648.9031988373</v>
      </c>
      <c r="V202" s="136">
        <v>0</v>
      </c>
      <c r="W202" s="136">
        <v>0</v>
      </c>
      <c r="X202" s="136">
        <v>0</v>
      </c>
      <c r="Y202" s="136">
        <v>0</v>
      </c>
      <c r="Z202" s="136">
        <v>0</v>
      </c>
      <c r="AA202" s="63">
        <f t="shared" si="146"/>
        <v>0</v>
      </c>
      <c r="AB202" s="63">
        <v>0</v>
      </c>
      <c r="AC202" s="63">
        <f t="shared" si="147"/>
        <v>855648.9031988373</v>
      </c>
      <c r="AD202" s="44">
        <f>IF(E202='2. UC Pool Allocations by Type'!B$5,'2. UC Pool Allocations by Type'!J$5,IF(E202='2. UC Pool Allocations by Type'!B$6,'2. UC Pool Allocations by Type'!J$6,IF(E202='2. UC Pool Allocations by Type'!B$7,'2. UC Pool Allocations by Type'!J$7,IF(E202='2. UC Pool Allocations by Type'!B$10,'2. UC Pool Allocations by Type'!J$10,IF(E202='2. UC Pool Allocations by Type'!B$14,'2. UC Pool Allocations by Type'!J$14,IF(E202='2. UC Pool Allocations by Type'!B$15,'2. UC Pool Allocations by Type'!J$15,IF(E202='2. UC Pool Allocations by Type'!B$16,'2. UC Pool Allocations by Type'!J$16,0)))))))</f>
        <v>232198730.65142876</v>
      </c>
      <c r="AE202" s="64">
        <f t="shared" si="157"/>
        <v>0</v>
      </c>
      <c r="AF202" s="64">
        <f t="shared" si="158"/>
        <v>855648.9031988373</v>
      </c>
      <c r="AG202" s="64">
        <f t="shared" si="159"/>
        <v>0</v>
      </c>
      <c r="AH202" s="64">
        <f t="shared" si="160"/>
        <v>0</v>
      </c>
      <c r="AI202" s="64">
        <f t="shared" si="161"/>
        <v>0</v>
      </c>
      <c r="AJ202" s="64">
        <f t="shared" si="162"/>
        <v>0</v>
      </c>
      <c r="AK202" s="64">
        <f t="shared" si="163"/>
        <v>0</v>
      </c>
      <c r="AL202" s="42">
        <f t="shared" si="164"/>
        <v>428538.29913432867</v>
      </c>
      <c r="AM202" s="44">
        <f>IF($F202=$E$362,S202*'1. UC Assumptions'!$H$14,0)</f>
        <v>680131.17946574243</v>
      </c>
      <c r="AN202" s="63">
        <f t="shared" si="148"/>
        <v>251592.88033141376</v>
      </c>
      <c r="AO202" s="63">
        <f t="shared" si="165"/>
        <v>251592.88033141376</v>
      </c>
      <c r="AP202" s="63">
        <f t="shared" si="166"/>
        <v>0</v>
      </c>
      <c r="AQ202" s="63">
        <f t="shared" si="167"/>
        <v>0</v>
      </c>
      <c r="AR202" s="63">
        <f t="shared" si="168"/>
        <v>0</v>
      </c>
      <c r="AS202" s="63">
        <f t="shared" si="169"/>
        <v>0</v>
      </c>
      <c r="AT202" s="63">
        <f t="shared" si="170"/>
        <v>0</v>
      </c>
      <c r="AU202" s="87">
        <f t="shared" si="149"/>
        <v>680131.17946574243</v>
      </c>
      <c r="AV202" s="310">
        <v>672539.37</v>
      </c>
      <c r="AW202" s="310">
        <f>AV202*'1. UC Assumptions'!$C$19</f>
        <v>294706.751934</v>
      </c>
      <c r="AX202" s="311">
        <f>IF(((S202+AA202)-AV202)*'1. UC Assumptions'!$C$19&gt;0,((S202+AA202)-AV202)*'1. UC Assumptions'!$C$19,0)</f>
        <v>80238.597447730499</v>
      </c>
      <c r="AY202" s="311">
        <f t="shared" si="150"/>
        <v>374945.34938173048</v>
      </c>
      <c r="AZ202" s="311">
        <f>ROUND(AY202/'1. UC Assumptions'!$C$19,2)</f>
        <v>855648.9</v>
      </c>
      <c r="BA202" s="311">
        <f t="shared" si="141"/>
        <v>680131.17946574243</v>
      </c>
      <c r="BB202" s="311">
        <f t="shared" si="171"/>
        <v>0</v>
      </c>
      <c r="BC202" s="311">
        <f t="shared" si="172"/>
        <v>0</v>
      </c>
      <c r="BD202" s="311">
        <f t="shared" si="173"/>
        <v>0</v>
      </c>
      <c r="BE202" s="311">
        <f t="shared" si="174"/>
        <v>0</v>
      </c>
      <c r="BF202" s="311">
        <f t="shared" si="175"/>
        <v>0</v>
      </c>
      <c r="BG202" s="311">
        <f t="shared" si="154"/>
        <v>0</v>
      </c>
      <c r="BH202" s="311">
        <v>672539.37883057958</v>
      </c>
      <c r="BI202" s="311">
        <f t="shared" si="151"/>
        <v>680131.17946574243</v>
      </c>
      <c r="BJ202" s="312">
        <f t="shared" si="152"/>
        <v>7591.8006351628574</v>
      </c>
      <c r="BK202" s="311">
        <f t="shared" si="176"/>
        <v>0</v>
      </c>
      <c r="BL202" s="311">
        <f t="shared" si="177"/>
        <v>680131.17946574243</v>
      </c>
      <c r="BM202" s="311">
        <f t="shared" si="178"/>
        <v>0</v>
      </c>
      <c r="BN202" s="311">
        <f t="shared" si="179"/>
        <v>0</v>
      </c>
      <c r="BO202" s="311">
        <f t="shared" si="180"/>
        <v>0</v>
      </c>
      <c r="BP202" s="311">
        <f t="shared" si="181"/>
        <v>0</v>
      </c>
      <c r="BQ202" s="311">
        <f t="shared" si="182"/>
        <v>0</v>
      </c>
      <c r="BR202" s="311">
        <f t="shared" si="142"/>
        <v>7591.8094657424372</v>
      </c>
      <c r="BS202" s="311">
        <f>ROUNDDOWN(BR202*'1. UC Assumptions'!$C$19,2)</f>
        <v>3326.73</v>
      </c>
      <c r="BT202" s="313">
        <f>IF(BR202&gt;0,BR202/'1. UC Assumptions'!$C$29*'1. UC Assumptions'!$C$28,0)</f>
        <v>6666.7010027300585</v>
      </c>
      <c r="BU202" s="312">
        <f>BT202*'1. UC Assumptions'!$C$19</f>
        <v>2921.3483793963114</v>
      </c>
      <c r="BV202" s="312">
        <f t="shared" si="153"/>
        <v>679206.07100273005</v>
      </c>
      <c r="BW202" s="79"/>
      <c r="BX202" s="93"/>
      <c r="BY202" s="93"/>
      <c r="BZ202" s="136">
        <v>837542.32872561237</v>
      </c>
      <c r="CA202" s="136">
        <v>1237804.5752351002</v>
      </c>
      <c r="CB202" s="146">
        <f t="shared" si="137"/>
        <v>0</v>
      </c>
    </row>
    <row r="203" spans="1:80" s="6" customFormat="1">
      <c r="A203" s="130" t="s">
        <v>1235</v>
      </c>
      <c r="B203" s="267" t="s">
        <v>478</v>
      </c>
      <c r="C203" s="246" t="s">
        <v>478</v>
      </c>
      <c r="D203" s="246" t="s">
        <v>478</v>
      </c>
      <c r="E203" s="129" t="s">
        <v>580</v>
      </c>
      <c r="F203" s="130"/>
      <c r="G203" s="130"/>
      <c r="H203" s="130" t="s">
        <v>867</v>
      </c>
      <c r="I203" s="246" t="s">
        <v>1422</v>
      </c>
      <c r="J203" s="101"/>
      <c r="K203" s="125" t="str">
        <f t="shared" si="143"/>
        <v xml:space="preserve"> </v>
      </c>
      <c r="L203" s="136">
        <v>4034858.0560403503</v>
      </c>
      <c r="M203" s="136">
        <v>6659446.54</v>
      </c>
      <c r="N203" s="151">
        <f t="shared" si="144"/>
        <v>7.1468307977563761E-2</v>
      </c>
      <c r="O203" s="136">
        <v>11458608.450516036</v>
      </c>
      <c r="P203" s="136">
        <v>0</v>
      </c>
      <c r="Q203" s="136">
        <f t="shared" si="145"/>
        <v>11458608.450516036</v>
      </c>
      <c r="R203" s="136">
        <v>0</v>
      </c>
      <c r="S203" s="136">
        <f t="shared" si="183"/>
        <v>11458608.450516036</v>
      </c>
      <c r="T203" s="136">
        <f t="shared" si="155"/>
        <v>0</v>
      </c>
      <c r="U203" s="136" t="b">
        <f t="shared" si="156"/>
        <v>0</v>
      </c>
      <c r="V203" s="136">
        <v>0</v>
      </c>
      <c r="W203" s="136">
        <v>0</v>
      </c>
      <c r="X203" s="136">
        <v>0</v>
      </c>
      <c r="Y203" s="136">
        <v>0</v>
      </c>
      <c r="Z203" s="136">
        <v>0</v>
      </c>
      <c r="AA203" s="63">
        <f t="shared" si="146"/>
        <v>0</v>
      </c>
      <c r="AB203" s="63">
        <v>0</v>
      </c>
      <c r="AC203" s="63">
        <f t="shared" si="147"/>
        <v>11458608.450516036</v>
      </c>
      <c r="AD203" s="44">
        <f>IF(E203='2. UC Pool Allocations by Type'!B$5,'2. UC Pool Allocations by Type'!J$5,IF(E203='2. UC Pool Allocations by Type'!B$6,'2. UC Pool Allocations by Type'!J$6,IF(E203='2. UC Pool Allocations by Type'!B$7,'2. UC Pool Allocations by Type'!J$7,IF(E203='2. UC Pool Allocations by Type'!B$10,'2. UC Pool Allocations by Type'!J$10,IF(E203='2. UC Pool Allocations by Type'!B$14,'2. UC Pool Allocations by Type'!J$14,IF(E203='2. UC Pool Allocations by Type'!B$15,'2. UC Pool Allocations by Type'!J$15,IF(E203='2. UC Pool Allocations by Type'!B$16,'2. UC Pool Allocations by Type'!J$16,0)))))))</f>
        <v>1888113440.4202065</v>
      </c>
      <c r="AE203" s="64">
        <f t="shared" si="157"/>
        <v>11458608.450516036</v>
      </c>
      <c r="AF203" s="64">
        <f t="shared" si="158"/>
        <v>0</v>
      </c>
      <c r="AG203" s="64">
        <f t="shared" si="159"/>
        <v>0</v>
      </c>
      <c r="AH203" s="64">
        <f t="shared" si="160"/>
        <v>0</v>
      </c>
      <c r="AI203" s="64">
        <f t="shared" si="161"/>
        <v>0</v>
      </c>
      <c r="AJ203" s="64">
        <f t="shared" si="162"/>
        <v>0</v>
      </c>
      <c r="AK203" s="64">
        <f t="shared" si="163"/>
        <v>0</v>
      </c>
      <c r="AL203" s="42">
        <f t="shared" si="164"/>
        <v>4276900.1837674491</v>
      </c>
      <c r="AM203" s="44">
        <f>IF($F203=$E$362,S203*'1. UC Assumptions'!$H$14,0)</f>
        <v>0</v>
      </c>
      <c r="AN203" s="63">
        <f t="shared" si="148"/>
        <v>0</v>
      </c>
      <c r="AO203" s="63">
        <f t="shared" si="165"/>
        <v>0</v>
      </c>
      <c r="AP203" s="63">
        <f t="shared" si="166"/>
        <v>0</v>
      </c>
      <c r="AQ203" s="63">
        <f t="shared" si="167"/>
        <v>0</v>
      </c>
      <c r="AR203" s="63">
        <f t="shared" si="168"/>
        <v>0</v>
      </c>
      <c r="AS203" s="63">
        <f t="shared" si="169"/>
        <v>4276900.1837674491</v>
      </c>
      <c r="AT203" s="63">
        <f t="shared" si="170"/>
        <v>-470572.40378234</v>
      </c>
      <c r="AU203" s="87">
        <f t="shared" si="149"/>
        <v>3806327.7799851093</v>
      </c>
      <c r="AV203" s="310">
        <v>3815092.45</v>
      </c>
      <c r="AW203" s="310">
        <f>AV203*'1. UC Assumptions'!$C$19</f>
        <v>1671773.51159</v>
      </c>
      <c r="AX203" s="311">
        <f>IF(((S203+AA203)-AV203)*'1. UC Assumptions'!$C$19&gt;0,((S203+AA203)-AV203)*'1. UC Assumptions'!$C$19,0)</f>
        <v>3349388.7114261268</v>
      </c>
      <c r="AY203" s="311">
        <f t="shared" si="150"/>
        <v>5021162.223016127</v>
      </c>
      <c r="AZ203" s="311">
        <f>ROUND(AY203/'1. UC Assumptions'!$C$19,2)</f>
        <v>11458608.449999999</v>
      </c>
      <c r="BA203" s="311">
        <f t="shared" si="141"/>
        <v>3806327.7799851093</v>
      </c>
      <c r="BB203" s="311">
        <f t="shared" si="171"/>
        <v>0</v>
      </c>
      <c r="BC203" s="311">
        <f t="shared" si="172"/>
        <v>0</v>
      </c>
      <c r="BD203" s="311">
        <f t="shared" si="173"/>
        <v>7652280.6700148899</v>
      </c>
      <c r="BE203" s="311">
        <f t="shared" si="174"/>
        <v>0</v>
      </c>
      <c r="BF203" s="311">
        <f t="shared" si="175"/>
        <v>0</v>
      </c>
      <c r="BG203" s="311">
        <f t="shared" si="154"/>
        <v>0</v>
      </c>
      <c r="BH203" s="311">
        <v>3419444.2331493911</v>
      </c>
      <c r="BI203" s="311">
        <f t="shared" si="151"/>
        <v>3806327.7799851093</v>
      </c>
      <c r="BJ203" s="312">
        <f t="shared" si="152"/>
        <v>386883.54683571821</v>
      </c>
      <c r="BK203" s="311">
        <f t="shared" si="176"/>
        <v>3806327.7799851093</v>
      </c>
      <c r="BL203" s="311">
        <f t="shared" si="177"/>
        <v>0</v>
      </c>
      <c r="BM203" s="311">
        <f t="shared" si="178"/>
        <v>0</v>
      </c>
      <c r="BN203" s="311">
        <f t="shared" si="179"/>
        <v>0</v>
      </c>
      <c r="BO203" s="311">
        <f t="shared" si="180"/>
        <v>0</v>
      </c>
      <c r="BP203" s="311">
        <f t="shared" si="181"/>
        <v>0</v>
      </c>
      <c r="BQ203" s="311">
        <f t="shared" si="182"/>
        <v>0</v>
      </c>
      <c r="BR203" s="311">
        <f t="shared" si="142"/>
        <v>-8764.6700148908421</v>
      </c>
      <c r="BS203" s="311">
        <f>ROUNDDOWN(BR203*'1. UC Assumptions'!$C$19,2)</f>
        <v>-3840.67</v>
      </c>
      <c r="BT203" s="313">
        <f>IF(BR203&gt;0,BR203/'1. UC Assumptions'!$C$29*'1. UC Assumptions'!$C$28,0)</f>
        <v>0</v>
      </c>
      <c r="BU203" s="312">
        <f>BT203*'1. UC Assumptions'!$C$19</f>
        <v>0</v>
      </c>
      <c r="BV203" s="312">
        <f t="shared" si="153"/>
        <v>3815092.45</v>
      </c>
      <c r="BW203" s="79"/>
      <c r="BX203" s="93"/>
      <c r="BY203" s="93"/>
      <c r="BZ203" s="136">
        <v>4223741.1360403504</v>
      </c>
      <c r="CA203" s="136">
        <v>11458608.450516036</v>
      </c>
      <c r="CB203" s="146">
        <f t="shared" si="137"/>
        <v>0</v>
      </c>
    </row>
    <row r="204" spans="1:80" s="6" customFormat="1">
      <c r="A204" s="130" t="s">
        <v>1236</v>
      </c>
      <c r="B204" s="130" t="s">
        <v>391</v>
      </c>
      <c r="C204" s="246" t="s">
        <v>391</v>
      </c>
      <c r="D204" s="246" t="s">
        <v>391</v>
      </c>
      <c r="E204" s="129" t="s">
        <v>580</v>
      </c>
      <c r="F204" s="130"/>
      <c r="G204" s="130"/>
      <c r="H204" s="130" t="s">
        <v>390</v>
      </c>
      <c r="I204" s="246" t="s">
        <v>562</v>
      </c>
      <c r="J204" s="101"/>
      <c r="K204" s="125" t="str">
        <f t="shared" si="143"/>
        <v xml:space="preserve"> </v>
      </c>
      <c r="L204" s="136">
        <v>35866221.44736553</v>
      </c>
      <c r="M204" s="136">
        <v>34824162.430610999</v>
      </c>
      <c r="N204" s="151">
        <f t="shared" si="144"/>
        <v>8.4856509945087533E-2</v>
      </c>
      <c r="O204" s="136">
        <v>76688923.140540108</v>
      </c>
      <c r="P204" s="136">
        <v>0</v>
      </c>
      <c r="Q204" s="136">
        <f t="shared" si="145"/>
        <v>76688923.140540108</v>
      </c>
      <c r="R204" s="136">
        <v>0</v>
      </c>
      <c r="S204" s="136">
        <f t="shared" si="183"/>
        <v>76688923.140540108</v>
      </c>
      <c r="T204" s="136">
        <f t="shared" si="155"/>
        <v>0</v>
      </c>
      <c r="U204" s="136" t="b">
        <f t="shared" si="156"/>
        <v>0</v>
      </c>
      <c r="V204" s="136">
        <v>0</v>
      </c>
      <c r="W204" s="136">
        <v>0</v>
      </c>
      <c r="X204" s="136">
        <v>0</v>
      </c>
      <c r="Y204" s="136">
        <v>0</v>
      </c>
      <c r="Z204" s="136">
        <v>0</v>
      </c>
      <c r="AA204" s="63">
        <f t="shared" si="146"/>
        <v>0</v>
      </c>
      <c r="AB204" s="63">
        <v>0</v>
      </c>
      <c r="AC204" s="63">
        <f t="shared" si="147"/>
        <v>76688923.140540108</v>
      </c>
      <c r="AD204" s="44">
        <f>IF(E204='2. UC Pool Allocations by Type'!B$5,'2. UC Pool Allocations by Type'!J$5,IF(E204='2. UC Pool Allocations by Type'!B$6,'2. UC Pool Allocations by Type'!J$6,IF(E204='2. UC Pool Allocations by Type'!B$7,'2. UC Pool Allocations by Type'!J$7,IF(E204='2. UC Pool Allocations by Type'!B$10,'2. UC Pool Allocations by Type'!J$10,IF(E204='2. UC Pool Allocations by Type'!B$14,'2. UC Pool Allocations by Type'!J$14,IF(E204='2. UC Pool Allocations by Type'!B$15,'2. UC Pool Allocations by Type'!J$15,IF(E204='2. UC Pool Allocations by Type'!B$16,'2. UC Pool Allocations by Type'!J$16,0)))))))</f>
        <v>1888113440.4202065</v>
      </c>
      <c r="AE204" s="64">
        <f t="shared" si="157"/>
        <v>76688923.140540108</v>
      </c>
      <c r="AF204" s="64">
        <f t="shared" si="158"/>
        <v>0</v>
      </c>
      <c r="AG204" s="64">
        <f t="shared" si="159"/>
        <v>0</v>
      </c>
      <c r="AH204" s="64">
        <f t="shared" si="160"/>
        <v>0</v>
      </c>
      <c r="AI204" s="64">
        <f t="shared" si="161"/>
        <v>0</v>
      </c>
      <c r="AJ204" s="64">
        <f t="shared" si="162"/>
        <v>0</v>
      </c>
      <c r="AK204" s="64">
        <f t="shared" si="163"/>
        <v>0</v>
      </c>
      <c r="AL204" s="42">
        <f t="shared" si="164"/>
        <v>28623970.431412447</v>
      </c>
      <c r="AM204" s="44">
        <f>IF($F204=$E$362,S204*'1. UC Assumptions'!$H$14,0)</f>
        <v>0</v>
      </c>
      <c r="AN204" s="63">
        <f t="shared" si="148"/>
        <v>0</v>
      </c>
      <c r="AO204" s="63">
        <f t="shared" si="165"/>
        <v>0</v>
      </c>
      <c r="AP204" s="63">
        <f t="shared" si="166"/>
        <v>0</v>
      </c>
      <c r="AQ204" s="63">
        <f t="shared" si="167"/>
        <v>0</v>
      </c>
      <c r="AR204" s="63">
        <f t="shared" si="168"/>
        <v>0</v>
      </c>
      <c r="AS204" s="63">
        <f t="shared" si="169"/>
        <v>28623970.431412447</v>
      </c>
      <c r="AT204" s="63">
        <f t="shared" si="170"/>
        <v>-3149395.5886151148</v>
      </c>
      <c r="AU204" s="87">
        <f t="shared" si="149"/>
        <v>25474574.842797332</v>
      </c>
      <c r="AV204" s="310">
        <v>25218128.850000001</v>
      </c>
      <c r="AW204" s="310">
        <f>AV204*'1. UC Assumptions'!$C$19</f>
        <v>11050584.062070001</v>
      </c>
      <c r="AX204" s="311">
        <f>IF(((S204+AA204)-AV204)*'1. UC Assumptions'!$C$19&gt;0,((S204+AA204)-AV204)*'1. UC Assumptions'!$C$19,0)</f>
        <v>22554502.058114674</v>
      </c>
      <c r="AY204" s="311">
        <f t="shared" si="150"/>
        <v>33605086.120184675</v>
      </c>
      <c r="AZ204" s="311">
        <f>ROUND(AY204/'1. UC Assumptions'!$C$19,2)</f>
        <v>76688923.140000001</v>
      </c>
      <c r="BA204" s="311">
        <f t="shared" si="141"/>
        <v>25474574.842797332</v>
      </c>
      <c r="BB204" s="311">
        <f t="shared" si="171"/>
        <v>0</v>
      </c>
      <c r="BC204" s="311">
        <f t="shared" si="172"/>
        <v>0</v>
      </c>
      <c r="BD204" s="311">
        <f t="shared" si="173"/>
        <v>51214348.297202669</v>
      </c>
      <c r="BE204" s="311">
        <f t="shared" si="174"/>
        <v>0</v>
      </c>
      <c r="BF204" s="311">
        <f t="shared" si="175"/>
        <v>0</v>
      </c>
      <c r="BG204" s="311">
        <f t="shared" si="154"/>
        <v>0</v>
      </c>
      <c r="BH204" s="311">
        <v>22602855.877149023</v>
      </c>
      <c r="BI204" s="311">
        <f t="shared" si="151"/>
        <v>25474574.842797332</v>
      </c>
      <c r="BJ204" s="312">
        <f t="shared" si="152"/>
        <v>2871718.9656483084</v>
      </c>
      <c r="BK204" s="311">
        <f t="shared" si="176"/>
        <v>25474574.842797332</v>
      </c>
      <c r="BL204" s="311">
        <f t="shared" si="177"/>
        <v>0</v>
      </c>
      <c r="BM204" s="311">
        <f t="shared" si="178"/>
        <v>0</v>
      </c>
      <c r="BN204" s="311">
        <f t="shared" si="179"/>
        <v>0</v>
      </c>
      <c r="BO204" s="311">
        <f t="shared" si="180"/>
        <v>0</v>
      </c>
      <c r="BP204" s="311">
        <f t="shared" si="181"/>
        <v>0</v>
      </c>
      <c r="BQ204" s="311">
        <f t="shared" si="182"/>
        <v>0</v>
      </c>
      <c r="BR204" s="311">
        <f t="shared" si="142"/>
        <v>256445.99279733002</v>
      </c>
      <c r="BS204" s="311">
        <f>ROUNDDOWN(BR204*'1. UC Assumptions'!$C$19,2)</f>
        <v>112374.63</v>
      </c>
      <c r="BT204" s="313">
        <f>IF(BR204&gt;0,BR204/'1. UC Assumptions'!$C$29*'1. UC Assumptions'!$C$28,0)</f>
        <v>225196.47852633128</v>
      </c>
      <c r="BU204" s="312">
        <f>BT204*'1. UC Assumptions'!$C$19</f>
        <v>98681.096890238361</v>
      </c>
      <c r="BV204" s="312">
        <f t="shared" si="153"/>
        <v>25443325.328526333</v>
      </c>
      <c r="BW204" s="79"/>
      <c r="BX204" s="93"/>
      <c r="BY204" s="93"/>
      <c r="BZ204" s="136">
        <v>38013647.397365533</v>
      </c>
      <c r="CA204" s="136">
        <v>76688923.140540108</v>
      </c>
      <c r="CB204" s="146">
        <f t="shared" si="137"/>
        <v>0</v>
      </c>
    </row>
    <row r="205" spans="1:80" s="6" customFormat="1">
      <c r="A205" s="130" t="s">
        <v>135</v>
      </c>
      <c r="B205" s="130" t="s">
        <v>926</v>
      </c>
      <c r="C205" s="246" t="s">
        <v>926</v>
      </c>
      <c r="D205" s="246" t="s">
        <v>926</v>
      </c>
      <c r="E205" s="129" t="s">
        <v>580</v>
      </c>
      <c r="F205" s="130"/>
      <c r="G205" s="130"/>
      <c r="H205" s="130" t="s">
        <v>134</v>
      </c>
      <c r="I205" s="246" t="s">
        <v>1349</v>
      </c>
      <c r="J205" s="101"/>
      <c r="K205" s="125" t="str">
        <f t="shared" si="143"/>
        <v xml:space="preserve"> </v>
      </c>
      <c r="L205" s="136">
        <v>12744035.769623237</v>
      </c>
      <c r="M205" s="136">
        <v>13318321</v>
      </c>
      <c r="N205" s="151">
        <f t="shared" si="144"/>
        <v>8.3132556679107239E-2</v>
      </c>
      <c r="O205" s="136">
        <v>28228987.120965052</v>
      </c>
      <c r="P205" s="136">
        <v>0</v>
      </c>
      <c r="Q205" s="136">
        <f t="shared" si="145"/>
        <v>28228987.120965052</v>
      </c>
      <c r="R205" s="136">
        <v>0</v>
      </c>
      <c r="S205" s="136">
        <f t="shared" si="183"/>
        <v>28228987.120965052</v>
      </c>
      <c r="T205" s="136">
        <f t="shared" si="155"/>
        <v>0</v>
      </c>
      <c r="U205" s="136" t="b">
        <f t="shared" si="156"/>
        <v>0</v>
      </c>
      <c r="V205" s="136">
        <v>0</v>
      </c>
      <c r="W205" s="136">
        <v>0</v>
      </c>
      <c r="X205" s="136">
        <v>0</v>
      </c>
      <c r="Y205" s="136">
        <v>0</v>
      </c>
      <c r="Z205" s="136">
        <v>0</v>
      </c>
      <c r="AA205" s="63">
        <f t="shared" si="146"/>
        <v>0</v>
      </c>
      <c r="AB205" s="63">
        <v>0</v>
      </c>
      <c r="AC205" s="63">
        <f t="shared" si="147"/>
        <v>28228987.120965052</v>
      </c>
      <c r="AD205" s="44">
        <f>IF(E205='2. UC Pool Allocations by Type'!B$5,'2. UC Pool Allocations by Type'!J$5,IF(E205='2. UC Pool Allocations by Type'!B$6,'2. UC Pool Allocations by Type'!J$6,IF(E205='2. UC Pool Allocations by Type'!B$7,'2. UC Pool Allocations by Type'!J$7,IF(E205='2. UC Pool Allocations by Type'!B$10,'2. UC Pool Allocations by Type'!J$10,IF(E205='2. UC Pool Allocations by Type'!B$14,'2. UC Pool Allocations by Type'!J$14,IF(E205='2. UC Pool Allocations by Type'!B$15,'2. UC Pool Allocations by Type'!J$15,IF(E205='2. UC Pool Allocations by Type'!B$16,'2. UC Pool Allocations by Type'!J$16,0)))))))</f>
        <v>1888113440.4202065</v>
      </c>
      <c r="AE205" s="64">
        <f t="shared" si="157"/>
        <v>28228987.120965052</v>
      </c>
      <c r="AF205" s="64">
        <f t="shared" si="158"/>
        <v>0</v>
      </c>
      <c r="AG205" s="64">
        <f t="shared" si="159"/>
        <v>0</v>
      </c>
      <c r="AH205" s="64">
        <f t="shared" si="160"/>
        <v>0</v>
      </c>
      <c r="AI205" s="64">
        <f t="shared" si="161"/>
        <v>0</v>
      </c>
      <c r="AJ205" s="64">
        <f t="shared" si="162"/>
        <v>0</v>
      </c>
      <c r="AK205" s="64">
        <f t="shared" si="163"/>
        <v>0</v>
      </c>
      <c r="AL205" s="42">
        <f t="shared" si="164"/>
        <v>10536406.818210743</v>
      </c>
      <c r="AM205" s="44">
        <f>IF($F205=$E$362,S205*'1. UC Assumptions'!$H$14,0)</f>
        <v>0</v>
      </c>
      <c r="AN205" s="63">
        <f t="shared" si="148"/>
        <v>0</v>
      </c>
      <c r="AO205" s="63">
        <f t="shared" si="165"/>
        <v>0</v>
      </c>
      <c r="AP205" s="63">
        <f t="shared" si="166"/>
        <v>0</v>
      </c>
      <c r="AQ205" s="63">
        <f t="shared" si="167"/>
        <v>0</v>
      </c>
      <c r="AR205" s="63">
        <f t="shared" si="168"/>
        <v>0</v>
      </c>
      <c r="AS205" s="63">
        <f t="shared" si="169"/>
        <v>10536406.818210743</v>
      </c>
      <c r="AT205" s="63">
        <f t="shared" si="170"/>
        <v>-1159284.0774007782</v>
      </c>
      <c r="AU205" s="87">
        <f t="shared" si="149"/>
        <v>9377122.7408099659</v>
      </c>
      <c r="AV205" s="310">
        <v>9297500.3599999994</v>
      </c>
      <c r="AW205" s="310">
        <f>AV205*'1. UC Assumptions'!$C$19</f>
        <v>4074164.6577519993</v>
      </c>
      <c r="AX205" s="311">
        <f>IF(((S205+AA205)-AV205)*'1. UC Assumptions'!$C$19&gt;0,((S205+AA205)-AV205)*'1. UC Assumptions'!$C$19,0)</f>
        <v>8295777.4986548861</v>
      </c>
      <c r="AY205" s="311">
        <f t="shared" si="150"/>
        <v>12369942.156406885</v>
      </c>
      <c r="AZ205" s="311">
        <f>ROUND(AY205/'1. UC Assumptions'!$C$19,2)</f>
        <v>28228987.120000001</v>
      </c>
      <c r="BA205" s="311">
        <f t="shared" si="141"/>
        <v>9377122.7408099659</v>
      </c>
      <c r="BB205" s="311">
        <f t="shared" si="171"/>
        <v>0</v>
      </c>
      <c r="BC205" s="311">
        <f t="shared" si="172"/>
        <v>0</v>
      </c>
      <c r="BD205" s="311">
        <f t="shared" si="173"/>
        <v>18851864.379190035</v>
      </c>
      <c r="BE205" s="311">
        <f t="shared" si="174"/>
        <v>0</v>
      </c>
      <c r="BF205" s="311">
        <f t="shared" si="175"/>
        <v>0</v>
      </c>
      <c r="BG205" s="311">
        <f t="shared" si="154"/>
        <v>0</v>
      </c>
      <c r="BH205" s="311">
        <v>8333293.1802922767</v>
      </c>
      <c r="BI205" s="311">
        <f t="shared" si="151"/>
        <v>9377122.7408099659</v>
      </c>
      <c r="BJ205" s="312">
        <f t="shared" si="152"/>
        <v>1043829.5605176892</v>
      </c>
      <c r="BK205" s="311">
        <f t="shared" si="176"/>
        <v>9377122.7408099659</v>
      </c>
      <c r="BL205" s="311">
        <f t="shared" si="177"/>
        <v>0</v>
      </c>
      <c r="BM205" s="311">
        <f t="shared" si="178"/>
        <v>0</v>
      </c>
      <c r="BN205" s="311">
        <f t="shared" si="179"/>
        <v>0</v>
      </c>
      <c r="BO205" s="311">
        <f t="shared" si="180"/>
        <v>0</v>
      </c>
      <c r="BP205" s="311">
        <f t="shared" si="181"/>
        <v>0</v>
      </c>
      <c r="BQ205" s="311">
        <f t="shared" si="182"/>
        <v>0</v>
      </c>
      <c r="BR205" s="311">
        <f t="shared" si="142"/>
        <v>79622.380809966475</v>
      </c>
      <c r="BS205" s="311">
        <f>ROUNDDOWN(BR205*'1. UC Assumptions'!$C$19,2)</f>
        <v>34890.519999999997</v>
      </c>
      <c r="BT205" s="313">
        <f>IF(BR205&gt;0,BR205/'1. UC Assumptions'!$C$29*'1. UC Assumptions'!$C$28,0)</f>
        <v>69919.906233269372</v>
      </c>
      <c r="BU205" s="312">
        <f>BT205*'1. UC Assumptions'!$C$19</f>
        <v>30638.902911418638</v>
      </c>
      <c r="BV205" s="312">
        <f t="shared" si="153"/>
        <v>9367420.2662332691</v>
      </c>
      <c r="BW205" s="79"/>
      <c r="BX205" s="93"/>
      <c r="BY205" s="93"/>
      <c r="BZ205" s="136">
        <v>13493081.629623236</v>
      </c>
      <c r="CA205" s="136">
        <v>28228987.120965052</v>
      </c>
      <c r="CB205" s="146">
        <f t="shared" si="137"/>
        <v>0</v>
      </c>
    </row>
    <row r="206" spans="1:80" s="6" customFormat="1">
      <c r="A206" s="130" t="s">
        <v>399</v>
      </c>
      <c r="B206" s="130" t="s">
        <v>400</v>
      </c>
      <c r="C206" s="246" t="s">
        <v>400</v>
      </c>
      <c r="D206" s="246" t="s">
        <v>400</v>
      </c>
      <c r="E206" s="129" t="s">
        <v>580</v>
      </c>
      <c r="F206" s="130" t="s">
        <v>604</v>
      </c>
      <c r="G206" s="130"/>
      <c r="H206" s="130" t="s">
        <v>745</v>
      </c>
      <c r="I206" s="246" t="s">
        <v>1423</v>
      </c>
      <c r="J206" s="101"/>
      <c r="K206" s="125" t="str">
        <f t="shared" si="143"/>
        <v xml:space="preserve"> </v>
      </c>
      <c r="L206" s="136">
        <v>724647.74019729008</v>
      </c>
      <c r="M206" s="136">
        <v>1603824.22</v>
      </c>
      <c r="N206" s="151">
        <f t="shared" si="144"/>
        <v>9.151424102320771E-2</v>
      </c>
      <c r="O206" s="136">
        <v>2541560.3043785654</v>
      </c>
      <c r="P206" s="136">
        <v>0</v>
      </c>
      <c r="Q206" s="136">
        <f t="shared" si="145"/>
        <v>2541560.3043785654</v>
      </c>
      <c r="R206" s="136">
        <v>0</v>
      </c>
      <c r="S206" s="136">
        <f t="shared" si="183"/>
        <v>2541560.3043785654</v>
      </c>
      <c r="T206" s="136">
        <f t="shared" si="155"/>
        <v>2541560.3043785654</v>
      </c>
      <c r="U206" s="136" t="b">
        <f t="shared" si="156"/>
        <v>0</v>
      </c>
      <c r="V206" s="136">
        <v>0</v>
      </c>
      <c r="W206" s="136">
        <v>0</v>
      </c>
      <c r="X206" s="136">
        <v>0</v>
      </c>
      <c r="Y206" s="136">
        <v>0</v>
      </c>
      <c r="Z206" s="136">
        <v>0</v>
      </c>
      <c r="AA206" s="63">
        <f t="shared" si="146"/>
        <v>0</v>
      </c>
      <c r="AB206" s="63">
        <v>0</v>
      </c>
      <c r="AC206" s="63">
        <f t="shared" si="147"/>
        <v>2541560.3043785654</v>
      </c>
      <c r="AD206" s="44">
        <f>IF(E206='2. UC Pool Allocations by Type'!B$5,'2. UC Pool Allocations by Type'!J$5,IF(E206='2. UC Pool Allocations by Type'!B$6,'2. UC Pool Allocations by Type'!J$6,IF(E206='2. UC Pool Allocations by Type'!B$7,'2. UC Pool Allocations by Type'!J$7,IF(E206='2. UC Pool Allocations by Type'!B$10,'2. UC Pool Allocations by Type'!J$10,IF(E206='2. UC Pool Allocations by Type'!B$14,'2. UC Pool Allocations by Type'!J$14,IF(E206='2. UC Pool Allocations by Type'!B$15,'2. UC Pool Allocations by Type'!J$15,IF(E206='2. UC Pool Allocations by Type'!B$16,'2. UC Pool Allocations by Type'!J$16,0)))))))</f>
        <v>1888113440.4202065</v>
      </c>
      <c r="AE206" s="64">
        <f t="shared" si="157"/>
        <v>2541560.3043785654</v>
      </c>
      <c r="AF206" s="64">
        <f t="shared" si="158"/>
        <v>0</v>
      </c>
      <c r="AG206" s="64">
        <f t="shared" si="159"/>
        <v>0</v>
      </c>
      <c r="AH206" s="64">
        <f t="shared" si="160"/>
        <v>0</v>
      </c>
      <c r="AI206" s="64">
        <f t="shared" si="161"/>
        <v>0</v>
      </c>
      <c r="AJ206" s="64">
        <f t="shared" si="162"/>
        <v>0</v>
      </c>
      <c r="AK206" s="64">
        <f t="shared" si="163"/>
        <v>0</v>
      </c>
      <c r="AL206" s="42">
        <f t="shared" si="164"/>
        <v>948631.74527647044</v>
      </c>
      <c r="AM206" s="44">
        <f>IF($F206=$E$362,S206*'1. UC Assumptions'!$H$14,0)</f>
        <v>2020214.6009162955</v>
      </c>
      <c r="AN206" s="63">
        <f t="shared" si="148"/>
        <v>1071582.8556398251</v>
      </c>
      <c r="AO206" s="63">
        <f t="shared" si="165"/>
        <v>0</v>
      </c>
      <c r="AP206" s="63">
        <f t="shared" si="166"/>
        <v>0</v>
      </c>
      <c r="AQ206" s="63">
        <f t="shared" si="167"/>
        <v>0</v>
      </c>
      <c r="AR206" s="63">
        <f t="shared" si="168"/>
        <v>1071582.8556398251</v>
      </c>
      <c r="AS206" s="63">
        <f t="shared" si="169"/>
        <v>0</v>
      </c>
      <c r="AT206" s="63">
        <f t="shared" si="170"/>
        <v>0</v>
      </c>
      <c r="AU206" s="87">
        <f t="shared" si="149"/>
        <v>2020214.6009162955</v>
      </c>
      <c r="AV206" s="310">
        <v>1948951.98</v>
      </c>
      <c r="AW206" s="310">
        <f>AV206*'1. UC Assumptions'!$C$19</f>
        <v>854030.75763599994</v>
      </c>
      <c r="AX206" s="311">
        <f>IF(((S206+AA206)-AV206)*'1. UC Assumptions'!$C$19&gt;0,((S206+AA206)-AV206)*'1. UC Assumptions'!$C$19,0)</f>
        <v>259680.96774268735</v>
      </c>
      <c r="AY206" s="311">
        <f t="shared" si="150"/>
        <v>1113711.7253786873</v>
      </c>
      <c r="AZ206" s="311">
        <f>ROUND(AY206/'1. UC Assumptions'!$C$19,2)</f>
        <v>2541560.2999999998</v>
      </c>
      <c r="BA206" s="311">
        <f t="shared" si="141"/>
        <v>2020214.6009162955</v>
      </c>
      <c r="BB206" s="311">
        <f t="shared" si="171"/>
        <v>0</v>
      </c>
      <c r="BC206" s="311">
        <f t="shared" si="172"/>
        <v>0</v>
      </c>
      <c r="BD206" s="311">
        <f t="shared" si="173"/>
        <v>521345.69908370427</v>
      </c>
      <c r="BE206" s="311">
        <f t="shared" si="174"/>
        <v>0</v>
      </c>
      <c r="BF206" s="311">
        <f t="shared" si="175"/>
        <v>0</v>
      </c>
      <c r="BG206" s="311">
        <f t="shared" si="154"/>
        <v>0</v>
      </c>
      <c r="BH206" s="311">
        <v>1948951.9953964008</v>
      </c>
      <c r="BI206" s="311">
        <f t="shared" si="151"/>
        <v>2020214.6009162955</v>
      </c>
      <c r="BJ206" s="312">
        <f t="shared" si="152"/>
        <v>71262.605519894743</v>
      </c>
      <c r="BK206" s="311">
        <f t="shared" si="176"/>
        <v>2020214.6009162955</v>
      </c>
      <c r="BL206" s="311">
        <f t="shared" si="177"/>
        <v>0</v>
      </c>
      <c r="BM206" s="311">
        <f t="shared" si="178"/>
        <v>0</v>
      </c>
      <c r="BN206" s="311">
        <f t="shared" si="179"/>
        <v>0</v>
      </c>
      <c r="BO206" s="311">
        <f t="shared" si="180"/>
        <v>0</v>
      </c>
      <c r="BP206" s="311">
        <f t="shared" si="181"/>
        <v>0</v>
      </c>
      <c r="BQ206" s="311">
        <f t="shared" si="182"/>
        <v>0</v>
      </c>
      <c r="BR206" s="311">
        <f t="shared" si="142"/>
        <v>71262.620916295564</v>
      </c>
      <c r="BS206" s="311">
        <f>ROUNDDOWN(BR206*'1. UC Assumptions'!$C$19,2)</f>
        <v>31227.279999999999</v>
      </c>
      <c r="BT206" s="313">
        <f>IF(BR206&gt;0,BR206/'1. UC Assumptions'!$C$29*'1. UC Assumptions'!$C$28,0)</f>
        <v>62578.834263904806</v>
      </c>
      <c r="BU206" s="312">
        <f>BT206*'1. UC Assumptions'!$C$19</f>
        <v>27422.045174443083</v>
      </c>
      <c r="BV206" s="312">
        <f t="shared" si="153"/>
        <v>2011530.8142639047</v>
      </c>
      <c r="BW206" s="79"/>
      <c r="BX206" s="93"/>
      <c r="BY206" s="93"/>
      <c r="BZ206" s="136">
        <v>810105.70019729005</v>
      </c>
      <c r="CA206" s="136">
        <v>2541560.3043785654</v>
      </c>
      <c r="CB206" s="146">
        <f t="shared" si="137"/>
        <v>0</v>
      </c>
    </row>
    <row r="207" spans="1:80" s="6" customFormat="1">
      <c r="A207" s="130" t="s">
        <v>1237</v>
      </c>
      <c r="B207" s="130" t="s">
        <v>427</v>
      </c>
      <c r="C207" s="246" t="s">
        <v>427</v>
      </c>
      <c r="D207" s="246" t="s">
        <v>427</v>
      </c>
      <c r="E207" s="129" t="s">
        <v>580</v>
      </c>
      <c r="F207" s="130"/>
      <c r="G207" s="130"/>
      <c r="H207" s="130" t="s">
        <v>426</v>
      </c>
      <c r="I207" s="246" t="s">
        <v>562</v>
      </c>
      <c r="J207" s="101"/>
      <c r="K207" s="125" t="str">
        <f t="shared" si="143"/>
        <v xml:space="preserve"> </v>
      </c>
      <c r="L207" s="136">
        <v>14316782.974999998</v>
      </c>
      <c r="M207" s="136">
        <v>15818461.66</v>
      </c>
      <c r="N207" s="151">
        <f t="shared" si="144"/>
        <v>0.10035091639404037</v>
      </c>
      <c r="O207" s="136">
        <v>33159344.049880836</v>
      </c>
      <c r="P207" s="136">
        <v>0</v>
      </c>
      <c r="Q207" s="136">
        <f t="shared" si="145"/>
        <v>33159344.049880836</v>
      </c>
      <c r="R207" s="136">
        <v>0</v>
      </c>
      <c r="S207" s="136">
        <f t="shared" si="183"/>
        <v>33159344.049880836</v>
      </c>
      <c r="T207" s="136">
        <f t="shared" si="155"/>
        <v>0</v>
      </c>
      <c r="U207" s="136" t="b">
        <f t="shared" si="156"/>
        <v>0</v>
      </c>
      <c r="V207" s="136">
        <v>0</v>
      </c>
      <c r="W207" s="136">
        <v>0</v>
      </c>
      <c r="X207" s="136">
        <v>0</v>
      </c>
      <c r="Y207" s="136">
        <v>0</v>
      </c>
      <c r="Z207" s="136">
        <v>0</v>
      </c>
      <c r="AA207" s="63">
        <f t="shared" si="146"/>
        <v>0</v>
      </c>
      <c r="AB207" s="63">
        <v>0</v>
      </c>
      <c r="AC207" s="63">
        <f t="shared" si="147"/>
        <v>33159344.049880836</v>
      </c>
      <c r="AD207" s="44">
        <f>IF(E207='2. UC Pool Allocations by Type'!B$5,'2. UC Pool Allocations by Type'!J$5,IF(E207='2. UC Pool Allocations by Type'!B$6,'2. UC Pool Allocations by Type'!J$6,IF(E207='2. UC Pool Allocations by Type'!B$7,'2. UC Pool Allocations by Type'!J$7,IF(E207='2. UC Pool Allocations by Type'!B$10,'2. UC Pool Allocations by Type'!J$10,IF(E207='2. UC Pool Allocations by Type'!B$14,'2. UC Pool Allocations by Type'!J$14,IF(E207='2. UC Pool Allocations by Type'!B$15,'2. UC Pool Allocations by Type'!J$15,IF(E207='2. UC Pool Allocations by Type'!B$16,'2. UC Pool Allocations by Type'!J$16,0)))))))</f>
        <v>1888113440.4202065</v>
      </c>
      <c r="AE207" s="64">
        <f t="shared" si="157"/>
        <v>33159344.049880836</v>
      </c>
      <c r="AF207" s="64">
        <f t="shared" si="158"/>
        <v>0</v>
      </c>
      <c r="AG207" s="64">
        <f t="shared" si="159"/>
        <v>0</v>
      </c>
      <c r="AH207" s="64">
        <f t="shared" si="160"/>
        <v>0</v>
      </c>
      <c r="AI207" s="64">
        <f t="shared" si="161"/>
        <v>0</v>
      </c>
      <c r="AJ207" s="64">
        <f t="shared" si="162"/>
        <v>0</v>
      </c>
      <c r="AK207" s="64">
        <f t="shared" si="163"/>
        <v>0</v>
      </c>
      <c r="AL207" s="42">
        <f t="shared" si="164"/>
        <v>12376651.604161989</v>
      </c>
      <c r="AM207" s="44">
        <f>IF($F207=$E$362,S207*'1. UC Assumptions'!$H$14,0)</f>
        <v>0</v>
      </c>
      <c r="AN207" s="63">
        <f t="shared" si="148"/>
        <v>0</v>
      </c>
      <c r="AO207" s="63">
        <f t="shared" si="165"/>
        <v>0</v>
      </c>
      <c r="AP207" s="63">
        <f t="shared" si="166"/>
        <v>0</v>
      </c>
      <c r="AQ207" s="63">
        <f t="shared" si="167"/>
        <v>0</v>
      </c>
      <c r="AR207" s="63">
        <f t="shared" si="168"/>
        <v>0</v>
      </c>
      <c r="AS207" s="63">
        <f t="shared" si="169"/>
        <v>12376651.604161989</v>
      </c>
      <c r="AT207" s="63">
        <f t="shared" si="170"/>
        <v>-1361759.7900114425</v>
      </c>
      <c r="AU207" s="87">
        <f t="shared" si="149"/>
        <v>11014891.814150546</v>
      </c>
      <c r="AV207" s="310">
        <v>10750464.76</v>
      </c>
      <c r="AW207" s="310">
        <f>AV207*'1. UC Assumptions'!$C$19</f>
        <v>4710853.6578319995</v>
      </c>
      <c r="AX207" s="311">
        <f>IF(((S207+AA207)-AV207)*'1. UC Assumptions'!$C$19&gt;0,((S207+AA207)-AV207)*'1. UC Assumptions'!$C$19,0)</f>
        <v>9819570.9048257805</v>
      </c>
      <c r="AY207" s="311">
        <f t="shared" si="150"/>
        <v>14530424.562657781</v>
      </c>
      <c r="AZ207" s="311">
        <f>ROUND(AY207/'1. UC Assumptions'!$C$19,2)</f>
        <v>33159344.050000001</v>
      </c>
      <c r="BA207" s="311">
        <f t="shared" si="141"/>
        <v>11014891.814150546</v>
      </c>
      <c r="BB207" s="311">
        <f t="shared" si="171"/>
        <v>0</v>
      </c>
      <c r="BC207" s="311">
        <f t="shared" si="172"/>
        <v>0</v>
      </c>
      <c r="BD207" s="311">
        <f t="shared" si="173"/>
        <v>22144452.235849455</v>
      </c>
      <c r="BE207" s="311">
        <f t="shared" si="174"/>
        <v>0</v>
      </c>
      <c r="BF207" s="311">
        <f t="shared" si="175"/>
        <v>0</v>
      </c>
      <c r="BG207" s="311">
        <f t="shared" si="154"/>
        <v>0</v>
      </c>
      <c r="BH207" s="311">
        <v>9635576.3534027264</v>
      </c>
      <c r="BI207" s="311">
        <f t="shared" si="151"/>
        <v>11014891.814150546</v>
      </c>
      <c r="BJ207" s="312">
        <f t="shared" si="152"/>
        <v>1379315.4607478194</v>
      </c>
      <c r="BK207" s="311">
        <f t="shared" si="176"/>
        <v>11014891.814150546</v>
      </c>
      <c r="BL207" s="311">
        <f t="shared" si="177"/>
        <v>0</v>
      </c>
      <c r="BM207" s="311">
        <f t="shared" si="178"/>
        <v>0</v>
      </c>
      <c r="BN207" s="311">
        <f t="shared" si="179"/>
        <v>0</v>
      </c>
      <c r="BO207" s="311">
        <f t="shared" si="180"/>
        <v>0</v>
      </c>
      <c r="BP207" s="311">
        <f t="shared" si="181"/>
        <v>0</v>
      </c>
      <c r="BQ207" s="311">
        <f t="shared" si="182"/>
        <v>0</v>
      </c>
      <c r="BR207" s="311">
        <f t="shared" si="142"/>
        <v>264427.05415054597</v>
      </c>
      <c r="BS207" s="311">
        <f>ROUNDDOWN(BR207*'1. UC Assumptions'!$C$19,2)</f>
        <v>115871.93</v>
      </c>
      <c r="BT207" s="313">
        <f>IF(BR207&gt;0,BR207/'1. UC Assumptions'!$C$29*'1. UC Assumptions'!$C$28,0)</f>
        <v>232204.99869091521</v>
      </c>
      <c r="BU207" s="312">
        <f>BT207*'1. UC Assumptions'!$C$19</f>
        <v>101752.23042635903</v>
      </c>
      <c r="BV207" s="312">
        <f t="shared" si="153"/>
        <v>10982669.758690914</v>
      </c>
      <c r="BW207" s="79"/>
      <c r="BX207" s="93"/>
      <c r="BY207" s="93"/>
      <c r="BZ207" s="136">
        <v>15675708.514999997</v>
      </c>
      <c r="CA207" s="136">
        <v>33159344.049880836</v>
      </c>
      <c r="CB207" s="146">
        <f t="shared" si="137"/>
        <v>0</v>
      </c>
    </row>
    <row r="208" spans="1:80" s="6" customFormat="1">
      <c r="A208" s="130" t="s">
        <v>1238</v>
      </c>
      <c r="B208" s="130" t="s">
        <v>393</v>
      </c>
      <c r="C208" s="246" t="s">
        <v>393</v>
      </c>
      <c r="D208" s="246" t="s">
        <v>393</v>
      </c>
      <c r="E208" s="129" t="s">
        <v>580</v>
      </c>
      <c r="F208" s="130"/>
      <c r="G208" s="130"/>
      <c r="H208" s="130" t="s">
        <v>392</v>
      </c>
      <c r="I208" s="246" t="s">
        <v>562</v>
      </c>
      <c r="J208" s="101"/>
      <c r="K208" s="125" t="str">
        <f t="shared" si="143"/>
        <v xml:space="preserve"> </v>
      </c>
      <c r="L208" s="136">
        <v>10795784.673782049</v>
      </c>
      <c r="M208" s="136">
        <v>21930835</v>
      </c>
      <c r="N208" s="151">
        <f t="shared" si="144"/>
        <v>7.9443082169042833E-2</v>
      </c>
      <c r="O208" s="136">
        <v>35326523.20964133</v>
      </c>
      <c r="P208" s="136">
        <v>0</v>
      </c>
      <c r="Q208" s="136">
        <f t="shared" si="145"/>
        <v>35326523.20964133</v>
      </c>
      <c r="R208" s="136">
        <v>0</v>
      </c>
      <c r="S208" s="136">
        <f t="shared" si="183"/>
        <v>35326523.20964133</v>
      </c>
      <c r="T208" s="136">
        <f t="shared" si="155"/>
        <v>0</v>
      </c>
      <c r="U208" s="136" t="b">
        <f t="shared" si="156"/>
        <v>0</v>
      </c>
      <c r="V208" s="136">
        <v>0</v>
      </c>
      <c r="W208" s="136">
        <v>0</v>
      </c>
      <c r="X208" s="136">
        <v>0</v>
      </c>
      <c r="Y208" s="136">
        <v>0</v>
      </c>
      <c r="Z208" s="136">
        <v>0</v>
      </c>
      <c r="AA208" s="63">
        <f t="shared" si="146"/>
        <v>0</v>
      </c>
      <c r="AB208" s="63">
        <v>0</v>
      </c>
      <c r="AC208" s="63">
        <f t="shared" si="147"/>
        <v>35326523.20964133</v>
      </c>
      <c r="AD208" s="44">
        <f>IF(E208='2. UC Pool Allocations by Type'!B$5,'2. UC Pool Allocations by Type'!J$5,IF(E208='2. UC Pool Allocations by Type'!B$6,'2. UC Pool Allocations by Type'!J$6,IF(E208='2. UC Pool Allocations by Type'!B$7,'2. UC Pool Allocations by Type'!J$7,IF(E208='2. UC Pool Allocations by Type'!B$10,'2. UC Pool Allocations by Type'!J$10,IF(E208='2. UC Pool Allocations by Type'!B$14,'2. UC Pool Allocations by Type'!J$14,IF(E208='2. UC Pool Allocations by Type'!B$15,'2. UC Pool Allocations by Type'!J$15,IF(E208='2. UC Pool Allocations by Type'!B$16,'2. UC Pool Allocations by Type'!J$16,0)))))))</f>
        <v>1888113440.4202065</v>
      </c>
      <c r="AE208" s="64">
        <f t="shared" si="157"/>
        <v>35326523.20964133</v>
      </c>
      <c r="AF208" s="64">
        <f t="shared" si="158"/>
        <v>0</v>
      </c>
      <c r="AG208" s="64">
        <f t="shared" si="159"/>
        <v>0</v>
      </c>
      <c r="AH208" s="64">
        <f t="shared" si="160"/>
        <v>0</v>
      </c>
      <c r="AI208" s="64">
        <f t="shared" si="161"/>
        <v>0</v>
      </c>
      <c r="AJ208" s="64">
        <f t="shared" si="162"/>
        <v>0</v>
      </c>
      <c r="AK208" s="64">
        <f t="shared" si="163"/>
        <v>0</v>
      </c>
      <c r="AL208" s="42">
        <f t="shared" si="164"/>
        <v>13185546.417756848</v>
      </c>
      <c r="AM208" s="44">
        <f>IF($F208=$E$362,S208*'1. UC Assumptions'!$H$14,0)</f>
        <v>0</v>
      </c>
      <c r="AN208" s="63">
        <f t="shared" si="148"/>
        <v>0</v>
      </c>
      <c r="AO208" s="63">
        <f t="shared" si="165"/>
        <v>0</v>
      </c>
      <c r="AP208" s="63">
        <f t="shared" si="166"/>
        <v>0</v>
      </c>
      <c r="AQ208" s="63">
        <f t="shared" si="167"/>
        <v>0</v>
      </c>
      <c r="AR208" s="63">
        <f t="shared" si="168"/>
        <v>0</v>
      </c>
      <c r="AS208" s="63">
        <f t="shared" si="169"/>
        <v>13185546.417756848</v>
      </c>
      <c r="AT208" s="63">
        <f t="shared" si="170"/>
        <v>-1450759.6638651965</v>
      </c>
      <c r="AU208" s="87">
        <f t="shared" si="149"/>
        <v>11734786.753891651</v>
      </c>
      <c r="AV208" s="310">
        <v>11674913.42</v>
      </c>
      <c r="AW208" s="310">
        <f>AV208*'1. UC Assumptions'!$C$19</f>
        <v>5115947.0606439998</v>
      </c>
      <c r="AX208" s="311">
        <f>IF(((S208+AA208)-AV208)*'1. UC Assumptions'!$C$19&gt;0,((S208+AA208)-AV208)*'1. UC Assumptions'!$C$19,0)</f>
        <v>10364135.409820829</v>
      </c>
      <c r="AY208" s="311">
        <f t="shared" si="150"/>
        <v>15480082.470464829</v>
      </c>
      <c r="AZ208" s="311">
        <f>ROUND(AY208/'1. UC Assumptions'!$C$19,2)</f>
        <v>35326523.210000001</v>
      </c>
      <c r="BA208" s="311">
        <f t="shared" si="141"/>
        <v>11734786.753891651</v>
      </c>
      <c r="BB208" s="311">
        <f t="shared" si="171"/>
        <v>0</v>
      </c>
      <c r="BC208" s="311">
        <f t="shared" si="172"/>
        <v>0</v>
      </c>
      <c r="BD208" s="311">
        <f t="shared" si="173"/>
        <v>23591736.45610835</v>
      </c>
      <c r="BE208" s="311">
        <f t="shared" si="174"/>
        <v>0</v>
      </c>
      <c r="BF208" s="311">
        <f t="shared" si="175"/>
        <v>0</v>
      </c>
      <c r="BG208" s="311">
        <f t="shared" si="154"/>
        <v>0</v>
      </c>
      <c r="BH208" s="311">
        <v>10464154.065278154</v>
      </c>
      <c r="BI208" s="311">
        <f t="shared" si="151"/>
        <v>11734786.753891651</v>
      </c>
      <c r="BJ208" s="312">
        <f t="shared" si="152"/>
        <v>1270632.6886134967</v>
      </c>
      <c r="BK208" s="311">
        <f t="shared" si="176"/>
        <v>11734786.753891651</v>
      </c>
      <c r="BL208" s="311">
        <f t="shared" si="177"/>
        <v>0</v>
      </c>
      <c r="BM208" s="311">
        <f t="shared" si="178"/>
        <v>0</v>
      </c>
      <c r="BN208" s="311">
        <f t="shared" si="179"/>
        <v>0</v>
      </c>
      <c r="BO208" s="311">
        <f t="shared" si="180"/>
        <v>0</v>
      </c>
      <c r="BP208" s="311">
        <f t="shared" si="181"/>
        <v>0</v>
      </c>
      <c r="BQ208" s="311">
        <f t="shared" si="182"/>
        <v>0</v>
      </c>
      <c r="BR208" s="311">
        <f t="shared" si="142"/>
        <v>59873.333891650662</v>
      </c>
      <c r="BS208" s="311">
        <f>ROUNDDOWN(BR208*'1. UC Assumptions'!$C$19,2)</f>
        <v>26236.49</v>
      </c>
      <c r="BT208" s="313">
        <f>IF(BR208&gt;0,BR208/'1. UC Assumptions'!$C$29*'1. UC Assumptions'!$C$28,0)</f>
        <v>52577.401592259746</v>
      </c>
      <c r="BU208" s="312">
        <f>BT208*'1. UC Assumptions'!$C$19</f>
        <v>23039.417377728219</v>
      </c>
      <c r="BV208" s="312">
        <f t="shared" si="153"/>
        <v>11727490.82159226</v>
      </c>
      <c r="BW208" s="79"/>
      <c r="BX208" s="93"/>
      <c r="BY208" s="93"/>
      <c r="BZ208" s="136">
        <v>11621684.373782048</v>
      </c>
      <c r="CA208" s="136">
        <v>35326523.20964133</v>
      </c>
      <c r="CB208" s="146">
        <f t="shared" si="137"/>
        <v>0</v>
      </c>
    </row>
    <row r="209" spans="1:80" s="6" customFormat="1">
      <c r="A209" s="130" t="s">
        <v>1239</v>
      </c>
      <c r="B209" s="130" t="s">
        <v>524</v>
      </c>
      <c r="C209" s="246" t="s">
        <v>524</v>
      </c>
      <c r="D209" s="246" t="s">
        <v>524</v>
      </c>
      <c r="E209" s="129" t="s">
        <v>580</v>
      </c>
      <c r="F209" s="130"/>
      <c r="G209" s="130"/>
      <c r="H209" s="130" t="s">
        <v>523</v>
      </c>
      <c r="I209" s="246" t="s">
        <v>562</v>
      </c>
      <c r="J209" s="101"/>
      <c r="K209" s="125" t="str">
        <f t="shared" si="143"/>
        <v xml:space="preserve"> </v>
      </c>
      <c r="L209" s="136">
        <v>12671418.935757576</v>
      </c>
      <c r="M209" s="136">
        <v>14924583</v>
      </c>
      <c r="N209" s="151">
        <f t="shared" si="144"/>
        <v>7.4559292332613936E-2</v>
      </c>
      <c r="O209" s="136">
        <v>29653540.311297104</v>
      </c>
      <c r="P209" s="136">
        <v>0</v>
      </c>
      <c r="Q209" s="136">
        <f t="shared" si="145"/>
        <v>29653540.311297104</v>
      </c>
      <c r="R209" s="136">
        <v>0</v>
      </c>
      <c r="S209" s="136">
        <f t="shared" si="183"/>
        <v>29653540.311297104</v>
      </c>
      <c r="T209" s="136">
        <f t="shared" si="155"/>
        <v>0</v>
      </c>
      <c r="U209" s="136" t="b">
        <f t="shared" si="156"/>
        <v>0</v>
      </c>
      <c r="V209" s="136">
        <v>0</v>
      </c>
      <c r="W209" s="136">
        <v>0</v>
      </c>
      <c r="X209" s="136">
        <v>0</v>
      </c>
      <c r="Y209" s="136">
        <v>0</v>
      </c>
      <c r="Z209" s="136">
        <v>0</v>
      </c>
      <c r="AA209" s="63">
        <f t="shared" si="146"/>
        <v>0</v>
      </c>
      <c r="AB209" s="63">
        <v>0</v>
      </c>
      <c r="AC209" s="63">
        <f t="shared" si="147"/>
        <v>29653540.311297104</v>
      </c>
      <c r="AD209" s="44">
        <f>IF(E209='2. UC Pool Allocations by Type'!B$5,'2. UC Pool Allocations by Type'!J$5,IF(E209='2. UC Pool Allocations by Type'!B$6,'2. UC Pool Allocations by Type'!J$6,IF(E209='2. UC Pool Allocations by Type'!B$7,'2. UC Pool Allocations by Type'!J$7,IF(E209='2. UC Pool Allocations by Type'!B$10,'2. UC Pool Allocations by Type'!J$10,IF(E209='2. UC Pool Allocations by Type'!B$14,'2. UC Pool Allocations by Type'!J$14,IF(E209='2. UC Pool Allocations by Type'!B$15,'2. UC Pool Allocations by Type'!J$15,IF(E209='2. UC Pool Allocations by Type'!B$16,'2. UC Pool Allocations by Type'!J$16,0)))))))</f>
        <v>1888113440.4202065</v>
      </c>
      <c r="AE209" s="64">
        <f t="shared" si="157"/>
        <v>29653540.311297104</v>
      </c>
      <c r="AF209" s="64">
        <f t="shared" si="158"/>
        <v>0</v>
      </c>
      <c r="AG209" s="64">
        <f t="shared" si="159"/>
        <v>0</v>
      </c>
      <c r="AH209" s="64">
        <f t="shared" si="160"/>
        <v>0</v>
      </c>
      <c r="AI209" s="64">
        <f t="shared" si="161"/>
        <v>0</v>
      </c>
      <c r="AJ209" s="64">
        <f t="shared" si="162"/>
        <v>0</v>
      </c>
      <c r="AK209" s="64">
        <f t="shared" si="163"/>
        <v>0</v>
      </c>
      <c r="AL209" s="42">
        <f t="shared" si="164"/>
        <v>11068118.136197465</v>
      </c>
      <c r="AM209" s="44">
        <f>IF($F209=$E$362,S209*'1. UC Assumptions'!$H$14,0)</f>
        <v>0</v>
      </c>
      <c r="AN209" s="63">
        <f t="shared" si="148"/>
        <v>0</v>
      </c>
      <c r="AO209" s="63">
        <f t="shared" si="165"/>
        <v>0</v>
      </c>
      <c r="AP209" s="63">
        <f t="shared" si="166"/>
        <v>0</v>
      </c>
      <c r="AQ209" s="63">
        <f t="shared" si="167"/>
        <v>0</v>
      </c>
      <c r="AR209" s="63">
        <f t="shared" si="168"/>
        <v>0</v>
      </c>
      <c r="AS209" s="63">
        <f t="shared" si="169"/>
        <v>11068118.136197465</v>
      </c>
      <c r="AT209" s="63">
        <f t="shared" si="170"/>
        <v>-1217786.4184123664</v>
      </c>
      <c r="AU209" s="87">
        <f t="shared" si="149"/>
        <v>9850331.7177850977</v>
      </c>
      <c r="AV209" s="310">
        <v>9844613.8499999996</v>
      </c>
      <c r="AW209" s="310">
        <f>AV209*'1. UC Assumptions'!$C$19</f>
        <v>4313909.7890699999</v>
      </c>
      <c r="AX209" s="311">
        <f>IF(((S209+AA209)-AV209)*'1. UC Assumptions'!$C$19&gt;0,((S209+AA209)-AV209)*'1. UC Assumptions'!$C$19,0)</f>
        <v>8680271.5753403902</v>
      </c>
      <c r="AY209" s="311">
        <f t="shared" si="150"/>
        <v>12994181.364410389</v>
      </c>
      <c r="AZ209" s="311">
        <f>ROUND(AY209/'1. UC Assumptions'!$C$19,2)</f>
        <v>29653540.309999999</v>
      </c>
      <c r="BA209" s="311">
        <f t="shared" si="141"/>
        <v>9850331.7177850977</v>
      </c>
      <c r="BB209" s="311">
        <f t="shared" si="171"/>
        <v>0</v>
      </c>
      <c r="BC209" s="311">
        <f t="shared" si="172"/>
        <v>0</v>
      </c>
      <c r="BD209" s="311">
        <f t="shared" si="173"/>
        <v>19803208.592214901</v>
      </c>
      <c r="BE209" s="311">
        <f t="shared" si="174"/>
        <v>0</v>
      </c>
      <c r="BF209" s="311">
        <f t="shared" si="175"/>
        <v>0</v>
      </c>
      <c r="BG209" s="311">
        <f t="shared" si="154"/>
        <v>0</v>
      </c>
      <c r="BH209" s="311">
        <v>8823667.6662569493</v>
      </c>
      <c r="BI209" s="311">
        <f t="shared" si="151"/>
        <v>9850331.7177850977</v>
      </c>
      <c r="BJ209" s="312">
        <f t="shared" si="152"/>
        <v>1026664.0515281484</v>
      </c>
      <c r="BK209" s="311">
        <f t="shared" si="176"/>
        <v>9850331.7177850977</v>
      </c>
      <c r="BL209" s="311">
        <f t="shared" si="177"/>
        <v>0</v>
      </c>
      <c r="BM209" s="311">
        <f t="shared" si="178"/>
        <v>0</v>
      </c>
      <c r="BN209" s="311">
        <f t="shared" si="179"/>
        <v>0</v>
      </c>
      <c r="BO209" s="311">
        <f t="shared" si="180"/>
        <v>0</v>
      </c>
      <c r="BP209" s="311">
        <f t="shared" si="181"/>
        <v>0</v>
      </c>
      <c r="BQ209" s="311">
        <f t="shared" si="182"/>
        <v>0</v>
      </c>
      <c r="BR209" s="311">
        <f t="shared" si="142"/>
        <v>5717.8677850980312</v>
      </c>
      <c r="BS209" s="311">
        <f>ROUNDDOWN(BR209*'1. UC Assumptions'!$C$19,2)</f>
        <v>2505.56</v>
      </c>
      <c r="BT209" s="313">
        <f>IF(BR209&gt;0,BR209/'1. UC Assumptions'!$C$29*'1. UC Assumptions'!$C$28,0)</f>
        <v>5021.1105887735921</v>
      </c>
      <c r="BU209" s="312">
        <f>BT209*'1. UC Assumptions'!$C$19</f>
        <v>2200.2506600005881</v>
      </c>
      <c r="BV209" s="312">
        <f t="shared" si="153"/>
        <v>9849634.9605887737</v>
      </c>
      <c r="BW209" s="79"/>
      <c r="BX209" s="93"/>
      <c r="BY209" s="93"/>
      <c r="BZ209" s="136">
        <v>13239835.555757577</v>
      </c>
      <c r="CA209" s="136">
        <v>29653540.311297104</v>
      </c>
      <c r="CB209" s="146">
        <f t="shared" si="137"/>
        <v>0</v>
      </c>
    </row>
    <row r="210" spans="1:80" s="6" customFormat="1">
      <c r="A210" s="130" t="s">
        <v>1240</v>
      </c>
      <c r="B210" s="130" t="s">
        <v>403</v>
      </c>
      <c r="C210" s="246" t="s">
        <v>403</v>
      </c>
      <c r="D210" s="246" t="s">
        <v>403</v>
      </c>
      <c r="E210" s="129" t="s">
        <v>580</v>
      </c>
      <c r="F210" s="130"/>
      <c r="G210" s="130"/>
      <c r="H210" s="130" t="s">
        <v>402</v>
      </c>
      <c r="I210" s="246" t="s">
        <v>1424</v>
      </c>
      <c r="J210" s="101"/>
      <c r="K210" s="125">
        <f t="shared" si="143"/>
        <v>1</v>
      </c>
      <c r="L210" s="136">
        <v>13443871.174256116</v>
      </c>
      <c r="M210" s="136">
        <v>20179357.390000001</v>
      </c>
      <c r="N210" s="151">
        <f t="shared" si="144"/>
        <v>8.5212079218903281E-2</v>
      </c>
      <c r="O210" s="136">
        <v>36488333.780268803</v>
      </c>
      <c r="P210" s="136">
        <v>0</v>
      </c>
      <c r="Q210" s="136">
        <f t="shared" si="145"/>
        <v>36488333.780268803</v>
      </c>
      <c r="R210" s="136">
        <v>3783824.2998006418</v>
      </c>
      <c r="S210" s="136">
        <f t="shared" si="183"/>
        <v>32704509.480468161</v>
      </c>
      <c r="T210" s="136">
        <f t="shared" si="155"/>
        <v>0</v>
      </c>
      <c r="U210" s="136" t="b">
        <f t="shared" si="156"/>
        <v>0</v>
      </c>
      <c r="V210" s="136">
        <v>0</v>
      </c>
      <c r="W210" s="136">
        <v>0</v>
      </c>
      <c r="X210" s="136">
        <v>0</v>
      </c>
      <c r="Y210" s="136">
        <v>0</v>
      </c>
      <c r="Z210" s="136">
        <v>0</v>
      </c>
      <c r="AA210" s="63">
        <f t="shared" si="146"/>
        <v>0</v>
      </c>
      <c r="AB210" s="63">
        <v>0</v>
      </c>
      <c r="AC210" s="63">
        <f t="shared" si="147"/>
        <v>32704509.480468161</v>
      </c>
      <c r="AD210" s="44">
        <f>IF(E210='2. UC Pool Allocations by Type'!B$5,'2. UC Pool Allocations by Type'!J$5,IF(E210='2. UC Pool Allocations by Type'!B$6,'2. UC Pool Allocations by Type'!J$6,IF(E210='2. UC Pool Allocations by Type'!B$7,'2. UC Pool Allocations by Type'!J$7,IF(E210='2. UC Pool Allocations by Type'!B$10,'2. UC Pool Allocations by Type'!J$10,IF(E210='2. UC Pool Allocations by Type'!B$14,'2. UC Pool Allocations by Type'!J$14,IF(E210='2. UC Pool Allocations by Type'!B$15,'2. UC Pool Allocations by Type'!J$15,IF(E210='2. UC Pool Allocations by Type'!B$16,'2. UC Pool Allocations by Type'!J$16,0)))))))</f>
        <v>1888113440.4202065</v>
      </c>
      <c r="AE210" s="64">
        <f t="shared" si="157"/>
        <v>32704509.480468161</v>
      </c>
      <c r="AF210" s="64">
        <f t="shared" si="158"/>
        <v>0</v>
      </c>
      <c r="AG210" s="64">
        <f t="shared" si="159"/>
        <v>0</v>
      </c>
      <c r="AH210" s="64">
        <f t="shared" si="160"/>
        <v>0</v>
      </c>
      <c r="AI210" s="64">
        <f t="shared" si="161"/>
        <v>0</v>
      </c>
      <c r="AJ210" s="64">
        <f t="shared" si="162"/>
        <v>0</v>
      </c>
      <c r="AK210" s="64">
        <f t="shared" si="163"/>
        <v>0</v>
      </c>
      <c r="AL210" s="42">
        <f t="shared" si="164"/>
        <v>12206885.610157957</v>
      </c>
      <c r="AM210" s="44">
        <f>IF($F210=$E$362,S210*'1. UC Assumptions'!$H$14,0)</f>
        <v>0</v>
      </c>
      <c r="AN210" s="63">
        <f t="shared" si="148"/>
        <v>0</v>
      </c>
      <c r="AO210" s="63">
        <f t="shared" si="165"/>
        <v>0</v>
      </c>
      <c r="AP210" s="63">
        <f t="shared" si="166"/>
        <v>0</v>
      </c>
      <c r="AQ210" s="63">
        <f t="shared" si="167"/>
        <v>0</v>
      </c>
      <c r="AR210" s="63">
        <f t="shared" si="168"/>
        <v>0</v>
      </c>
      <c r="AS210" s="63">
        <f t="shared" si="169"/>
        <v>12206885.610157957</v>
      </c>
      <c r="AT210" s="63">
        <f t="shared" si="170"/>
        <v>-1343081.0300576375</v>
      </c>
      <c r="AU210" s="87">
        <f t="shared" si="149"/>
        <v>10863804.58010032</v>
      </c>
      <c r="AV210" s="310">
        <v>10729692.08</v>
      </c>
      <c r="AW210" s="310">
        <f>AV210*'1. UC Assumptions'!$C$19</f>
        <v>4701751.0694559999</v>
      </c>
      <c r="AX210" s="311">
        <f>IF(((S210+AA210)-AV210)*'1. UC Assumptions'!$C$19&gt;0,((S210+AA210)-AV210)*'1. UC Assumptions'!$C$19,0)</f>
        <v>9629364.9848851487</v>
      </c>
      <c r="AY210" s="311">
        <f t="shared" si="150"/>
        <v>14331116.054341149</v>
      </c>
      <c r="AZ210" s="311">
        <f>ROUND(AY210/'1. UC Assumptions'!$C$19,2)</f>
        <v>32704509.48</v>
      </c>
      <c r="BA210" s="311">
        <f t="shared" si="141"/>
        <v>10863804.58010032</v>
      </c>
      <c r="BB210" s="311">
        <f t="shared" si="171"/>
        <v>0</v>
      </c>
      <c r="BC210" s="311">
        <f t="shared" si="172"/>
        <v>0</v>
      </c>
      <c r="BD210" s="311">
        <f t="shared" si="173"/>
        <v>21840704.89989968</v>
      </c>
      <c r="BE210" s="311">
        <f t="shared" si="174"/>
        <v>0</v>
      </c>
      <c r="BF210" s="311">
        <f t="shared" si="175"/>
        <v>0</v>
      </c>
      <c r="BG210" s="311">
        <f t="shared" si="154"/>
        <v>0</v>
      </c>
      <c r="BH210" s="311">
        <v>9616957.9240367431</v>
      </c>
      <c r="BI210" s="311">
        <f t="shared" si="151"/>
        <v>10863804.58010032</v>
      </c>
      <c r="BJ210" s="312">
        <f t="shared" si="152"/>
        <v>1246846.6560635772</v>
      </c>
      <c r="BK210" s="311">
        <f t="shared" si="176"/>
        <v>10863804.58010032</v>
      </c>
      <c r="BL210" s="311">
        <f t="shared" si="177"/>
        <v>0</v>
      </c>
      <c r="BM210" s="311">
        <f t="shared" si="178"/>
        <v>0</v>
      </c>
      <c r="BN210" s="311">
        <f t="shared" si="179"/>
        <v>0</v>
      </c>
      <c r="BO210" s="311">
        <f t="shared" si="180"/>
        <v>0</v>
      </c>
      <c r="BP210" s="311">
        <f t="shared" si="181"/>
        <v>0</v>
      </c>
      <c r="BQ210" s="311">
        <f t="shared" si="182"/>
        <v>0</v>
      </c>
      <c r="BR210" s="311">
        <f t="shared" si="142"/>
        <v>134112.50010032021</v>
      </c>
      <c r="BS210" s="311">
        <f>ROUNDDOWN(BR210*'1. UC Assumptions'!$C$19,2)</f>
        <v>58768.09</v>
      </c>
      <c r="BT210" s="313">
        <f>IF(BR210&gt;0,BR210/'1. UC Assumptions'!$C$29*'1. UC Assumptions'!$C$28,0)</f>
        <v>117770.07088125109</v>
      </c>
      <c r="BU210" s="312">
        <f>BT210*'1. UC Assumptions'!$C$19</f>
        <v>51606.845060164225</v>
      </c>
      <c r="BV210" s="312">
        <f t="shared" si="153"/>
        <v>10847462.150881251</v>
      </c>
      <c r="BW210" s="79"/>
      <c r="BX210" s="93"/>
      <c r="BY210" s="93"/>
      <c r="BZ210" s="136">
        <v>14476629.524256118</v>
      </c>
      <c r="CA210" s="136">
        <v>36488333.780268803</v>
      </c>
      <c r="CB210" s="146">
        <f t="shared" si="137"/>
        <v>0</v>
      </c>
    </row>
    <row r="211" spans="1:80" s="6" customFormat="1">
      <c r="A211" s="130" t="s">
        <v>775</v>
      </c>
      <c r="B211" s="130" t="s">
        <v>776</v>
      </c>
      <c r="C211" s="246" t="s">
        <v>776</v>
      </c>
      <c r="D211" s="246" t="s">
        <v>776</v>
      </c>
      <c r="E211" s="129" t="s">
        <v>580</v>
      </c>
      <c r="F211" s="130"/>
      <c r="G211" s="130"/>
      <c r="H211" s="130" t="s">
        <v>777</v>
      </c>
      <c r="I211" s="246" t="s">
        <v>562</v>
      </c>
      <c r="J211" s="101"/>
      <c r="K211" s="125" t="str">
        <f t="shared" si="143"/>
        <v xml:space="preserve"> </v>
      </c>
      <c r="L211" s="136">
        <v>5059929.2361224508</v>
      </c>
      <c r="M211" s="136">
        <v>11617315</v>
      </c>
      <c r="N211" s="151">
        <f t="shared" si="144"/>
        <v>8.3844919046227151E-2</v>
      </c>
      <c r="O211" s="136">
        <v>18075546.429014295</v>
      </c>
      <c r="P211" s="136">
        <v>0</v>
      </c>
      <c r="Q211" s="136">
        <f t="shared" si="145"/>
        <v>18075546.429014295</v>
      </c>
      <c r="R211" s="136">
        <v>0</v>
      </c>
      <c r="S211" s="136">
        <f t="shared" ref="S211:S242" si="184">Q211-R211</f>
        <v>18075546.429014295</v>
      </c>
      <c r="T211" s="136">
        <f t="shared" si="155"/>
        <v>0</v>
      </c>
      <c r="U211" s="136" t="b">
        <f t="shared" si="156"/>
        <v>0</v>
      </c>
      <c r="V211" s="136">
        <v>0</v>
      </c>
      <c r="W211" s="136">
        <v>0</v>
      </c>
      <c r="X211" s="136">
        <v>0</v>
      </c>
      <c r="Y211" s="136">
        <v>0</v>
      </c>
      <c r="Z211" s="136">
        <v>0</v>
      </c>
      <c r="AA211" s="63">
        <f t="shared" si="146"/>
        <v>0</v>
      </c>
      <c r="AB211" s="63">
        <v>0</v>
      </c>
      <c r="AC211" s="63">
        <f t="shared" si="147"/>
        <v>18075546.429014295</v>
      </c>
      <c r="AD211" s="44">
        <f>IF(E211='2. UC Pool Allocations by Type'!B$5,'2. UC Pool Allocations by Type'!J$5,IF(E211='2. UC Pool Allocations by Type'!B$6,'2. UC Pool Allocations by Type'!J$6,IF(E211='2. UC Pool Allocations by Type'!B$7,'2. UC Pool Allocations by Type'!J$7,IF(E211='2. UC Pool Allocations by Type'!B$10,'2. UC Pool Allocations by Type'!J$10,IF(E211='2. UC Pool Allocations by Type'!B$14,'2. UC Pool Allocations by Type'!J$14,IF(E211='2. UC Pool Allocations by Type'!B$15,'2. UC Pool Allocations by Type'!J$15,IF(E211='2. UC Pool Allocations by Type'!B$16,'2. UC Pool Allocations by Type'!J$16,0)))))))</f>
        <v>1888113440.4202065</v>
      </c>
      <c r="AE211" s="64">
        <f t="shared" si="157"/>
        <v>18075546.429014295</v>
      </c>
      <c r="AF211" s="64">
        <f t="shared" si="158"/>
        <v>0</v>
      </c>
      <c r="AG211" s="64">
        <f t="shared" si="159"/>
        <v>0</v>
      </c>
      <c r="AH211" s="64">
        <f t="shared" si="160"/>
        <v>0</v>
      </c>
      <c r="AI211" s="64">
        <f t="shared" si="161"/>
        <v>0</v>
      </c>
      <c r="AJ211" s="64">
        <f t="shared" si="162"/>
        <v>0</v>
      </c>
      <c r="AK211" s="64">
        <f t="shared" si="163"/>
        <v>0</v>
      </c>
      <c r="AL211" s="42">
        <f t="shared" si="164"/>
        <v>6746657.6048740707</v>
      </c>
      <c r="AM211" s="44">
        <f>IF($F211=$E$362,S211*'1. UC Assumptions'!$H$14,0)</f>
        <v>0</v>
      </c>
      <c r="AN211" s="63">
        <f t="shared" si="148"/>
        <v>0</v>
      </c>
      <c r="AO211" s="63">
        <f t="shared" si="165"/>
        <v>0</v>
      </c>
      <c r="AP211" s="63">
        <f t="shared" si="166"/>
        <v>0</v>
      </c>
      <c r="AQ211" s="63">
        <f t="shared" si="167"/>
        <v>0</v>
      </c>
      <c r="AR211" s="63">
        <f t="shared" si="168"/>
        <v>0</v>
      </c>
      <c r="AS211" s="63">
        <f t="shared" si="169"/>
        <v>6746657.6048740707</v>
      </c>
      <c r="AT211" s="63">
        <f t="shared" si="170"/>
        <v>-742311.19507338526</v>
      </c>
      <c r="AU211" s="87">
        <f t="shared" si="149"/>
        <v>6004346.4098006859</v>
      </c>
      <c r="AV211" s="310">
        <v>5949449.8399999999</v>
      </c>
      <c r="AW211" s="310">
        <f>AV211*'1. UC Assumptions'!$C$19</f>
        <v>2607048.919888</v>
      </c>
      <c r="AX211" s="311">
        <f>IF(((S211+AA211)-AV211)*'1. UC Assumptions'!$C$19&gt;0,((S211+AA211)-AV211)*'1. UC Assumptions'!$C$19,0)</f>
        <v>5313655.5253060637</v>
      </c>
      <c r="AY211" s="311">
        <f t="shared" si="150"/>
        <v>7920704.4451940637</v>
      </c>
      <c r="AZ211" s="311">
        <f>ROUND(AY211/'1. UC Assumptions'!$C$19,2)</f>
        <v>18075546.43</v>
      </c>
      <c r="BA211" s="311">
        <f t="shared" si="141"/>
        <v>6004346.4098006859</v>
      </c>
      <c r="BB211" s="311">
        <f t="shared" si="171"/>
        <v>0</v>
      </c>
      <c r="BC211" s="311">
        <f t="shared" si="172"/>
        <v>0</v>
      </c>
      <c r="BD211" s="311">
        <f t="shared" si="173"/>
        <v>12071200.020199314</v>
      </c>
      <c r="BE211" s="311">
        <f t="shared" si="174"/>
        <v>0</v>
      </c>
      <c r="BF211" s="311">
        <f t="shared" si="175"/>
        <v>0</v>
      </c>
      <c r="BG211" s="311">
        <f t="shared" si="154"/>
        <v>0</v>
      </c>
      <c r="BH211" s="311">
        <v>5332455.8054124201</v>
      </c>
      <c r="BI211" s="311">
        <f t="shared" si="151"/>
        <v>6004346.4098006859</v>
      </c>
      <c r="BJ211" s="312">
        <f t="shared" si="152"/>
        <v>671890.60438826587</v>
      </c>
      <c r="BK211" s="311">
        <f t="shared" si="176"/>
        <v>6004346.4098006859</v>
      </c>
      <c r="BL211" s="311">
        <f t="shared" si="177"/>
        <v>0</v>
      </c>
      <c r="BM211" s="311">
        <f t="shared" si="178"/>
        <v>0</v>
      </c>
      <c r="BN211" s="311">
        <f t="shared" si="179"/>
        <v>0</v>
      </c>
      <c r="BO211" s="311">
        <f t="shared" si="180"/>
        <v>0</v>
      </c>
      <c r="BP211" s="311">
        <f t="shared" si="181"/>
        <v>0</v>
      </c>
      <c r="BQ211" s="311">
        <f t="shared" si="182"/>
        <v>0</v>
      </c>
      <c r="BR211" s="311">
        <f t="shared" si="142"/>
        <v>54896.569800686091</v>
      </c>
      <c r="BS211" s="311">
        <f>ROUNDDOWN(BR211*'1. UC Assumptions'!$C$19,2)</f>
        <v>24055.67</v>
      </c>
      <c r="BT211" s="313">
        <f>IF(BR211&gt;0,BR211/'1. UC Assumptions'!$C$29*'1. UC Assumptions'!$C$28,0)</f>
        <v>48207.086675203303</v>
      </c>
      <c r="BU211" s="312">
        <f>BT211*'1. UC Assumptions'!$C$19</f>
        <v>21124.345381074087</v>
      </c>
      <c r="BV211" s="312">
        <f t="shared" si="153"/>
        <v>5997656.9266752033</v>
      </c>
      <c r="BW211" s="79"/>
      <c r="BX211" s="93"/>
      <c r="BY211" s="93"/>
      <c r="BZ211" s="136">
        <v>5550525.6661224505</v>
      </c>
      <c r="CA211" s="136">
        <v>18075546.429014295</v>
      </c>
      <c r="CB211" s="146">
        <f t="shared" ref="CB211:CB272" si="185">CA211-Q211</f>
        <v>0</v>
      </c>
    </row>
    <row r="212" spans="1:80" s="6" customFormat="1">
      <c r="A212" s="130" t="s">
        <v>166</v>
      </c>
      <c r="B212" s="130" t="s">
        <v>167</v>
      </c>
      <c r="C212" s="246" t="s">
        <v>167</v>
      </c>
      <c r="D212" s="246" t="s">
        <v>167</v>
      </c>
      <c r="E212" s="129" t="s">
        <v>599</v>
      </c>
      <c r="F212" s="130" t="s">
        <v>604</v>
      </c>
      <c r="G212" s="130"/>
      <c r="H212" s="130" t="s">
        <v>165</v>
      </c>
      <c r="I212" s="246" t="s">
        <v>1425</v>
      </c>
      <c r="J212" s="101"/>
      <c r="K212" s="125">
        <f t="shared" si="143"/>
        <v>1</v>
      </c>
      <c r="L212" s="136">
        <v>37207.317484433326</v>
      </c>
      <c r="M212" s="136">
        <v>463128</v>
      </c>
      <c r="N212" s="151">
        <f t="shared" si="144"/>
        <v>5.857163588459624E-2</v>
      </c>
      <c r="O212" s="136">
        <v>529640.77552033542</v>
      </c>
      <c r="P212" s="136">
        <v>0</v>
      </c>
      <c r="Q212" s="136">
        <f t="shared" si="145"/>
        <v>529640.77552033542</v>
      </c>
      <c r="R212" s="136">
        <v>168871.4809397138</v>
      </c>
      <c r="S212" s="136">
        <f t="shared" si="184"/>
        <v>360769.29458062164</v>
      </c>
      <c r="T212" s="136" t="b">
        <f t="shared" si="155"/>
        <v>0</v>
      </c>
      <c r="U212" s="136">
        <f t="shared" si="156"/>
        <v>360769.29458062164</v>
      </c>
      <c r="V212" s="136">
        <v>0</v>
      </c>
      <c r="W212" s="136">
        <v>0</v>
      </c>
      <c r="X212" s="136">
        <v>0</v>
      </c>
      <c r="Y212" s="136">
        <v>0</v>
      </c>
      <c r="Z212" s="136">
        <v>0</v>
      </c>
      <c r="AA212" s="63">
        <f t="shared" si="146"/>
        <v>0</v>
      </c>
      <c r="AB212" s="63">
        <v>0</v>
      </c>
      <c r="AC212" s="63">
        <f t="shared" si="147"/>
        <v>360769.29458062164</v>
      </c>
      <c r="AD212" s="44">
        <f>IF(E212='2. UC Pool Allocations by Type'!B$5,'2. UC Pool Allocations by Type'!J$5,IF(E212='2. UC Pool Allocations by Type'!B$6,'2. UC Pool Allocations by Type'!J$6,IF(E212='2. UC Pool Allocations by Type'!B$7,'2. UC Pool Allocations by Type'!J$7,IF(E212='2. UC Pool Allocations by Type'!B$10,'2. UC Pool Allocations by Type'!J$10,IF(E212='2. UC Pool Allocations by Type'!B$14,'2. UC Pool Allocations by Type'!J$14,IF(E212='2. UC Pool Allocations by Type'!B$15,'2. UC Pool Allocations by Type'!J$15,IF(E212='2. UC Pool Allocations by Type'!B$16,'2. UC Pool Allocations by Type'!J$16,0)))))))</f>
        <v>232198730.65142876</v>
      </c>
      <c r="AE212" s="64">
        <f t="shared" si="157"/>
        <v>0</v>
      </c>
      <c r="AF212" s="64">
        <f t="shared" si="158"/>
        <v>360769.29458062164</v>
      </c>
      <c r="AG212" s="64">
        <f t="shared" si="159"/>
        <v>0</v>
      </c>
      <c r="AH212" s="64">
        <f t="shared" si="160"/>
        <v>0</v>
      </c>
      <c r="AI212" s="64">
        <f t="shared" si="161"/>
        <v>0</v>
      </c>
      <c r="AJ212" s="64">
        <f t="shared" si="162"/>
        <v>0</v>
      </c>
      <c r="AK212" s="64">
        <f t="shared" si="163"/>
        <v>0</v>
      </c>
      <c r="AL212" s="42">
        <f t="shared" si="164"/>
        <v>180685.62853465628</v>
      </c>
      <c r="AM212" s="44">
        <f>IF($F212=$E$362,S212*'1. UC Assumptions'!$H$14,0)</f>
        <v>286765.33671792998</v>
      </c>
      <c r="AN212" s="63">
        <f t="shared" si="148"/>
        <v>106079.7081832737</v>
      </c>
      <c r="AO212" s="63">
        <f t="shared" si="165"/>
        <v>106079.7081832737</v>
      </c>
      <c r="AP212" s="63">
        <f t="shared" si="166"/>
        <v>0</v>
      </c>
      <c r="AQ212" s="63">
        <f t="shared" si="167"/>
        <v>0</v>
      </c>
      <c r="AR212" s="63">
        <f t="shared" si="168"/>
        <v>0</v>
      </c>
      <c r="AS212" s="63">
        <f t="shared" si="169"/>
        <v>0</v>
      </c>
      <c r="AT212" s="63">
        <f t="shared" si="170"/>
        <v>0</v>
      </c>
      <c r="AU212" s="87">
        <f t="shared" si="149"/>
        <v>286765.33671792998</v>
      </c>
      <c r="AV212" s="310">
        <v>285756.52</v>
      </c>
      <c r="AW212" s="310">
        <f>AV212*'1. UC Assumptions'!$C$19</f>
        <v>125218.507064</v>
      </c>
      <c r="AX212" s="311">
        <f>IF(((S212+AA212)-AV212)*'1. UC Assumptions'!$C$19&gt;0,((S212+AA212)-AV212)*'1. UC Assumptions'!$C$19,0)</f>
        <v>32870.597821228395</v>
      </c>
      <c r="AY212" s="311">
        <f t="shared" si="150"/>
        <v>158089.10488522839</v>
      </c>
      <c r="AZ212" s="311">
        <f>ROUND(AY212/'1. UC Assumptions'!$C$19,2)</f>
        <v>360769.29</v>
      </c>
      <c r="BA212" s="311">
        <f t="shared" si="141"/>
        <v>286765.33671792998</v>
      </c>
      <c r="BB212" s="311">
        <f t="shared" si="171"/>
        <v>0</v>
      </c>
      <c r="BC212" s="311">
        <f t="shared" si="172"/>
        <v>0</v>
      </c>
      <c r="BD212" s="311">
        <f t="shared" si="173"/>
        <v>0</v>
      </c>
      <c r="BE212" s="311">
        <f t="shared" si="174"/>
        <v>0</v>
      </c>
      <c r="BF212" s="311">
        <f t="shared" si="175"/>
        <v>0</v>
      </c>
      <c r="BG212" s="311">
        <f t="shared" si="154"/>
        <v>0</v>
      </c>
      <c r="BH212" s="311">
        <v>285756.52991696069</v>
      </c>
      <c r="BI212" s="311">
        <f t="shared" si="151"/>
        <v>286765.33671792998</v>
      </c>
      <c r="BJ212" s="312">
        <f t="shared" si="152"/>
        <v>1008.8068009692943</v>
      </c>
      <c r="BK212" s="311">
        <f t="shared" si="176"/>
        <v>0</v>
      </c>
      <c r="BL212" s="311">
        <f t="shared" si="177"/>
        <v>286765.33671792998</v>
      </c>
      <c r="BM212" s="311">
        <f t="shared" si="178"/>
        <v>0</v>
      </c>
      <c r="BN212" s="311">
        <f t="shared" si="179"/>
        <v>0</v>
      </c>
      <c r="BO212" s="311">
        <f t="shared" si="180"/>
        <v>0</v>
      </c>
      <c r="BP212" s="311">
        <f t="shared" si="181"/>
        <v>0</v>
      </c>
      <c r="BQ212" s="311">
        <f t="shared" si="182"/>
        <v>0</v>
      </c>
      <c r="BR212" s="311">
        <f t="shared" si="142"/>
        <v>1008.8167179299635</v>
      </c>
      <c r="BS212" s="311">
        <f>ROUNDDOWN(BR212*'1. UC Assumptions'!$C$19,2)</f>
        <v>442.06</v>
      </c>
      <c r="BT212" s="313">
        <f>IF(BR212&gt;0,BR212/'1. UC Assumptions'!$C$29*'1. UC Assumptions'!$C$28,0)</f>
        <v>885.88622453485391</v>
      </c>
      <c r="BU212" s="312">
        <f>BT212*'1. UC Assumptions'!$C$19</f>
        <v>388.19534359117296</v>
      </c>
      <c r="BV212" s="312">
        <f t="shared" si="153"/>
        <v>286642.40622453485</v>
      </c>
      <c r="BW212" s="79"/>
      <c r="BX212" s="93"/>
      <c r="BY212" s="93"/>
      <c r="BZ212" s="136">
        <v>39915.627484433324</v>
      </c>
      <c r="CA212" s="136">
        <v>529640.77552033542</v>
      </c>
      <c r="CB212" s="146">
        <f t="shared" si="185"/>
        <v>0</v>
      </c>
    </row>
    <row r="213" spans="1:80" s="6" customFormat="1">
      <c r="A213" s="130" t="s">
        <v>529</v>
      </c>
      <c r="B213" s="130" t="s">
        <v>1022</v>
      </c>
      <c r="C213" s="246" t="s">
        <v>1022</v>
      </c>
      <c r="D213" s="246" t="s">
        <v>1022</v>
      </c>
      <c r="E213" s="129" t="s">
        <v>599</v>
      </c>
      <c r="F213" s="130" t="s">
        <v>604</v>
      </c>
      <c r="G213" s="130"/>
      <c r="H213" s="130" t="s">
        <v>874</v>
      </c>
      <c r="I213" s="246" t="s">
        <v>1426</v>
      </c>
      <c r="J213" s="101"/>
      <c r="K213" s="125" t="str">
        <f t="shared" si="143"/>
        <v xml:space="preserve"> </v>
      </c>
      <c r="L213" s="136">
        <v>581709.66061028535</v>
      </c>
      <c r="M213" s="136">
        <v>1283579.8899999999</v>
      </c>
      <c r="N213" s="151">
        <f t="shared" si="144"/>
        <v>6.0588844552547982E-2</v>
      </c>
      <c r="O213" s="136">
        <v>1978305.2892377039</v>
      </c>
      <c r="P213" s="136">
        <v>0</v>
      </c>
      <c r="Q213" s="136">
        <f t="shared" si="145"/>
        <v>1978305.2892377039</v>
      </c>
      <c r="R213" s="136">
        <v>0</v>
      </c>
      <c r="S213" s="136">
        <f t="shared" si="184"/>
        <v>1978305.2892377039</v>
      </c>
      <c r="T213" s="136" t="b">
        <f t="shared" si="155"/>
        <v>0</v>
      </c>
      <c r="U213" s="136">
        <f t="shared" si="156"/>
        <v>1978305.2892377039</v>
      </c>
      <c r="V213" s="136">
        <v>0</v>
      </c>
      <c r="W213" s="136">
        <v>0</v>
      </c>
      <c r="X213" s="136">
        <v>0</v>
      </c>
      <c r="Y213" s="136">
        <v>0</v>
      </c>
      <c r="Z213" s="136">
        <v>0</v>
      </c>
      <c r="AA213" s="63">
        <f t="shared" si="146"/>
        <v>0</v>
      </c>
      <c r="AB213" s="63">
        <v>0</v>
      </c>
      <c r="AC213" s="63">
        <f t="shared" si="147"/>
        <v>1978305.2892377039</v>
      </c>
      <c r="AD213" s="44">
        <f>IF(E213='2. UC Pool Allocations by Type'!B$5,'2. UC Pool Allocations by Type'!J$5,IF(E213='2. UC Pool Allocations by Type'!B$6,'2. UC Pool Allocations by Type'!J$6,IF(E213='2. UC Pool Allocations by Type'!B$7,'2. UC Pool Allocations by Type'!J$7,IF(E213='2. UC Pool Allocations by Type'!B$10,'2. UC Pool Allocations by Type'!J$10,IF(E213='2. UC Pool Allocations by Type'!B$14,'2. UC Pool Allocations by Type'!J$14,IF(E213='2. UC Pool Allocations by Type'!B$15,'2. UC Pool Allocations by Type'!J$15,IF(E213='2. UC Pool Allocations by Type'!B$16,'2. UC Pool Allocations by Type'!J$16,0)))))))</f>
        <v>232198730.65142876</v>
      </c>
      <c r="AE213" s="64">
        <f t="shared" si="157"/>
        <v>0</v>
      </c>
      <c r="AF213" s="64">
        <f t="shared" si="158"/>
        <v>1978305.2892377039</v>
      </c>
      <c r="AG213" s="64">
        <f t="shared" si="159"/>
        <v>0</v>
      </c>
      <c r="AH213" s="64">
        <f t="shared" si="160"/>
        <v>0</v>
      </c>
      <c r="AI213" s="64">
        <f t="shared" si="161"/>
        <v>0</v>
      </c>
      <c r="AJ213" s="64">
        <f t="shared" si="162"/>
        <v>0</v>
      </c>
      <c r="AK213" s="64">
        <f t="shared" si="163"/>
        <v>0</v>
      </c>
      <c r="AL213" s="42">
        <f t="shared" si="164"/>
        <v>990803.09768288594</v>
      </c>
      <c r="AM213" s="44">
        <f>IF($F213=$E$362,S213*'1. UC Assumptions'!$H$14,0)</f>
        <v>1572499.0760607389</v>
      </c>
      <c r="AN213" s="63">
        <f t="shared" si="148"/>
        <v>581695.97837785294</v>
      </c>
      <c r="AO213" s="63">
        <f t="shared" si="165"/>
        <v>581695.97837785294</v>
      </c>
      <c r="AP213" s="63">
        <f t="shared" si="166"/>
        <v>0</v>
      </c>
      <c r="AQ213" s="63">
        <f t="shared" si="167"/>
        <v>0</v>
      </c>
      <c r="AR213" s="63">
        <f t="shared" si="168"/>
        <v>0</v>
      </c>
      <c r="AS213" s="63">
        <f t="shared" si="169"/>
        <v>0</v>
      </c>
      <c r="AT213" s="63">
        <f t="shared" si="170"/>
        <v>0</v>
      </c>
      <c r="AU213" s="87">
        <f t="shared" si="149"/>
        <v>1572499.0760607389</v>
      </c>
      <c r="AV213" s="310">
        <v>1561058.21</v>
      </c>
      <c r="AW213" s="310">
        <f>AV213*'1. UC Assumptions'!$C$19</f>
        <v>684055.7076219999</v>
      </c>
      <c r="AX213" s="311">
        <f>IF(((S213+AA213)-AV213)*'1. UC Assumptions'!$C$19&gt;0,((S213+AA213)-AV213)*'1. UC Assumptions'!$C$19,0)</f>
        <v>182837.67012196186</v>
      </c>
      <c r="AY213" s="311">
        <f t="shared" si="150"/>
        <v>866893.37774396176</v>
      </c>
      <c r="AZ213" s="311">
        <f>ROUND(AY213/'1. UC Assumptions'!$C$19,2)</f>
        <v>1978305.29</v>
      </c>
      <c r="BA213" s="311">
        <f t="shared" si="141"/>
        <v>1572499.0760607389</v>
      </c>
      <c r="BB213" s="311">
        <f t="shared" si="171"/>
        <v>0</v>
      </c>
      <c r="BC213" s="311">
        <f t="shared" si="172"/>
        <v>0</v>
      </c>
      <c r="BD213" s="311">
        <f t="shared" si="173"/>
        <v>0</v>
      </c>
      <c r="BE213" s="311">
        <f t="shared" si="174"/>
        <v>0</v>
      </c>
      <c r="BF213" s="311">
        <f t="shared" si="175"/>
        <v>0</v>
      </c>
      <c r="BG213" s="311">
        <f t="shared" si="154"/>
        <v>0</v>
      </c>
      <c r="BH213" s="311">
        <v>1561058.2368404102</v>
      </c>
      <c r="BI213" s="311">
        <f t="shared" si="151"/>
        <v>1572499.0760607389</v>
      </c>
      <c r="BJ213" s="312">
        <f t="shared" si="152"/>
        <v>11440.839220328722</v>
      </c>
      <c r="BK213" s="311">
        <f t="shared" si="176"/>
        <v>0</v>
      </c>
      <c r="BL213" s="311">
        <f t="shared" si="177"/>
        <v>1572499.0760607389</v>
      </c>
      <c r="BM213" s="311">
        <f t="shared" si="178"/>
        <v>0</v>
      </c>
      <c r="BN213" s="311">
        <f t="shared" si="179"/>
        <v>0</v>
      </c>
      <c r="BO213" s="311">
        <f t="shared" si="180"/>
        <v>0</v>
      </c>
      <c r="BP213" s="311">
        <f t="shared" si="181"/>
        <v>0</v>
      </c>
      <c r="BQ213" s="311">
        <f t="shared" si="182"/>
        <v>0</v>
      </c>
      <c r="BR213" s="311">
        <f t="shared" si="142"/>
        <v>11440.866060738917</v>
      </c>
      <c r="BS213" s="311">
        <f>ROUNDDOWN(BR213*'1. UC Assumptions'!$C$19,2)</f>
        <v>5013.38</v>
      </c>
      <c r="BT213" s="313">
        <f>IF(BR213&gt;0,BR213/'1. UC Assumptions'!$C$29*'1. UC Assumptions'!$C$28,0)</f>
        <v>10046.726486406804</v>
      </c>
      <c r="BU213" s="312">
        <f>BT213*'1. UC Assumptions'!$C$19</f>
        <v>4402.4755463434612</v>
      </c>
      <c r="BV213" s="312">
        <f t="shared" si="153"/>
        <v>1571104.9364864067</v>
      </c>
      <c r="BW213" s="79"/>
      <c r="BX213" s="93"/>
      <c r="BY213" s="93"/>
      <c r="BZ213" s="136">
        <v>595380.18061028537</v>
      </c>
      <c r="CA213" s="136">
        <v>1978305.2892377039</v>
      </c>
      <c r="CB213" s="146">
        <f t="shared" si="185"/>
        <v>0</v>
      </c>
    </row>
    <row r="214" spans="1:80" s="6" customFormat="1">
      <c r="A214" s="130" t="s">
        <v>42</v>
      </c>
      <c r="B214" s="130" t="s">
        <v>43</v>
      </c>
      <c r="C214" s="246" t="s">
        <v>43</v>
      </c>
      <c r="D214" s="246" t="s">
        <v>43</v>
      </c>
      <c r="E214" s="129" t="s">
        <v>580</v>
      </c>
      <c r="F214" s="130"/>
      <c r="G214" s="130"/>
      <c r="H214" s="130" t="s">
        <v>1120</v>
      </c>
      <c r="I214" s="246" t="s">
        <v>1417</v>
      </c>
      <c r="J214" s="101"/>
      <c r="K214" s="125" t="str">
        <f t="shared" si="143"/>
        <v xml:space="preserve"> </v>
      </c>
      <c r="L214" s="136">
        <v>5227266.1943947598</v>
      </c>
      <c r="M214" s="136">
        <v>7045756</v>
      </c>
      <c r="N214" s="151">
        <f t="shared" si="144"/>
        <v>9.2018813085158913E-2</v>
      </c>
      <c r="O214" s="136">
        <v>13402371.129690779</v>
      </c>
      <c r="P214" s="136">
        <v>0</v>
      </c>
      <c r="Q214" s="136">
        <f t="shared" si="145"/>
        <v>13402371.129690779</v>
      </c>
      <c r="R214" s="136">
        <v>0</v>
      </c>
      <c r="S214" s="136">
        <f t="shared" si="184"/>
        <v>13402371.129690779</v>
      </c>
      <c r="T214" s="136">
        <f t="shared" si="155"/>
        <v>0</v>
      </c>
      <c r="U214" s="136" t="b">
        <f t="shared" si="156"/>
        <v>0</v>
      </c>
      <c r="V214" s="136">
        <v>0</v>
      </c>
      <c r="W214" s="136">
        <v>0</v>
      </c>
      <c r="X214" s="136">
        <v>0</v>
      </c>
      <c r="Y214" s="136">
        <v>0</v>
      </c>
      <c r="Z214" s="136">
        <v>0</v>
      </c>
      <c r="AA214" s="63">
        <f t="shared" si="146"/>
        <v>0</v>
      </c>
      <c r="AB214" s="63">
        <v>0</v>
      </c>
      <c r="AC214" s="63">
        <f t="shared" si="147"/>
        <v>13402371.129690779</v>
      </c>
      <c r="AD214" s="44">
        <f>IF(E214='2. UC Pool Allocations by Type'!B$5,'2. UC Pool Allocations by Type'!J$5,IF(E214='2. UC Pool Allocations by Type'!B$6,'2. UC Pool Allocations by Type'!J$6,IF(E214='2. UC Pool Allocations by Type'!B$7,'2. UC Pool Allocations by Type'!J$7,IF(E214='2. UC Pool Allocations by Type'!B$10,'2. UC Pool Allocations by Type'!J$10,IF(E214='2. UC Pool Allocations by Type'!B$14,'2. UC Pool Allocations by Type'!J$14,IF(E214='2. UC Pool Allocations by Type'!B$15,'2. UC Pool Allocations by Type'!J$15,IF(E214='2. UC Pool Allocations by Type'!B$16,'2. UC Pool Allocations by Type'!J$16,0)))))))</f>
        <v>1888113440.4202065</v>
      </c>
      <c r="AE214" s="64">
        <f t="shared" si="157"/>
        <v>13402371.129690779</v>
      </c>
      <c r="AF214" s="64">
        <f t="shared" si="158"/>
        <v>0</v>
      </c>
      <c r="AG214" s="64">
        <f t="shared" si="159"/>
        <v>0</v>
      </c>
      <c r="AH214" s="64">
        <f t="shared" si="160"/>
        <v>0</v>
      </c>
      <c r="AI214" s="64">
        <f t="shared" si="161"/>
        <v>0</v>
      </c>
      <c r="AJ214" s="64">
        <f t="shared" si="162"/>
        <v>0</v>
      </c>
      <c r="AK214" s="64">
        <f t="shared" si="163"/>
        <v>0</v>
      </c>
      <c r="AL214" s="42">
        <f t="shared" si="164"/>
        <v>5002405.2916227048</v>
      </c>
      <c r="AM214" s="44">
        <f>IF($F214=$E$362,S214*'1. UC Assumptions'!$H$14,0)</f>
        <v>0</v>
      </c>
      <c r="AN214" s="63">
        <f t="shared" si="148"/>
        <v>0</v>
      </c>
      <c r="AO214" s="63">
        <f t="shared" si="165"/>
        <v>0</v>
      </c>
      <c r="AP214" s="63">
        <f t="shared" si="166"/>
        <v>0</v>
      </c>
      <c r="AQ214" s="63">
        <f t="shared" si="167"/>
        <v>0</v>
      </c>
      <c r="AR214" s="63">
        <f t="shared" si="168"/>
        <v>0</v>
      </c>
      <c r="AS214" s="63">
        <f t="shared" si="169"/>
        <v>5002405.2916227048</v>
      </c>
      <c r="AT214" s="63">
        <f t="shared" si="170"/>
        <v>-550397.19928623631</v>
      </c>
      <c r="AU214" s="87">
        <f t="shared" si="149"/>
        <v>4452008.0923364684</v>
      </c>
      <c r="AV214" s="310">
        <v>4378285.09</v>
      </c>
      <c r="AW214" s="310">
        <f>AV214*'1. UC Assumptions'!$C$19</f>
        <v>1918564.5264379999</v>
      </c>
      <c r="AX214" s="311">
        <f>IF(((S214+AA214)-AV214)*'1. UC Assumptions'!$C$19&gt;0,((S214+AA214)-AV214)*'1. UC Assumptions'!$C$19,0)</f>
        <v>3954354.5025924994</v>
      </c>
      <c r="AY214" s="311">
        <f t="shared" si="150"/>
        <v>5872919.029030499</v>
      </c>
      <c r="AZ214" s="311">
        <f>ROUND(AY214/'1. UC Assumptions'!$C$19,2)</f>
        <v>13402371.130000001</v>
      </c>
      <c r="BA214" s="311">
        <f t="shared" si="141"/>
        <v>4452008.0923364684</v>
      </c>
      <c r="BB214" s="311">
        <f t="shared" si="171"/>
        <v>0</v>
      </c>
      <c r="BC214" s="311">
        <f t="shared" si="172"/>
        <v>0</v>
      </c>
      <c r="BD214" s="311">
        <f t="shared" si="173"/>
        <v>8950363.0376635324</v>
      </c>
      <c r="BE214" s="311">
        <f t="shared" si="174"/>
        <v>0</v>
      </c>
      <c r="BF214" s="311">
        <f t="shared" si="175"/>
        <v>0</v>
      </c>
      <c r="BG214" s="311">
        <f t="shared" si="154"/>
        <v>0</v>
      </c>
      <c r="BH214" s="311">
        <v>3924230.3778650961</v>
      </c>
      <c r="BI214" s="311">
        <f t="shared" si="151"/>
        <v>4452008.0923364684</v>
      </c>
      <c r="BJ214" s="312">
        <f t="shared" si="152"/>
        <v>527777.71447137231</v>
      </c>
      <c r="BK214" s="311">
        <f t="shared" si="176"/>
        <v>4452008.0923364684</v>
      </c>
      <c r="BL214" s="311">
        <f t="shared" si="177"/>
        <v>0</v>
      </c>
      <c r="BM214" s="311">
        <f t="shared" si="178"/>
        <v>0</v>
      </c>
      <c r="BN214" s="311">
        <f t="shared" si="179"/>
        <v>0</v>
      </c>
      <c r="BO214" s="311">
        <f t="shared" si="180"/>
        <v>0</v>
      </c>
      <c r="BP214" s="311">
        <f t="shared" si="181"/>
        <v>0</v>
      </c>
      <c r="BQ214" s="311">
        <f t="shared" si="182"/>
        <v>0</v>
      </c>
      <c r="BR214" s="311">
        <f t="shared" si="142"/>
        <v>73723.002336468548</v>
      </c>
      <c r="BS214" s="311">
        <f>ROUNDDOWN(BR214*'1. UC Assumptions'!$C$19,2)</f>
        <v>32305.41</v>
      </c>
      <c r="BT214" s="313">
        <f>IF(BR214&gt;0,BR214/'1. UC Assumptions'!$C$29*'1. UC Assumptions'!$C$28,0)</f>
        <v>64739.40314474691</v>
      </c>
      <c r="BU214" s="312">
        <f>BT214*'1. UC Assumptions'!$C$19</f>
        <v>28368.806458028095</v>
      </c>
      <c r="BV214" s="312">
        <f t="shared" si="153"/>
        <v>4443024.4931447469</v>
      </c>
      <c r="BW214" s="79"/>
      <c r="BX214" s="93"/>
      <c r="BY214" s="93"/>
      <c r="BZ214" s="136">
        <v>5683583.7743947599</v>
      </c>
      <c r="CA214" s="136">
        <v>13402371.129690779</v>
      </c>
      <c r="CB214" s="146">
        <f t="shared" si="185"/>
        <v>0</v>
      </c>
    </row>
    <row r="215" spans="1:80" s="6" customFormat="1">
      <c r="A215" s="130" t="s">
        <v>263</v>
      </c>
      <c r="B215" s="130" t="s">
        <v>264</v>
      </c>
      <c r="C215" s="246" t="s">
        <v>264</v>
      </c>
      <c r="D215" s="246" t="s">
        <v>264</v>
      </c>
      <c r="E215" s="129" t="s">
        <v>581</v>
      </c>
      <c r="F215" s="130"/>
      <c r="G215" s="130"/>
      <c r="H215" s="130" t="s">
        <v>721</v>
      </c>
      <c r="I215" s="246" t="s">
        <v>565</v>
      </c>
      <c r="J215" s="101"/>
      <c r="K215" s="125">
        <f t="shared" si="143"/>
        <v>1</v>
      </c>
      <c r="L215" s="136">
        <v>132790610.33554</v>
      </c>
      <c r="M215" s="136">
        <v>410687876</v>
      </c>
      <c r="N215" s="151">
        <f t="shared" si="144"/>
        <v>5.6311424877455885E-2</v>
      </c>
      <c r="O215" s="136">
        <v>574082534.29133725</v>
      </c>
      <c r="P215" s="136">
        <v>0</v>
      </c>
      <c r="Q215" s="136">
        <f t="shared" si="145"/>
        <v>574082534.29133725</v>
      </c>
      <c r="R215" s="136">
        <v>240271449.38023025</v>
      </c>
      <c r="S215" s="136">
        <f t="shared" si="184"/>
        <v>333811084.911107</v>
      </c>
      <c r="T215" s="136" t="b">
        <f t="shared" si="155"/>
        <v>0</v>
      </c>
      <c r="U215" s="136" t="b">
        <f t="shared" si="156"/>
        <v>0</v>
      </c>
      <c r="V215" s="136">
        <v>137789880</v>
      </c>
      <c r="W215" s="136">
        <v>43257228</v>
      </c>
      <c r="X215" s="136">
        <v>7988142</v>
      </c>
      <c r="Y215" s="136">
        <v>0</v>
      </c>
      <c r="Z215" s="136">
        <v>24208790</v>
      </c>
      <c r="AA215" s="63">
        <f t="shared" si="146"/>
        <v>213244040</v>
      </c>
      <c r="AB215" s="63">
        <v>176288209.00036392</v>
      </c>
      <c r="AC215" s="63">
        <f>S215+AA215+AB215</f>
        <v>723343333.91147101</v>
      </c>
      <c r="AD215" s="44">
        <f>IF(E215='2. UC Pool Allocations by Type'!B$5,'2. UC Pool Allocations by Type'!J$5,IF(E215='2. UC Pool Allocations by Type'!B$6,'2. UC Pool Allocations by Type'!J$6,IF(E215='2. UC Pool Allocations by Type'!B$7,'2. UC Pool Allocations by Type'!J$7,IF(E215='2. UC Pool Allocations by Type'!B$10,'2. UC Pool Allocations by Type'!J$10,IF(E215='2. UC Pool Allocations by Type'!B$14,'2. UC Pool Allocations by Type'!J$14,IF(E215='2. UC Pool Allocations by Type'!B$15,'2. UC Pool Allocations by Type'!J$15,IF(E215='2. UC Pool Allocations by Type'!B$16,'2. UC Pool Allocations by Type'!J$16,0)))))))</f>
        <v>652355422.0964365</v>
      </c>
      <c r="AE215" s="64">
        <f t="shared" si="157"/>
        <v>0</v>
      </c>
      <c r="AF215" s="64">
        <f t="shared" si="158"/>
        <v>0</v>
      </c>
      <c r="AG215" s="64">
        <f t="shared" si="159"/>
        <v>0</v>
      </c>
      <c r="AH215" s="64">
        <f t="shared" si="160"/>
        <v>723343333.91147101</v>
      </c>
      <c r="AI215" s="64">
        <f t="shared" si="161"/>
        <v>0</v>
      </c>
      <c r="AJ215" s="64">
        <f t="shared" si="162"/>
        <v>0</v>
      </c>
      <c r="AK215" s="64">
        <f t="shared" si="163"/>
        <v>0</v>
      </c>
      <c r="AL215" s="42">
        <f t="shared" si="164"/>
        <v>219657173.38508409</v>
      </c>
      <c r="AM215" s="44">
        <f>IF($F215=$E$362,S215*'1. UC Assumptions'!$H$14,0)</f>
        <v>0</v>
      </c>
      <c r="AN215" s="63">
        <f t="shared" si="148"/>
        <v>0</v>
      </c>
      <c r="AO215" s="63">
        <f t="shared" si="165"/>
        <v>0</v>
      </c>
      <c r="AP215" s="63">
        <f t="shared" si="166"/>
        <v>0</v>
      </c>
      <c r="AQ215" s="63">
        <f t="shared" si="167"/>
        <v>0</v>
      </c>
      <c r="AR215" s="63">
        <f t="shared" si="168"/>
        <v>0</v>
      </c>
      <c r="AS215" s="63">
        <f t="shared" si="169"/>
        <v>0</v>
      </c>
      <c r="AT215" s="63">
        <f t="shared" si="170"/>
        <v>0</v>
      </c>
      <c r="AU215" s="87">
        <f t="shared" si="149"/>
        <v>219657173.38508409</v>
      </c>
      <c r="AV215" s="310">
        <v>225656636.49000001</v>
      </c>
      <c r="AW215" s="310">
        <f>AV215*'1. UC Assumptions'!$C$19</f>
        <v>98882738.109917998</v>
      </c>
      <c r="AX215" s="311">
        <f>IF(((S215+AA215)-AV215)*'1. UC Assumptions'!$C$19&gt;0,((S215+AA215)-AV215)*'1. UC Assumptions'!$C$19,0)</f>
        <v>140836817.62612909</v>
      </c>
      <c r="AY215" s="311">
        <f t="shared" si="150"/>
        <v>239719555.73604709</v>
      </c>
      <c r="AZ215" s="311">
        <f>ROUND(AY215/'1. UC Assumptions'!$C$19,2)</f>
        <v>547055124.90999997</v>
      </c>
      <c r="BA215" s="311">
        <f t="shared" si="141"/>
        <v>219657173.38508409</v>
      </c>
      <c r="BB215" s="311">
        <f t="shared" si="171"/>
        <v>0</v>
      </c>
      <c r="BC215" s="311">
        <f t="shared" si="172"/>
        <v>0</v>
      </c>
      <c r="BD215" s="311">
        <f t="shared" si="173"/>
        <v>0</v>
      </c>
      <c r="BE215" s="311">
        <f t="shared" si="174"/>
        <v>0</v>
      </c>
      <c r="BF215" s="311">
        <f t="shared" si="175"/>
        <v>0</v>
      </c>
      <c r="BG215" s="311">
        <f t="shared" si="154"/>
        <v>0</v>
      </c>
      <c r="BH215" s="311">
        <v>202223114.83382282</v>
      </c>
      <c r="BI215" s="311">
        <f t="shared" si="151"/>
        <v>219657173.38508409</v>
      </c>
      <c r="BJ215" s="312">
        <f t="shared" si="152"/>
        <v>17434058.551261276</v>
      </c>
      <c r="BK215" s="311">
        <f t="shared" si="176"/>
        <v>0</v>
      </c>
      <c r="BL215" s="311">
        <f t="shared" si="177"/>
        <v>0</v>
      </c>
      <c r="BM215" s="311">
        <f t="shared" si="178"/>
        <v>0</v>
      </c>
      <c r="BN215" s="311">
        <f t="shared" si="179"/>
        <v>219657173.38508409</v>
      </c>
      <c r="BO215" s="311">
        <f t="shared" si="180"/>
        <v>0</v>
      </c>
      <c r="BP215" s="311">
        <f t="shared" si="181"/>
        <v>0</v>
      </c>
      <c r="BQ215" s="311">
        <f t="shared" si="182"/>
        <v>0</v>
      </c>
      <c r="BR215" s="311">
        <f t="shared" si="142"/>
        <v>-5999463.1049159169</v>
      </c>
      <c r="BS215" s="311">
        <f>ROUNDDOWN(BR215*'1. UC Assumptions'!$C$19,2)</f>
        <v>-2628964.73</v>
      </c>
      <c r="BT215" s="313">
        <f>IF(BR215&gt;0,BR215/'1. UC Assumptions'!$C$29*'1. UC Assumptions'!$C$28,0)</f>
        <v>0</v>
      </c>
      <c r="BU215" s="312">
        <f>BT215*'1. UC Assumptions'!$C$19</f>
        <v>0</v>
      </c>
      <c r="BV215" s="312">
        <f t="shared" si="153"/>
        <v>225656636.49000001</v>
      </c>
      <c r="BW215" s="79"/>
      <c r="BX215" s="93"/>
      <c r="BY215" s="93"/>
      <c r="BZ215" s="136">
        <v>134565763.58554</v>
      </c>
      <c r="CA215" s="136">
        <v>574082534.29133725</v>
      </c>
      <c r="CB215" s="146">
        <f t="shared" si="185"/>
        <v>0</v>
      </c>
    </row>
    <row r="216" spans="1:80" s="6" customFormat="1">
      <c r="A216" s="130" t="s">
        <v>473</v>
      </c>
      <c r="B216" s="130" t="s">
        <v>474</v>
      </c>
      <c r="C216" s="246" t="s">
        <v>474</v>
      </c>
      <c r="D216" s="246" t="s">
        <v>474</v>
      </c>
      <c r="E216" s="129" t="s">
        <v>580</v>
      </c>
      <c r="F216" s="130"/>
      <c r="G216" s="130"/>
      <c r="H216" s="130" t="s">
        <v>472</v>
      </c>
      <c r="I216" s="246" t="s">
        <v>1427</v>
      </c>
      <c r="J216" s="101"/>
      <c r="K216" s="125" t="str">
        <f t="shared" si="143"/>
        <v xml:space="preserve"> </v>
      </c>
      <c r="L216" s="136">
        <v>4413414.1029526889</v>
      </c>
      <c r="M216" s="136">
        <v>6815405.0199999996</v>
      </c>
      <c r="N216" s="151">
        <f t="shared" si="144"/>
        <v>7.3523215499847749E-2</v>
      </c>
      <c r="O216" s="136">
        <v>12054398.01113835</v>
      </c>
      <c r="P216" s="136">
        <v>0</v>
      </c>
      <c r="Q216" s="136">
        <f t="shared" si="145"/>
        <v>12054398.01113835</v>
      </c>
      <c r="R216" s="136">
        <v>0</v>
      </c>
      <c r="S216" s="136">
        <f t="shared" si="184"/>
        <v>12054398.01113835</v>
      </c>
      <c r="T216" s="136">
        <f t="shared" si="155"/>
        <v>0</v>
      </c>
      <c r="U216" s="136" t="b">
        <f t="shared" si="156"/>
        <v>0</v>
      </c>
      <c r="V216" s="136">
        <v>1969443</v>
      </c>
      <c r="W216" s="136">
        <v>0</v>
      </c>
      <c r="X216" s="136">
        <v>0</v>
      </c>
      <c r="Y216" s="136">
        <v>0</v>
      </c>
      <c r="Z216" s="136">
        <v>0</v>
      </c>
      <c r="AA216" s="63">
        <f t="shared" si="146"/>
        <v>1969443</v>
      </c>
      <c r="AB216" s="63">
        <v>0</v>
      </c>
      <c r="AC216" s="63">
        <f t="shared" si="147"/>
        <v>14023841.01113835</v>
      </c>
      <c r="AD216" s="44">
        <f>IF(E216='2. UC Pool Allocations by Type'!B$5,'2. UC Pool Allocations by Type'!J$5,IF(E216='2. UC Pool Allocations by Type'!B$6,'2. UC Pool Allocations by Type'!J$6,IF(E216='2. UC Pool Allocations by Type'!B$7,'2. UC Pool Allocations by Type'!J$7,IF(E216='2. UC Pool Allocations by Type'!B$10,'2. UC Pool Allocations by Type'!J$10,IF(E216='2. UC Pool Allocations by Type'!B$14,'2. UC Pool Allocations by Type'!J$14,IF(E216='2. UC Pool Allocations by Type'!B$15,'2. UC Pool Allocations by Type'!J$15,IF(E216='2. UC Pool Allocations by Type'!B$16,'2. UC Pool Allocations by Type'!J$16,0)))))))</f>
        <v>1888113440.4202065</v>
      </c>
      <c r="AE216" s="64">
        <f t="shared" si="157"/>
        <v>14023841.01113835</v>
      </c>
      <c r="AF216" s="64">
        <f t="shared" si="158"/>
        <v>0</v>
      </c>
      <c r="AG216" s="64">
        <f t="shared" si="159"/>
        <v>0</v>
      </c>
      <c r="AH216" s="64">
        <f t="shared" si="160"/>
        <v>0</v>
      </c>
      <c r="AI216" s="64">
        <f t="shared" si="161"/>
        <v>0</v>
      </c>
      <c r="AJ216" s="64">
        <f t="shared" si="162"/>
        <v>0</v>
      </c>
      <c r="AK216" s="64">
        <f t="shared" si="163"/>
        <v>0</v>
      </c>
      <c r="AL216" s="42">
        <f t="shared" si="164"/>
        <v>5234367.5461711045</v>
      </c>
      <c r="AM216" s="44">
        <f>IF($F216=$E$362,S216*'1. UC Assumptions'!$H$14,0)</f>
        <v>0</v>
      </c>
      <c r="AN216" s="63">
        <f t="shared" si="148"/>
        <v>0</v>
      </c>
      <c r="AO216" s="63">
        <f t="shared" si="165"/>
        <v>0</v>
      </c>
      <c r="AP216" s="63">
        <f t="shared" si="166"/>
        <v>0</v>
      </c>
      <c r="AQ216" s="63">
        <f t="shared" si="167"/>
        <v>0</v>
      </c>
      <c r="AR216" s="63">
        <f t="shared" si="168"/>
        <v>0</v>
      </c>
      <c r="AS216" s="63">
        <f t="shared" si="169"/>
        <v>5234367.5461711045</v>
      </c>
      <c r="AT216" s="63">
        <f t="shared" si="170"/>
        <v>-575919.19676560198</v>
      </c>
      <c r="AU216" s="87">
        <f t="shared" si="149"/>
        <v>4658448.3494055029</v>
      </c>
      <c r="AV216" s="310">
        <v>4673074.01</v>
      </c>
      <c r="AW216" s="310">
        <f>AV216*'1. UC Assumptions'!$C$19</f>
        <v>2047741.0311819997</v>
      </c>
      <c r="AX216" s="311">
        <f>IF(((S216+AA216)-AV216)*'1. UC Assumptions'!$C$19&gt;0,((S216+AA216)-AV216)*'1. UC Assumptions'!$C$19,0)</f>
        <v>4097506.0998988249</v>
      </c>
      <c r="AY216" s="311">
        <f t="shared" si="150"/>
        <v>6145247.1310808249</v>
      </c>
      <c r="AZ216" s="311">
        <f>ROUND(AY216/'1. UC Assumptions'!$C$19,2)</f>
        <v>14023841.01</v>
      </c>
      <c r="BA216" s="311">
        <f t="shared" si="141"/>
        <v>4658448.3494055029</v>
      </c>
      <c r="BB216" s="311">
        <f t="shared" si="171"/>
        <v>0</v>
      </c>
      <c r="BC216" s="311">
        <f t="shared" si="172"/>
        <v>0</v>
      </c>
      <c r="BD216" s="311">
        <f t="shared" si="173"/>
        <v>9365392.6605944969</v>
      </c>
      <c r="BE216" s="311">
        <f t="shared" si="174"/>
        <v>0</v>
      </c>
      <c r="BF216" s="311">
        <f t="shared" si="175"/>
        <v>0</v>
      </c>
      <c r="BG216" s="311">
        <f t="shared" si="154"/>
        <v>0</v>
      </c>
      <c r="BH216" s="311">
        <v>4188447.903093419</v>
      </c>
      <c r="BI216" s="311">
        <f t="shared" si="151"/>
        <v>4658448.3494055029</v>
      </c>
      <c r="BJ216" s="312">
        <f t="shared" si="152"/>
        <v>470000.44631208386</v>
      </c>
      <c r="BK216" s="311">
        <f t="shared" si="176"/>
        <v>4658448.3494055029</v>
      </c>
      <c r="BL216" s="311">
        <f t="shared" si="177"/>
        <v>0</v>
      </c>
      <c r="BM216" s="311">
        <f t="shared" si="178"/>
        <v>0</v>
      </c>
      <c r="BN216" s="311">
        <f t="shared" si="179"/>
        <v>0</v>
      </c>
      <c r="BO216" s="311">
        <f t="shared" si="180"/>
        <v>0</v>
      </c>
      <c r="BP216" s="311">
        <f t="shared" si="181"/>
        <v>0</v>
      </c>
      <c r="BQ216" s="311">
        <f t="shared" si="182"/>
        <v>0</v>
      </c>
      <c r="BR216" s="311">
        <f t="shared" si="142"/>
        <v>-14625.660594496876</v>
      </c>
      <c r="BS216" s="311">
        <f>ROUNDDOWN(BR216*'1. UC Assumptions'!$C$19,2)</f>
        <v>-6408.96</v>
      </c>
      <c r="BT216" s="313">
        <f>IF(BR216&gt;0,BR216/'1. UC Assumptions'!$C$29*'1. UC Assumptions'!$C$28,0)</f>
        <v>0</v>
      </c>
      <c r="BU216" s="312">
        <f>BT216*'1. UC Assumptions'!$C$19</f>
        <v>0</v>
      </c>
      <c r="BV216" s="312">
        <f t="shared" si="153"/>
        <v>4673074.01</v>
      </c>
      <c r="BW216" s="79"/>
      <c r="BX216" s="93"/>
      <c r="BY216" s="93"/>
      <c r="BZ216" s="136">
        <v>4633653.2529526893</v>
      </c>
      <c r="CA216" s="136">
        <v>12054398.01113835</v>
      </c>
      <c r="CB216" s="146">
        <f t="shared" si="185"/>
        <v>0</v>
      </c>
    </row>
    <row r="217" spans="1:80" s="6" customFormat="1">
      <c r="A217" s="130" t="s">
        <v>1241</v>
      </c>
      <c r="B217" s="130" t="s">
        <v>310</v>
      </c>
      <c r="C217" s="246" t="s">
        <v>310</v>
      </c>
      <c r="D217" s="246" t="s">
        <v>310</v>
      </c>
      <c r="E217" s="129" t="s">
        <v>580</v>
      </c>
      <c r="F217" s="130" t="s">
        <v>604</v>
      </c>
      <c r="G217" s="130"/>
      <c r="H217" s="130" t="s">
        <v>1121</v>
      </c>
      <c r="I217" s="246" t="s">
        <v>1428</v>
      </c>
      <c r="J217" s="101"/>
      <c r="K217" s="125">
        <f t="shared" si="143"/>
        <v>1</v>
      </c>
      <c r="L217" s="136">
        <v>1633002.5258292104</v>
      </c>
      <c r="M217" s="136">
        <v>2319731</v>
      </c>
      <c r="N217" s="151">
        <f t="shared" si="144"/>
        <v>9.4380833715850709E-2</v>
      </c>
      <c r="O217" s="136">
        <v>4325795.811453565</v>
      </c>
      <c r="P217" s="136">
        <v>0</v>
      </c>
      <c r="Q217" s="136">
        <f t="shared" si="145"/>
        <v>4325795.811453565</v>
      </c>
      <c r="R217" s="136">
        <v>364535.83257763233</v>
      </c>
      <c r="S217" s="136">
        <f t="shared" si="184"/>
        <v>3961259.9788759327</v>
      </c>
      <c r="T217" s="136">
        <f t="shared" si="155"/>
        <v>3961259.9788759327</v>
      </c>
      <c r="U217" s="136" t="b">
        <f t="shared" si="156"/>
        <v>0</v>
      </c>
      <c r="V217" s="136">
        <v>1152111</v>
      </c>
      <c r="W217" s="136">
        <v>0</v>
      </c>
      <c r="X217" s="136">
        <v>0</v>
      </c>
      <c r="Y217" s="136">
        <v>0</v>
      </c>
      <c r="Z217" s="136">
        <v>0</v>
      </c>
      <c r="AA217" s="63">
        <f t="shared" si="146"/>
        <v>1152111</v>
      </c>
      <c r="AB217" s="63">
        <v>0</v>
      </c>
      <c r="AC217" s="63">
        <f t="shared" si="147"/>
        <v>5113370.9788759332</v>
      </c>
      <c r="AD217" s="44">
        <f>IF(E217='2. UC Pool Allocations by Type'!B$5,'2. UC Pool Allocations by Type'!J$5,IF(E217='2. UC Pool Allocations by Type'!B$6,'2. UC Pool Allocations by Type'!J$6,IF(E217='2. UC Pool Allocations by Type'!B$7,'2. UC Pool Allocations by Type'!J$7,IF(E217='2. UC Pool Allocations by Type'!B$10,'2. UC Pool Allocations by Type'!J$10,IF(E217='2. UC Pool Allocations by Type'!B$14,'2. UC Pool Allocations by Type'!J$14,IF(E217='2. UC Pool Allocations by Type'!B$15,'2. UC Pool Allocations by Type'!J$15,IF(E217='2. UC Pool Allocations by Type'!B$16,'2. UC Pool Allocations by Type'!J$16,0)))))))</f>
        <v>1888113440.4202065</v>
      </c>
      <c r="AE217" s="64">
        <f t="shared" si="157"/>
        <v>5113370.9788759332</v>
      </c>
      <c r="AF217" s="64">
        <f t="shared" si="158"/>
        <v>0</v>
      </c>
      <c r="AG217" s="64">
        <f t="shared" si="159"/>
        <v>0</v>
      </c>
      <c r="AH217" s="64">
        <f t="shared" si="160"/>
        <v>0</v>
      </c>
      <c r="AI217" s="64">
        <f t="shared" si="161"/>
        <v>0</v>
      </c>
      <c r="AJ217" s="64">
        <f t="shared" si="162"/>
        <v>0</v>
      </c>
      <c r="AK217" s="64">
        <f t="shared" si="163"/>
        <v>0</v>
      </c>
      <c r="AL217" s="42">
        <f t="shared" si="164"/>
        <v>1908554.3740907509</v>
      </c>
      <c r="AM217" s="44">
        <f>IF($F217=$E$362,S217*'1. UC Assumptions'!$H$14,0)</f>
        <v>3148693.8293629205</v>
      </c>
      <c r="AN217" s="63">
        <f t="shared" si="148"/>
        <v>1240139.4552721696</v>
      </c>
      <c r="AO217" s="63">
        <f t="shared" si="165"/>
        <v>0</v>
      </c>
      <c r="AP217" s="63">
        <f t="shared" si="166"/>
        <v>0</v>
      </c>
      <c r="AQ217" s="63">
        <f t="shared" si="167"/>
        <v>0</v>
      </c>
      <c r="AR217" s="63">
        <f t="shared" si="168"/>
        <v>1240139.4552721696</v>
      </c>
      <c r="AS217" s="63">
        <f t="shared" si="169"/>
        <v>0</v>
      </c>
      <c r="AT217" s="63">
        <f t="shared" si="170"/>
        <v>0</v>
      </c>
      <c r="AU217" s="87">
        <f t="shared" si="149"/>
        <v>3148693.8293629205</v>
      </c>
      <c r="AV217" s="310">
        <v>3023081.13</v>
      </c>
      <c r="AW217" s="310">
        <f>AV217*'1. UC Assumptions'!$C$19</f>
        <v>1324714.1511659999</v>
      </c>
      <c r="AX217" s="311">
        <f>IF(((S217+AA217)-AV217)*'1. UC Assumptions'!$C$19&gt;0,((S217+AA217)-AV217)*'1. UC Assumptions'!$C$19,0)</f>
        <v>915965.01177743392</v>
      </c>
      <c r="AY217" s="311">
        <f t="shared" si="150"/>
        <v>2240679.162943434</v>
      </c>
      <c r="AZ217" s="311">
        <f>ROUND(AY217/'1. UC Assumptions'!$C$19,2)</f>
        <v>5113370.9800000004</v>
      </c>
      <c r="BA217" s="311">
        <f t="shared" si="141"/>
        <v>3148693.8293629205</v>
      </c>
      <c r="BB217" s="311">
        <f t="shared" si="171"/>
        <v>0</v>
      </c>
      <c r="BC217" s="311">
        <f t="shared" si="172"/>
        <v>0</v>
      </c>
      <c r="BD217" s="311">
        <f t="shared" si="173"/>
        <v>1964677.15063708</v>
      </c>
      <c r="BE217" s="311">
        <f t="shared" si="174"/>
        <v>0</v>
      </c>
      <c r="BF217" s="311">
        <f t="shared" si="175"/>
        <v>0</v>
      </c>
      <c r="BG217" s="311">
        <f t="shared" si="154"/>
        <v>0</v>
      </c>
      <c r="BH217" s="311">
        <v>3023081.1424662797</v>
      </c>
      <c r="BI217" s="311">
        <f t="shared" si="151"/>
        <v>3148693.8293629205</v>
      </c>
      <c r="BJ217" s="312">
        <f t="shared" si="152"/>
        <v>125612.68689664081</v>
      </c>
      <c r="BK217" s="311">
        <f t="shared" si="176"/>
        <v>3148693.8293629205</v>
      </c>
      <c r="BL217" s="311">
        <f t="shared" si="177"/>
        <v>0</v>
      </c>
      <c r="BM217" s="311">
        <f t="shared" si="178"/>
        <v>0</v>
      </c>
      <c r="BN217" s="311">
        <f t="shared" si="179"/>
        <v>0</v>
      </c>
      <c r="BO217" s="311">
        <f t="shared" si="180"/>
        <v>0</v>
      </c>
      <c r="BP217" s="311">
        <f t="shared" si="181"/>
        <v>0</v>
      </c>
      <c r="BQ217" s="311">
        <f t="shared" si="182"/>
        <v>0</v>
      </c>
      <c r="BR217" s="311">
        <f t="shared" si="142"/>
        <v>125612.6993629206</v>
      </c>
      <c r="BS217" s="311">
        <f>ROUNDDOWN(BR217*'1. UC Assumptions'!$C$19,2)</f>
        <v>55043.48</v>
      </c>
      <c r="BT217" s="313">
        <f>IF(BR217&gt;0,BR217/'1. UC Assumptions'!$C$29*'1. UC Assumptions'!$C$28,0)</f>
        <v>110306.02290234332</v>
      </c>
      <c r="BU217" s="312">
        <f>BT217*'1. UC Assumptions'!$C$19</f>
        <v>48336.09923580684</v>
      </c>
      <c r="BV217" s="312">
        <f t="shared" si="153"/>
        <v>3133387.1529023433</v>
      </c>
      <c r="BW217" s="79"/>
      <c r="BX217" s="93"/>
      <c r="BY217" s="93"/>
      <c r="BZ217" s="136">
        <v>1788834.8758292105</v>
      </c>
      <c r="CA217" s="136">
        <v>4325795.811453565</v>
      </c>
      <c r="CB217" s="146">
        <f t="shared" si="185"/>
        <v>0</v>
      </c>
    </row>
    <row r="218" spans="1:80" s="6" customFormat="1">
      <c r="A218" s="130" t="s">
        <v>1242</v>
      </c>
      <c r="B218" s="130" t="s">
        <v>119</v>
      </c>
      <c r="C218" s="246" t="s">
        <v>119</v>
      </c>
      <c r="D218" s="246" t="s">
        <v>119</v>
      </c>
      <c r="E218" s="129" t="s">
        <v>580</v>
      </c>
      <c r="F218" s="130" t="s">
        <v>604</v>
      </c>
      <c r="G218" s="130"/>
      <c r="H218" s="130" t="s">
        <v>834</v>
      </c>
      <c r="I218" s="246" t="s">
        <v>1429</v>
      </c>
      <c r="J218" s="101"/>
      <c r="K218" s="125" t="str">
        <f t="shared" si="143"/>
        <v xml:space="preserve"> </v>
      </c>
      <c r="L218" s="136">
        <v>1650602.1940529104</v>
      </c>
      <c r="M218" s="136">
        <v>3353187</v>
      </c>
      <c r="N218" s="151">
        <f t="shared" si="144"/>
        <v>0.17232590999729802</v>
      </c>
      <c r="O218" s="136">
        <v>5866071.7203527251</v>
      </c>
      <c r="P218" s="136">
        <v>0</v>
      </c>
      <c r="Q218" s="136">
        <f t="shared" si="145"/>
        <v>5866071.7203527251</v>
      </c>
      <c r="R218" s="136">
        <v>0</v>
      </c>
      <c r="S218" s="136">
        <f t="shared" si="184"/>
        <v>5866071.7203527251</v>
      </c>
      <c r="T218" s="136">
        <f t="shared" si="155"/>
        <v>5866071.7203527251</v>
      </c>
      <c r="U218" s="136" t="b">
        <f t="shared" si="156"/>
        <v>0</v>
      </c>
      <c r="V218" s="136">
        <v>2150709</v>
      </c>
      <c r="W218" s="136">
        <v>0</v>
      </c>
      <c r="X218" s="136">
        <v>0</v>
      </c>
      <c r="Y218" s="136">
        <v>0</v>
      </c>
      <c r="Z218" s="136">
        <v>0</v>
      </c>
      <c r="AA218" s="63">
        <f t="shared" si="146"/>
        <v>2150709</v>
      </c>
      <c r="AB218" s="63">
        <v>0</v>
      </c>
      <c r="AC218" s="63">
        <f t="shared" si="147"/>
        <v>8016780.7203527251</v>
      </c>
      <c r="AD218" s="44">
        <f>IF(E218='2. UC Pool Allocations by Type'!B$5,'2. UC Pool Allocations by Type'!J$5,IF(E218='2. UC Pool Allocations by Type'!B$6,'2. UC Pool Allocations by Type'!J$6,IF(E218='2. UC Pool Allocations by Type'!B$7,'2. UC Pool Allocations by Type'!J$7,IF(E218='2. UC Pool Allocations by Type'!B$10,'2. UC Pool Allocations by Type'!J$10,IF(E218='2. UC Pool Allocations by Type'!B$14,'2. UC Pool Allocations by Type'!J$14,IF(E218='2. UC Pool Allocations by Type'!B$15,'2. UC Pool Allocations by Type'!J$15,IF(E218='2. UC Pool Allocations by Type'!B$16,'2. UC Pool Allocations by Type'!J$16,0)))))))</f>
        <v>1888113440.4202065</v>
      </c>
      <c r="AE218" s="64">
        <f t="shared" si="157"/>
        <v>8016780.7203527251</v>
      </c>
      <c r="AF218" s="64">
        <f t="shared" si="158"/>
        <v>0</v>
      </c>
      <c r="AG218" s="64">
        <f t="shared" si="159"/>
        <v>0</v>
      </c>
      <c r="AH218" s="64">
        <f t="shared" si="160"/>
        <v>0</v>
      </c>
      <c r="AI218" s="64">
        <f t="shared" si="161"/>
        <v>0</v>
      </c>
      <c r="AJ218" s="64">
        <f t="shared" si="162"/>
        <v>0</v>
      </c>
      <c r="AK218" s="64">
        <f t="shared" si="163"/>
        <v>0</v>
      </c>
      <c r="AL218" s="42">
        <f t="shared" si="164"/>
        <v>2992245.6190180592</v>
      </c>
      <c r="AM218" s="44">
        <f>IF($F218=$E$362,S218*'1. UC Assumptions'!$H$14,0)</f>
        <v>4662774.9572034478</v>
      </c>
      <c r="AN218" s="63">
        <f t="shared" si="148"/>
        <v>1670529.3381853886</v>
      </c>
      <c r="AO218" s="63">
        <f t="shared" si="165"/>
        <v>0</v>
      </c>
      <c r="AP218" s="63">
        <f t="shared" si="166"/>
        <v>0</v>
      </c>
      <c r="AQ218" s="63">
        <f t="shared" si="167"/>
        <v>0</v>
      </c>
      <c r="AR218" s="63">
        <f t="shared" si="168"/>
        <v>1670529.3381853886</v>
      </c>
      <c r="AS218" s="63">
        <f t="shared" si="169"/>
        <v>0</v>
      </c>
      <c r="AT218" s="63">
        <f t="shared" si="170"/>
        <v>0</v>
      </c>
      <c r="AU218" s="87">
        <f t="shared" si="149"/>
        <v>4662774.9572034478</v>
      </c>
      <c r="AV218" s="310">
        <v>4189315.88</v>
      </c>
      <c r="AW218" s="310">
        <f>AV218*'1. UC Assumptions'!$C$19</f>
        <v>1835758.2186159999</v>
      </c>
      <c r="AX218" s="311">
        <f>IF(((S218+AA218)-AV218)*'1. UC Assumptions'!$C$19&gt;0,((S218+AA218)-AV218)*'1. UC Assumptions'!$C$19,0)</f>
        <v>1677195.0930425641</v>
      </c>
      <c r="AY218" s="311">
        <f t="shared" si="150"/>
        <v>3512953.311658564</v>
      </c>
      <c r="AZ218" s="311">
        <f>ROUND(AY218/'1. UC Assumptions'!$C$19,2)</f>
        <v>8016780.7199999997</v>
      </c>
      <c r="BA218" s="311">
        <f t="shared" si="141"/>
        <v>4662774.9572034478</v>
      </c>
      <c r="BB218" s="311">
        <f t="shared" si="171"/>
        <v>0</v>
      </c>
      <c r="BC218" s="311">
        <f t="shared" si="172"/>
        <v>0</v>
      </c>
      <c r="BD218" s="311">
        <f t="shared" si="173"/>
        <v>3354005.7627965519</v>
      </c>
      <c r="BE218" s="311">
        <f t="shared" si="174"/>
        <v>0</v>
      </c>
      <c r="BF218" s="311">
        <f t="shared" si="175"/>
        <v>0</v>
      </c>
      <c r="BG218" s="311">
        <f t="shared" si="154"/>
        <v>0</v>
      </c>
      <c r="BH218" s="311">
        <v>4189315.9037140626</v>
      </c>
      <c r="BI218" s="311">
        <f t="shared" si="151"/>
        <v>4662774.9572034478</v>
      </c>
      <c r="BJ218" s="312">
        <f t="shared" si="152"/>
        <v>473459.05348938517</v>
      </c>
      <c r="BK218" s="311">
        <f t="shared" si="176"/>
        <v>4662774.9572034478</v>
      </c>
      <c r="BL218" s="311">
        <f t="shared" si="177"/>
        <v>0</v>
      </c>
      <c r="BM218" s="311">
        <f t="shared" si="178"/>
        <v>0</v>
      </c>
      <c r="BN218" s="311">
        <f t="shared" si="179"/>
        <v>0</v>
      </c>
      <c r="BO218" s="311">
        <f t="shared" si="180"/>
        <v>0</v>
      </c>
      <c r="BP218" s="311">
        <f t="shared" si="181"/>
        <v>0</v>
      </c>
      <c r="BQ218" s="311">
        <f t="shared" si="182"/>
        <v>0</v>
      </c>
      <c r="BR218" s="311">
        <f t="shared" si="142"/>
        <v>473459.07720344793</v>
      </c>
      <c r="BS218" s="311">
        <f>ROUNDDOWN(BR218*'1. UC Assumptions'!$C$19,2)</f>
        <v>207469.76</v>
      </c>
      <c r="BT218" s="313">
        <f>IF(BR218&gt;0,BR218/'1. UC Assumptions'!$C$29*'1. UC Assumptions'!$C$28,0)</f>
        <v>415765.18997045123</v>
      </c>
      <c r="BU218" s="312">
        <f>BT218*'1. UC Assumptions'!$C$19</f>
        <v>182188.30624505173</v>
      </c>
      <c r="BV218" s="312">
        <f t="shared" si="153"/>
        <v>4605081.0699704513</v>
      </c>
      <c r="BW218" s="79"/>
      <c r="BX218" s="93"/>
      <c r="BY218" s="93"/>
      <c r="BZ218" s="136">
        <v>2218306.2340529105</v>
      </c>
      <c r="CA218" s="136">
        <v>5866071.7203527251</v>
      </c>
      <c r="CB218" s="146">
        <f t="shared" si="185"/>
        <v>0</v>
      </c>
    </row>
    <row r="219" spans="1:80" s="6" customFormat="1">
      <c r="A219" s="130" t="s">
        <v>1243</v>
      </c>
      <c r="B219" s="130" t="s">
        <v>218</v>
      </c>
      <c r="C219" s="246" t="s">
        <v>218</v>
      </c>
      <c r="D219" s="246" t="s">
        <v>2204</v>
      </c>
      <c r="E219" s="129" t="s">
        <v>580</v>
      </c>
      <c r="F219" s="130" t="s">
        <v>604</v>
      </c>
      <c r="G219" s="130"/>
      <c r="H219" s="130" t="s">
        <v>845</v>
      </c>
      <c r="I219" s="246" t="s">
        <v>1430</v>
      </c>
      <c r="J219" s="101"/>
      <c r="K219" s="125">
        <f t="shared" si="143"/>
        <v>1</v>
      </c>
      <c r="L219" s="136">
        <v>720278.99979591882</v>
      </c>
      <c r="M219" s="136">
        <v>3392228</v>
      </c>
      <c r="N219" s="151">
        <f t="shared" si="144"/>
        <v>9.783661233035712E-2</v>
      </c>
      <c r="O219" s="136">
        <v>4514860.7528408319</v>
      </c>
      <c r="P219" s="136">
        <v>0</v>
      </c>
      <c r="Q219" s="136">
        <f t="shared" si="145"/>
        <v>4514860.7528408319</v>
      </c>
      <c r="R219" s="136">
        <v>503939.45330662362</v>
      </c>
      <c r="S219" s="136">
        <f t="shared" si="184"/>
        <v>4010921.2995342081</v>
      </c>
      <c r="T219" s="136">
        <f t="shared" si="155"/>
        <v>4010921.2995342081</v>
      </c>
      <c r="U219" s="136" t="b">
        <f t="shared" si="156"/>
        <v>0</v>
      </c>
      <c r="V219" s="136">
        <v>2344206</v>
      </c>
      <c r="W219" s="136">
        <v>0</v>
      </c>
      <c r="X219" s="136">
        <v>0</v>
      </c>
      <c r="Y219" s="136">
        <v>0</v>
      </c>
      <c r="Z219" s="136">
        <v>0</v>
      </c>
      <c r="AA219" s="63">
        <f t="shared" si="146"/>
        <v>2344206</v>
      </c>
      <c r="AB219" s="63">
        <v>0</v>
      </c>
      <c r="AC219" s="63">
        <f t="shared" si="147"/>
        <v>6355127.2995342081</v>
      </c>
      <c r="AD219" s="44">
        <f>IF(E219='2. UC Pool Allocations by Type'!B$5,'2. UC Pool Allocations by Type'!J$5,IF(E219='2. UC Pool Allocations by Type'!B$6,'2. UC Pool Allocations by Type'!J$6,IF(E219='2. UC Pool Allocations by Type'!B$7,'2. UC Pool Allocations by Type'!J$7,IF(E219='2. UC Pool Allocations by Type'!B$10,'2. UC Pool Allocations by Type'!J$10,IF(E219='2. UC Pool Allocations by Type'!B$14,'2. UC Pool Allocations by Type'!J$14,IF(E219='2. UC Pool Allocations by Type'!B$15,'2. UC Pool Allocations by Type'!J$15,IF(E219='2. UC Pool Allocations by Type'!B$16,'2. UC Pool Allocations by Type'!J$16,0)))))))</f>
        <v>1888113440.4202065</v>
      </c>
      <c r="AE219" s="64">
        <f t="shared" si="157"/>
        <v>6355127.2995342081</v>
      </c>
      <c r="AF219" s="64">
        <f t="shared" si="158"/>
        <v>0</v>
      </c>
      <c r="AG219" s="64">
        <f t="shared" si="159"/>
        <v>0</v>
      </c>
      <c r="AH219" s="64">
        <f t="shared" si="160"/>
        <v>0</v>
      </c>
      <c r="AI219" s="64">
        <f t="shared" si="161"/>
        <v>0</v>
      </c>
      <c r="AJ219" s="64">
        <f t="shared" si="162"/>
        <v>0</v>
      </c>
      <c r="AK219" s="64">
        <f t="shared" si="163"/>
        <v>0</v>
      </c>
      <c r="AL219" s="42">
        <f t="shared" si="164"/>
        <v>2372037.1659980523</v>
      </c>
      <c r="AM219" s="44">
        <f>IF($F219=$E$362,S219*'1. UC Assumptions'!$H$14,0)</f>
        <v>3188168.2124502677</v>
      </c>
      <c r="AN219" s="63">
        <f t="shared" si="148"/>
        <v>816131.04645221541</v>
      </c>
      <c r="AO219" s="63">
        <f t="shared" si="165"/>
        <v>0</v>
      </c>
      <c r="AP219" s="63">
        <f t="shared" si="166"/>
        <v>0</v>
      </c>
      <c r="AQ219" s="63">
        <f t="shared" si="167"/>
        <v>0</v>
      </c>
      <c r="AR219" s="63">
        <f t="shared" si="168"/>
        <v>816131.04645221541</v>
      </c>
      <c r="AS219" s="63">
        <f t="shared" si="169"/>
        <v>0</v>
      </c>
      <c r="AT219" s="63">
        <f t="shared" si="170"/>
        <v>0</v>
      </c>
      <c r="AU219" s="87">
        <f t="shared" si="149"/>
        <v>3188168.2124502677</v>
      </c>
      <c r="AV219" s="310">
        <v>3047945.7500000005</v>
      </c>
      <c r="AW219" s="310">
        <f>AV219*'1. UC Assumptions'!$C$19</f>
        <v>1335609.8276500001</v>
      </c>
      <c r="AX219" s="311">
        <f>IF(((S219+AA219)-AV219)*'1. UC Assumptions'!$C$19&gt;0,((S219+AA219)-AV219)*'1. UC Assumptions'!$C$19,0)</f>
        <v>1449206.9550058898</v>
      </c>
      <c r="AY219" s="311">
        <f t="shared" si="150"/>
        <v>2784816.7826558901</v>
      </c>
      <c r="AZ219" s="311">
        <f>ROUND(AY219/'1. UC Assumptions'!$C$19,2)</f>
        <v>6355127.2999999998</v>
      </c>
      <c r="BA219" s="311">
        <f t="shared" si="141"/>
        <v>3188168.2124502677</v>
      </c>
      <c r="BB219" s="311">
        <f t="shared" si="171"/>
        <v>0</v>
      </c>
      <c r="BC219" s="311">
        <f t="shared" si="172"/>
        <v>0</v>
      </c>
      <c r="BD219" s="311">
        <f t="shared" si="173"/>
        <v>3166959.0875497321</v>
      </c>
      <c r="BE219" s="311">
        <f t="shared" si="174"/>
        <v>0</v>
      </c>
      <c r="BF219" s="311">
        <f t="shared" si="175"/>
        <v>0</v>
      </c>
      <c r="BG219" s="311">
        <f t="shared" si="154"/>
        <v>0</v>
      </c>
      <c r="BH219" s="311">
        <v>3047945.7611571806</v>
      </c>
      <c r="BI219" s="311">
        <f t="shared" si="151"/>
        <v>3188168.2124502677</v>
      </c>
      <c r="BJ219" s="312">
        <f t="shared" si="152"/>
        <v>140222.4512930871</v>
      </c>
      <c r="BK219" s="311">
        <f t="shared" si="176"/>
        <v>3188168.2124502677</v>
      </c>
      <c r="BL219" s="311">
        <f t="shared" si="177"/>
        <v>0</v>
      </c>
      <c r="BM219" s="311">
        <f t="shared" si="178"/>
        <v>0</v>
      </c>
      <c r="BN219" s="311">
        <f t="shared" si="179"/>
        <v>0</v>
      </c>
      <c r="BO219" s="311">
        <f t="shared" si="180"/>
        <v>0</v>
      </c>
      <c r="BP219" s="311">
        <f t="shared" si="181"/>
        <v>0</v>
      </c>
      <c r="BQ219" s="311">
        <f t="shared" si="182"/>
        <v>0</v>
      </c>
      <c r="BR219" s="311">
        <f t="shared" si="142"/>
        <v>140222.46245026728</v>
      </c>
      <c r="BS219" s="311">
        <f>ROUNDDOWN(BR219*'1. UC Assumptions'!$C$19,2)</f>
        <v>61445.48</v>
      </c>
      <c r="BT219" s="313">
        <f>IF(BR219&gt;0,BR219/'1. UC Assumptions'!$C$29*'1. UC Assumptions'!$C$28,0)</f>
        <v>123135.49691161202</v>
      </c>
      <c r="BU219" s="312">
        <f>BT219*'1. UC Assumptions'!$C$19</f>
        <v>53957.974746668384</v>
      </c>
      <c r="BV219" s="312">
        <f t="shared" si="153"/>
        <v>3171081.2469116123</v>
      </c>
      <c r="BW219" s="79"/>
      <c r="BX219" s="93"/>
      <c r="BY219" s="93"/>
      <c r="BZ219" s="136">
        <v>895908.4797959188</v>
      </c>
      <c r="CA219" s="136">
        <v>4514860.7528408319</v>
      </c>
      <c r="CB219" s="146">
        <f t="shared" si="185"/>
        <v>0</v>
      </c>
    </row>
    <row r="220" spans="1:80" s="6" customFormat="1">
      <c r="A220" s="130" t="s">
        <v>1244</v>
      </c>
      <c r="B220" s="264" t="s">
        <v>455</v>
      </c>
      <c r="C220" s="246" t="s">
        <v>455</v>
      </c>
      <c r="D220" s="246" t="s">
        <v>455</v>
      </c>
      <c r="E220" s="129" t="s">
        <v>580</v>
      </c>
      <c r="F220" s="130" t="s">
        <v>604</v>
      </c>
      <c r="G220" s="130"/>
      <c r="H220" s="130" t="s">
        <v>865</v>
      </c>
      <c r="I220" s="246" t="s">
        <v>1343</v>
      </c>
      <c r="J220" s="101"/>
      <c r="K220" s="125">
        <f t="shared" si="143"/>
        <v>1</v>
      </c>
      <c r="L220" s="136">
        <v>14004234.699202679</v>
      </c>
      <c r="M220" s="136">
        <v>13050041</v>
      </c>
      <c r="N220" s="151">
        <f t="shared" si="144"/>
        <v>0.13871229193788426</v>
      </c>
      <c r="O220" s="136">
        <v>30807036.288158488</v>
      </c>
      <c r="P220" s="136">
        <v>0</v>
      </c>
      <c r="Q220" s="136">
        <f t="shared" si="145"/>
        <v>30807036.288158488</v>
      </c>
      <c r="R220" s="136">
        <v>7268974.3557697665</v>
      </c>
      <c r="S220" s="136">
        <f t="shared" si="184"/>
        <v>23538061.932388723</v>
      </c>
      <c r="T220" s="136">
        <f t="shared" si="155"/>
        <v>23538061.932388723</v>
      </c>
      <c r="U220" s="136" t="b">
        <f t="shared" si="156"/>
        <v>0</v>
      </c>
      <c r="V220" s="136">
        <v>6262335</v>
      </c>
      <c r="W220" s="136">
        <v>0</v>
      </c>
      <c r="X220" s="136">
        <v>-3337256</v>
      </c>
      <c r="Y220" s="136">
        <v>0</v>
      </c>
      <c r="Z220" s="136">
        <v>0</v>
      </c>
      <c r="AA220" s="63">
        <f t="shared" si="146"/>
        <v>2925079</v>
      </c>
      <c r="AB220" s="63">
        <v>0</v>
      </c>
      <c r="AC220" s="63">
        <f t="shared" si="147"/>
        <v>26463140.932388723</v>
      </c>
      <c r="AD220" s="44">
        <f>IF(E220='2. UC Pool Allocations by Type'!B$5,'2. UC Pool Allocations by Type'!J$5,IF(E220='2. UC Pool Allocations by Type'!B$6,'2. UC Pool Allocations by Type'!J$6,IF(E220='2. UC Pool Allocations by Type'!B$7,'2. UC Pool Allocations by Type'!J$7,IF(E220='2. UC Pool Allocations by Type'!B$10,'2. UC Pool Allocations by Type'!J$10,IF(E220='2. UC Pool Allocations by Type'!B$14,'2. UC Pool Allocations by Type'!J$14,IF(E220='2. UC Pool Allocations by Type'!B$15,'2. UC Pool Allocations by Type'!J$15,IF(E220='2. UC Pool Allocations by Type'!B$16,'2. UC Pool Allocations by Type'!J$16,0)))))))</f>
        <v>1888113440.4202065</v>
      </c>
      <c r="AE220" s="64">
        <f t="shared" si="157"/>
        <v>26463140.932388723</v>
      </c>
      <c r="AF220" s="64">
        <f t="shared" si="158"/>
        <v>0</v>
      </c>
      <c r="AG220" s="64">
        <f t="shared" si="159"/>
        <v>0</v>
      </c>
      <c r="AH220" s="64">
        <f t="shared" si="160"/>
        <v>0</v>
      </c>
      <c r="AI220" s="64">
        <f t="shared" si="161"/>
        <v>0</v>
      </c>
      <c r="AJ220" s="64">
        <f t="shared" si="162"/>
        <v>0</v>
      </c>
      <c r="AK220" s="64">
        <f t="shared" si="163"/>
        <v>0</v>
      </c>
      <c r="AL220" s="42">
        <f t="shared" si="164"/>
        <v>9877308.6457719225</v>
      </c>
      <c r="AM220" s="44">
        <f>IF($F220=$E$362,S220*'1. UC Assumptions'!$H$14,0)</f>
        <v>18709741.536001291</v>
      </c>
      <c r="AN220" s="63">
        <f t="shared" si="148"/>
        <v>8832432.8902293686</v>
      </c>
      <c r="AO220" s="63">
        <f t="shared" si="165"/>
        <v>0</v>
      </c>
      <c r="AP220" s="63">
        <f t="shared" si="166"/>
        <v>0</v>
      </c>
      <c r="AQ220" s="63">
        <f t="shared" si="167"/>
        <v>0</v>
      </c>
      <c r="AR220" s="63">
        <f t="shared" si="168"/>
        <v>8832432.8902293686</v>
      </c>
      <c r="AS220" s="63">
        <f t="shared" si="169"/>
        <v>0</v>
      </c>
      <c r="AT220" s="63">
        <f t="shared" si="170"/>
        <v>0</v>
      </c>
      <c r="AU220" s="87">
        <f t="shared" si="149"/>
        <v>18709741.536001291</v>
      </c>
      <c r="AV220" s="310">
        <v>16937407.830000002</v>
      </c>
      <c r="AW220" s="310">
        <f>AV220*'1. UC Assumptions'!$C$19</f>
        <v>7421972.1111060008</v>
      </c>
      <c r="AX220" s="311">
        <f>IF(((S220+AA220)-AV220)*'1. UC Assumptions'!$C$19&gt;0,((S220+AA220)-AV220)*'1. UC Assumptions'!$C$19,0)</f>
        <v>4174176.2454667375</v>
      </c>
      <c r="AY220" s="311">
        <f t="shared" si="150"/>
        <v>11596148.356572738</v>
      </c>
      <c r="AZ220" s="311">
        <f>ROUND(AY220/'1. UC Assumptions'!$C$19,2)</f>
        <v>26463140.93</v>
      </c>
      <c r="BA220" s="311">
        <f t="shared" si="141"/>
        <v>18709741.536001291</v>
      </c>
      <c r="BB220" s="311">
        <f t="shared" si="171"/>
        <v>0</v>
      </c>
      <c r="BC220" s="311">
        <f t="shared" si="172"/>
        <v>0</v>
      </c>
      <c r="BD220" s="311">
        <f t="shared" si="173"/>
        <v>7753399.3939987086</v>
      </c>
      <c r="BE220" s="311">
        <f t="shared" si="174"/>
        <v>0</v>
      </c>
      <c r="BF220" s="311">
        <f t="shared" si="175"/>
        <v>0</v>
      </c>
      <c r="BG220" s="311">
        <f t="shared" si="154"/>
        <v>0</v>
      </c>
      <c r="BH220" s="311">
        <v>16937217.585389189</v>
      </c>
      <c r="BI220" s="311">
        <f t="shared" si="151"/>
        <v>18709741.536001291</v>
      </c>
      <c r="BJ220" s="312">
        <f t="shared" si="152"/>
        <v>1772523.9506121017</v>
      </c>
      <c r="BK220" s="311">
        <f t="shared" si="176"/>
        <v>18709741.536001291</v>
      </c>
      <c r="BL220" s="311">
        <f t="shared" si="177"/>
        <v>0</v>
      </c>
      <c r="BM220" s="311">
        <f t="shared" si="178"/>
        <v>0</v>
      </c>
      <c r="BN220" s="311">
        <f t="shared" si="179"/>
        <v>0</v>
      </c>
      <c r="BO220" s="311">
        <f t="shared" si="180"/>
        <v>0</v>
      </c>
      <c r="BP220" s="311">
        <f t="shared" si="181"/>
        <v>0</v>
      </c>
      <c r="BQ220" s="311">
        <f t="shared" si="182"/>
        <v>0</v>
      </c>
      <c r="BR220" s="311">
        <f t="shared" si="142"/>
        <v>1772333.7060012892</v>
      </c>
      <c r="BS220" s="311">
        <f>ROUNDDOWN(BR220*'1. UC Assumptions'!$C$19,2)</f>
        <v>776636.62</v>
      </c>
      <c r="BT220" s="313">
        <f>IF(BR220&gt;0,BR220/'1. UC Assumptions'!$C$29*'1. UC Assumptions'!$C$28,0)</f>
        <v>1556363.9931018176</v>
      </c>
      <c r="BU220" s="312">
        <f>BT220*'1. UC Assumptions'!$C$19</f>
        <v>681998.7017772164</v>
      </c>
      <c r="BV220" s="312">
        <f t="shared" si="153"/>
        <v>18493771.823101819</v>
      </c>
      <c r="BW220" s="79"/>
      <c r="BX220" s="93"/>
      <c r="BY220" s="93"/>
      <c r="BZ220" s="136">
        <v>16209948.039202675</v>
      </c>
      <c r="CA220" s="136">
        <v>30807036.288158488</v>
      </c>
      <c r="CB220" s="146">
        <f t="shared" si="185"/>
        <v>0</v>
      </c>
    </row>
    <row r="221" spans="1:80" s="6" customFormat="1">
      <c r="A221" s="130" t="s">
        <v>1245</v>
      </c>
      <c r="B221" s="130" t="s">
        <v>481</v>
      </c>
      <c r="C221" s="246" t="s">
        <v>481</v>
      </c>
      <c r="D221" s="246" t="s">
        <v>481</v>
      </c>
      <c r="E221" s="129" t="s">
        <v>580</v>
      </c>
      <c r="F221" s="130"/>
      <c r="G221" s="130"/>
      <c r="H221" s="130" t="s">
        <v>868</v>
      </c>
      <c r="I221" s="246" t="s">
        <v>1417</v>
      </c>
      <c r="J221" s="101"/>
      <c r="K221" s="125" t="str">
        <f t="shared" si="143"/>
        <v xml:space="preserve"> </v>
      </c>
      <c r="L221" s="136">
        <v>2901811.3522090493</v>
      </c>
      <c r="M221" s="136">
        <v>5124793.2</v>
      </c>
      <c r="N221" s="151">
        <f t="shared" si="144"/>
        <v>8.817343648398146E-2</v>
      </c>
      <c r="O221" s="136">
        <v>8734260.3042907715</v>
      </c>
      <c r="P221" s="136">
        <v>77.554584519679992</v>
      </c>
      <c r="Q221" s="136">
        <f t="shared" si="145"/>
        <v>8734337.8588752914</v>
      </c>
      <c r="R221" s="136">
        <v>0</v>
      </c>
      <c r="S221" s="136">
        <f t="shared" si="184"/>
        <v>8734337.8588752914</v>
      </c>
      <c r="T221" s="136">
        <f t="shared" si="155"/>
        <v>0</v>
      </c>
      <c r="U221" s="136" t="b">
        <f t="shared" si="156"/>
        <v>0</v>
      </c>
      <c r="V221" s="136">
        <v>975532</v>
      </c>
      <c r="W221" s="136">
        <v>0</v>
      </c>
      <c r="X221" s="136">
        <v>0</v>
      </c>
      <c r="Y221" s="136">
        <v>0</v>
      </c>
      <c r="Z221" s="136">
        <v>0</v>
      </c>
      <c r="AA221" s="63">
        <f t="shared" si="146"/>
        <v>975532</v>
      </c>
      <c r="AB221" s="63">
        <v>0</v>
      </c>
      <c r="AC221" s="63">
        <f t="shared" si="147"/>
        <v>9709869.8588752914</v>
      </c>
      <c r="AD221" s="44">
        <f>IF(E221='2. UC Pool Allocations by Type'!B$5,'2. UC Pool Allocations by Type'!J$5,IF(E221='2. UC Pool Allocations by Type'!B$6,'2. UC Pool Allocations by Type'!J$6,IF(E221='2. UC Pool Allocations by Type'!B$7,'2. UC Pool Allocations by Type'!J$7,IF(E221='2. UC Pool Allocations by Type'!B$10,'2. UC Pool Allocations by Type'!J$10,IF(E221='2. UC Pool Allocations by Type'!B$14,'2. UC Pool Allocations by Type'!J$14,IF(E221='2. UC Pool Allocations by Type'!B$15,'2. UC Pool Allocations by Type'!J$15,IF(E221='2. UC Pool Allocations by Type'!B$16,'2. UC Pool Allocations by Type'!J$16,0)))))))</f>
        <v>1888113440.4202065</v>
      </c>
      <c r="AE221" s="64">
        <f t="shared" si="157"/>
        <v>9709869.8588752914</v>
      </c>
      <c r="AF221" s="64">
        <f t="shared" si="158"/>
        <v>0</v>
      </c>
      <c r="AG221" s="64">
        <f t="shared" si="159"/>
        <v>0</v>
      </c>
      <c r="AH221" s="64">
        <f t="shared" si="160"/>
        <v>0</v>
      </c>
      <c r="AI221" s="64">
        <f t="shared" si="161"/>
        <v>0</v>
      </c>
      <c r="AJ221" s="64">
        <f t="shared" si="162"/>
        <v>0</v>
      </c>
      <c r="AK221" s="64">
        <f t="shared" si="163"/>
        <v>0</v>
      </c>
      <c r="AL221" s="42">
        <f t="shared" si="164"/>
        <v>3624187.3839324308</v>
      </c>
      <c r="AM221" s="44">
        <f>IF($F221=$E$362,S221*'1. UC Assumptions'!$H$14,0)</f>
        <v>0</v>
      </c>
      <c r="AN221" s="63">
        <f t="shared" si="148"/>
        <v>0</v>
      </c>
      <c r="AO221" s="63">
        <f t="shared" si="165"/>
        <v>0</v>
      </c>
      <c r="AP221" s="63">
        <f t="shared" si="166"/>
        <v>0</v>
      </c>
      <c r="AQ221" s="63">
        <f t="shared" si="167"/>
        <v>0</v>
      </c>
      <c r="AR221" s="63">
        <f t="shared" si="168"/>
        <v>0</v>
      </c>
      <c r="AS221" s="63">
        <f t="shared" si="169"/>
        <v>3624187.3839324308</v>
      </c>
      <c r="AT221" s="63">
        <f t="shared" si="170"/>
        <v>-398756.69193486264</v>
      </c>
      <c r="AU221" s="87">
        <f t="shared" si="149"/>
        <v>3225430.6919975681</v>
      </c>
      <c r="AV221" s="310">
        <v>3193951.21</v>
      </c>
      <c r="AW221" s="310">
        <f>AV221*'1. UC Assumptions'!$C$19</f>
        <v>1399589.420222</v>
      </c>
      <c r="AX221" s="311">
        <f>IF(((S221+AA221)-AV221)*'1. UC Assumptions'!$C$19&gt;0,((S221+AA221)-AV221)*'1. UC Assumptions'!$C$19,0)</f>
        <v>2855275.5519371526</v>
      </c>
      <c r="AY221" s="311">
        <f t="shared" si="150"/>
        <v>4254864.9721591529</v>
      </c>
      <c r="AZ221" s="311">
        <f>ROUND(AY221/'1. UC Assumptions'!$C$19,2)</f>
        <v>9709869.8599999994</v>
      </c>
      <c r="BA221" s="311">
        <f t="shared" si="141"/>
        <v>3225430.6919975681</v>
      </c>
      <c r="BB221" s="311">
        <f t="shared" si="171"/>
        <v>0</v>
      </c>
      <c r="BC221" s="311">
        <f t="shared" si="172"/>
        <v>0</v>
      </c>
      <c r="BD221" s="311">
        <f t="shared" si="173"/>
        <v>6484439.1680024313</v>
      </c>
      <c r="BE221" s="311">
        <f t="shared" si="174"/>
        <v>0</v>
      </c>
      <c r="BF221" s="311">
        <f t="shared" si="175"/>
        <v>0</v>
      </c>
      <c r="BG221" s="311">
        <f t="shared" si="154"/>
        <v>0</v>
      </c>
      <c r="BH221" s="311">
        <v>2862719.1039776891</v>
      </c>
      <c r="BI221" s="311">
        <f t="shared" si="151"/>
        <v>3225430.6919975681</v>
      </c>
      <c r="BJ221" s="312">
        <f t="shared" si="152"/>
        <v>362711.58801987907</v>
      </c>
      <c r="BK221" s="311">
        <f t="shared" si="176"/>
        <v>3225430.6919975681</v>
      </c>
      <c r="BL221" s="311">
        <f t="shared" si="177"/>
        <v>0</v>
      </c>
      <c r="BM221" s="311">
        <f t="shared" si="178"/>
        <v>0</v>
      </c>
      <c r="BN221" s="311">
        <f t="shared" si="179"/>
        <v>0</v>
      </c>
      <c r="BO221" s="311">
        <f t="shared" si="180"/>
        <v>0</v>
      </c>
      <c r="BP221" s="311">
        <f t="shared" si="181"/>
        <v>0</v>
      </c>
      <c r="BQ221" s="311">
        <f t="shared" si="182"/>
        <v>0</v>
      </c>
      <c r="BR221" s="311">
        <f t="shared" si="142"/>
        <v>31479.48199756816</v>
      </c>
      <c r="BS221" s="311">
        <f>ROUNDDOWN(BR221*'1. UC Assumptions'!$C$19,2)</f>
        <v>13794.3</v>
      </c>
      <c r="BT221" s="313">
        <f>IF(BR221&gt;0,BR221/'1. UC Assumptions'!$C$29*'1. UC Assumptions'!$C$28,0)</f>
        <v>27643.514388185045</v>
      </c>
      <c r="BU221" s="312">
        <f>BT221*'1. UC Assumptions'!$C$19</f>
        <v>12113.388004902687</v>
      </c>
      <c r="BV221" s="312">
        <f t="shared" si="153"/>
        <v>3221594.724388185</v>
      </c>
      <c r="BW221" s="79"/>
      <c r="BX221" s="93"/>
      <c r="BY221" s="93"/>
      <c r="BZ221" s="136">
        <v>3170855.8322090488</v>
      </c>
      <c r="CA221" s="136">
        <v>8734260.3042907715</v>
      </c>
      <c r="CB221" s="146">
        <f t="shared" si="185"/>
        <v>-77.554584519937634</v>
      </c>
    </row>
    <row r="222" spans="1:80" s="6" customFormat="1">
      <c r="A222" s="130" t="s">
        <v>30</v>
      </c>
      <c r="B222" s="130" t="s">
        <v>31</v>
      </c>
      <c r="C222" s="246" t="s">
        <v>31</v>
      </c>
      <c r="D222" s="246" t="s">
        <v>31</v>
      </c>
      <c r="E222" s="129" t="s">
        <v>580</v>
      </c>
      <c r="F222" s="130" t="s">
        <v>604</v>
      </c>
      <c r="G222" s="130"/>
      <c r="H222" s="130" t="s">
        <v>829</v>
      </c>
      <c r="I222" s="246" t="s">
        <v>1431</v>
      </c>
      <c r="J222" s="101"/>
      <c r="K222" s="125">
        <f t="shared" si="143"/>
        <v>1</v>
      </c>
      <c r="L222" s="136">
        <v>2158099.415316456</v>
      </c>
      <c r="M222" s="136">
        <v>3721910.54</v>
      </c>
      <c r="N222" s="151">
        <f t="shared" si="144"/>
        <v>0.12814503145218081</v>
      </c>
      <c r="O222" s="136">
        <v>6633504.0159796197</v>
      </c>
      <c r="P222" s="136">
        <v>0</v>
      </c>
      <c r="Q222" s="136">
        <f t="shared" si="145"/>
        <v>6633504.0159796197</v>
      </c>
      <c r="R222" s="136">
        <v>987383.05653287296</v>
      </c>
      <c r="S222" s="136">
        <f t="shared" si="184"/>
        <v>5646120.9594467469</v>
      </c>
      <c r="T222" s="136">
        <f t="shared" si="155"/>
        <v>5646120.9594467469</v>
      </c>
      <c r="U222" s="136" t="b">
        <f t="shared" si="156"/>
        <v>0</v>
      </c>
      <c r="V222" s="136">
        <v>1396465</v>
      </c>
      <c r="W222" s="136">
        <v>0</v>
      </c>
      <c r="X222" s="136">
        <v>0</v>
      </c>
      <c r="Y222" s="136">
        <v>0</v>
      </c>
      <c r="Z222" s="136">
        <v>0</v>
      </c>
      <c r="AA222" s="63">
        <f t="shared" si="146"/>
        <v>1396465</v>
      </c>
      <c r="AB222" s="63">
        <v>0</v>
      </c>
      <c r="AC222" s="63">
        <f t="shared" si="147"/>
        <v>7042585.9594467469</v>
      </c>
      <c r="AD222" s="44">
        <f>IF(E222='2. UC Pool Allocations by Type'!B$5,'2. UC Pool Allocations by Type'!J$5,IF(E222='2. UC Pool Allocations by Type'!B$6,'2. UC Pool Allocations by Type'!J$6,IF(E222='2. UC Pool Allocations by Type'!B$7,'2. UC Pool Allocations by Type'!J$7,IF(E222='2. UC Pool Allocations by Type'!B$10,'2. UC Pool Allocations by Type'!J$10,IF(E222='2. UC Pool Allocations by Type'!B$14,'2. UC Pool Allocations by Type'!J$14,IF(E222='2. UC Pool Allocations by Type'!B$15,'2. UC Pool Allocations by Type'!J$15,IF(E222='2. UC Pool Allocations by Type'!B$16,'2. UC Pool Allocations by Type'!J$16,0)))))))</f>
        <v>1888113440.4202065</v>
      </c>
      <c r="AE222" s="64">
        <f t="shared" si="157"/>
        <v>7042585.9594467469</v>
      </c>
      <c r="AF222" s="64">
        <f t="shared" si="158"/>
        <v>0</v>
      </c>
      <c r="AG222" s="64">
        <f t="shared" si="159"/>
        <v>0</v>
      </c>
      <c r="AH222" s="64">
        <f t="shared" si="160"/>
        <v>0</v>
      </c>
      <c r="AI222" s="64">
        <f t="shared" si="161"/>
        <v>0</v>
      </c>
      <c r="AJ222" s="64">
        <f t="shared" si="162"/>
        <v>0</v>
      </c>
      <c r="AK222" s="64">
        <f t="shared" si="163"/>
        <v>0</v>
      </c>
      <c r="AL222" s="42">
        <f t="shared" si="164"/>
        <v>2628629.5857154788</v>
      </c>
      <c r="AM222" s="44">
        <f>IF($F222=$E$362,S222*'1. UC Assumptions'!$H$14,0)</f>
        <v>4487942.301098696</v>
      </c>
      <c r="AN222" s="63">
        <f t="shared" si="148"/>
        <v>1859312.7153832172</v>
      </c>
      <c r="AO222" s="63">
        <f t="shared" si="165"/>
        <v>0</v>
      </c>
      <c r="AP222" s="63">
        <f t="shared" si="166"/>
        <v>0</v>
      </c>
      <c r="AQ222" s="63">
        <f t="shared" si="167"/>
        <v>0</v>
      </c>
      <c r="AR222" s="63">
        <f t="shared" si="168"/>
        <v>1859312.7153832172</v>
      </c>
      <c r="AS222" s="63">
        <f t="shared" si="169"/>
        <v>0</v>
      </c>
      <c r="AT222" s="63">
        <f t="shared" si="170"/>
        <v>0</v>
      </c>
      <c r="AU222" s="87">
        <f t="shared" si="149"/>
        <v>4487942.301098696</v>
      </c>
      <c r="AV222" s="310">
        <v>4147382.8600000003</v>
      </c>
      <c r="AW222" s="310">
        <f>AV222*'1. UC Assumptions'!$C$19</f>
        <v>1817383.1692520001</v>
      </c>
      <c r="AX222" s="311">
        <f>IF(((S222+AA222)-AV222)*'1. UC Assumptions'!$C$19&gt;0,((S222+AA222)-AV222)*'1. UC Assumptions'!$C$19,0)</f>
        <v>1268677.9981775642</v>
      </c>
      <c r="AY222" s="311">
        <f t="shared" si="150"/>
        <v>3086061.1674295645</v>
      </c>
      <c r="AZ222" s="311">
        <f>ROUND(AY222/'1. UC Assumptions'!$C$19,2)</f>
        <v>7042585.96</v>
      </c>
      <c r="BA222" s="311">
        <f t="shared" si="141"/>
        <v>4487942.301098696</v>
      </c>
      <c r="BB222" s="311">
        <f t="shared" si="171"/>
        <v>0</v>
      </c>
      <c r="BC222" s="311">
        <f t="shared" si="172"/>
        <v>0</v>
      </c>
      <c r="BD222" s="311">
        <f t="shared" si="173"/>
        <v>2554643.658901304</v>
      </c>
      <c r="BE222" s="311">
        <f t="shared" si="174"/>
        <v>0</v>
      </c>
      <c r="BF222" s="311">
        <f t="shared" si="175"/>
        <v>0</v>
      </c>
      <c r="BG222" s="311">
        <f t="shared" si="154"/>
        <v>0</v>
      </c>
      <c r="BH222" s="311">
        <v>4147382.8694871948</v>
      </c>
      <c r="BI222" s="311">
        <f t="shared" si="151"/>
        <v>4487942.301098696</v>
      </c>
      <c r="BJ222" s="312">
        <f t="shared" si="152"/>
        <v>340559.43161150115</v>
      </c>
      <c r="BK222" s="311">
        <f t="shared" si="176"/>
        <v>4487942.301098696</v>
      </c>
      <c r="BL222" s="311">
        <f t="shared" si="177"/>
        <v>0</v>
      </c>
      <c r="BM222" s="311">
        <f t="shared" si="178"/>
        <v>0</v>
      </c>
      <c r="BN222" s="311">
        <f t="shared" si="179"/>
        <v>0</v>
      </c>
      <c r="BO222" s="311">
        <f t="shared" si="180"/>
        <v>0</v>
      </c>
      <c r="BP222" s="311">
        <f t="shared" si="181"/>
        <v>0</v>
      </c>
      <c r="BQ222" s="311">
        <f t="shared" si="182"/>
        <v>0</v>
      </c>
      <c r="BR222" s="311">
        <f t="shared" si="142"/>
        <v>340559.44109869562</v>
      </c>
      <c r="BS222" s="311">
        <f>ROUNDDOWN(BR222*'1. UC Assumptions'!$C$19,2)</f>
        <v>149233.14000000001</v>
      </c>
      <c r="BT222" s="313">
        <f>IF(BR222&gt;0,BR222/'1. UC Assumptions'!$C$29*'1. UC Assumptions'!$C$28,0)</f>
        <v>299060.18818134669</v>
      </c>
      <c r="BU222" s="312">
        <f>BT222*'1. UC Assumptions'!$C$19</f>
        <v>131048.17446106611</v>
      </c>
      <c r="BV222" s="312">
        <f t="shared" si="153"/>
        <v>4446443.0481813466</v>
      </c>
      <c r="BW222" s="79"/>
      <c r="BX222" s="93"/>
      <c r="BY222" s="93"/>
      <c r="BZ222" s="136">
        <v>2578476.5853164559</v>
      </c>
      <c r="CA222" s="136">
        <v>6633504.0159796197</v>
      </c>
      <c r="CB222" s="146">
        <f t="shared" si="185"/>
        <v>0</v>
      </c>
    </row>
    <row r="223" spans="1:80" s="6" customFormat="1">
      <c r="A223" s="130" t="s">
        <v>169</v>
      </c>
      <c r="B223" s="130" t="s">
        <v>170</v>
      </c>
      <c r="C223" s="246" t="s">
        <v>170</v>
      </c>
      <c r="D223" s="246" t="s">
        <v>170</v>
      </c>
      <c r="E223" s="129" t="s">
        <v>580</v>
      </c>
      <c r="F223" s="130"/>
      <c r="G223" s="130"/>
      <c r="H223" s="130" t="s">
        <v>168</v>
      </c>
      <c r="I223" s="246" t="s">
        <v>574</v>
      </c>
      <c r="J223" s="101"/>
      <c r="K223" s="125">
        <f t="shared" si="143"/>
        <v>1</v>
      </c>
      <c r="L223" s="136">
        <v>6267853.8935588943</v>
      </c>
      <c r="M223" s="136">
        <v>2267754</v>
      </c>
      <c r="N223" s="151">
        <f t="shared" si="144"/>
        <v>9.1426118095271569E-2</v>
      </c>
      <c r="O223" s="136">
        <v>9315985.3888503406</v>
      </c>
      <c r="P223" s="136">
        <v>0</v>
      </c>
      <c r="Q223" s="136">
        <f t="shared" si="145"/>
        <v>9315985.3888503406</v>
      </c>
      <c r="R223" s="136">
        <v>859017.95729325549</v>
      </c>
      <c r="S223" s="136">
        <f t="shared" si="184"/>
        <v>8456967.4315570854</v>
      </c>
      <c r="T223" s="136">
        <f t="shared" si="155"/>
        <v>0</v>
      </c>
      <c r="U223" s="136" t="b">
        <f t="shared" si="156"/>
        <v>0</v>
      </c>
      <c r="V223" s="136">
        <v>2087309</v>
      </c>
      <c r="W223" s="136">
        <v>0</v>
      </c>
      <c r="X223" s="136">
        <v>0</v>
      </c>
      <c r="Y223" s="136">
        <v>0</v>
      </c>
      <c r="Z223" s="136">
        <v>0</v>
      </c>
      <c r="AA223" s="63">
        <f t="shared" si="146"/>
        <v>2087309</v>
      </c>
      <c r="AB223" s="63">
        <v>0</v>
      </c>
      <c r="AC223" s="63">
        <f t="shared" si="147"/>
        <v>10544276.431557085</v>
      </c>
      <c r="AD223" s="44">
        <f>IF(E223='2. UC Pool Allocations by Type'!B$5,'2. UC Pool Allocations by Type'!J$5,IF(E223='2. UC Pool Allocations by Type'!B$6,'2. UC Pool Allocations by Type'!J$6,IF(E223='2. UC Pool Allocations by Type'!B$7,'2. UC Pool Allocations by Type'!J$7,IF(E223='2. UC Pool Allocations by Type'!B$10,'2. UC Pool Allocations by Type'!J$10,IF(E223='2. UC Pool Allocations by Type'!B$14,'2. UC Pool Allocations by Type'!J$14,IF(E223='2. UC Pool Allocations by Type'!B$15,'2. UC Pool Allocations by Type'!J$15,IF(E223='2. UC Pool Allocations by Type'!B$16,'2. UC Pool Allocations by Type'!J$16,0)))))))</f>
        <v>1888113440.4202065</v>
      </c>
      <c r="AE223" s="64">
        <f t="shared" si="157"/>
        <v>10544276.431557085</v>
      </c>
      <c r="AF223" s="64">
        <f t="shared" si="158"/>
        <v>0</v>
      </c>
      <c r="AG223" s="64">
        <f t="shared" si="159"/>
        <v>0</v>
      </c>
      <c r="AH223" s="64">
        <f t="shared" si="160"/>
        <v>0</v>
      </c>
      <c r="AI223" s="64">
        <f t="shared" si="161"/>
        <v>0</v>
      </c>
      <c r="AJ223" s="64">
        <f t="shared" si="162"/>
        <v>0</v>
      </c>
      <c r="AK223" s="64">
        <f t="shared" si="163"/>
        <v>0</v>
      </c>
      <c r="AL223" s="42">
        <f t="shared" si="164"/>
        <v>3935627.7860939004</v>
      </c>
      <c r="AM223" s="44">
        <f>IF($F223=$E$362,S223*'1. UC Assumptions'!$H$14,0)</f>
        <v>0</v>
      </c>
      <c r="AN223" s="63">
        <f t="shared" si="148"/>
        <v>0</v>
      </c>
      <c r="AO223" s="63">
        <f t="shared" si="165"/>
        <v>0</v>
      </c>
      <c r="AP223" s="63">
        <f t="shared" si="166"/>
        <v>0</v>
      </c>
      <c r="AQ223" s="63">
        <f t="shared" si="167"/>
        <v>0</v>
      </c>
      <c r="AR223" s="63">
        <f t="shared" si="168"/>
        <v>0</v>
      </c>
      <c r="AS223" s="63">
        <f t="shared" si="169"/>
        <v>3935627.7860939004</v>
      </c>
      <c r="AT223" s="63">
        <f t="shared" si="170"/>
        <v>-433023.39267206885</v>
      </c>
      <c r="AU223" s="87">
        <f t="shared" si="149"/>
        <v>3502604.3934218315</v>
      </c>
      <c r="AV223" s="310">
        <v>3465010.33</v>
      </c>
      <c r="AW223" s="310">
        <f>AV223*'1. UC Assumptions'!$C$19</f>
        <v>1518367.526606</v>
      </c>
      <c r="AX223" s="311">
        <f>IF(((S223+AA223)-AV223)*'1. UC Assumptions'!$C$19&gt;0,((S223+AA223)-AV223)*'1. UC Assumptions'!$C$19,0)</f>
        <v>3102134.4057023148</v>
      </c>
      <c r="AY223" s="311">
        <f t="shared" si="150"/>
        <v>4620501.9323083144</v>
      </c>
      <c r="AZ223" s="311">
        <f>ROUND(AY223/'1. UC Assumptions'!$C$19,2)</f>
        <v>10544276.43</v>
      </c>
      <c r="BA223" s="311">
        <f t="shared" si="141"/>
        <v>3502604.3934218315</v>
      </c>
      <c r="BB223" s="311">
        <f t="shared" si="171"/>
        <v>0</v>
      </c>
      <c r="BC223" s="311">
        <f t="shared" si="172"/>
        <v>0</v>
      </c>
      <c r="BD223" s="311">
        <f t="shared" si="173"/>
        <v>7041672.0365781682</v>
      </c>
      <c r="BE223" s="311">
        <f t="shared" si="174"/>
        <v>0</v>
      </c>
      <c r="BF223" s="311">
        <f t="shared" si="175"/>
        <v>0</v>
      </c>
      <c r="BG223" s="311">
        <f t="shared" si="154"/>
        <v>0</v>
      </c>
      <c r="BH223" s="311">
        <v>3105667.7723740861</v>
      </c>
      <c r="BI223" s="311">
        <f t="shared" si="151"/>
        <v>3502604.3934218315</v>
      </c>
      <c r="BJ223" s="312">
        <f t="shared" si="152"/>
        <v>396936.62104774546</v>
      </c>
      <c r="BK223" s="311">
        <f t="shared" si="176"/>
        <v>3502604.3934218315</v>
      </c>
      <c r="BL223" s="311">
        <f t="shared" si="177"/>
        <v>0</v>
      </c>
      <c r="BM223" s="311">
        <f t="shared" si="178"/>
        <v>0</v>
      </c>
      <c r="BN223" s="311">
        <f t="shared" si="179"/>
        <v>0</v>
      </c>
      <c r="BO223" s="311">
        <f t="shared" si="180"/>
        <v>0</v>
      </c>
      <c r="BP223" s="311">
        <f t="shared" si="181"/>
        <v>0</v>
      </c>
      <c r="BQ223" s="311">
        <f t="shared" si="182"/>
        <v>0</v>
      </c>
      <c r="BR223" s="311">
        <f t="shared" si="142"/>
        <v>37594.063421831466</v>
      </c>
      <c r="BS223" s="311">
        <f>ROUNDDOWN(BR223*'1. UC Assumptions'!$C$19,2)</f>
        <v>16473.71</v>
      </c>
      <c r="BT223" s="313">
        <f>IF(BR223&gt;0,BR223/'1. UC Assumptions'!$C$29*'1. UC Assumptions'!$C$28,0)</f>
        <v>33012.996630377253</v>
      </c>
      <c r="BU223" s="312">
        <f>BT223*'1. UC Assumptions'!$C$19</f>
        <v>14466.295123431311</v>
      </c>
      <c r="BV223" s="312">
        <f t="shared" si="153"/>
        <v>3498023.3266303772</v>
      </c>
      <c r="BW223" s="79"/>
      <c r="BX223" s="93"/>
      <c r="BY223" s="93"/>
      <c r="BZ223" s="136">
        <v>6580407.4335588934</v>
      </c>
      <c r="CA223" s="136">
        <v>9315985.3888503406</v>
      </c>
      <c r="CB223" s="146">
        <f t="shared" si="185"/>
        <v>0</v>
      </c>
    </row>
    <row r="224" spans="1:80" s="6" customFormat="1">
      <c r="A224" s="130" t="s">
        <v>88</v>
      </c>
      <c r="B224" s="130" t="s">
        <v>89</v>
      </c>
      <c r="C224" s="246" t="s">
        <v>89</v>
      </c>
      <c r="D224" s="246" t="s">
        <v>89</v>
      </c>
      <c r="E224" s="129" t="s">
        <v>580</v>
      </c>
      <c r="F224" s="130"/>
      <c r="G224" s="130"/>
      <c r="H224" s="130" t="s">
        <v>1122</v>
      </c>
      <c r="I224" s="246" t="s">
        <v>1328</v>
      </c>
      <c r="J224" s="101"/>
      <c r="K224" s="125">
        <f t="shared" si="143"/>
        <v>1</v>
      </c>
      <c r="L224" s="136">
        <v>7421500.0042726509</v>
      </c>
      <c r="M224" s="136">
        <v>6699755.0700000003</v>
      </c>
      <c r="N224" s="151">
        <f t="shared" si="144"/>
        <v>0.12478728874663148</v>
      </c>
      <c r="O224" s="136">
        <v>15883408.208690748</v>
      </c>
      <c r="P224" s="136">
        <v>0</v>
      </c>
      <c r="Q224" s="136">
        <f t="shared" si="145"/>
        <v>15883408.208690748</v>
      </c>
      <c r="R224" s="136">
        <v>2141952.0014760904</v>
      </c>
      <c r="S224" s="136">
        <f t="shared" si="184"/>
        <v>13741456.207214657</v>
      </c>
      <c r="T224" s="136">
        <f t="shared" si="155"/>
        <v>0</v>
      </c>
      <c r="U224" s="136" t="b">
        <f t="shared" si="156"/>
        <v>0</v>
      </c>
      <c r="V224" s="136">
        <v>2089652</v>
      </c>
      <c r="W224" s="136">
        <v>0</v>
      </c>
      <c r="X224" s="136">
        <v>0</v>
      </c>
      <c r="Y224" s="136">
        <v>0</v>
      </c>
      <c r="Z224" s="136">
        <v>0</v>
      </c>
      <c r="AA224" s="63">
        <f t="shared" si="146"/>
        <v>2089652</v>
      </c>
      <c r="AB224" s="63">
        <v>0</v>
      </c>
      <c r="AC224" s="63">
        <f t="shared" si="147"/>
        <v>15831108.207214657</v>
      </c>
      <c r="AD224" s="44">
        <f>IF(E224='2. UC Pool Allocations by Type'!B$5,'2. UC Pool Allocations by Type'!J$5,IF(E224='2. UC Pool Allocations by Type'!B$6,'2. UC Pool Allocations by Type'!J$6,IF(E224='2. UC Pool Allocations by Type'!B$7,'2. UC Pool Allocations by Type'!J$7,IF(E224='2. UC Pool Allocations by Type'!B$10,'2. UC Pool Allocations by Type'!J$10,IF(E224='2. UC Pool Allocations by Type'!B$14,'2. UC Pool Allocations by Type'!J$14,IF(E224='2. UC Pool Allocations by Type'!B$15,'2. UC Pool Allocations by Type'!J$15,IF(E224='2. UC Pool Allocations by Type'!B$16,'2. UC Pool Allocations by Type'!J$16,0)))))))</f>
        <v>1888113440.4202065</v>
      </c>
      <c r="AE224" s="64">
        <f t="shared" si="157"/>
        <v>15831108.207214657</v>
      </c>
      <c r="AF224" s="64">
        <f t="shared" si="158"/>
        <v>0</v>
      </c>
      <c r="AG224" s="64">
        <f t="shared" si="159"/>
        <v>0</v>
      </c>
      <c r="AH224" s="64">
        <f t="shared" si="160"/>
        <v>0</v>
      </c>
      <c r="AI224" s="64">
        <f t="shared" si="161"/>
        <v>0</v>
      </c>
      <c r="AJ224" s="64">
        <f t="shared" si="162"/>
        <v>0</v>
      </c>
      <c r="AK224" s="64">
        <f t="shared" si="163"/>
        <v>0</v>
      </c>
      <c r="AL224" s="42">
        <f t="shared" si="164"/>
        <v>5908926.017768722</v>
      </c>
      <c r="AM224" s="44">
        <f>IF($F224=$E$362,S224*'1. UC Assumptions'!$H$14,0)</f>
        <v>0</v>
      </c>
      <c r="AN224" s="63">
        <f t="shared" si="148"/>
        <v>0</v>
      </c>
      <c r="AO224" s="63">
        <f t="shared" si="165"/>
        <v>0</v>
      </c>
      <c r="AP224" s="63">
        <f t="shared" si="166"/>
        <v>0</v>
      </c>
      <c r="AQ224" s="63">
        <f t="shared" si="167"/>
        <v>0</v>
      </c>
      <c r="AR224" s="63">
        <f t="shared" si="168"/>
        <v>0</v>
      </c>
      <c r="AS224" s="63">
        <f t="shared" si="169"/>
        <v>5908926.017768722</v>
      </c>
      <c r="AT224" s="63">
        <f t="shared" si="170"/>
        <v>-650138.51165076136</v>
      </c>
      <c r="AU224" s="87">
        <f t="shared" si="149"/>
        <v>5258787.5061179604</v>
      </c>
      <c r="AV224" s="310">
        <v>5029242.66</v>
      </c>
      <c r="AW224" s="310">
        <f>AV224*'1. UC Assumptions'!$C$19</f>
        <v>2203814.1336119999</v>
      </c>
      <c r="AX224" s="311">
        <f>IF(((S224+AA224)-AV224)*'1. UC Assumptions'!$C$19&gt;0,((S224+AA224)-AV224)*'1. UC Assumptions'!$C$19,0)</f>
        <v>4733377.4827894624</v>
      </c>
      <c r="AY224" s="311">
        <f t="shared" si="150"/>
        <v>6937191.6164014619</v>
      </c>
      <c r="AZ224" s="311">
        <f>ROUND(AY224/'1. UC Assumptions'!$C$19,2)</f>
        <v>15831108.210000001</v>
      </c>
      <c r="BA224" s="311">
        <f t="shared" si="141"/>
        <v>5258787.5061179604</v>
      </c>
      <c r="BB224" s="311">
        <f t="shared" si="171"/>
        <v>0</v>
      </c>
      <c r="BC224" s="311">
        <f t="shared" si="172"/>
        <v>0</v>
      </c>
      <c r="BD224" s="311">
        <f t="shared" si="173"/>
        <v>10572320.70388204</v>
      </c>
      <c r="BE224" s="311">
        <f t="shared" si="174"/>
        <v>0</v>
      </c>
      <c r="BF224" s="311">
        <f t="shared" si="175"/>
        <v>0</v>
      </c>
      <c r="BG224" s="311">
        <f t="shared" si="154"/>
        <v>0</v>
      </c>
      <c r="BH224" s="311">
        <v>4507679.6972293789</v>
      </c>
      <c r="BI224" s="311">
        <f t="shared" si="151"/>
        <v>5258787.5061179604</v>
      </c>
      <c r="BJ224" s="312">
        <f t="shared" si="152"/>
        <v>751107.80888858158</v>
      </c>
      <c r="BK224" s="311">
        <f t="shared" si="176"/>
        <v>5258787.5061179604</v>
      </c>
      <c r="BL224" s="311">
        <f t="shared" si="177"/>
        <v>0</v>
      </c>
      <c r="BM224" s="311">
        <f t="shared" si="178"/>
        <v>0</v>
      </c>
      <c r="BN224" s="311">
        <f t="shared" si="179"/>
        <v>0</v>
      </c>
      <c r="BO224" s="311">
        <f t="shared" si="180"/>
        <v>0</v>
      </c>
      <c r="BP224" s="311">
        <f t="shared" si="181"/>
        <v>0</v>
      </c>
      <c r="BQ224" s="311">
        <f t="shared" si="182"/>
        <v>0</v>
      </c>
      <c r="BR224" s="311">
        <f t="shared" si="142"/>
        <v>229544.84611796029</v>
      </c>
      <c r="BS224" s="311">
        <f>ROUNDDOWN(BR224*'1. UC Assumptions'!$C$19,2)</f>
        <v>100586.55</v>
      </c>
      <c r="BT224" s="313">
        <f>IF(BR224&gt;0,BR224/'1. UC Assumptions'!$C$29*'1. UC Assumptions'!$C$28,0)</f>
        <v>201573.40126771308</v>
      </c>
      <c r="BU224" s="312">
        <f>BT224*'1. UC Assumptions'!$C$19</f>
        <v>88329.464435511865</v>
      </c>
      <c r="BV224" s="312">
        <f t="shared" si="153"/>
        <v>5230816.0612677131</v>
      </c>
      <c r="BW224" s="79"/>
      <c r="BX224" s="93"/>
      <c r="BY224" s="93"/>
      <c r="BZ224" s="136">
        <v>8386030.7142726518</v>
      </c>
      <c r="CA224" s="136">
        <v>15883408.208690748</v>
      </c>
      <c r="CB224" s="146">
        <f t="shared" si="185"/>
        <v>0</v>
      </c>
    </row>
    <row r="225" spans="1:80" s="6" customFormat="1">
      <c r="A225" s="130" t="s">
        <v>144</v>
      </c>
      <c r="B225" s="130" t="s">
        <v>145</v>
      </c>
      <c r="C225" s="246" t="s">
        <v>145</v>
      </c>
      <c r="D225" s="246" t="s">
        <v>145</v>
      </c>
      <c r="E225" s="129" t="s">
        <v>580</v>
      </c>
      <c r="F225" s="130"/>
      <c r="G225" s="130"/>
      <c r="H225" s="130" t="s">
        <v>838</v>
      </c>
      <c r="I225" s="246" t="s">
        <v>1381</v>
      </c>
      <c r="J225" s="101"/>
      <c r="K225" s="125">
        <f t="shared" si="143"/>
        <v>1</v>
      </c>
      <c r="L225" s="136">
        <v>9393377.9176154677</v>
      </c>
      <c r="M225" s="136">
        <v>5291605.12</v>
      </c>
      <c r="N225" s="151">
        <f t="shared" si="144"/>
        <v>0.10453218725018676</v>
      </c>
      <c r="O225" s="136">
        <v>16220036.434269302</v>
      </c>
      <c r="P225" s="136">
        <v>0</v>
      </c>
      <c r="Q225" s="136">
        <f t="shared" si="145"/>
        <v>16220036.434269302</v>
      </c>
      <c r="R225" s="136">
        <v>1956819.2921999558</v>
      </c>
      <c r="S225" s="136">
        <f t="shared" si="184"/>
        <v>14263217.142069345</v>
      </c>
      <c r="T225" s="136">
        <f t="shared" si="155"/>
        <v>0</v>
      </c>
      <c r="U225" s="136" t="b">
        <f t="shared" si="156"/>
        <v>0</v>
      </c>
      <c r="V225" s="136">
        <v>2109800</v>
      </c>
      <c r="W225" s="136">
        <v>0</v>
      </c>
      <c r="X225" s="136">
        <v>0</v>
      </c>
      <c r="Y225" s="136">
        <v>0</v>
      </c>
      <c r="Z225" s="136">
        <v>0</v>
      </c>
      <c r="AA225" s="63">
        <f t="shared" si="146"/>
        <v>2109800</v>
      </c>
      <c r="AB225" s="63">
        <v>0</v>
      </c>
      <c r="AC225" s="63">
        <f t="shared" si="147"/>
        <v>16373017.142069345</v>
      </c>
      <c r="AD225" s="44">
        <f>IF(E225='2. UC Pool Allocations by Type'!B$5,'2. UC Pool Allocations by Type'!J$5,IF(E225='2. UC Pool Allocations by Type'!B$6,'2. UC Pool Allocations by Type'!J$6,IF(E225='2. UC Pool Allocations by Type'!B$7,'2. UC Pool Allocations by Type'!J$7,IF(E225='2. UC Pool Allocations by Type'!B$10,'2. UC Pool Allocations by Type'!J$10,IF(E225='2. UC Pool Allocations by Type'!B$14,'2. UC Pool Allocations by Type'!J$14,IF(E225='2. UC Pool Allocations by Type'!B$15,'2. UC Pool Allocations by Type'!J$15,IF(E225='2. UC Pool Allocations by Type'!B$16,'2. UC Pool Allocations by Type'!J$16,0)))))))</f>
        <v>1888113440.4202065</v>
      </c>
      <c r="AE225" s="64">
        <f t="shared" si="157"/>
        <v>16373017.142069345</v>
      </c>
      <c r="AF225" s="64">
        <f t="shared" si="158"/>
        <v>0</v>
      </c>
      <c r="AG225" s="64">
        <f t="shared" si="159"/>
        <v>0</v>
      </c>
      <c r="AH225" s="64">
        <f t="shared" si="160"/>
        <v>0</v>
      </c>
      <c r="AI225" s="64">
        <f t="shared" si="161"/>
        <v>0</v>
      </c>
      <c r="AJ225" s="64">
        <f t="shared" si="162"/>
        <v>0</v>
      </c>
      <c r="AK225" s="64">
        <f t="shared" si="163"/>
        <v>0</v>
      </c>
      <c r="AL225" s="42">
        <f t="shared" si="164"/>
        <v>6111192.3255035728</v>
      </c>
      <c r="AM225" s="44">
        <f>IF($F225=$E$362,S225*'1. UC Assumptions'!$H$14,0)</f>
        <v>0</v>
      </c>
      <c r="AN225" s="63">
        <f t="shared" si="148"/>
        <v>0</v>
      </c>
      <c r="AO225" s="63">
        <f t="shared" si="165"/>
        <v>0</v>
      </c>
      <c r="AP225" s="63">
        <f t="shared" si="166"/>
        <v>0</v>
      </c>
      <c r="AQ225" s="63">
        <f t="shared" si="167"/>
        <v>0</v>
      </c>
      <c r="AR225" s="63">
        <f t="shared" si="168"/>
        <v>0</v>
      </c>
      <c r="AS225" s="63">
        <f t="shared" si="169"/>
        <v>6111192.3255035728</v>
      </c>
      <c r="AT225" s="63">
        <f t="shared" si="170"/>
        <v>-672393.16772064508</v>
      </c>
      <c r="AU225" s="87">
        <f t="shared" si="149"/>
        <v>5438799.1577829281</v>
      </c>
      <c r="AV225" s="310">
        <v>5299167.68</v>
      </c>
      <c r="AW225" s="310">
        <f>AV225*'1. UC Assumptions'!$C$19</f>
        <v>2322095.2773759998</v>
      </c>
      <c r="AX225" s="311">
        <f>IF(((S225+AA225)-AV225)*'1. UC Assumptions'!$C$19&gt;0,((S225+AA225)-AV225)*'1. UC Assumptions'!$C$19,0)</f>
        <v>4852560.8342787866</v>
      </c>
      <c r="AY225" s="311">
        <f t="shared" si="150"/>
        <v>7174656.1116547864</v>
      </c>
      <c r="AZ225" s="311">
        <f>ROUND(AY225/'1. UC Assumptions'!$C$19,2)</f>
        <v>16373017.140000001</v>
      </c>
      <c r="BA225" s="311">
        <f t="shared" si="141"/>
        <v>5438799.1577829281</v>
      </c>
      <c r="BB225" s="311">
        <f t="shared" si="171"/>
        <v>0</v>
      </c>
      <c r="BC225" s="311">
        <f t="shared" si="172"/>
        <v>0</v>
      </c>
      <c r="BD225" s="311">
        <f t="shared" si="173"/>
        <v>10934217.982217073</v>
      </c>
      <c r="BE225" s="311">
        <f t="shared" si="174"/>
        <v>0</v>
      </c>
      <c r="BF225" s="311">
        <f t="shared" si="175"/>
        <v>0</v>
      </c>
      <c r="BG225" s="311">
        <f t="shared" ref="BG225:BG256" si="186">IF(E225=E$359,BC$351/BE$351*BE225,0)</f>
        <v>0</v>
      </c>
      <c r="BH225" s="311">
        <v>4749611.8454591082</v>
      </c>
      <c r="BI225" s="311">
        <f t="shared" si="151"/>
        <v>5438799.1577829281</v>
      </c>
      <c r="BJ225" s="312">
        <f t="shared" si="152"/>
        <v>689187.31232381985</v>
      </c>
      <c r="BK225" s="311">
        <f t="shared" si="176"/>
        <v>5438799.1577829281</v>
      </c>
      <c r="BL225" s="311">
        <f t="shared" si="177"/>
        <v>0</v>
      </c>
      <c r="BM225" s="311">
        <f t="shared" si="178"/>
        <v>0</v>
      </c>
      <c r="BN225" s="311">
        <f t="shared" si="179"/>
        <v>0</v>
      </c>
      <c r="BO225" s="311">
        <f t="shared" si="180"/>
        <v>0</v>
      </c>
      <c r="BP225" s="311">
        <f t="shared" si="181"/>
        <v>0</v>
      </c>
      <c r="BQ225" s="311">
        <f t="shared" si="182"/>
        <v>0</v>
      </c>
      <c r="BR225" s="311">
        <f t="shared" si="142"/>
        <v>139631.47778292838</v>
      </c>
      <c r="BS225" s="311">
        <f>ROUNDDOWN(BR225*'1. UC Assumptions'!$C$19,2)</f>
        <v>61186.51</v>
      </c>
      <c r="BT225" s="313">
        <f>IF(BR225&gt;0,BR225/'1. UC Assumptions'!$C$29*'1. UC Assumptions'!$C$28,0)</f>
        <v>122616.52734419533</v>
      </c>
      <c r="BU225" s="312">
        <f>BT225*'1. UC Assumptions'!$C$19</f>
        <v>53730.56228222639</v>
      </c>
      <c r="BV225" s="312">
        <f t="shared" si="153"/>
        <v>5421784.2073441949</v>
      </c>
      <c r="BW225" s="79"/>
      <c r="BX225" s="93"/>
      <c r="BY225" s="93"/>
      <c r="BZ225" s="136">
        <v>10113904.317615468</v>
      </c>
      <c r="CA225" s="136">
        <v>16220036.434269302</v>
      </c>
      <c r="CB225" s="146">
        <f t="shared" si="185"/>
        <v>0</v>
      </c>
    </row>
    <row r="226" spans="1:80" s="6" customFormat="1">
      <c r="A226" s="130" t="s">
        <v>1246</v>
      </c>
      <c r="B226" s="130" t="s">
        <v>115</v>
      </c>
      <c r="C226" s="246" t="s">
        <v>115</v>
      </c>
      <c r="D226" s="246" t="s">
        <v>115</v>
      </c>
      <c r="E226" s="129" t="s">
        <v>580</v>
      </c>
      <c r="F226" s="130" t="s">
        <v>604</v>
      </c>
      <c r="G226" s="130"/>
      <c r="H226" s="130" t="s">
        <v>114</v>
      </c>
      <c r="I226" s="246" t="s">
        <v>1432</v>
      </c>
      <c r="J226" s="101"/>
      <c r="K226" s="125">
        <f t="shared" si="143"/>
        <v>1</v>
      </c>
      <c r="L226" s="136">
        <v>2996014.1362920515</v>
      </c>
      <c r="M226" s="136">
        <v>3140992</v>
      </c>
      <c r="N226" s="151">
        <f t="shared" si="144"/>
        <v>0.21761379238465928</v>
      </c>
      <c r="O226" s="136">
        <v>7472503.3154984899</v>
      </c>
      <c r="P226" s="136">
        <v>0</v>
      </c>
      <c r="Q226" s="136">
        <f t="shared" si="145"/>
        <v>7472503.3154984899</v>
      </c>
      <c r="R226" s="136">
        <v>1481597.5390453255</v>
      </c>
      <c r="S226" s="136">
        <f t="shared" si="184"/>
        <v>5990905.7764531644</v>
      </c>
      <c r="T226" s="136">
        <f t="shared" si="155"/>
        <v>5990905.7764531644</v>
      </c>
      <c r="U226" s="136" t="b">
        <f t="shared" si="156"/>
        <v>0</v>
      </c>
      <c r="V226" s="136">
        <v>688013</v>
      </c>
      <c r="W226" s="136">
        <v>0</v>
      </c>
      <c r="X226" s="136">
        <v>0</v>
      </c>
      <c r="Y226" s="136">
        <v>0</v>
      </c>
      <c r="Z226" s="136">
        <v>0</v>
      </c>
      <c r="AA226" s="63">
        <f t="shared" si="146"/>
        <v>688013</v>
      </c>
      <c r="AB226" s="63">
        <v>0</v>
      </c>
      <c r="AC226" s="63">
        <f t="shared" si="147"/>
        <v>6678918.7764531644</v>
      </c>
      <c r="AD226" s="44">
        <f>IF(E226='2. UC Pool Allocations by Type'!B$5,'2. UC Pool Allocations by Type'!J$5,IF(E226='2. UC Pool Allocations by Type'!B$6,'2. UC Pool Allocations by Type'!J$6,IF(E226='2. UC Pool Allocations by Type'!B$7,'2. UC Pool Allocations by Type'!J$7,IF(E226='2. UC Pool Allocations by Type'!B$10,'2. UC Pool Allocations by Type'!J$10,IF(E226='2. UC Pool Allocations by Type'!B$14,'2. UC Pool Allocations by Type'!J$14,IF(E226='2. UC Pool Allocations by Type'!B$15,'2. UC Pool Allocations by Type'!J$15,IF(E226='2. UC Pool Allocations by Type'!B$16,'2. UC Pool Allocations by Type'!J$16,0)))))))</f>
        <v>1888113440.4202065</v>
      </c>
      <c r="AE226" s="64">
        <f t="shared" si="157"/>
        <v>6678918.7764531644</v>
      </c>
      <c r="AF226" s="64">
        <f t="shared" si="158"/>
        <v>0</v>
      </c>
      <c r="AG226" s="64">
        <f t="shared" si="159"/>
        <v>0</v>
      </c>
      <c r="AH226" s="64">
        <f t="shared" si="160"/>
        <v>0</v>
      </c>
      <c r="AI226" s="64">
        <f t="shared" si="161"/>
        <v>0</v>
      </c>
      <c r="AJ226" s="64">
        <f t="shared" si="162"/>
        <v>0</v>
      </c>
      <c r="AK226" s="64">
        <f t="shared" si="163"/>
        <v>0</v>
      </c>
      <c r="AL226" s="42">
        <f t="shared" si="164"/>
        <v>2492891.616441784</v>
      </c>
      <c r="AM226" s="44">
        <f>IF($F226=$E$362,S226*'1. UC Assumptions'!$H$14,0)</f>
        <v>4762002.02743713</v>
      </c>
      <c r="AN226" s="63">
        <f t="shared" si="148"/>
        <v>2269110.410995346</v>
      </c>
      <c r="AO226" s="63">
        <f t="shared" si="165"/>
        <v>0</v>
      </c>
      <c r="AP226" s="63">
        <f t="shared" si="166"/>
        <v>0</v>
      </c>
      <c r="AQ226" s="63">
        <f t="shared" si="167"/>
        <v>0</v>
      </c>
      <c r="AR226" s="63">
        <f t="shared" si="168"/>
        <v>2269110.410995346</v>
      </c>
      <c r="AS226" s="63">
        <f t="shared" si="169"/>
        <v>0</v>
      </c>
      <c r="AT226" s="63">
        <f t="shared" si="170"/>
        <v>0</v>
      </c>
      <c r="AU226" s="87">
        <f t="shared" si="149"/>
        <v>4762002.02743713</v>
      </c>
      <c r="AV226" s="310">
        <v>3973575.61</v>
      </c>
      <c r="AW226" s="310">
        <f>AV226*'1. UC Assumptions'!$C$19</f>
        <v>1741220.8323019999</v>
      </c>
      <c r="AX226" s="311">
        <f>IF(((S226+AA226)-AV226)*'1. UC Assumptions'!$C$19&gt;0,((S226+AA226)-AV226)*'1. UC Assumptions'!$C$19,0)</f>
        <v>1185481.3755397766</v>
      </c>
      <c r="AY226" s="311">
        <f t="shared" si="150"/>
        <v>2926702.2078417763</v>
      </c>
      <c r="AZ226" s="311">
        <f>ROUND(AY226/'1. UC Assumptions'!$C$19,2)</f>
        <v>6678918.7800000003</v>
      </c>
      <c r="BA226" s="311">
        <f t="shared" si="141"/>
        <v>4762002.02743713</v>
      </c>
      <c r="BB226" s="311">
        <f t="shared" si="171"/>
        <v>0</v>
      </c>
      <c r="BC226" s="311">
        <f t="shared" si="172"/>
        <v>0</v>
      </c>
      <c r="BD226" s="311">
        <f t="shared" si="173"/>
        <v>1916916.7525628703</v>
      </c>
      <c r="BE226" s="311">
        <f t="shared" si="174"/>
        <v>0</v>
      </c>
      <c r="BF226" s="311">
        <f t="shared" si="175"/>
        <v>0</v>
      </c>
      <c r="BG226" s="311">
        <f t="shared" si="186"/>
        <v>0</v>
      </c>
      <c r="BH226" s="311">
        <v>3973575.6215410796</v>
      </c>
      <c r="BI226" s="311">
        <f t="shared" si="151"/>
        <v>4762002.02743713</v>
      </c>
      <c r="BJ226" s="312">
        <f t="shared" si="152"/>
        <v>788426.40589605039</v>
      </c>
      <c r="BK226" s="311">
        <f t="shared" si="176"/>
        <v>4762002.02743713</v>
      </c>
      <c r="BL226" s="311">
        <f t="shared" si="177"/>
        <v>0</v>
      </c>
      <c r="BM226" s="311">
        <f t="shared" si="178"/>
        <v>0</v>
      </c>
      <c r="BN226" s="311">
        <f t="shared" si="179"/>
        <v>0</v>
      </c>
      <c r="BO226" s="311">
        <f t="shared" si="180"/>
        <v>0</v>
      </c>
      <c r="BP226" s="311">
        <f t="shared" si="181"/>
        <v>0</v>
      </c>
      <c r="BQ226" s="311">
        <f t="shared" si="182"/>
        <v>0</v>
      </c>
      <c r="BR226" s="311">
        <f t="shared" si="142"/>
        <v>788426.41743713012</v>
      </c>
      <c r="BS226" s="311">
        <f>ROUNDDOWN(BR226*'1. UC Assumptions'!$C$19,2)</f>
        <v>345488.45</v>
      </c>
      <c r="BT226" s="313">
        <f>IF(BR226&gt;0,BR226/'1. UC Assumptions'!$C$29*'1. UC Assumptions'!$C$28,0)</f>
        <v>692351.83146063774</v>
      </c>
      <c r="BU226" s="312">
        <f>BT226*'1. UC Assumptions'!$C$19</f>
        <v>303388.57254605147</v>
      </c>
      <c r="BV226" s="312">
        <f t="shared" si="153"/>
        <v>4665927.4414606374</v>
      </c>
      <c r="BW226" s="79"/>
      <c r="BX226" s="93"/>
      <c r="BY226" s="93"/>
      <c r="BZ226" s="136">
        <v>3956262.116292052</v>
      </c>
      <c r="CA226" s="136">
        <v>7472503.3154984899</v>
      </c>
      <c r="CB226" s="146">
        <f t="shared" si="185"/>
        <v>0</v>
      </c>
    </row>
    <row r="227" spans="1:80" s="6" customFormat="1">
      <c r="A227" s="130" t="s">
        <v>1247</v>
      </c>
      <c r="B227" s="130" t="s">
        <v>181</v>
      </c>
      <c r="C227" s="246" t="s">
        <v>181</v>
      </c>
      <c r="D227" s="246" t="s">
        <v>181</v>
      </c>
      <c r="E227" s="129" t="s">
        <v>580</v>
      </c>
      <c r="F227" s="130"/>
      <c r="G227" s="130"/>
      <c r="H227" s="130" t="s">
        <v>180</v>
      </c>
      <c r="I227" s="246" t="s">
        <v>1424</v>
      </c>
      <c r="J227" s="101"/>
      <c r="K227" s="125">
        <f t="shared" si="143"/>
        <v>1</v>
      </c>
      <c r="L227" s="136">
        <v>5465701.5879045902</v>
      </c>
      <c r="M227" s="136">
        <v>3323395.16</v>
      </c>
      <c r="N227" s="151">
        <f t="shared" si="144"/>
        <v>0.1324753941693535</v>
      </c>
      <c r="O227" s="136">
        <v>9953435.8039758354</v>
      </c>
      <c r="P227" s="136">
        <v>0</v>
      </c>
      <c r="Q227" s="136">
        <f t="shared" si="145"/>
        <v>9953435.8039758354</v>
      </c>
      <c r="R227" s="136">
        <v>1418698.4773973981</v>
      </c>
      <c r="S227" s="136">
        <f t="shared" si="184"/>
        <v>8534737.3265784383</v>
      </c>
      <c r="T227" s="136">
        <f t="shared" si="155"/>
        <v>0</v>
      </c>
      <c r="U227" s="136" t="b">
        <f t="shared" si="156"/>
        <v>0</v>
      </c>
      <c r="V227" s="136">
        <v>1243522</v>
      </c>
      <c r="W227" s="136">
        <v>0</v>
      </c>
      <c r="X227" s="136">
        <v>0</v>
      </c>
      <c r="Y227" s="136">
        <v>0</v>
      </c>
      <c r="Z227" s="136">
        <v>0</v>
      </c>
      <c r="AA227" s="63">
        <f t="shared" si="146"/>
        <v>1243522</v>
      </c>
      <c r="AB227" s="63">
        <v>0</v>
      </c>
      <c r="AC227" s="63">
        <f t="shared" si="147"/>
        <v>9778259.3265784383</v>
      </c>
      <c r="AD227" s="44">
        <f>IF(E227='2. UC Pool Allocations by Type'!B$5,'2. UC Pool Allocations by Type'!J$5,IF(E227='2. UC Pool Allocations by Type'!B$6,'2. UC Pool Allocations by Type'!J$6,IF(E227='2. UC Pool Allocations by Type'!B$7,'2. UC Pool Allocations by Type'!J$7,IF(E227='2. UC Pool Allocations by Type'!B$10,'2. UC Pool Allocations by Type'!J$10,IF(E227='2. UC Pool Allocations by Type'!B$14,'2. UC Pool Allocations by Type'!J$14,IF(E227='2. UC Pool Allocations by Type'!B$15,'2. UC Pool Allocations by Type'!J$15,IF(E227='2. UC Pool Allocations by Type'!B$16,'2. UC Pool Allocations by Type'!J$16,0)))))))</f>
        <v>1888113440.4202065</v>
      </c>
      <c r="AE227" s="64">
        <f t="shared" si="157"/>
        <v>9778259.3265784383</v>
      </c>
      <c r="AF227" s="64">
        <f t="shared" si="158"/>
        <v>0</v>
      </c>
      <c r="AG227" s="64">
        <f t="shared" si="159"/>
        <v>0</v>
      </c>
      <c r="AH227" s="64">
        <f t="shared" si="160"/>
        <v>0</v>
      </c>
      <c r="AI227" s="64">
        <f t="shared" si="161"/>
        <v>0</v>
      </c>
      <c r="AJ227" s="64">
        <f t="shared" si="162"/>
        <v>0</v>
      </c>
      <c r="AK227" s="64">
        <f t="shared" si="163"/>
        <v>0</v>
      </c>
      <c r="AL227" s="42">
        <f t="shared" si="164"/>
        <v>3649713.6010337905</v>
      </c>
      <c r="AM227" s="44">
        <f>IF($F227=$E$362,S227*'1. UC Assumptions'!$H$14,0)</f>
        <v>0</v>
      </c>
      <c r="AN227" s="63">
        <f t="shared" si="148"/>
        <v>0</v>
      </c>
      <c r="AO227" s="63">
        <f t="shared" si="165"/>
        <v>0</v>
      </c>
      <c r="AP227" s="63">
        <f t="shared" si="166"/>
        <v>0</v>
      </c>
      <c r="AQ227" s="63">
        <f t="shared" si="167"/>
        <v>0</v>
      </c>
      <c r="AR227" s="63">
        <f t="shared" si="168"/>
        <v>0</v>
      </c>
      <c r="AS227" s="63">
        <f t="shared" si="169"/>
        <v>3649713.6010337905</v>
      </c>
      <c r="AT227" s="63">
        <f t="shared" si="170"/>
        <v>-401565.25253359886</v>
      </c>
      <c r="AU227" s="87">
        <f t="shared" si="149"/>
        <v>3248148.3485001917</v>
      </c>
      <c r="AV227" s="310">
        <v>3082257.39</v>
      </c>
      <c r="AW227" s="310">
        <f>AV227*'1. UC Assumptions'!$C$19</f>
        <v>1350645.188298</v>
      </c>
      <c r="AX227" s="311">
        <f>IF(((S227+AA227)-AV227)*'1. UC Assumptions'!$C$19&gt;0,((S227+AA227)-AV227)*'1. UC Assumptions'!$C$19,0)</f>
        <v>2934188.0486086714</v>
      </c>
      <c r="AY227" s="311">
        <f t="shared" si="150"/>
        <v>4284833.2369066719</v>
      </c>
      <c r="AZ227" s="311">
        <f>ROUND(AY227/'1. UC Assumptions'!$C$19,2)</f>
        <v>9778259.3300000001</v>
      </c>
      <c r="BA227" s="311">
        <f t="shared" si="141"/>
        <v>3248148.3485001917</v>
      </c>
      <c r="BB227" s="311">
        <f t="shared" si="171"/>
        <v>0</v>
      </c>
      <c r="BC227" s="311">
        <f t="shared" si="172"/>
        <v>0</v>
      </c>
      <c r="BD227" s="311">
        <f t="shared" si="173"/>
        <v>6530110.9814998079</v>
      </c>
      <c r="BE227" s="311">
        <f t="shared" si="174"/>
        <v>0</v>
      </c>
      <c r="BF227" s="311">
        <f t="shared" si="175"/>
        <v>0</v>
      </c>
      <c r="BG227" s="311">
        <f t="shared" si="186"/>
        <v>0</v>
      </c>
      <c r="BH227" s="311">
        <v>2762608.6197709283</v>
      </c>
      <c r="BI227" s="311">
        <f t="shared" si="151"/>
        <v>3248148.3485001917</v>
      </c>
      <c r="BJ227" s="312">
        <f t="shared" si="152"/>
        <v>485539.72872926341</v>
      </c>
      <c r="BK227" s="311">
        <f t="shared" si="176"/>
        <v>3248148.3485001917</v>
      </c>
      <c r="BL227" s="311">
        <f t="shared" si="177"/>
        <v>0</v>
      </c>
      <c r="BM227" s="311">
        <f t="shared" si="178"/>
        <v>0</v>
      </c>
      <c r="BN227" s="311">
        <f t="shared" si="179"/>
        <v>0</v>
      </c>
      <c r="BO227" s="311">
        <f t="shared" si="180"/>
        <v>0</v>
      </c>
      <c r="BP227" s="311">
        <f t="shared" si="181"/>
        <v>0</v>
      </c>
      <c r="BQ227" s="311">
        <f t="shared" si="182"/>
        <v>0</v>
      </c>
      <c r="BR227" s="311">
        <f t="shared" si="142"/>
        <v>165890.95850019157</v>
      </c>
      <c r="BS227" s="311">
        <f>ROUNDDOWN(BR227*'1. UC Assumptions'!$C$19,2)</f>
        <v>72693.41</v>
      </c>
      <c r="BT227" s="313">
        <f>IF(BR227&gt;0,BR227/'1. UC Assumptions'!$C$29*'1. UC Assumptions'!$C$28,0)</f>
        <v>145676.12956668457</v>
      </c>
      <c r="BU227" s="312">
        <f>BT227*'1. UC Assumptions'!$C$19</f>
        <v>63835.279976121172</v>
      </c>
      <c r="BV227" s="312">
        <f t="shared" si="153"/>
        <v>3227933.5195666845</v>
      </c>
      <c r="BW227" s="79"/>
      <c r="BX227" s="93"/>
      <c r="BY227" s="93"/>
      <c r="BZ227" s="136">
        <v>6130205.6279045893</v>
      </c>
      <c r="CA227" s="136">
        <v>9953435.8039758354</v>
      </c>
      <c r="CB227" s="146">
        <f t="shared" si="185"/>
        <v>0</v>
      </c>
    </row>
    <row r="228" spans="1:80" s="6" customFormat="1">
      <c r="A228" s="130" t="s">
        <v>175</v>
      </c>
      <c r="B228" s="130" t="s">
        <v>176</v>
      </c>
      <c r="C228" s="246" t="s">
        <v>176</v>
      </c>
      <c r="D228" s="246" t="s">
        <v>176</v>
      </c>
      <c r="E228" s="129" t="s">
        <v>580</v>
      </c>
      <c r="F228" s="130" t="s">
        <v>604</v>
      </c>
      <c r="G228" s="130"/>
      <c r="H228" s="130" t="s">
        <v>841</v>
      </c>
      <c r="I228" s="246" t="s">
        <v>1433</v>
      </c>
      <c r="J228" s="101"/>
      <c r="K228" s="125">
        <f t="shared" si="143"/>
        <v>1</v>
      </c>
      <c r="L228" s="136">
        <v>-461869.95999999996</v>
      </c>
      <c r="M228" s="136">
        <v>2928283</v>
      </c>
      <c r="N228" s="151">
        <f t="shared" si="144"/>
        <v>0.28761152684137081</v>
      </c>
      <c r="O228" s="136">
        <v>3175781.8602558668</v>
      </c>
      <c r="P228" s="136">
        <v>0</v>
      </c>
      <c r="Q228" s="136">
        <f t="shared" si="145"/>
        <v>3175781.8602558668</v>
      </c>
      <c r="R228" s="136">
        <v>770783.50405833486</v>
      </c>
      <c r="S228" s="136">
        <f t="shared" si="184"/>
        <v>2404998.3561975318</v>
      </c>
      <c r="T228" s="136">
        <f t="shared" si="155"/>
        <v>2404998.3561975318</v>
      </c>
      <c r="U228" s="136" t="b">
        <f t="shared" si="156"/>
        <v>0</v>
      </c>
      <c r="V228" s="136">
        <v>2089225</v>
      </c>
      <c r="W228" s="136">
        <v>0</v>
      </c>
      <c r="X228" s="136">
        <v>0</v>
      </c>
      <c r="Y228" s="136">
        <v>0</v>
      </c>
      <c r="Z228" s="136">
        <v>0</v>
      </c>
      <c r="AA228" s="63">
        <f t="shared" si="146"/>
        <v>2089225</v>
      </c>
      <c r="AB228" s="63">
        <v>0</v>
      </c>
      <c r="AC228" s="63">
        <f t="shared" si="147"/>
        <v>4494223.3561975323</v>
      </c>
      <c r="AD228" s="44">
        <f>IF(E228='2. UC Pool Allocations by Type'!B$5,'2. UC Pool Allocations by Type'!J$5,IF(E228='2. UC Pool Allocations by Type'!B$6,'2. UC Pool Allocations by Type'!J$6,IF(E228='2. UC Pool Allocations by Type'!B$7,'2. UC Pool Allocations by Type'!J$7,IF(E228='2. UC Pool Allocations by Type'!B$10,'2. UC Pool Allocations by Type'!J$10,IF(E228='2. UC Pool Allocations by Type'!B$14,'2. UC Pool Allocations by Type'!J$14,IF(E228='2. UC Pool Allocations by Type'!B$15,'2. UC Pool Allocations by Type'!J$15,IF(E228='2. UC Pool Allocations by Type'!B$16,'2. UC Pool Allocations by Type'!J$16,0)))))))</f>
        <v>1888113440.4202065</v>
      </c>
      <c r="AE228" s="64">
        <f t="shared" si="157"/>
        <v>4494223.3561975323</v>
      </c>
      <c r="AF228" s="64">
        <f t="shared" si="158"/>
        <v>0</v>
      </c>
      <c r="AG228" s="64">
        <f t="shared" si="159"/>
        <v>0</v>
      </c>
      <c r="AH228" s="64">
        <f t="shared" si="160"/>
        <v>0</v>
      </c>
      <c r="AI228" s="64">
        <f t="shared" si="161"/>
        <v>0</v>
      </c>
      <c r="AJ228" s="64">
        <f t="shared" si="162"/>
        <v>0</v>
      </c>
      <c r="AK228" s="64">
        <f t="shared" si="163"/>
        <v>0</v>
      </c>
      <c r="AL228" s="42">
        <f t="shared" si="164"/>
        <v>1677458.8974761206</v>
      </c>
      <c r="AM228" s="44">
        <f>IF($F228=$E$362,S228*'1. UC Assumptions'!$H$14,0)</f>
        <v>1911665.3600544482</v>
      </c>
      <c r="AN228" s="63">
        <f t="shared" si="148"/>
        <v>234206.46257832763</v>
      </c>
      <c r="AO228" s="63">
        <f t="shared" si="165"/>
        <v>0</v>
      </c>
      <c r="AP228" s="63">
        <f t="shared" si="166"/>
        <v>0</v>
      </c>
      <c r="AQ228" s="63">
        <f t="shared" si="167"/>
        <v>0</v>
      </c>
      <c r="AR228" s="63">
        <f t="shared" si="168"/>
        <v>234206.46257832763</v>
      </c>
      <c r="AS228" s="63">
        <f t="shared" si="169"/>
        <v>0</v>
      </c>
      <c r="AT228" s="63">
        <f t="shared" si="170"/>
        <v>0</v>
      </c>
      <c r="AU228" s="87">
        <f t="shared" si="149"/>
        <v>1911665.3600544482</v>
      </c>
      <c r="AV228" s="310">
        <v>1504951.0499999998</v>
      </c>
      <c r="AW228" s="310">
        <f>AV228*'1. UC Assumptions'!$C$19</f>
        <v>659469.55010999984</v>
      </c>
      <c r="AX228" s="311">
        <f>IF(((S228+AA228)-AV228)*'1. UC Assumptions'!$C$19&gt;0,((S228+AA228)-AV228)*'1. UC Assumptions'!$C$19,0)</f>
        <v>1309899.1245757586</v>
      </c>
      <c r="AY228" s="311">
        <f t="shared" si="150"/>
        <v>1969368.6746857585</v>
      </c>
      <c r="AZ228" s="311">
        <f>ROUND(AY228/'1. UC Assumptions'!$C$19,2)</f>
        <v>4494223.3600000003</v>
      </c>
      <c r="BA228" s="311">
        <f t="shared" si="141"/>
        <v>1911665.3600544482</v>
      </c>
      <c r="BB228" s="311">
        <f t="shared" si="171"/>
        <v>0</v>
      </c>
      <c r="BC228" s="311">
        <f t="shared" si="172"/>
        <v>0</v>
      </c>
      <c r="BD228" s="311">
        <f t="shared" si="173"/>
        <v>2582557.9999455521</v>
      </c>
      <c r="BE228" s="311">
        <f t="shared" si="174"/>
        <v>0</v>
      </c>
      <c r="BF228" s="311">
        <f t="shared" si="175"/>
        <v>0</v>
      </c>
      <c r="BG228" s="311">
        <f t="shared" si="186"/>
        <v>0</v>
      </c>
      <c r="BH228" s="311">
        <v>1460437.6036889378</v>
      </c>
      <c r="BI228" s="311">
        <f t="shared" si="151"/>
        <v>1911665.3600544482</v>
      </c>
      <c r="BJ228" s="312">
        <f t="shared" si="152"/>
        <v>451227.7563655104</v>
      </c>
      <c r="BK228" s="311">
        <f t="shared" si="176"/>
        <v>1911665.3600544482</v>
      </c>
      <c r="BL228" s="311">
        <f t="shared" si="177"/>
        <v>0</v>
      </c>
      <c r="BM228" s="311">
        <f t="shared" si="178"/>
        <v>0</v>
      </c>
      <c r="BN228" s="311">
        <f t="shared" si="179"/>
        <v>0</v>
      </c>
      <c r="BO228" s="311">
        <f t="shared" si="180"/>
        <v>0</v>
      </c>
      <c r="BP228" s="311">
        <f t="shared" si="181"/>
        <v>0</v>
      </c>
      <c r="BQ228" s="311">
        <f t="shared" si="182"/>
        <v>0</v>
      </c>
      <c r="BR228" s="311">
        <f t="shared" si="142"/>
        <v>406714.31005444843</v>
      </c>
      <c r="BS228" s="311">
        <f>ROUNDDOWN(BR228*'1. UC Assumptions'!$C$19,2)</f>
        <v>178222.21</v>
      </c>
      <c r="BT228" s="313">
        <f>IF(BR228&gt;0,BR228/'1. UC Assumptions'!$C$29*'1. UC Assumptions'!$C$28,0)</f>
        <v>357153.68133247673</v>
      </c>
      <c r="BU228" s="312">
        <f>BT228*'1. UC Assumptions'!$C$19</f>
        <v>156504.74315989128</v>
      </c>
      <c r="BV228" s="312">
        <f t="shared" si="153"/>
        <v>1862104.7313324765</v>
      </c>
      <c r="BW228" s="79"/>
      <c r="BX228" s="93"/>
      <c r="BY228" s="93"/>
      <c r="BZ228" s="136">
        <v>88019.560000000056</v>
      </c>
      <c r="CA228" s="136">
        <v>3175781.8602558668</v>
      </c>
      <c r="CB228" s="146">
        <f t="shared" si="185"/>
        <v>0</v>
      </c>
    </row>
    <row r="229" spans="1:80" s="6" customFormat="1">
      <c r="A229" s="130" t="s">
        <v>26</v>
      </c>
      <c r="B229" s="130" t="s">
        <v>27</v>
      </c>
      <c r="C229" s="246" t="s">
        <v>27</v>
      </c>
      <c r="D229" s="246" t="s">
        <v>27</v>
      </c>
      <c r="E229" s="129" t="s">
        <v>580</v>
      </c>
      <c r="F229" s="130"/>
      <c r="G229" s="130"/>
      <c r="H229" s="130" t="s">
        <v>25</v>
      </c>
      <c r="I229" s="246" t="s">
        <v>564</v>
      </c>
      <c r="J229" s="101"/>
      <c r="K229" s="125">
        <f t="shared" si="143"/>
        <v>1</v>
      </c>
      <c r="L229" s="136">
        <v>9876810.5566491578</v>
      </c>
      <c r="M229" s="136">
        <v>3865074.14</v>
      </c>
      <c r="N229" s="151">
        <f t="shared" si="144"/>
        <v>8.359965581295925E-2</v>
      </c>
      <c r="O229" s="136">
        <v>14890701.527510399</v>
      </c>
      <c r="P229" s="136">
        <v>0</v>
      </c>
      <c r="Q229" s="136">
        <f t="shared" si="145"/>
        <v>14890701.527510399</v>
      </c>
      <c r="R229" s="136">
        <v>1323554.1508189447</v>
      </c>
      <c r="S229" s="136">
        <f t="shared" si="184"/>
        <v>13567147.376691455</v>
      </c>
      <c r="T229" s="136">
        <f t="shared" si="155"/>
        <v>0</v>
      </c>
      <c r="U229" s="136" t="b">
        <f t="shared" si="156"/>
        <v>0</v>
      </c>
      <c r="V229" s="136">
        <v>1644451</v>
      </c>
      <c r="W229" s="136">
        <v>0</v>
      </c>
      <c r="X229" s="136">
        <v>0</v>
      </c>
      <c r="Y229" s="136">
        <v>0</v>
      </c>
      <c r="Z229" s="136">
        <v>0</v>
      </c>
      <c r="AA229" s="63">
        <f t="shared" si="146"/>
        <v>1644451</v>
      </c>
      <c r="AB229" s="63">
        <v>0</v>
      </c>
      <c r="AC229" s="63">
        <f t="shared" si="147"/>
        <v>15211598.376691455</v>
      </c>
      <c r="AD229" s="44">
        <f>IF(E229='2. UC Pool Allocations by Type'!B$5,'2. UC Pool Allocations by Type'!J$5,IF(E229='2. UC Pool Allocations by Type'!B$6,'2. UC Pool Allocations by Type'!J$6,IF(E229='2. UC Pool Allocations by Type'!B$7,'2. UC Pool Allocations by Type'!J$7,IF(E229='2. UC Pool Allocations by Type'!B$10,'2. UC Pool Allocations by Type'!J$10,IF(E229='2. UC Pool Allocations by Type'!B$14,'2. UC Pool Allocations by Type'!J$14,IF(E229='2. UC Pool Allocations by Type'!B$15,'2. UC Pool Allocations by Type'!J$15,IF(E229='2. UC Pool Allocations by Type'!B$16,'2. UC Pool Allocations by Type'!J$16,0)))))))</f>
        <v>1888113440.4202065</v>
      </c>
      <c r="AE229" s="64">
        <f t="shared" si="157"/>
        <v>15211598.376691455</v>
      </c>
      <c r="AF229" s="64">
        <f t="shared" si="158"/>
        <v>0</v>
      </c>
      <c r="AG229" s="64">
        <f t="shared" si="159"/>
        <v>0</v>
      </c>
      <c r="AH229" s="64">
        <f t="shared" si="160"/>
        <v>0</v>
      </c>
      <c r="AI229" s="64">
        <f t="shared" si="161"/>
        <v>0</v>
      </c>
      <c r="AJ229" s="64">
        <f t="shared" si="162"/>
        <v>0</v>
      </c>
      <c r="AK229" s="64">
        <f t="shared" si="163"/>
        <v>0</v>
      </c>
      <c r="AL229" s="42">
        <f t="shared" si="164"/>
        <v>5677695.3478795607</v>
      </c>
      <c r="AM229" s="44">
        <f>IF($F229=$E$362,S229*'1. UC Assumptions'!$H$14,0)</f>
        <v>0</v>
      </c>
      <c r="AN229" s="63">
        <f t="shared" si="148"/>
        <v>0</v>
      </c>
      <c r="AO229" s="63">
        <f t="shared" si="165"/>
        <v>0</v>
      </c>
      <c r="AP229" s="63">
        <f t="shared" si="166"/>
        <v>0</v>
      </c>
      <c r="AQ229" s="63">
        <f t="shared" si="167"/>
        <v>0</v>
      </c>
      <c r="AR229" s="63">
        <f t="shared" si="168"/>
        <v>0</v>
      </c>
      <c r="AS229" s="63">
        <f t="shared" si="169"/>
        <v>5677695.3478795607</v>
      </c>
      <c r="AT229" s="63">
        <f t="shared" si="170"/>
        <v>-624697.00787872483</v>
      </c>
      <c r="AU229" s="87">
        <f t="shared" si="149"/>
        <v>5052998.3400008362</v>
      </c>
      <c r="AV229" s="310">
        <v>5016970.59</v>
      </c>
      <c r="AW229" s="310">
        <f>AV229*'1. UC Assumptions'!$C$19</f>
        <v>2198436.512538</v>
      </c>
      <c r="AX229" s="311">
        <f>IF(((S229+AA229)-AV229)*'1. UC Assumptions'!$C$19&gt;0,((S229+AA229)-AV229)*'1. UC Assumptions'!$C$19,0)</f>
        <v>4467285.8961281953</v>
      </c>
      <c r="AY229" s="311">
        <f t="shared" si="150"/>
        <v>6665722.4086661953</v>
      </c>
      <c r="AZ229" s="311">
        <f>ROUND(AY229/'1. UC Assumptions'!$C$19,2)</f>
        <v>15211598.380000001</v>
      </c>
      <c r="BA229" s="311">
        <f t="shared" si="141"/>
        <v>5052998.3400008362</v>
      </c>
      <c r="BB229" s="311">
        <f t="shared" si="171"/>
        <v>0</v>
      </c>
      <c r="BC229" s="311">
        <f t="shared" si="172"/>
        <v>0</v>
      </c>
      <c r="BD229" s="311">
        <f t="shared" si="173"/>
        <v>10158600.039999165</v>
      </c>
      <c r="BE229" s="311">
        <f t="shared" si="174"/>
        <v>0</v>
      </c>
      <c r="BF229" s="311">
        <f t="shared" si="175"/>
        <v>0</v>
      </c>
      <c r="BG229" s="311">
        <f t="shared" si="186"/>
        <v>0</v>
      </c>
      <c r="BH229" s="311">
        <v>4496680.3233382581</v>
      </c>
      <c r="BI229" s="311">
        <f t="shared" si="151"/>
        <v>5052998.3400008362</v>
      </c>
      <c r="BJ229" s="312">
        <f t="shared" si="152"/>
        <v>556318.0166625781</v>
      </c>
      <c r="BK229" s="311">
        <f t="shared" si="176"/>
        <v>5052998.3400008362</v>
      </c>
      <c r="BL229" s="311">
        <f t="shared" si="177"/>
        <v>0</v>
      </c>
      <c r="BM229" s="311">
        <f t="shared" si="178"/>
        <v>0</v>
      </c>
      <c r="BN229" s="311">
        <f t="shared" si="179"/>
        <v>0</v>
      </c>
      <c r="BO229" s="311">
        <f t="shared" si="180"/>
        <v>0</v>
      </c>
      <c r="BP229" s="311">
        <f t="shared" si="181"/>
        <v>0</v>
      </c>
      <c r="BQ229" s="311">
        <f t="shared" si="182"/>
        <v>0</v>
      </c>
      <c r="BR229" s="311">
        <f t="shared" si="142"/>
        <v>36027.750000836328</v>
      </c>
      <c r="BS229" s="311">
        <f>ROUNDDOWN(BR229*'1. UC Assumptions'!$C$19,2)</f>
        <v>15787.36</v>
      </c>
      <c r="BT229" s="313">
        <f>IF(BR229&gt;0,BR229/'1. UC Assumptions'!$C$29*'1. UC Assumptions'!$C$28,0)</f>
        <v>31637.548089228094</v>
      </c>
      <c r="BU229" s="312">
        <f>BT229*'1. UC Assumptions'!$C$19</f>
        <v>13863.57357269975</v>
      </c>
      <c r="BV229" s="312">
        <f t="shared" si="153"/>
        <v>5048608.1380892275</v>
      </c>
      <c r="BW229" s="79"/>
      <c r="BX229" s="93"/>
      <c r="BY229" s="93"/>
      <c r="BZ229" s="136">
        <v>10277856.04664916</v>
      </c>
      <c r="CA229" s="136">
        <v>14890701.527510399</v>
      </c>
      <c r="CB229" s="146">
        <f t="shared" si="185"/>
        <v>0</v>
      </c>
    </row>
    <row r="230" spans="1:80" s="6" customFormat="1">
      <c r="A230" s="130" t="s">
        <v>534</v>
      </c>
      <c r="B230" s="130" t="s">
        <v>535</v>
      </c>
      <c r="C230" s="246" t="s">
        <v>535</v>
      </c>
      <c r="D230" s="246" t="s">
        <v>535</v>
      </c>
      <c r="E230" s="129" t="s">
        <v>580</v>
      </c>
      <c r="F230" s="130"/>
      <c r="G230" s="130"/>
      <c r="H230" s="130" t="s">
        <v>533</v>
      </c>
      <c r="I230" s="246" t="s">
        <v>562</v>
      </c>
      <c r="J230" s="101"/>
      <c r="K230" s="125" t="str">
        <f t="shared" si="143"/>
        <v xml:space="preserve"> </v>
      </c>
      <c r="L230" s="136">
        <v>6711825.5746731097</v>
      </c>
      <c r="M230" s="136">
        <v>9089324.2300000004</v>
      </c>
      <c r="N230" s="151">
        <f t="shared" si="144"/>
        <v>8.1950008590911505E-2</v>
      </c>
      <c r="O230" s="136">
        <v>17095999.428073779</v>
      </c>
      <c r="P230" s="136">
        <v>54.738838571520006</v>
      </c>
      <c r="Q230" s="136">
        <f t="shared" si="145"/>
        <v>17096054.166912351</v>
      </c>
      <c r="R230" s="136">
        <v>0</v>
      </c>
      <c r="S230" s="136">
        <f t="shared" si="184"/>
        <v>17096054.166912351</v>
      </c>
      <c r="T230" s="136">
        <f t="shared" si="155"/>
        <v>0</v>
      </c>
      <c r="U230" s="136" t="b">
        <f t="shared" si="156"/>
        <v>0</v>
      </c>
      <c r="V230" s="136">
        <v>1280748</v>
      </c>
      <c r="W230" s="136">
        <v>0</v>
      </c>
      <c r="X230" s="136">
        <v>0</v>
      </c>
      <c r="Y230" s="136">
        <v>0</v>
      </c>
      <c r="Z230" s="136">
        <v>0</v>
      </c>
      <c r="AA230" s="63">
        <f t="shared" si="146"/>
        <v>1280748</v>
      </c>
      <c r="AB230" s="63">
        <v>0</v>
      </c>
      <c r="AC230" s="63">
        <f t="shared" si="147"/>
        <v>18376802.166912351</v>
      </c>
      <c r="AD230" s="44">
        <f>IF(E230='2. UC Pool Allocations by Type'!B$5,'2. UC Pool Allocations by Type'!J$5,IF(E230='2. UC Pool Allocations by Type'!B$6,'2. UC Pool Allocations by Type'!J$6,IF(E230='2. UC Pool Allocations by Type'!B$7,'2. UC Pool Allocations by Type'!J$7,IF(E230='2. UC Pool Allocations by Type'!B$10,'2. UC Pool Allocations by Type'!J$10,IF(E230='2. UC Pool Allocations by Type'!B$14,'2. UC Pool Allocations by Type'!J$14,IF(E230='2. UC Pool Allocations by Type'!B$15,'2. UC Pool Allocations by Type'!J$15,IF(E230='2. UC Pool Allocations by Type'!B$16,'2. UC Pool Allocations by Type'!J$16,0)))))))</f>
        <v>1888113440.4202065</v>
      </c>
      <c r="AE230" s="64">
        <f t="shared" si="157"/>
        <v>18376802.166912351</v>
      </c>
      <c r="AF230" s="64">
        <f t="shared" si="158"/>
        <v>0</v>
      </c>
      <c r="AG230" s="64">
        <f t="shared" si="159"/>
        <v>0</v>
      </c>
      <c r="AH230" s="64">
        <f t="shared" si="160"/>
        <v>0</v>
      </c>
      <c r="AI230" s="64">
        <f t="shared" si="161"/>
        <v>0</v>
      </c>
      <c r="AJ230" s="64">
        <f t="shared" si="162"/>
        <v>0</v>
      </c>
      <c r="AK230" s="64">
        <f t="shared" si="163"/>
        <v>0</v>
      </c>
      <c r="AL230" s="42">
        <f t="shared" si="164"/>
        <v>6859100.6407227358</v>
      </c>
      <c r="AM230" s="44">
        <f>IF($F230=$E$362,S230*'1. UC Assumptions'!$H$14,0)</f>
        <v>0</v>
      </c>
      <c r="AN230" s="63">
        <f t="shared" si="148"/>
        <v>0</v>
      </c>
      <c r="AO230" s="63">
        <f t="shared" si="165"/>
        <v>0</v>
      </c>
      <c r="AP230" s="63">
        <f t="shared" si="166"/>
        <v>0</v>
      </c>
      <c r="AQ230" s="63">
        <f t="shared" si="167"/>
        <v>0</v>
      </c>
      <c r="AR230" s="63">
        <f t="shared" si="168"/>
        <v>0</v>
      </c>
      <c r="AS230" s="63">
        <f t="shared" si="169"/>
        <v>6859100.6407227358</v>
      </c>
      <c r="AT230" s="63">
        <f t="shared" si="170"/>
        <v>-754682.90995901998</v>
      </c>
      <c r="AU230" s="87">
        <f t="shared" si="149"/>
        <v>6104417.7307637157</v>
      </c>
      <c r="AV230" s="310">
        <v>6070862.1500000004</v>
      </c>
      <c r="AW230" s="310">
        <f>AV230*'1. UC Assumptions'!$C$19</f>
        <v>2660251.7941299998</v>
      </c>
      <c r="AX230" s="311">
        <f>IF(((S230+AA230)-AV230)*'1. UC Assumptions'!$C$19&gt;0,((S230+AA230)-AV230)*'1. UC Assumptions'!$C$19,0)</f>
        <v>5392462.9154109918</v>
      </c>
      <c r="AY230" s="311">
        <f t="shared" si="150"/>
        <v>8052714.7095409911</v>
      </c>
      <c r="AZ230" s="311">
        <f>ROUND(AY230/'1. UC Assumptions'!$C$19,2)</f>
        <v>18376802.170000002</v>
      </c>
      <c r="BA230" s="311">
        <f t="shared" si="141"/>
        <v>6104417.7307637157</v>
      </c>
      <c r="BB230" s="311">
        <f t="shared" si="171"/>
        <v>0</v>
      </c>
      <c r="BC230" s="311">
        <f t="shared" si="172"/>
        <v>0</v>
      </c>
      <c r="BD230" s="311">
        <f t="shared" si="173"/>
        <v>12272384.439236287</v>
      </c>
      <c r="BE230" s="311">
        <f t="shared" si="174"/>
        <v>0</v>
      </c>
      <c r="BF230" s="311">
        <f t="shared" si="175"/>
        <v>0</v>
      </c>
      <c r="BG230" s="311">
        <f t="shared" si="186"/>
        <v>0</v>
      </c>
      <c r="BH230" s="311">
        <v>5441276.9239519406</v>
      </c>
      <c r="BI230" s="311">
        <f t="shared" si="151"/>
        <v>6104417.7307637157</v>
      </c>
      <c r="BJ230" s="312">
        <f t="shared" si="152"/>
        <v>663140.80681177508</v>
      </c>
      <c r="BK230" s="311">
        <f t="shared" si="176"/>
        <v>6104417.7307637157</v>
      </c>
      <c r="BL230" s="311">
        <f t="shared" si="177"/>
        <v>0</v>
      </c>
      <c r="BM230" s="311">
        <f t="shared" si="178"/>
        <v>0</v>
      </c>
      <c r="BN230" s="311">
        <f t="shared" si="179"/>
        <v>0</v>
      </c>
      <c r="BO230" s="311">
        <f t="shared" si="180"/>
        <v>0</v>
      </c>
      <c r="BP230" s="311">
        <f t="shared" si="181"/>
        <v>0</v>
      </c>
      <c r="BQ230" s="311">
        <f t="shared" si="182"/>
        <v>0</v>
      </c>
      <c r="BR230" s="311">
        <f t="shared" si="142"/>
        <v>33555.580763715319</v>
      </c>
      <c r="BS230" s="311">
        <f>ROUNDDOWN(BR230*'1. UC Assumptions'!$C$19,2)</f>
        <v>14704.05</v>
      </c>
      <c r="BT230" s="313">
        <f>IF(BR230&gt;0,BR230/'1. UC Assumptions'!$C$29*'1. UC Assumptions'!$C$28,0)</f>
        <v>29466.627809102065</v>
      </c>
      <c r="BU230" s="312">
        <f>BT230*'1. UC Assumptions'!$C$19</f>
        <v>12912.276305948524</v>
      </c>
      <c r="BV230" s="312">
        <f t="shared" si="153"/>
        <v>6100328.7778091021</v>
      </c>
      <c r="BW230" s="79"/>
      <c r="BX230" s="93"/>
      <c r="BY230" s="93"/>
      <c r="BZ230" s="136">
        <v>7148159.6746731093</v>
      </c>
      <c r="CA230" s="136">
        <v>17095999.428073779</v>
      </c>
      <c r="CB230" s="146">
        <f t="shared" si="185"/>
        <v>-54.738838572055101</v>
      </c>
    </row>
    <row r="231" spans="1:80" s="6" customFormat="1">
      <c r="A231" s="130" t="s">
        <v>376</v>
      </c>
      <c r="B231" s="264" t="s">
        <v>377</v>
      </c>
      <c r="C231" s="246" t="s">
        <v>377</v>
      </c>
      <c r="D231" s="246" t="s">
        <v>377</v>
      </c>
      <c r="E231" s="129" t="s">
        <v>580</v>
      </c>
      <c r="F231" s="130" t="s">
        <v>604</v>
      </c>
      <c r="G231" s="130"/>
      <c r="H231" s="130" t="s">
        <v>1123</v>
      </c>
      <c r="I231" s="246" t="s">
        <v>578</v>
      </c>
      <c r="J231" s="101"/>
      <c r="K231" s="125">
        <f t="shared" si="143"/>
        <v>1</v>
      </c>
      <c r="L231" s="136">
        <v>13763102.915578624</v>
      </c>
      <c r="M231" s="136">
        <v>33851753.490000002</v>
      </c>
      <c r="N231" s="151">
        <f t="shared" si="144"/>
        <v>9.1637296549887948E-2</v>
      </c>
      <c r="O231" s="136">
        <v>51905691.534397654</v>
      </c>
      <c r="P231" s="136">
        <v>72461.587799316476</v>
      </c>
      <c r="Q231" s="136">
        <f t="shared" si="145"/>
        <v>51978153.122196972</v>
      </c>
      <c r="R231" s="136">
        <v>9502020.6382857095</v>
      </c>
      <c r="S231" s="136">
        <f t="shared" si="184"/>
        <v>42476132.483911261</v>
      </c>
      <c r="T231" s="136">
        <f t="shared" si="155"/>
        <v>42476132.483911261</v>
      </c>
      <c r="U231" s="136" t="b">
        <f t="shared" si="156"/>
        <v>0</v>
      </c>
      <c r="V231" s="136">
        <v>5695004.5</v>
      </c>
      <c r="W231" s="136">
        <v>0</v>
      </c>
      <c r="X231" s="136">
        <v>0</v>
      </c>
      <c r="Y231" s="136">
        <v>0</v>
      </c>
      <c r="Z231" s="136">
        <v>0</v>
      </c>
      <c r="AA231" s="63">
        <f t="shared" si="146"/>
        <v>5695004.5</v>
      </c>
      <c r="AB231" s="63">
        <v>0</v>
      </c>
      <c r="AC231" s="63">
        <f t="shared" si="147"/>
        <v>48171136.983911261</v>
      </c>
      <c r="AD231" s="44">
        <f>IF(E231='2. UC Pool Allocations by Type'!B$5,'2. UC Pool Allocations by Type'!J$5,IF(E231='2. UC Pool Allocations by Type'!B$6,'2. UC Pool Allocations by Type'!J$6,IF(E231='2. UC Pool Allocations by Type'!B$7,'2. UC Pool Allocations by Type'!J$7,IF(E231='2. UC Pool Allocations by Type'!B$10,'2. UC Pool Allocations by Type'!J$10,IF(E231='2. UC Pool Allocations by Type'!B$14,'2. UC Pool Allocations by Type'!J$14,IF(E231='2. UC Pool Allocations by Type'!B$15,'2. UC Pool Allocations by Type'!J$15,IF(E231='2. UC Pool Allocations by Type'!B$16,'2. UC Pool Allocations by Type'!J$16,0)))))))</f>
        <v>1888113440.4202065</v>
      </c>
      <c r="AE231" s="64">
        <f t="shared" si="157"/>
        <v>48171136.983911261</v>
      </c>
      <c r="AF231" s="64">
        <f t="shared" si="158"/>
        <v>0</v>
      </c>
      <c r="AG231" s="64">
        <f t="shared" si="159"/>
        <v>0</v>
      </c>
      <c r="AH231" s="64">
        <f t="shared" si="160"/>
        <v>0</v>
      </c>
      <c r="AI231" s="64">
        <f t="shared" si="161"/>
        <v>0</v>
      </c>
      <c r="AJ231" s="64">
        <f t="shared" si="162"/>
        <v>0</v>
      </c>
      <c r="AK231" s="64">
        <f t="shared" si="163"/>
        <v>0</v>
      </c>
      <c r="AL231" s="42">
        <f t="shared" si="164"/>
        <v>17979770.013827365</v>
      </c>
      <c r="AM231" s="44">
        <f>IF($F231=$E$362,S231*'1. UC Assumptions'!$H$14,0)</f>
        <v>33763079.666698694</v>
      </c>
      <c r="AN231" s="63">
        <f t="shared" si="148"/>
        <v>15783309.652871329</v>
      </c>
      <c r="AO231" s="63">
        <f t="shared" si="165"/>
        <v>0</v>
      </c>
      <c r="AP231" s="63">
        <f t="shared" si="166"/>
        <v>0</v>
      </c>
      <c r="AQ231" s="63">
        <f t="shared" si="167"/>
        <v>0</v>
      </c>
      <c r="AR231" s="63">
        <f t="shared" si="168"/>
        <v>15783309.652871329</v>
      </c>
      <c r="AS231" s="63">
        <f t="shared" si="169"/>
        <v>0</v>
      </c>
      <c r="AT231" s="63">
        <f t="shared" si="170"/>
        <v>0</v>
      </c>
      <c r="AU231" s="87">
        <f t="shared" si="149"/>
        <v>33763079.666698694</v>
      </c>
      <c r="AV231" s="310">
        <v>32394453.699999999</v>
      </c>
      <c r="AW231" s="310">
        <f>AV231*'1. UC Assumptions'!$C$19</f>
        <v>14195249.611339999</v>
      </c>
      <c r="AX231" s="311">
        <f>IF(((S231+AA231)-AV231)*'1. UC Assumptions'!$C$19&gt;0,((S231+AA231)-AV231)*'1. UC Assumptions'!$C$19,0)</f>
        <v>6913342.6150099142</v>
      </c>
      <c r="AY231" s="311">
        <f t="shared" si="150"/>
        <v>21108592.226349913</v>
      </c>
      <c r="AZ231" s="311">
        <f>ROUND(AY231/'1. UC Assumptions'!$C$19,2)</f>
        <v>48171136.979999997</v>
      </c>
      <c r="BA231" s="311">
        <f t="shared" si="141"/>
        <v>33763079.666698694</v>
      </c>
      <c r="BB231" s="311">
        <f t="shared" si="171"/>
        <v>0</v>
      </c>
      <c r="BC231" s="311">
        <f t="shared" si="172"/>
        <v>0</v>
      </c>
      <c r="BD231" s="311">
        <f t="shared" si="173"/>
        <v>14408057.313301302</v>
      </c>
      <c r="BE231" s="311">
        <f t="shared" si="174"/>
        <v>0</v>
      </c>
      <c r="BF231" s="311">
        <f t="shared" si="175"/>
        <v>0</v>
      </c>
      <c r="BG231" s="311">
        <f t="shared" si="186"/>
        <v>0</v>
      </c>
      <c r="BH231" s="311">
        <v>32394087.191782299</v>
      </c>
      <c r="BI231" s="311">
        <f t="shared" si="151"/>
        <v>33763079.666698694</v>
      </c>
      <c r="BJ231" s="312">
        <f t="shared" si="152"/>
        <v>1368992.4749163948</v>
      </c>
      <c r="BK231" s="311">
        <f t="shared" si="176"/>
        <v>33763079.666698694</v>
      </c>
      <c r="BL231" s="311">
        <f t="shared" si="177"/>
        <v>0</v>
      </c>
      <c r="BM231" s="311">
        <f t="shared" si="178"/>
        <v>0</v>
      </c>
      <c r="BN231" s="311">
        <f t="shared" si="179"/>
        <v>0</v>
      </c>
      <c r="BO231" s="311">
        <f t="shared" si="180"/>
        <v>0</v>
      </c>
      <c r="BP231" s="311">
        <f t="shared" si="181"/>
        <v>0</v>
      </c>
      <c r="BQ231" s="311">
        <f t="shared" si="182"/>
        <v>0</v>
      </c>
      <c r="BR231" s="311">
        <f t="shared" si="142"/>
        <v>1368625.966698695</v>
      </c>
      <c r="BS231" s="311">
        <f>ROUNDDOWN(BR231*'1. UC Assumptions'!$C$19,2)</f>
        <v>599731.89</v>
      </c>
      <c r="BT231" s="313">
        <f>IF(BR231&gt;0,BR231/'1. UC Assumptions'!$C$29*'1. UC Assumptions'!$C$28,0)</f>
        <v>1201850.5134678439</v>
      </c>
      <c r="BU231" s="312">
        <f>BT231*'1. UC Assumptions'!$C$19</f>
        <v>526650.89500160911</v>
      </c>
      <c r="BV231" s="312">
        <f t="shared" si="153"/>
        <v>33596304.213467844</v>
      </c>
      <c r="BW231" s="79"/>
      <c r="BX231" s="93"/>
      <c r="BY231" s="93"/>
      <c r="BZ231" s="136">
        <v>15447372.565578623</v>
      </c>
      <c r="CA231" s="136">
        <v>51905691.534397654</v>
      </c>
      <c r="CB231" s="146">
        <f t="shared" si="185"/>
        <v>-72461.587799318135</v>
      </c>
    </row>
    <row r="232" spans="1:80" s="6" customFormat="1">
      <c r="A232" s="130" t="s">
        <v>1248</v>
      </c>
      <c r="B232" s="130" t="s">
        <v>487</v>
      </c>
      <c r="C232" s="246" t="s">
        <v>487</v>
      </c>
      <c r="D232" s="246" t="s">
        <v>487</v>
      </c>
      <c r="E232" s="129" t="s">
        <v>580</v>
      </c>
      <c r="F232" s="130"/>
      <c r="G232" s="130"/>
      <c r="H232" s="130" t="s">
        <v>759</v>
      </c>
      <c r="I232" s="246" t="s">
        <v>1434</v>
      </c>
      <c r="J232" s="101"/>
      <c r="K232" s="125">
        <f t="shared" si="143"/>
        <v>1</v>
      </c>
      <c r="L232" s="136">
        <v>10026832.652389862</v>
      </c>
      <c r="M232" s="136">
        <v>12506004.84</v>
      </c>
      <c r="N232" s="151">
        <f t="shared" si="144"/>
        <v>9.4922270910711815E-2</v>
      </c>
      <c r="O232" s="136">
        <v>24671705.597229537</v>
      </c>
      <c r="P232" s="136">
        <v>0</v>
      </c>
      <c r="Q232" s="136">
        <f t="shared" si="145"/>
        <v>24671705.597229537</v>
      </c>
      <c r="R232" s="136">
        <v>2679737.3276038547</v>
      </c>
      <c r="S232" s="136">
        <f t="shared" si="184"/>
        <v>21991968.269625682</v>
      </c>
      <c r="T232" s="136">
        <f t="shared" si="155"/>
        <v>0</v>
      </c>
      <c r="U232" s="136" t="b">
        <f t="shared" si="156"/>
        <v>0</v>
      </c>
      <c r="V232" s="136">
        <v>230559</v>
      </c>
      <c r="W232" s="136">
        <v>0</v>
      </c>
      <c r="X232" s="136">
        <v>0</v>
      </c>
      <c r="Y232" s="136">
        <v>0</v>
      </c>
      <c r="Z232" s="136">
        <v>0</v>
      </c>
      <c r="AA232" s="63">
        <f t="shared" si="146"/>
        <v>230559</v>
      </c>
      <c r="AB232" s="63">
        <v>0</v>
      </c>
      <c r="AC232" s="63">
        <f t="shared" si="147"/>
        <v>22222527.269625682</v>
      </c>
      <c r="AD232" s="44">
        <f>IF(E232='2. UC Pool Allocations by Type'!B$5,'2. UC Pool Allocations by Type'!J$5,IF(E232='2. UC Pool Allocations by Type'!B$6,'2. UC Pool Allocations by Type'!J$6,IF(E232='2. UC Pool Allocations by Type'!B$7,'2. UC Pool Allocations by Type'!J$7,IF(E232='2. UC Pool Allocations by Type'!B$10,'2. UC Pool Allocations by Type'!J$10,IF(E232='2. UC Pool Allocations by Type'!B$14,'2. UC Pool Allocations by Type'!J$14,IF(E232='2. UC Pool Allocations by Type'!B$15,'2. UC Pool Allocations by Type'!J$15,IF(E232='2. UC Pool Allocations by Type'!B$16,'2. UC Pool Allocations by Type'!J$16,0)))))))</f>
        <v>1888113440.4202065</v>
      </c>
      <c r="AE232" s="64">
        <f t="shared" si="157"/>
        <v>22222527.269625682</v>
      </c>
      <c r="AF232" s="64">
        <f t="shared" si="158"/>
        <v>0</v>
      </c>
      <c r="AG232" s="64">
        <f t="shared" si="159"/>
        <v>0</v>
      </c>
      <c r="AH232" s="64">
        <f t="shared" si="160"/>
        <v>0</v>
      </c>
      <c r="AI232" s="64">
        <f t="shared" si="161"/>
        <v>0</v>
      </c>
      <c r="AJ232" s="64">
        <f t="shared" si="162"/>
        <v>0</v>
      </c>
      <c r="AK232" s="64">
        <f t="shared" si="163"/>
        <v>0</v>
      </c>
      <c r="AL232" s="42">
        <f t="shared" si="164"/>
        <v>8294509.0037489654</v>
      </c>
      <c r="AM232" s="44">
        <f>IF($F232=$E$362,S232*'1. UC Assumptions'!$H$14,0)</f>
        <v>0</v>
      </c>
      <c r="AN232" s="63">
        <f t="shared" si="148"/>
        <v>0</v>
      </c>
      <c r="AO232" s="63">
        <f t="shared" si="165"/>
        <v>0</v>
      </c>
      <c r="AP232" s="63">
        <f t="shared" si="166"/>
        <v>0</v>
      </c>
      <c r="AQ232" s="63">
        <f t="shared" si="167"/>
        <v>0</v>
      </c>
      <c r="AR232" s="63">
        <f t="shared" si="168"/>
        <v>0</v>
      </c>
      <c r="AS232" s="63">
        <f t="shared" si="169"/>
        <v>8294509.0037489654</v>
      </c>
      <c r="AT232" s="63">
        <f t="shared" si="170"/>
        <v>-912615.88355568738</v>
      </c>
      <c r="AU232" s="87">
        <f t="shared" si="149"/>
        <v>7381893.1201932784</v>
      </c>
      <c r="AV232" s="310">
        <v>7220511.5499999989</v>
      </c>
      <c r="AW232" s="310">
        <f>AV232*'1. UC Assumptions'!$C$19</f>
        <v>3164028.1612099996</v>
      </c>
      <c r="AX232" s="311">
        <f>IF(((S232+AA232)-AV232)*'1. UC Assumptions'!$C$19&gt;0,((S232+AA232)-AV232)*'1. UC Assumptions'!$C$19,0)</f>
        <v>6573883.2883399744</v>
      </c>
      <c r="AY232" s="311">
        <f t="shared" si="150"/>
        <v>9737911.449549973</v>
      </c>
      <c r="AZ232" s="311">
        <f>ROUND(AY232/'1. UC Assumptions'!$C$19,2)</f>
        <v>22222527.27</v>
      </c>
      <c r="BA232" s="311">
        <f t="shared" si="141"/>
        <v>7381893.1201932784</v>
      </c>
      <c r="BB232" s="311">
        <f t="shared" si="171"/>
        <v>0</v>
      </c>
      <c r="BC232" s="311">
        <f t="shared" si="172"/>
        <v>0</v>
      </c>
      <c r="BD232" s="311">
        <f t="shared" si="173"/>
        <v>14840634.149806721</v>
      </c>
      <c r="BE232" s="311">
        <f t="shared" si="174"/>
        <v>0</v>
      </c>
      <c r="BF232" s="311">
        <f t="shared" si="175"/>
        <v>0</v>
      </c>
      <c r="BG232" s="311">
        <f t="shared" si="186"/>
        <v>0</v>
      </c>
      <c r="BH232" s="311">
        <v>6471700.7060219375</v>
      </c>
      <c r="BI232" s="311">
        <f t="shared" si="151"/>
        <v>7381893.1201932784</v>
      </c>
      <c r="BJ232" s="312">
        <f t="shared" si="152"/>
        <v>910192.41417134088</v>
      </c>
      <c r="BK232" s="311">
        <f t="shared" si="176"/>
        <v>7381893.1201932784</v>
      </c>
      <c r="BL232" s="311">
        <f t="shared" si="177"/>
        <v>0</v>
      </c>
      <c r="BM232" s="311">
        <f t="shared" si="178"/>
        <v>0</v>
      </c>
      <c r="BN232" s="311">
        <f t="shared" si="179"/>
        <v>0</v>
      </c>
      <c r="BO232" s="311">
        <f t="shared" si="180"/>
        <v>0</v>
      </c>
      <c r="BP232" s="311">
        <f t="shared" si="181"/>
        <v>0</v>
      </c>
      <c r="BQ232" s="311">
        <f t="shared" si="182"/>
        <v>0</v>
      </c>
      <c r="BR232" s="311">
        <f t="shared" si="142"/>
        <v>161381.57019327953</v>
      </c>
      <c r="BS232" s="311">
        <f>ROUNDDOWN(BR232*'1. UC Assumptions'!$C$19,2)</f>
        <v>70717.399999999994</v>
      </c>
      <c r="BT232" s="313">
        <f>IF(BR232&gt;0,BR232/'1. UC Assumptions'!$C$29*'1. UC Assumptions'!$C$28,0)</f>
        <v>141716.23783296207</v>
      </c>
      <c r="BU232" s="312">
        <f>BT232*'1. UC Assumptions'!$C$19</f>
        <v>62100.055418403979</v>
      </c>
      <c r="BV232" s="312">
        <f t="shared" si="153"/>
        <v>7362227.7878329605</v>
      </c>
      <c r="BW232" s="79"/>
      <c r="BX232" s="93"/>
      <c r="BY232" s="93"/>
      <c r="BZ232" s="136">
        <v>10926753.46238986</v>
      </c>
      <c r="CA232" s="136">
        <v>24671705.597229537</v>
      </c>
      <c r="CB232" s="146">
        <f t="shared" si="185"/>
        <v>0</v>
      </c>
    </row>
    <row r="233" spans="1:80" s="6" customFormat="1">
      <c r="A233" s="130" t="s">
        <v>519</v>
      </c>
      <c r="B233" s="130" t="s">
        <v>520</v>
      </c>
      <c r="C233" s="246" t="s">
        <v>520</v>
      </c>
      <c r="D233" s="246" t="s">
        <v>2205</v>
      </c>
      <c r="E233" s="129" t="s">
        <v>599</v>
      </c>
      <c r="F233" s="130" t="s">
        <v>604</v>
      </c>
      <c r="G233" s="130"/>
      <c r="H233" s="130" t="s">
        <v>518</v>
      </c>
      <c r="I233" s="246" t="s">
        <v>1435</v>
      </c>
      <c r="J233" s="101"/>
      <c r="K233" s="125">
        <f t="shared" si="143"/>
        <v>1</v>
      </c>
      <c r="L233" s="136">
        <v>1698627.2051427059</v>
      </c>
      <c r="M233" s="136">
        <v>1841428</v>
      </c>
      <c r="N233" s="151">
        <f t="shared" si="144"/>
        <v>7.0598650341304969E-2</v>
      </c>
      <c r="O233" s="136">
        <v>3789978.3247594922</v>
      </c>
      <c r="P233" s="136">
        <v>0</v>
      </c>
      <c r="Q233" s="136">
        <f t="shared" si="145"/>
        <v>3789978.3247594922</v>
      </c>
      <c r="R233" s="136">
        <v>2611184.5507110208</v>
      </c>
      <c r="S233" s="136">
        <f t="shared" si="184"/>
        <v>1178793.7740484714</v>
      </c>
      <c r="T233" s="136" t="b">
        <f t="shared" si="155"/>
        <v>0</v>
      </c>
      <c r="U233" s="136">
        <f t="shared" si="156"/>
        <v>1178793.7740484714</v>
      </c>
      <c r="V233" s="136">
        <v>553897</v>
      </c>
      <c r="W233" s="136">
        <v>0</v>
      </c>
      <c r="X233" s="136">
        <v>0</v>
      </c>
      <c r="Y233" s="136">
        <v>0</v>
      </c>
      <c r="Z233" s="136">
        <v>0</v>
      </c>
      <c r="AA233" s="63">
        <f t="shared" si="146"/>
        <v>553897</v>
      </c>
      <c r="AB233" s="63">
        <v>0</v>
      </c>
      <c r="AC233" s="63">
        <f t="shared" si="147"/>
        <v>1732690.7740484714</v>
      </c>
      <c r="AD233" s="44">
        <f>IF(E233='2. UC Pool Allocations by Type'!B$5,'2. UC Pool Allocations by Type'!J$5,IF(E233='2. UC Pool Allocations by Type'!B$6,'2. UC Pool Allocations by Type'!J$6,IF(E233='2. UC Pool Allocations by Type'!B$7,'2. UC Pool Allocations by Type'!J$7,IF(E233='2. UC Pool Allocations by Type'!B$10,'2. UC Pool Allocations by Type'!J$10,IF(E233='2. UC Pool Allocations by Type'!B$14,'2. UC Pool Allocations by Type'!J$14,IF(E233='2. UC Pool Allocations by Type'!B$15,'2. UC Pool Allocations by Type'!J$15,IF(E233='2. UC Pool Allocations by Type'!B$16,'2. UC Pool Allocations by Type'!J$16,0)))))))</f>
        <v>232198730.65142876</v>
      </c>
      <c r="AE233" s="64">
        <f t="shared" si="157"/>
        <v>0</v>
      </c>
      <c r="AF233" s="64">
        <f t="shared" si="158"/>
        <v>1732690.7740484714</v>
      </c>
      <c r="AG233" s="64">
        <f t="shared" si="159"/>
        <v>0</v>
      </c>
      <c r="AH233" s="64">
        <f t="shared" si="160"/>
        <v>0</v>
      </c>
      <c r="AI233" s="64">
        <f t="shared" si="161"/>
        <v>0</v>
      </c>
      <c r="AJ233" s="64">
        <f t="shared" si="162"/>
        <v>0</v>
      </c>
      <c r="AK233" s="64">
        <f t="shared" si="163"/>
        <v>0</v>
      </c>
      <c r="AL233" s="42">
        <f t="shared" si="164"/>
        <v>867790.92973829969</v>
      </c>
      <c r="AM233" s="44">
        <f>IF($F233=$E$362,S233*'1. UC Assumptions'!$H$14,0)</f>
        <v>936989.92296160536</v>
      </c>
      <c r="AN233" s="63">
        <f t="shared" si="148"/>
        <v>69198.993223305675</v>
      </c>
      <c r="AO233" s="63">
        <f t="shared" si="165"/>
        <v>69198.993223305675</v>
      </c>
      <c r="AP233" s="63">
        <f t="shared" si="166"/>
        <v>0</v>
      </c>
      <c r="AQ233" s="63">
        <f t="shared" si="167"/>
        <v>0</v>
      </c>
      <c r="AR233" s="63">
        <f t="shared" si="168"/>
        <v>0</v>
      </c>
      <c r="AS233" s="63">
        <f t="shared" si="169"/>
        <v>0</v>
      </c>
      <c r="AT233" s="63">
        <f t="shared" si="170"/>
        <v>0</v>
      </c>
      <c r="AU233" s="87">
        <f t="shared" si="149"/>
        <v>936989.92296160536</v>
      </c>
      <c r="AV233" s="310">
        <v>910306.8</v>
      </c>
      <c r="AW233" s="310">
        <f>AV233*'1. UC Assumptions'!$C$19</f>
        <v>398896.43975999998</v>
      </c>
      <c r="AX233" s="311">
        <f>IF(((S233+AA233)-AV233)*'1. UC Assumptions'!$C$19&gt;0,((S233+AA233)-AV233)*'1. UC Assumptions'!$C$19,0)</f>
        <v>360368.65742804011</v>
      </c>
      <c r="AY233" s="311">
        <f t="shared" si="150"/>
        <v>759265.09718804015</v>
      </c>
      <c r="AZ233" s="311">
        <f>ROUND(AY233/'1. UC Assumptions'!$C$19,2)</f>
        <v>1732690.77</v>
      </c>
      <c r="BA233" s="311">
        <f t="shared" si="141"/>
        <v>936989.92296160536</v>
      </c>
      <c r="BB233" s="311">
        <f t="shared" si="171"/>
        <v>0</v>
      </c>
      <c r="BC233" s="311">
        <f t="shared" si="172"/>
        <v>0</v>
      </c>
      <c r="BD233" s="311">
        <f t="shared" si="173"/>
        <v>0</v>
      </c>
      <c r="BE233" s="311">
        <f t="shared" si="174"/>
        <v>0</v>
      </c>
      <c r="BF233" s="311">
        <f t="shared" si="175"/>
        <v>0</v>
      </c>
      <c r="BG233" s="311">
        <f t="shared" si="186"/>
        <v>0</v>
      </c>
      <c r="BH233" s="311">
        <v>910306.81273605186</v>
      </c>
      <c r="BI233" s="311">
        <f t="shared" si="151"/>
        <v>936989.92296160536</v>
      </c>
      <c r="BJ233" s="312">
        <f t="shared" si="152"/>
        <v>26683.110225553508</v>
      </c>
      <c r="BK233" s="311">
        <f t="shared" si="176"/>
        <v>0</v>
      </c>
      <c r="BL233" s="311">
        <f t="shared" si="177"/>
        <v>936989.92296160536</v>
      </c>
      <c r="BM233" s="311">
        <f t="shared" si="178"/>
        <v>0</v>
      </c>
      <c r="BN233" s="311">
        <f t="shared" si="179"/>
        <v>0</v>
      </c>
      <c r="BO233" s="311">
        <f t="shared" si="180"/>
        <v>0</v>
      </c>
      <c r="BP233" s="311">
        <f t="shared" si="181"/>
        <v>0</v>
      </c>
      <c r="BQ233" s="311">
        <f t="shared" si="182"/>
        <v>0</v>
      </c>
      <c r="BR233" s="311">
        <f t="shared" si="142"/>
        <v>26683.122961605317</v>
      </c>
      <c r="BS233" s="311">
        <f>ROUNDDOWN(BR233*'1. UC Assumptions'!$C$19,2)</f>
        <v>11692.54</v>
      </c>
      <c r="BT233" s="313">
        <f>IF(BR233&gt;0,BR233/'1. UC Assumptions'!$C$29*'1. UC Assumptions'!$C$28,0)</f>
        <v>23431.621065677929</v>
      </c>
      <c r="BU233" s="312">
        <f>BT233*'1. UC Assumptions'!$C$19</f>
        <v>10267.736350980069</v>
      </c>
      <c r="BV233" s="312">
        <f t="shared" si="153"/>
        <v>933738.42106567801</v>
      </c>
      <c r="BW233" s="79"/>
      <c r="BX233" s="93"/>
      <c r="BY233" s="93"/>
      <c r="BZ233" s="136">
        <v>1758227.7151427062</v>
      </c>
      <c r="CA233" s="136">
        <v>3789978.3247594922</v>
      </c>
      <c r="CB233" s="146">
        <f t="shared" si="185"/>
        <v>0</v>
      </c>
    </row>
    <row r="234" spans="1:80" s="6" customFormat="1">
      <c r="A234" s="130" t="s">
        <v>292</v>
      </c>
      <c r="B234" s="130" t="s">
        <v>770</v>
      </c>
      <c r="C234" s="246" t="s">
        <v>770</v>
      </c>
      <c r="D234" s="246" t="s">
        <v>770</v>
      </c>
      <c r="E234" s="129" t="s">
        <v>599</v>
      </c>
      <c r="F234" s="130" t="s">
        <v>604</v>
      </c>
      <c r="G234" s="130"/>
      <c r="H234" s="130" t="s">
        <v>771</v>
      </c>
      <c r="I234" s="246" t="s">
        <v>1436</v>
      </c>
      <c r="J234" s="101"/>
      <c r="K234" s="125" t="str">
        <f t="shared" si="143"/>
        <v xml:space="preserve"> </v>
      </c>
      <c r="L234" s="136">
        <v>167334.51672616584</v>
      </c>
      <c r="M234" s="136">
        <v>568864</v>
      </c>
      <c r="N234" s="151">
        <f t="shared" si="144"/>
        <v>6.4610969741518476E-2</v>
      </c>
      <c r="O234" s="136">
        <v>783765.0168141108</v>
      </c>
      <c r="P234" s="136">
        <v>0</v>
      </c>
      <c r="Q234" s="136">
        <f t="shared" si="145"/>
        <v>783765.0168141108</v>
      </c>
      <c r="R234" s="136">
        <v>0</v>
      </c>
      <c r="S234" s="136">
        <f t="shared" si="184"/>
        <v>783765.0168141108</v>
      </c>
      <c r="T234" s="136" t="b">
        <f t="shared" si="155"/>
        <v>0</v>
      </c>
      <c r="U234" s="136">
        <f t="shared" si="156"/>
        <v>783765.0168141108</v>
      </c>
      <c r="V234" s="136">
        <v>0</v>
      </c>
      <c r="W234" s="136">
        <v>0</v>
      </c>
      <c r="X234" s="136">
        <v>0</v>
      </c>
      <c r="Y234" s="136">
        <v>0</v>
      </c>
      <c r="Z234" s="136">
        <v>0</v>
      </c>
      <c r="AA234" s="63">
        <f t="shared" si="146"/>
        <v>0</v>
      </c>
      <c r="AB234" s="63">
        <v>0</v>
      </c>
      <c r="AC234" s="63">
        <f t="shared" si="147"/>
        <v>783765.0168141108</v>
      </c>
      <c r="AD234" s="44">
        <f>IF(E234='2. UC Pool Allocations by Type'!B$5,'2. UC Pool Allocations by Type'!J$5,IF(E234='2. UC Pool Allocations by Type'!B$6,'2. UC Pool Allocations by Type'!J$6,IF(E234='2. UC Pool Allocations by Type'!B$7,'2. UC Pool Allocations by Type'!J$7,IF(E234='2. UC Pool Allocations by Type'!B$10,'2. UC Pool Allocations by Type'!J$10,IF(E234='2. UC Pool Allocations by Type'!B$14,'2. UC Pool Allocations by Type'!J$14,IF(E234='2. UC Pool Allocations by Type'!B$15,'2. UC Pool Allocations by Type'!J$15,IF(E234='2. UC Pool Allocations by Type'!B$16,'2. UC Pool Allocations by Type'!J$16,0)))))))</f>
        <v>232198730.65142876</v>
      </c>
      <c r="AE234" s="64">
        <f t="shared" si="157"/>
        <v>0</v>
      </c>
      <c r="AF234" s="64">
        <f t="shared" si="158"/>
        <v>783765.0168141108</v>
      </c>
      <c r="AG234" s="64">
        <f t="shared" si="159"/>
        <v>0</v>
      </c>
      <c r="AH234" s="64">
        <f t="shared" si="160"/>
        <v>0</v>
      </c>
      <c r="AI234" s="64">
        <f t="shared" si="161"/>
        <v>0</v>
      </c>
      <c r="AJ234" s="64">
        <f t="shared" si="162"/>
        <v>0</v>
      </c>
      <c r="AK234" s="64">
        <f t="shared" si="163"/>
        <v>0</v>
      </c>
      <c r="AL234" s="42">
        <f t="shared" si="164"/>
        <v>392536.38492476009</v>
      </c>
      <c r="AM234" s="44">
        <f>IF($F234=$E$362,S234*'1. UC Assumptions'!$H$14,0)</f>
        <v>622992.70567275467</v>
      </c>
      <c r="AN234" s="63">
        <f t="shared" si="148"/>
        <v>230456.32074799458</v>
      </c>
      <c r="AO234" s="63">
        <f t="shared" si="165"/>
        <v>230456.32074799458</v>
      </c>
      <c r="AP234" s="63">
        <f t="shared" si="166"/>
        <v>0</v>
      </c>
      <c r="AQ234" s="63">
        <f t="shared" si="167"/>
        <v>0</v>
      </c>
      <c r="AR234" s="63">
        <f t="shared" si="168"/>
        <v>0</v>
      </c>
      <c r="AS234" s="63">
        <f t="shared" si="169"/>
        <v>0</v>
      </c>
      <c r="AT234" s="63">
        <f t="shared" si="170"/>
        <v>0</v>
      </c>
      <c r="AU234" s="87">
        <f t="shared" si="149"/>
        <v>622992.70567275467</v>
      </c>
      <c r="AV234" s="310">
        <v>616123.5</v>
      </c>
      <c r="AW234" s="310">
        <f>AV234*'1. UC Assumptions'!$C$19</f>
        <v>269985.31770000001</v>
      </c>
      <c r="AX234" s="311">
        <f>IF(((S234+AA234)-AV234)*'1. UC Assumptions'!$C$19&gt;0,((S234+AA234)-AV234)*'1. UC Assumptions'!$C$19,0)</f>
        <v>73460.512667943345</v>
      </c>
      <c r="AY234" s="311">
        <f t="shared" si="150"/>
        <v>343445.83036794339</v>
      </c>
      <c r="AZ234" s="311">
        <f>ROUND(AY234/'1. UC Assumptions'!$C$19,2)</f>
        <v>783765.02</v>
      </c>
      <c r="BA234" s="311">
        <f t="shared" si="141"/>
        <v>622992.70567275467</v>
      </c>
      <c r="BB234" s="311">
        <f t="shared" si="171"/>
        <v>0</v>
      </c>
      <c r="BC234" s="311">
        <f t="shared" si="172"/>
        <v>0</v>
      </c>
      <c r="BD234" s="311">
        <f t="shared" si="173"/>
        <v>0</v>
      </c>
      <c r="BE234" s="311">
        <f t="shared" si="174"/>
        <v>0</v>
      </c>
      <c r="BF234" s="311">
        <f t="shared" si="175"/>
        <v>0</v>
      </c>
      <c r="BG234" s="311">
        <f t="shared" si="186"/>
        <v>0</v>
      </c>
      <c r="BH234" s="311">
        <v>616123.51718212455</v>
      </c>
      <c r="BI234" s="311">
        <f t="shared" si="151"/>
        <v>622992.70567275467</v>
      </c>
      <c r="BJ234" s="312">
        <f t="shared" si="152"/>
        <v>6869.1884906301275</v>
      </c>
      <c r="BK234" s="311">
        <f t="shared" si="176"/>
        <v>0</v>
      </c>
      <c r="BL234" s="311">
        <f t="shared" si="177"/>
        <v>622992.70567275467</v>
      </c>
      <c r="BM234" s="311">
        <f t="shared" si="178"/>
        <v>0</v>
      </c>
      <c r="BN234" s="311">
        <f t="shared" si="179"/>
        <v>0</v>
      </c>
      <c r="BO234" s="311">
        <f t="shared" si="180"/>
        <v>0</v>
      </c>
      <c r="BP234" s="311">
        <f t="shared" si="181"/>
        <v>0</v>
      </c>
      <c r="BQ234" s="311">
        <f t="shared" si="182"/>
        <v>0</v>
      </c>
      <c r="BR234" s="311">
        <f t="shared" si="142"/>
        <v>6869.2056727546733</v>
      </c>
      <c r="BS234" s="311">
        <f>ROUNDDOWN(BR234*'1. UC Assumptions'!$C$19,2)</f>
        <v>3010.08</v>
      </c>
      <c r="BT234" s="313">
        <f>IF(BR234&gt;0,BR234/'1. UC Assumptions'!$C$29*'1. UC Assumptions'!$C$28,0)</f>
        <v>6032.1509059413793</v>
      </c>
      <c r="BU234" s="312">
        <f>BT234*'1. UC Assumptions'!$C$19</f>
        <v>2643.2885269835124</v>
      </c>
      <c r="BV234" s="312">
        <f t="shared" si="153"/>
        <v>622155.65090594138</v>
      </c>
      <c r="BW234" s="79"/>
      <c r="BX234" s="93"/>
      <c r="BY234" s="93"/>
      <c r="BZ234" s="136">
        <v>175542.42672616581</v>
      </c>
      <c r="CA234" s="136">
        <v>783765.0168141108</v>
      </c>
      <c r="CB234" s="146">
        <f t="shared" si="185"/>
        <v>0</v>
      </c>
    </row>
    <row r="235" spans="1:80" s="6" customFormat="1">
      <c r="A235" s="130" t="s">
        <v>1249</v>
      </c>
      <c r="B235" s="130" t="s">
        <v>328</v>
      </c>
      <c r="C235" s="246" t="s">
        <v>328</v>
      </c>
      <c r="D235" s="246" t="s">
        <v>328</v>
      </c>
      <c r="E235" s="129" t="s">
        <v>580</v>
      </c>
      <c r="F235" s="130"/>
      <c r="G235" s="130"/>
      <c r="H235" s="130" t="s">
        <v>327</v>
      </c>
      <c r="I235" s="246" t="s">
        <v>572</v>
      </c>
      <c r="J235" s="101"/>
      <c r="K235" s="125">
        <f t="shared" si="143"/>
        <v>1</v>
      </c>
      <c r="L235" s="136">
        <v>11312141.228512557</v>
      </c>
      <c r="M235" s="136">
        <v>7603916</v>
      </c>
      <c r="N235" s="151">
        <f t="shared" si="144"/>
        <v>0.11901767757025761</v>
      </c>
      <c r="O235" s="136">
        <v>21167402.428636204</v>
      </c>
      <c r="P235" s="136">
        <v>0</v>
      </c>
      <c r="Q235" s="136">
        <f t="shared" si="145"/>
        <v>21167402.428636204</v>
      </c>
      <c r="R235" s="136">
        <v>4024855.5165894311</v>
      </c>
      <c r="S235" s="136">
        <f t="shared" si="184"/>
        <v>17142546.912046775</v>
      </c>
      <c r="T235" s="136">
        <f t="shared" si="155"/>
        <v>0</v>
      </c>
      <c r="U235" s="136" t="b">
        <f t="shared" si="156"/>
        <v>0</v>
      </c>
      <c r="V235" s="136">
        <v>1240530</v>
      </c>
      <c r="W235" s="136">
        <v>0</v>
      </c>
      <c r="X235" s="136">
        <v>0</v>
      </c>
      <c r="Y235" s="136">
        <v>0</v>
      </c>
      <c r="Z235" s="136">
        <v>0</v>
      </c>
      <c r="AA235" s="63">
        <f t="shared" si="146"/>
        <v>1240530</v>
      </c>
      <c r="AB235" s="63">
        <v>0</v>
      </c>
      <c r="AC235" s="63">
        <f t="shared" si="147"/>
        <v>18383076.912046775</v>
      </c>
      <c r="AD235" s="44">
        <f>IF(E235='2. UC Pool Allocations by Type'!B$5,'2. UC Pool Allocations by Type'!J$5,IF(E235='2. UC Pool Allocations by Type'!B$6,'2. UC Pool Allocations by Type'!J$6,IF(E235='2. UC Pool Allocations by Type'!B$7,'2. UC Pool Allocations by Type'!J$7,IF(E235='2. UC Pool Allocations by Type'!B$10,'2. UC Pool Allocations by Type'!J$10,IF(E235='2. UC Pool Allocations by Type'!B$14,'2. UC Pool Allocations by Type'!J$14,IF(E235='2. UC Pool Allocations by Type'!B$15,'2. UC Pool Allocations by Type'!J$15,IF(E235='2. UC Pool Allocations by Type'!B$16,'2. UC Pool Allocations by Type'!J$16,0)))))))</f>
        <v>1888113440.4202065</v>
      </c>
      <c r="AE235" s="64">
        <f t="shared" si="157"/>
        <v>18383076.912046775</v>
      </c>
      <c r="AF235" s="64">
        <f t="shared" si="158"/>
        <v>0</v>
      </c>
      <c r="AG235" s="64">
        <f t="shared" si="159"/>
        <v>0</v>
      </c>
      <c r="AH235" s="64">
        <f t="shared" si="160"/>
        <v>0</v>
      </c>
      <c r="AI235" s="64">
        <f t="shared" si="161"/>
        <v>0</v>
      </c>
      <c r="AJ235" s="64">
        <f t="shared" si="162"/>
        <v>0</v>
      </c>
      <c r="AK235" s="64">
        <f t="shared" si="163"/>
        <v>0</v>
      </c>
      <c r="AL235" s="42">
        <f t="shared" si="164"/>
        <v>6861442.6754239313</v>
      </c>
      <c r="AM235" s="44">
        <f>IF($F235=$E$362,S235*'1. UC Assumptions'!$H$14,0)</f>
        <v>0</v>
      </c>
      <c r="AN235" s="63">
        <f t="shared" si="148"/>
        <v>0</v>
      </c>
      <c r="AO235" s="63">
        <f t="shared" si="165"/>
        <v>0</v>
      </c>
      <c r="AP235" s="63">
        <f t="shared" si="166"/>
        <v>0</v>
      </c>
      <c r="AQ235" s="63">
        <f t="shared" si="167"/>
        <v>0</v>
      </c>
      <c r="AR235" s="63">
        <f t="shared" si="168"/>
        <v>0</v>
      </c>
      <c r="AS235" s="63">
        <f t="shared" si="169"/>
        <v>6861442.6754239313</v>
      </c>
      <c r="AT235" s="63">
        <f t="shared" si="170"/>
        <v>-754940.59586510353</v>
      </c>
      <c r="AU235" s="87">
        <f t="shared" si="149"/>
        <v>6106502.0795588279</v>
      </c>
      <c r="AV235" s="310">
        <v>5821694.9100000001</v>
      </c>
      <c r="AW235" s="310">
        <f>AV235*'1. UC Assumptions'!$C$19</f>
        <v>2551066.7095619999</v>
      </c>
      <c r="AX235" s="311">
        <f>IF(((S235+AA235)-AV235)*'1. UC Assumptions'!$C$19&gt;0,((S235+AA235)-AV235)*'1. UC Assumptions'!$C$19,0)</f>
        <v>5504397.5932968967</v>
      </c>
      <c r="AY235" s="311">
        <f t="shared" si="150"/>
        <v>8055464.3028588966</v>
      </c>
      <c r="AZ235" s="311">
        <f>ROUND(AY235/'1. UC Assumptions'!$C$19,2)</f>
        <v>18383076.91</v>
      </c>
      <c r="BA235" s="311">
        <f t="shared" si="141"/>
        <v>6106502.0795588279</v>
      </c>
      <c r="BB235" s="311">
        <f t="shared" si="171"/>
        <v>0</v>
      </c>
      <c r="BC235" s="311">
        <f t="shared" si="172"/>
        <v>0</v>
      </c>
      <c r="BD235" s="311">
        <f t="shared" si="173"/>
        <v>12276574.830441173</v>
      </c>
      <c r="BE235" s="311">
        <f t="shared" si="174"/>
        <v>0</v>
      </c>
      <c r="BF235" s="311">
        <f t="shared" si="175"/>
        <v>0</v>
      </c>
      <c r="BG235" s="311">
        <f t="shared" si="186"/>
        <v>0</v>
      </c>
      <c r="BH235" s="311">
        <v>5217949.8647081759</v>
      </c>
      <c r="BI235" s="311">
        <f t="shared" si="151"/>
        <v>6106502.0795588279</v>
      </c>
      <c r="BJ235" s="312">
        <f t="shared" si="152"/>
        <v>888552.21485065203</v>
      </c>
      <c r="BK235" s="311">
        <f t="shared" si="176"/>
        <v>6106502.0795588279</v>
      </c>
      <c r="BL235" s="311">
        <f t="shared" si="177"/>
        <v>0</v>
      </c>
      <c r="BM235" s="311">
        <f t="shared" si="178"/>
        <v>0</v>
      </c>
      <c r="BN235" s="311">
        <f t="shared" si="179"/>
        <v>0</v>
      </c>
      <c r="BO235" s="311">
        <f t="shared" si="180"/>
        <v>0</v>
      </c>
      <c r="BP235" s="311">
        <f t="shared" si="181"/>
        <v>0</v>
      </c>
      <c r="BQ235" s="311">
        <f t="shared" si="182"/>
        <v>0</v>
      </c>
      <c r="BR235" s="311">
        <f t="shared" si="142"/>
        <v>284807.16955882777</v>
      </c>
      <c r="BS235" s="311">
        <f>ROUNDDOWN(BR235*'1. UC Assumptions'!$C$19,2)</f>
        <v>124802.5</v>
      </c>
      <c r="BT235" s="313">
        <f>IF(BR235&gt;0,BR235/'1. UC Assumptions'!$C$29*'1. UC Assumptions'!$C$28,0)</f>
        <v>250101.67226277487</v>
      </c>
      <c r="BU235" s="312">
        <f>BT235*'1. UC Assumptions'!$C$19</f>
        <v>109594.55278554794</v>
      </c>
      <c r="BV235" s="312">
        <f t="shared" si="153"/>
        <v>6071796.5822627749</v>
      </c>
      <c r="BW235" s="79"/>
      <c r="BX235" s="93"/>
      <c r="BY235" s="93"/>
      <c r="BZ235" s="136">
        <v>12500515.898512559</v>
      </c>
      <c r="CA235" s="136">
        <v>21167402.428636204</v>
      </c>
      <c r="CB235" s="146">
        <f t="shared" si="185"/>
        <v>0</v>
      </c>
    </row>
    <row r="236" spans="1:80" s="6" customFormat="1" ht="38.25">
      <c r="A236" s="130" t="s">
        <v>409</v>
      </c>
      <c r="B236" s="130" t="s">
        <v>410</v>
      </c>
      <c r="C236" s="246" t="s">
        <v>410</v>
      </c>
      <c r="D236" s="246" t="s">
        <v>410</v>
      </c>
      <c r="E236" s="129" t="s">
        <v>599</v>
      </c>
      <c r="F236" s="130" t="s">
        <v>604</v>
      </c>
      <c r="G236" s="130"/>
      <c r="H236" s="130" t="s">
        <v>747</v>
      </c>
      <c r="I236" s="246" t="s">
        <v>1437</v>
      </c>
      <c r="J236" s="101"/>
      <c r="K236" s="125">
        <f t="shared" si="143"/>
        <v>1</v>
      </c>
      <c r="L236" s="136">
        <v>140368.51273970678</v>
      </c>
      <c r="M236" s="136">
        <v>2982342</v>
      </c>
      <c r="N236" s="151">
        <f t="shared" si="144"/>
        <v>0.22020684456697848</v>
      </c>
      <c r="O236" s="136">
        <v>3810352.7412462491</v>
      </c>
      <c r="P236" s="136">
        <v>0</v>
      </c>
      <c r="Q236" s="136">
        <f t="shared" si="145"/>
        <v>3810352.7412462491</v>
      </c>
      <c r="R236" s="136">
        <v>3146763.3776870384</v>
      </c>
      <c r="S236" s="136">
        <f t="shared" si="184"/>
        <v>663589.36355921067</v>
      </c>
      <c r="T236" s="136" t="b">
        <f t="shared" si="155"/>
        <v>0</v>
      </c>
      <c r="U236" s="136">
        <f t="shared" si="156"/>
        <v>663589.36355921067</v>
      </c>
      <c r="V236" s="136">
        <v>0</v>
      </c>
      <c r="W236" s="136">
        <v>0</v>
      </c>
      <c r="X236" s="136">
        <v>0</v>
      </c>
      <c r="Y236" s="136">
        <v>0</v>
      </c>
      <c r="Z236" s="136">
        <v>0</v>
      </c>
      <c r="AA236" s="63">
        <f t="shared" si="146"/>
        <v>0</v>
      </c>
      <c r="AB236" s="63">
        <v>0</v>
      </c>
      <c r="AC236" s="63">
        <f t="shared" si="147"/>
        <v>663589.36355921067</v>
      </c>
      <c r="AD236" s="44">
        <f>IF(E236='2. UC Pool Allocations by Type'!B$5,'2. UC Pool Allocations by Type'!J$5,IF(E236='2. UC Pool Allocations by Type'!B$6,'2. UC Pool Allocations by Type'!J$6,IF(E236='2. UC Pool Allocations by Type'!B$7,'2. UC Pool Allocations by Type'!J$7,IF(E236='2. UC Pool Allocations by Type'!B$10,'2. UC Pool Allocations by Type'!J$10,IF(E236='2. UC Pool Allocations by Type'!B$14,'2. UC Pool Allocations by Type'!J$14,IF(E236='2. UC Pool Allocations by Type'!B$15,'2. UC Pool Allocations by Type'!J$15,IF(E236='2. UC Pool Allocations by Type'!B$16,'2. UC Pool Allocations by Type'!J$16,0)))))))</f>
        <v>232198730.65142876</v>
      </c>
      <c r="AE236" s="64">
        <f t="shared" si="157"/>
        <v>0</v>
      </c>
      <c r="AF236" s="64">
        <f t="shared" si="158"/>
        <v>663589.36355921067</v>
      </c>
      <c r="AG236" s="64">
        <f t="shared" si="159"/>
        <v>0</v>
      </c>
      <c r="AH236" s="64">
        <f t="shared" si="160"/>
        <v>0</v>
      </c>
      <c r="AI236" s="64">
        <f t="shared" si="161"/>
        <v>0</v>
      </c>
      <c r="AJ236" s="64">
        <f t="shared" si="162"/>
        <v>0</v>
      </c>
      <c r="AK236" s="64">
        <f t="shared" si="163"/>
        <v>0</v>
      </c>
      <c r="AL236" s="42">
        <f t="shared" si="164"/>
        <v>332348.29860725312</v>
      </c>
      <c r="AM236" s="44">
        <f>IF($F236=$E$362,S236*'1. UC Assumptions'!$H$14,0)</f>
        <v>527468.46847014176</v>
      </c>
      <c r="AN236" s="63">
        <f t="shared" si="148"/>
        <v>195120.16986288864</v>
      </c>
      <c r="AO236" s="63">
        <f t="shared" si="165"/>
        <v>195120.16986288864</v>
      </c>
      <c r="AP236" s="63">
        <f t="shared" si="166"/>
        <v>0</v>
      </c>
      <c r="AQ236" s="63">
        <f t="shared" si="167"/>
        <v>0</v>
      </c>
      <c r="AR236" s="63">
        <f t="shared" si="168"/>
        <v>0</v>
      </c>
      <c r="AS236" s="63">
        <f t="shared" si="169"/>
        <v>0</v>
      </c>
      <c r="AT236" s="63">
        <f t="shared" si="170"/>
        <v>0</v>
      </c>
      <c r="AU236" s="87">
        <f t="shared" si="149"/>
        <v>527468.46847014176</v>
      </c>
      <c r="AV236" s="310">
        <v>197574.87</v>
      </c>
      <c r="AW236" s="310">
        <f>AV236*'1. UC Assumptions'!$C$19</f>
        <v>86577.308033999987</v>
      </c>
      <c r="AX236" s="311">
        <f>IF(((S236+AA236)-AV236)*'1. UC Assumptions'!$C$19&gt;0,((S236+AA236)-AV236)*'1. UC Assumptions'!$C$19,0)</f>
        <v>204207.55107764612</v>
      </c>
      <c r="AY236" s="311">
        <f t="shared" si="150"/>
        <v>290784.85911164607</v>
      </c>
      <c r="AZ236" s="311">
        <f>ROUND(AY236/'1. UC Assumptions'!$C$19,2)</f>
        <v>663589.36</v>
      </c>
      <c r="BA236" s="311">
        <f t="shared" si="141"/>
        <v>527468.46847014176</v>
      </c>
      <c r="BB236" s="311">
        <f t="shared" si="171"/>
        <v>0</v>
      </c>
      <c r="BC236" s="311">
        <f t="shared" si="172"/>
        <v>0</v>
      </c>
      <c r="BD236" s="311">
        <f t="shared" si="173"/>
        <v>0</v>
      </c>
      <c r="BE236" s="311">
        <f t="shared" si="174"/>
        <v>0</v>
      </c>
      <c r="BF236" s="311">
        <f t="shared" si="175"/>
        <v>0</v>
      </c>
      <c r="BG236" s="311">
        <f t="shared" si="186"/>
        <v>0</v>
      </c>
      <c r="BH236" s="311">
        <v>157046.69308336658</v>
      </c>
      <c r="BI236" s="311">
        <f t="shared" si="151"/>
        <v>527468.46847014176</v>
      </c>
      <c r="BJ236" s="312">
        <f t="shared" si="152"/>
        <v>370421.77538677515</v>
      </c>
      <c r="BK236" s="311">
        <f t="shared" si="176"/>
        <v>0</v>
      </c>
      <c r="BL236" s="311">
        <f t="shared" si="177"/>
        <v>527468.46847014176</v>
      </c>
      <c r="BM236" s="311">
        <f t="shared" si="178"/>
        <v>0</v>
      </c>
      <c r="BN236" s="311">
        <f t="shared" si="179"/>
        <v>0</v>
      </c>
      <c r="BO236" s="311">
        <f t="shared" si="180"/>
        <v>0</v>
      </c>
      <c r="BP236" s="311">
        <f t="shared" si="181"/>
        <v>0</v>
      </c>
      <c r="BQ236" s="311">
        <f t="shared" si="182"/>
        <v>0</v>
      </c>
      <c r="BR236" s="311">
        <f t="shared" si="142"/>
        <v>329893.59847014176</v>
      </c>
      <c r="BS236" s="311">
        <f>ROUNDDOWN(BR236*'1. UC Assumptions'!$C$19,2)</f>
        <v>144559.37</v>
      </c>
      <c r="BT236" s="313">
        <f>IF(BR236&gt;0,BR236/'1. UC Assumptions'!$C$29*'1. UC Assumptions'!$C$28,0)</f>
        <v>289694.04377695901</v>
      </c>
      <c r="BU236" s="312">
        <f>BT236*'1. UC Assumptions'!$C$19</f>
        <v>126943.92998306343</v>
      </c>
      <c r="BV236" s="312">
        <f t="shared" si="153"/>
        <v>487268.913776959</v>
      </c>
      <c r="BW236" s="79" t="s">
        <v>2181</v>
      </c>
      <c r="BX236" s="93"/>
      <c r="BY236" s="93"/>
      <c r="BZ236" s="136">
        <v>636664.98273970699</v>
      </c>
      <c r="CA236" s="136">
        <v>3810352.7412462491</v>
      </c>
      <c r="CB236" s="146">
        <f t="shared" si="185"/>
        <v>0</v>
      </c>
    </row>
    <row r="237" spans="1:80" s="6" customFormat="1">
      <c r="A237" s="130" t="s">
        <v>1250</v>
      </c>
      <c r="B237" s="130" t="s">
        <v>401</v>
      </c>
      <c r="C237" s="246" t="s">
        <v>401</v>
      </c>
      <c r="D237" s="246" t="s">
        <v>401</v>
      </c>
      <c r="E237" s="129" t="s">
        <v>599</v>
      </c>
      <c r="F237" s="130"/>
      <c r="G237" s="130"/>
      <c r="H237" s="130" t="s">
        <v>860</v>
      </c>
      <c r="I237" s="246" t="s">
        <v>1438</v>
      </c>
      <c r="J237" s="101"/>
      <c r="K237" s="125" t="str">
        <f t="shared" si="143"/>
        <v xml:space="preserve"> </v>
      </c>
      <c r="L237" s="136">
        <v>5977258.6271515302</v>
      </c>
      <c r="M237" s="136">
        <v>6532423.4100000001</v>
      </c>
      <c r="N237" s="151">
        <f t="shared" si="144"/>
        <v>9.0307442787556091E-2</v>
      </c>
      <c r="O237" s="136">
        <v>13639399.432012111</v>
      </c>
      <c r="P237" s="136">
        <v>0</v>
      </c>
      <c r="Q237" s="136">
        <f t="shared" si="145"/>
        <v>13639399.432012111</v>
      </c>
      <c r="R237" s="136">
        <v>0</v>
      </c>
      <c r="S237" s="136">
        <f t="shared" si="184"/>
        <v>13639399.432012111</v>
      </c>
      <c r="T237" s="136" t="b">
        <f t="shared" si="155"/>
        <v>0</v>
      </c>
      <c r="U237" s="136">
        <f t="shared" si="156"/>
        <v>0</v>
      </c>
      <c r="V237" s="136">
        <v>302670</v>
      </c>
      <c r="W237" s="136">
        <v>0</v>
      </c>
      <c r="X237" s="136">
        <v>0</v>
      </c>
      <c r="Y237" s="136">
        <v>0</v>
      </c>
      <c r="Z237" s="136">
        <v>0</v>
      </c>
      <c r="AA237" s="63">
        <f t="shared" si="146"/>
        <v>302670</v>
      </c>
      <c r="AB237" s="63">
        <v>0</v>
      </c>
      <c r="AC237" s="63">
        <f t="shared" si="147"/>
        <v>13942069.432012111</v>
      </c>
      <c r="AD237" s="44">
        <f>IF(E237='2. UC Pool Allocations by Type'!B$5,'2. UC Pool Allocations by Type'!J$5,IF(E237='2. UC Pool Allocations by Type'!B$6,'2. UC Pool Allocations by Type'!J$6,IF(E237='2. UC Pool Allocations by Type'!B$7,'2. UC Pool Allocations by Type'!J$7,IF(E237='2. UC Pool Allocations by Type'!B$10,'2. UC Pool Allocations by Type'!J$10,IF(E237='2. UC Pool Allocations by Type'!B$14,'2. UC Pool Allocations by Type'!J$14,IF(E237='2. UC Pool Allocations by Type'!B$15,'2. UC Pool Allocations by Type'!J$15,IF(E237='2. UC Pool Allocations by Type'!B$16,'2. UC Pool Allocations by Type'!J$16,0)))))))</f>
        <v>232198730.65142876</v>
      </c>
      <c r="AE237" s="64">
        <f t="shared" si="157"/>
        <v>0</v>
      </c>
      <c r="AF237" s="64">
        <f t="shared" si="158"/>
        <v>13942069.432012111</v>
      </c>
      <c r="AG237" s="64">
        <f t="shared" si="159"/>
        <v>0</v>
      </c>
      <c r="AH237" s="64">
        <f t="shared" si="160"/>
        <v>0</v>
      </c>
      <c r="AI237" s="64">
        <f t="shared" si="161"/>
        <v>0</v>
      </c>
      <c r="AJ237" s="64">
        <f t="shared" si="162"/>
        <v>0</v>
      </c>
      <c r="AK237" s="64">
        <f t="shared" si="163"/>
        <v>0</v>
      </c>
      <c r="AL237" s="42">
        <f t="shared" si="164"/>
        <v>6982666.2530282838</v>
      </c>
      <c r="AM237" s="44">
        <f>IF($F237=$E$362,S237*'1. UC Assumptions'!$H$14,0)</f>
        <v>0</v>
      </c>
      <c r="AN237" s="63">
        <f t="shared" si="148"/>
        <v>0</v>
      </c>
      <c r="AO237" s="63">
        <f t="shared" si="165"/>
        <v>0</v>
      </c>
      <c r="AP237" s="63">
        <f t="shared" si="166"/>
        <v>6982666.2530282838</v>
      </c>
      <c r="AQ237" s="63">
        <f t="shared" si="167"/>
        <v>-1480986.5984909411</v>
      </c>
      <c r="AR237" s="63">
        <f t="shared" si="168"/>
        <v>0</v>
      </c>
      <c r="AS237" s="63">
        <f t="shared" si="169"/>
        <v>0</v>
      </c>
      <c r="AT237" s="63">
        <f t="shared" si="170"/>
        <v>0</v>
      </c>
      <c r="AU237" s="87">
        <f t="shared" si="149"/>
        <v>5501679.6545373425</v>
      </c>
      <c r="AV237" s="310">
        <v>5521999.3900000006</v>
      </c>
      <c r="AW237" s="310">
        <f>AV237*'1. UC Assumptions'!$C$19</f>
        <v>2419740.1326979999</v>
      </c>
      <c r="AX237" s="311">
        <f>IF(((S237+AA237)-AV237)*'1. UC Assumptions'!$C$19&gt;0,((S237+AA237)-AV237)*'1. UC Assumptions'!$C$19,0)</f>
        <v>3689674.6924097068</v>
      </c>
      <c r="AY237" s="311">
        <f t="shared" si="150"/>
        <v>6109414.8251077067</v>
      </c>
      <c r="AZ237" s="311">
        <f>ROUND(AY237/'1. UC Assumptions'!$C$19,2)</f>
        <v>13942069.43</v>
      </c>
      <c r="BA237" s="311">
        <f t="shared" si="141"/>
        <v>5501679.6545373425</v>
      </c>
      <c r="BB237" s="311">
        <f t="shared" si="171"/>
        <v>0</v>
      </c>
      <c r="BC237" s="311">
        <f t="shared" si="172"/>
        <v>0</v>
      </c>
      <c r="BD237" s="311">
        <f t="shared" si="173"/>
        <v>0</v>
      </c>
      <c r="BE237" s="311">
        <f t="shared" si="174"/>
        <v>0</v>
      </c>
      <c r="BF237" s="311">
        <f t="shared" si="175"/>
        <v>0</v>
      </c>
      <c r="BG237" s="311">
        <f t="shared" si="186"/>
        <v>0</v>
      </c>
      <c r="BH237" s="311">
        <v>4953194.3666882813</v>
      </c>
      <c r="BI237" s="311">
        <f t="shared" si="151"/>
        <v>5501679.6545373425</v>
      </c>
      <c r="BJ237" s="312">
        <f t="shared" si="152"/>
        <v>548485.28784906119</v>
      </c>
      <c r="BK237" s="311">
        <f t="shared" si="176"/>
        <v>0</v>
      </c>
      <c r="BL237" s="311">
        <f t="shared" si="177"/>
        <v>5501679.6545373425</v>
      </c>
      <c r="BM237" s="311">
        <f t="shared" si="178"/>
        <v>0</v>
      </c>
      <c r="BN237" s="311">
        <f t="shared" si="179"/>
        <v>0</v>
      </c>
      <c r="BO237" s="311">
        <f t="shared" si="180"/>
        <v>0</v>
      </c>
      <c r="BP237" s="311">
        <f t="shared" si="181"/>
        <v>0</v>
      </c>
      <c r="BQ237" s="311">
        <f t="shared" si="182"/>
        <v>0</v>
      </c>
      <c r="BR237" s="311">
        <f t="shared" si="142"/>
        <v>-20319.735462658107</v>
      </c>
      <c r="BS237" s="311">
        <f>ROUNDDOWN(BR237*'1. UC Assumptions'!$C$19,2)</f>
        <v>-8904.1</v>
      </c>
      <c r="BT237" s="313">
        <f>IF(BR237&gt;0,BR237/'1. UC Assumptions'!$C$29*'1. UC Assumptions'!$C$28,0)</f>
        <v>0</v>
      </c>
      <c r="BU237" s="312">
        <f>BT237*'1. UC Assumptions'!$C$19</f>
        <v>0</v>
      </c>
      <c r="BV237" s="312">
        <f t="shared" si="153"/>
        <v>5521999.3900000006</v>
      </c>
      <c r="BW237" s="79"/>
      <c r="BX237" s="93"/>
      <c r="BY237" s="93"/>
      <c r="BZ237" s="136">
        <v>6422041.7371515296</v>
      </c>
      <c r="CA237" s="136">
        <v>13639399.432012111</v>
      </c>
      <c r="CB237" s="146">
        <f t="shared" si="185"/>
        <v>0</v>
      </c>
    </row>
    <row r="238" spans="1:80" s="6" customFormat="1">
      <c r="A238" s="130" t="s">
        <v>541</v>
      </c>
      <c r="B238" s="130" t="s">
        <v>542</v>
      </c>
      <c r="C238" s="246" t="s">
        <v>542</v>
      </c>
      <c r="D238" s="246" t="s">
        <v>542</v>
      </c>
      <c r="E238" s="129" t="s">
        <v>580</v>
      </c>
      <c r="F238" s="130"/>
      <c r="G238" s="130"/>
      <c r="H238" s="130" t="s">
        <v>1124</v>
      </c>
      <c r="I238" s="246" t="s">
        <v>563</v>
      </c>
      <c r="J238" s="101"/>
      <c r="K238" s="125">
        <f t="shared" si="143"/>
        <v>1</v>
      </c>
      <c r="L238" s="136">
        <v>12060034.581301341</v>
      </c>
      <c r="M238" s="136">
        <v>3176077.3</v>
      </c>
      <c r="N238" s="151">
        <f t="shared" si="144"/>
        <v>0.10434474084595324</v>
      </c>
      <c r="O238" s="136">
        <v>16825920.027055677</v>
      </c>
      <c r="P238" s="136">
        <v>0</v>
      </c>
      <c r="Q238" s="136">
        <f t="shared" si="145"/>
        <v>16825920.027055677</v>
      </c>
      <c r="R238" s="136">
        <v>5618664.9896474043</v>
      </c>
      <c r="S238" s="136">
        <f t="shared" si="184"/>
        <v>11207255.037408274</v>
      </c>
      <c r="T238" s="136">
        <f t="shared" si="155"/>
        <v>0</v>
      </c>
      <c r="U238" s="136" t="b">
        <f t="shared" si="156"/>
        <v>0</v>
      </c>
      <c r="V238" s="136">
        <v>0</v>
      </c>
      <c r="W238" s="136">
        <v>0</v>
      </c>
      <c r="X238" s="136">
        <v>0</v>
      </c>
      <c r="Y238" s="136">
        <v>0</v>
      </c>
      <c r="Z238" s="136">
        <v>0</v>
      </c>
      <c r="AA238" s="63">
        <f t="shared" si="146"/>
        <v>0</v>
      </c>
      <c r="AB238" s="63">
        <v>0</v>
      </c>
      <c r="AC238" s="63">
        <f t="shared" si="147"/>
        <v>11207255.037408274</v>
      </c>
      <c r="AD238" s="44">
        <f>IF(E238='2. UC Pool Allocations by Type'!B$5,'2. UC Pool Allocations by Type'!J$5,IF(E238='2. UC Pool Allocations by Type'!B$6,'2. UC Pool Allocations by Type'!J$6,IF(E238='2. UC Pool Allocations by Type'!B$7,'2. UC Pool Allocations by Type'!J$7,IF(E238='2. UC Pool Allocations by Type'!B$10,'2. UC Pool Allocations by Type'!J$10,IF(E238='2. UC Pool Allocations by Type'!B$14,'2. UC Pool Allocations by Type'!J$14,IF(E238='2. UC Pool Allocations by Type'!B$15,'2. UC Pool Allocations by Type'!J$15,IF(E238='2. UC Pool Allocations by Type'!B$16,'2. UC Pool Allocations by Type'!J$16,0)))))))</f>
        <v>1888113440.4202065</v>
      </c>
      <c r="AE238" s="64">
        <f t="shared" si="157"/>
        <v>11207255.037408274</v>
      </c>
      <c r="AF238" s="64">
        <f t="shared" si="158"/>
        <v>0</v>
      </c>
      <c r="AG238" s="64">
        <f t="shared" si="159"/>
        <v>0</v>
      </c>
      <c r="AH238" s="64">
        <f t="shared" si="160"/>
        <v>0</v>
      </c>
      <c r="AI238" s="64">
        <f t="shared" si="161"/>
        <v>0</v>
      </c>
      <c r="AJ238" s="64">
        <f t="shared" si="162"/>
        <v>0</v>
      </c>
      <c r="AK238" s="64">
        <f t="shared" si="163"/>
        <v>0</v>
      </c>
      <c r="AL238" s="42">
        <f t="shared" si="164"/>
        <v>4183083.0799407847</v>
      </c>
      <c r="AM238" s="44">
        <f>IF($F238=$E$362,S238*'1. UC Assumptions'!$H$14,0)</f>
        <v>0</v>
      </c>
      <c r="AN238" s="63">
        <f t="shared" si="148"/>
        <v>0</v>
      </c>
      <c r="AO238" s="63">
        <f t="shared" si="165"/>
        <v>0</v>
      </c>
      <c r="AP238" s="63">
        <f t="shared" si="166"/>
        <v>0</v>
      </c>
      <c r="AQ238" s="63">
        <f t="shared" si="167"/>
        <v>0</v>
      </c>
      <c r="AR238" s="63">
        <f t="shared" si="168"/>
        <v>0</v>
      </c>
      <c r="AS238" s="63">
        <f t="shared" si="169"/>
        <v>4183083.0799407847</v>
      </c>
      <c r="AT238" s="63">
        <f t="shared" si="170"/>
        <v>-460250.03520540445</v>
      </c>
      <c r="AU238" s="87">
        <f t="shared" si="149"/>
        <v>3722833.0447353804</v>
      </c>
      <c r="AV238" s="310">
        <v>3555050.0300000003</v>
      </c>
      <c r="AW238" s="310">
        <f>AV238*'1. UC Assumptions'!$C$19</f>
        <v>1557822.9231460001</v>
      </c>
      <c r="AX238" s="311">
        <f>IF(((S238+AA238)-AV238)*'1. UC Assumptions'!$C$19&gt;0,((S238+AA238)-AV238)*'1. UC Assumptions'!$C$19,0)</f>
        <v>3353196.2342463052</v>
      </c>
      <c r="AY238" s="311">
        <f t="shared" si="150"/>
        <v>4911019.1573923053</v>
      </c>
      <c r="AZ238" s="311">
        <f>ROUND(AY238/'1. UC Assumptions'!$C$19,2)</f>
        <v>11207255.039999999</v>
      </c>
      <c r="BA238" s="311">
        <f t="shared" si="141"/>
        <v>3722833.0447353804</v>
      </c>
      <c r="BB238" s="311">
        <f t="shared" si="171"/>
        <v>0</v>
      </c>
      <c r="BC238" s="311">
        <f t="shared" si="172"/>
        <v>0</v>
      </c>
      <c r="BD238" s="311">
        <f t="shared" si="173"/>
        <v>7484421.9952646187</v>
      </c>
      <c r="BE238" s="311">
        <f t="shared" si="174"/>
        <v>0</v>
      </c>
      <c r="BF238" s="311">
        <f t="shared" si="175"/>
        <v>0</v>
      </c>
      <c r="BG238" s="311">
        <f t="shared" si="186"/>
        <v>0</v>
      </c>
      <c r="BH238" s="311">
        <v>3186369.7824463863</v>
      </c>
      <c r="BI238" s="311">
        <f t="shared" si="151"/>
        <v>3722833.0447353804</v>
      </c>
      <c r="BJ238" s="312">
        <f t="shared" si="152"/>
        <v>536463.26228899416</v>
      </c>
      <c r="BK238" s="311">
        <f t="shared" si="176"/>
        <v>3722833.0447353804</v>
      </c>
      <c r="BL238" s="311">
        <f t="shared" si="177"/>
        <v>0</v>
      </c>
      <c r="BM238" s="311">
        <f t="shared" si="178"/>
        <v>0</v>
      </c>
      <c r="BN238" s="311">
        <f t="shared" si="179"/>
        <v>0</v>
      </c>
      <c r="BO238" s="311">
        <f t="shared" si="180"/>
        <v>0</v>
      </c>
      <c r="BP238" s="311">
        <f t="shared" si="181"/>
        <v>0</v>
      </c>
      <c r="BQ238" s="311">
        <f t="shared" si="182"/>
        <v>0</v>
      </c>
      <c r="BR238" s="311">
        <f t="shared" si="142"/>
        <v>167783.01473538019</v>
      </c>
      <c r="BS238" s="311">
        <f>ROUNDDOWN(BR238*'1. UC Assumptions'!$C$19,2)</f>
        <v>73522.509999999995</v>
      </c>
      <c r="BT238" s="313">
        <f>IF(BR238&gt;0,BR238/'1. UC Assumptions'!$C$29*'1. UC Assumptions'!$C$28,0)</f>
        <v>147337.62716581064</v>
      </c>
      <c r="BU238" s="312">
        <f>BT238*'1. UC Assumptions'!$C$19</f>
        <v>64563.348224058223</v>
      </c>
      <c r="BV238" s="312">
        <f t="shared" si="153"/>
        <v>3702387.6571658109</v>
      </c>
      <c r="BW238" s="79"/>
      <c r="BX238" s="93"/>
      <c r="BY238" s="93"/>
      <c r="BZ238" s="136">
        <v>12804889.87130134</v>
      </c>
      <c r="CA238" s="136">
        <v>16825920.027055677</v>
      </c>
      <c r="CB238" s="146">
        <f t="shared" si="185"/>
        <v>0</v>
      </c>
    </row>
    <row r="239" spans="1:80" s="6" customFormat="1">
      <c r="A239" s="130" t="s">
        <v>411</v>
      </c>
      <c r="B239" s="130" t="s">
        <v>412</v>
      </c>
      <c r="C239" s="246" t="s">
        <v>412</v>
      </c>
      <c r="D239" s="246" t="s">
        <v>412</v>
      </c>
      <c r="E239" s="129" t="s">
        <v>599</v>
      </c>
      <c r="F239" s="130" t="s">
        <v>604</v>
      </c>
      <c r="G239" s="130"/>
      <c r="H239" s="130" t="s">
        <v>748</v>
      </c>
      <c r="I239" s="246" t="s">
        <v>1439</v>
      </c>
      <c r="J239" s="101"/>
      <c r="K239" s="125">
        <f t="shared" si="143"/>
        <v>1</v>
      </c>
      <c r="L239" s="136">
        <v>785051.12333333353</v>
      </c>
      <c r="M239" s="136">
        <v>3514971</v>
      </c>
      <c r="N239" s="151">
        <f t="shared" si="144"/>
        <v>6.5355364394936499E-2</v>
      </c>
      <c r="O239" s="136">
        <v>4581051.636110072</v>
      </c>
      <c r="P239" s="136">
        <v>0</v>
      </c>
      <c r="Q239" s="136">
        <f t="shared" si="145"/>
        <v>4581051.636110072</v>
      </c>
      <c r="R239" s="136">
        <v>2837099.8901076633</v>
      </c>
      <c r="S239" s="136">
        <f t="shared" si="184"/>
        <v>1743951.7460024087</v>
      </c>
      <c r="T239" s="136" t="b">
        <f t="shared" si="155"/>
        <v>0</v>
      </c>
      <c r="U239" s="136">
        <f t="shared" si="156"/>
        <v>1743951.7460024087</v>
      </c>
      <c r="V239" s="136">
        <v>0</v>
      </c>
      <c r="W239" s="136">
        <v>0</v>
      </c>
      <c r="X239" s="136">
        <v>0</v>
      </c>
      <c r="Y239" s="136">
        <v>0</v>
      </c>
      <c r="Z239" s="136">
        <v>0</v>
      </c>
      <c r="AA239" s="63">
        <f t="shared" si="146"/>
        <v>0</v>
      </c>
      <c r="AB239" s="63">
        <v>0</v>
      </c>
      <c r="AC239" s="63">
        <f t="shared" si="147"/>
        <v>1743951.7460024087</v>
      </c>
      <c r="AD239" s="44">
        <f>IF(E239='2. UC Pool Allocations by Type'!B$5,'2. UC Pool Allocations by Type'!J$5,IF(E239='2. UC Pool Allocations by Type'!B$6,'2. UC Pool Allocations by Type'!J$6,IF(E239='2. UC Pool Allocations by Type'!B$7,'2. UC Pool Allocations by Type'!J$7,IF(E239='2. UC Pool Allocations by Type'!B$10,'2. UC Pool Allocations by Type'!J$10,IF(E239='2. UC Pool Allocations by Type'!B$14,'2. UC Pool Allocations by Type'!J$14,IF(E239='2. UC Pool Allocations by Type'!B$15,'2. UC Pool Allocations by Type'!J$15,IF(E239='2. UC Pool Allocations by Type'!B$16,'2. UC Pool Allocations by Type'!J$16,0)))))))</f>
        <v>232198730.65142876</v>
      </c>
      <c r="AE239" s="64">
        <f t="shared" si="157"/>
        <v>0</v>
      </c>
      <c r="AF239" s="64">
        <f t="shared" si="158"/>
        <v>1743951.7460024087</v>
      </c>
      <c r="AG239" s="64">
        <f t="shared" si="159"/>
        <v>0</v>
      </c>
      <c r="AH239" s="64">
        <f t="shared" si="160"/>
        <v>0</v>
      </c>
      <c r="AI239" s="64">
        <f t="shared" si="161"/>
        <v>0</v>
      </c>
      <c r="AJ239" s="64">
        <f t="shared" si="162"/>
        <v>0</v>
      </c>
      <c r="AK239" s="64">
        <f t="shared" si="163"/>
        <v>0</v>
      </c>
      <c r="AL239" s="42">
        <f t="shared" si="164"/>
        <v>873430.81047641381</v>
      </c>
      <c r="AM239" s="44">
        <f>IF($F239=$E$362,S239*'1. UC Assumptions'!$H$14,0)</f>
        <v>1386218.054514735</v>
      </c>
      <c r="AN239" s="63">
        <f t="shared" si="148"/>
        <v>512787.24403832119</v>
      </c>
      <c r="AO239" s="63">
        <f t="shared" si="165"/>
        <v>512787.24403832119</v>
      </c>
      <c r="AP239" s="63">
        <f t="shared" si="166"/>
        <v>0</v>
      </c>
      <c r="AQ239" s="63">
        <f t="shared" si="167"/>
        <v>0</v>
      </c>
      <c r="AR239" s="63">
        <f t="shared" si="168"/>
        <v>0</v>
      </c>
      <c r="AS239" s="63">
        <f t="shared" si="169"/>
        <v>0</v>
      </c>
      <c r="AT239" s="63">
        <f t="shared" si="170"/>
        <v>0</v>
      </c>
      <c r="AU239" s="87">
        <f t="shared" si="149"/>
        <v>1386218.054514735</v>
      </c>
      <c r="AV239" s="310">
        <v>1368654.79</v>
      </c>
      <c r="AW239" s="310">
        <f>AV239*'1. UC Assumptions'!$C$19</f>
        <v>599744.52897799993</v>
      </c>
      <c r="AX239" s="311">
        <f>IF(((S239+AA239)-AV239)*'1. UC Assumptions'!$C$19&gt;0,((S239+AA239)-AV239)*'1. UC Assumptions'!$C$19,0)</f>
        <v>164455.12612025545</v>
      </c>
      <c r="AY239" s="311">
        <f t="shared" si="150"/>
        <v>764199.65509825537</v>
      </c>
      <c r="AZ239" s="311">
        <f>ROUND(AY239/'1. UC Assumptions'!$C$19,2)</f>
        <v>1743951.75</v>
      </c>
      <c r="BA239" s="311">
        <f t="shared" si="141"/>
        <v>1386218.054514735</v>
      </c>
      <c r="BB239" s="311">
        <f t="shared" si="171"/>
        <v>0</v>
      </c>
      <c r="BC239" s="311">
        <f t="shared" si="172"/>
        <v>0</v>
      </c>
      <c r="BD239" s="311">
        <f t="shared" si="173"/>
        <v>0</v>
      </c>
      <c r="BE239" s="311">
        <f t="shared" si="174"/>
        <v>0</v>
      </c>
      <c r="BF239" s="311">
        <f t="shared" si="175"/>
        <v>0</v>
      </c>
      <c r="BG239" s="311">
        <f t="shared" si="186"/>
        <v>0</v>
      </c>
      <c r="BH239" s="311">
        <v>1368654.8085356883</v>
      </c>
      <c r="BI239" s="311">
        <f t="shared" si="151"/>
        <v>1386218.054514735</v>
      </c>
      <c r="BJ239" s="312">
        <f t="shared" si="152"/>
        <v>17563.245979046682</v>
      </c>
      <c r="BK239" s="311">
        <f t="shared" si="176"/>
        <v>0</v>
      </c>
      <c r="BL239" s="311">
        <f t="shared" si="177"/>
        <v>1386218.054514735</v>
      </c>
      <c r="BM239" s="311">
        <f t="shared" si="178"/>
        <v>0</v>
      </c>
      <c r="BN239" s="311">
        <f t="shared" si="179"/>
        <v>0</v>
      </c>
      <c r="BO239" s="311">
        <f t="shared" si="180"/>
        <v>0</v>
      </c>
      <c r="BP239" s="311">
        <f t="shared" si="181"/>
        <v>0</v>
      </c>
      <c r="BQ239" s="311">
        <f t="shared" si="182"/>
        <v>0</v>
      </c>
      <c r="BR239" s="311">
        <f t="shared" si="142"/>
        <v>17563.264514734969</v>
      </c>
      <c r="BS239" s="311">
        <f>ROUNDDOWN(BR239*'1. UC Assumptions'!$C$19,2)</f>
        <v>7696.22</v>
      </c>
      <c r="BT239" s="313">
        <f>IF(BR239&gt;0,BR239/'1. UC Assumptions'!$C$29*'1. UC Assumptions'!$C$28,0)</f>
        <v>15423.073205400342</v>
      </c>
      <c r="BU239" s="312">
        <f>BT239*'1. UC Assumptions'!$C$19</f>
        <v>6758.3906786064299</v>
      </c>
      <c r="BV239" s="312">
        <f t="shared" si="153"/>
        <v>1384077.8632054003</v>
      </c>
      <c r="BW239" s="79"/>
      <c r="BX239" s="93"/>
      <c r="BY239" s="93"/>
      <c r="BZ239" s="136">
        <v>836032.43333333358</v>
      </c>
      <c r="CA239" s="136">
        <v>4581051.636110072</v>
      </c>
      <c r="CB239" s="146">
        <f t="shared" si="185"/>
        <v>0</v>
      </c>
    </row>
    <row r="240" spans="1:80" s="6" customFormat="1">
      <c r="A240" s="130" t="s">
        <v>420</v>
      </c>
      <c r="B240" s="130" t="s">
        <v>421</v>
      </c>
      <c r="C240" s="246" t="s">
        <v>421</v>
      </c>
      <c r="D240" s="246" t="s">
        <v>421</v>
      </c>
      <c r="E240" s="129" t="s">
        <v>580</v>
      </c>
      <c r="F240" s="130" t="s">
        <v>604</v>
      </c>
      <c r="G240" s="130"/>
      <c r="H240" s="130" t="s">
        <v>861</v>
      </c>
      <c r="I240" s="246" t="s">
        <v>1432</v>
      </c>
      <c r="J240" s="101"/>
      <c r="K240" s="125">
        <f t="shared" si="143"/>
        <v>1</v>
      </c>
      <c r="L240" s="136">
        <v>1745062.0331342912</v>
      </c>
      <c r="M240" s="136">
        <v>11678305.640000001</v>
      </c>
      <c r="N240" s="151">
        <f t="shared" si="144"/>
        <v>8.5788108065403934E-2</v>
      </c>
      <c r="O240" s="136">
        <v>14571024.727151811</v>
      </c>
      <c r="P240" s="136">
        <v>3908.2625269760001</v>
      </c>
      <c r="Q240" s="136">
        <f t="shared" si="145"/>
        <v>14574932.989678787</v>
      </c>
      <c r="R240" s="136">
        <v>3427673.4004613324</v>
      </c>
      <c r="S240" s="136">
        <f t="shared" si="184"/>
        <v>11147259.589217454</v>
      </c>
      <c r="T240" s="136">
        <f t="shared" si="155"/>
        <v>11147259.589217454</v>
      </c>
      <c r="U240" s="136" t="b">
        <f t="shared" si="156"/>
        <v>0</v>
      </c>
      <c r="V240" s="136">
        <v>0</v>
      </c>
      <c r="W240" s="136">
        <v>0</v>
      </c>
      <c r="X240" s="136">
        <v>0</v>
      </c>
      <c r="Y240" s="136">
        <v>0</v>
      </c>
      <c r="Z240" s="136">
        <v>0</v>
      </c>
      <c r="AA240" s="63">
        <f t="shared" si="146"/>
        <v>0</v>
      </c>
      <c r="AB240" s="63">
        <v>0</v>
      </c>
      <c r="AC240" s="63">
        <f t="shared" si="147"/>
        <v>11147259.589217454</v>
      </c>
      <c r="AD240" s="44">
        <f>IF(E240='2. UC Pool Allocations by Type'!B$5,'2. UC Pool Allocations by Type'!J$5,IF(E240='2. UC Pool Allocations by Type'!B$6,'2. UC Pool Allocations by Type'!J$6,IF(E240='2. UC Pool Allocations by Type'!B$7,'2. UC Pool Allocations by Type'!J$7,IF(E240='2. UC Pool Allocations by Type'!B$10,'2. UC Pool Allocations by Type'!J$10,IF(E240='2. UC Pool Allocations by Type'!B$14,'2. UC Pool Allocations by Type'!J$14,IF(E240='2. UC Pool Allocations by Type'!B$15,'2. UC Pool Allocations by Type'!J$15,IF(E240='2. UC Pool Allocations by Type'!B$16,'2. UC Pool Allocations by Type'!J$16,0)))))))</f>
        <v>1888113440.4202065</v>
      </c>
      <c r="AE240" s="64">
        <f t="shared" si="157"/>
        <v>11147259.589217454</v>
      </c>
      <c r="AF240" s="64">
        <f t="shared" si="158"/>
        <v>0</v>
      </c>
      <c r="AG240" s="64">
        <f t="shared" si="159"/>
        <v>0</v>
      </c>
      <c r="AH240" s="64">
        <f t="shared" si="160"/>
        <v>0</v>
      </c>
      <c r="AI240" s="64">
        <f t="shared" si="161"/>
        <v>0</v>
      </c>
      <c r="AJ240" s="64">
        <f t="shared" si="162"/>
        <v>0</v>
      </c>
      <c r="AK240" s="64">
        <f t="shared" si="163"/>
        <v>0</v>
      </c>
      <c r="AL240" s="42">
        <f t="shared" si="164"/>
        <v>4160689.9120006603</v>
      </c>
      <c r="AM240" s="44">
        <f>IF($F240=$E$362,S240*'1. UC Assumptions'!$H$14,0)</f>
        <v>8860642.2375831045</v>
      </c>
      <c r="AN240" s="63">
        <f t="shared" si="148"/>
        <v>4699952.3255824447</v>
      </c>
      <c r="AO240" s="63">
        <f t="shared" si="165"/>
        <v>0</v>
      </c>
      <c r="AP240" s="63">
        <f t="shared" si="166"/>
        <v>0</v>
      </c>
      <c r="AQ240" s="63">
        <f t="shared" si="167"/>
        <v>0</v>
      </c>
      <c r="AR240" s="63">
        <f t="shared" si="168"/>
        <v>4699952.3255824447</v>
      </c>
      <c r="AS240" s="63">
        <f t="shared" si="169"/>
        <v>0</v>
      </c>
      <c r="AT240" s="63">
        <f t="shared" si="170"/>
        <v>0</v>
      </c>
      <c r="AU240" s="87">
        <f t="shared" si="149"/>
        <v>8860642.2375831045</v>
      </c>
      <c r="AV240" s="310">
        <v>8543398.7599999998</v>
      </c>
      <c r="AW240" s="310">
        <f>AV240*'1. UC Assumptions'!$C$19</f>
        <v>3743717.3366319998</v>
      </c>
      <c r="AX240" s="311">
        <f>IF(((S240+AA240)-AV240)*'1. UC Assumptions'!$C$19&gt;0,((S240+AA240)-AV240)*'1. UC Assumptions'!$C$19,0)</f>
        <v>1141011.8153630884</v>
      </c>
      <c r="AY240" s="311">
        <f t="shared" si="150"/>
        <v>4884729.151995088</v>
      </c>
      <c r="AZ240" s="311">
        <f>ROUND(AY240/'1. UC Assumptions'!$C$19,2)</f>
        <v>11147259.59</v>
      </c>
      <c r="BA240" s="311">
        <f t="shared" si="141"/>
        <v>8860642.2375831045</v>
      </c>
      <c r="BB240" s="311">
        <f t="shared" si="171"/>
        <v>0</v>
      </c>
      <c r="BC240" s="311">
        <f t="shared" si="172"/>
        <v>0</v>
      </c>
      <c r="BD240" s="311">
        <f t="shared" si="173"/>
        <v>2286617.3524168953</v>
      </c>
      <c r="BE240" s="311">
        <f t="shared" si="174"/>
        <v>0</v>
      </c>
      <c r="BF240" s="311">
        <f t="shared" si="175"/>
        <v>0</v>
      </c>
      <c r="BG240" s="311">
        <f t="shared" si="186"/>
        <v>0</v>
      </c>
      <c r="BH240" s="311">
        <v>8543398.7780931778</v>
      </c>
      <c r="BI240" s="311">
        <f t="shared" si="151"/>
        <v>8860642.2375831045</v>
      </c>
      <c r="BJ240" s="312">
        <f t="shared" si="152"/>
        <v>317243.4594899267</v>
      </c>
      <c r="BK240" s="311">
        <f t="shared" si="176"/>
        <v>8860642.2375831045</v>
      </c>
      <c r="BL240" s="311">
        <f t="shared" si="177"/>
        <v>0</v>
      </c>
      <c r="BM240" s="311">
        <f t="shared" si="178"/>
        <v>0</v>
      </c>
      <c r="BN240" s="311">
        <f t="shared" si="179"/>
        <v>0</v>
      </c>
      <c r="BO240" s="311">
        <f t="shared" si="180"/>
        <v>0</v>
      </c>
      <c r="BP240" s="311">
        <f t="shared" si="181"/>
        <v>0</v>
      </c>
      <c r="BQ240" s="311">
        <f t="shared" si="182"/>
        <v>0</v>
      </c>
      <c r="BR240" s="311">
        <f t="shared" si="142"/>
        <v>317243.47758310474</v>
      </c>
      <c r="BS240" s="311">
        <f>ROUNDDOWN(BR240*'1. UC Assumptions'!$C$19,2)</f>
        <v>139016.09</v>
      </c>
      <c r="BT240" s="313">
        <f>IF(BR240&gt;0,BR240/'1. UC Assumptions'!$C$29*'1. UC Assumptions'!$C$28,0)</f>
        <v>278585.41756830341</v>
      </c>
      <c r="BU240" s="312">
        <f>BT240*'1. UC Assumptions'!$C$19</f>
        <v>122076.12997843054</v>
      </c>
      <c r="BV240" s="312">
        <f t="shared" si="153"/>
        <v>8821984.1775683034</v>
      </c>
      <c r="BW240" s="79"/>
      <c r="BX240" s="93"/>
      <c r="BY240" s="93"/>
      <c r="BZ240" s="136">
        <v>2161001.0631342907</v>
      </c>
      <c r="CA240" s="136">
        <v>14571024.727151811</v>
      </c>
      <c r="CB240" s="146">
        <f t="shared" si="185"/>
        <v>-3908.2625269759446</v>
      </c>
    </row>
    <row r="241" spans="1:80" s="6" customFormat="1">
      <c r="A241" s="130" t="s">
        <v>1251</v>
      </c>
      <c r="B241" s="130" t="s">
        <v>437</v>
      </c>
      <c r="C241" s="246" t="s">
        <v>437</v>
      </c>
      <c r="D241" s="246" t="s">
        <v>437</v>
      </c>
      <c r="E241" s="129" t="s">
        <v>580</v>
      </c>
      <c r="F241" s="130" t="s">
        <v>604</v>
      </c>
      <c r="G241" s="130"/>
      <c r="H241" s="130" t="s">
        <v>863</v>
      </c>
      <c r="I241" s="246" t="s">
        <v>1319</v>
      </c>
      <c r="J241" s="101"/>
      <c r="K241" s="125" t="str">
        <f t="shared" si="143"/>
        <v xml:space="preserve"> </v>
      </c>
      <c r="L241" s="136">
        <v>889538.26301369851</v>
      </c>
      <c r="M241" s="136">
        <v>461491.17</v>
      </c>
      <c r="N241" s="151">
        <f t="shared" si="144"/>
        <v>6.1719469960961559E-2</v>
      </c>
      <c r="O241" s="136">
        <v>1434414.2535209623</v>
      </c>
      <c r="P241" s="136">
        <v>0</v>
      </c>
      <c r="Q241" s="136">
        <f t="shared" si="145"/>
        <v>1434414.2535209623</v>
      </c>
      <c r="R241" s="136">
        <v>0</v>
      </c>
      <c r="S241" s="136">
        <f t="shared" si="184"/>
        <v>1434414.2535209623</v>
      </c>
      <c r="T241" s="136">
        <f t="shared" si="155"/>
        <v>1434414.2535209623</v>
      </c>
      <c r="U241" s="136" t="b">
        <f t="shared" si="156"/>
        <v>0</v>
      </c>
      <c r="V241" s="136">
        <v>0</v>
      </c>
      <c r="W241" s="136">
        <v>0</v>
      </c>
      <c r="X241" s="136">
        <v>0</v>
      </c>
      <c r="Y241" s="136">
        <v>0</v>
      </c>
      <c r="Z241" s="136">
        <v>0</v>
      </c>
      <c r="AA241" s="63">
        <f t="shared" si="146"/>
        <v>0</v>
      </c>
      <c r="AB241" s="63">
        <v>0</v>
      </c>
      <c r="AC241" s="63">
        <f t="shared" si="147"/>
        <v>1434414.2535209623</v>
      </c>
      <c r="AD241" s="44">
        <f>IF(E241='2. UC Pool Allocations by Type'!B$5,'2. UC Pool Allocations by Type'!J$5,IF(E241='2. UC Pool Allocations by Type'!B$6,'2. UC Pool Allocations by Type'!J$6,IF(E241='2. UC Pool Allocations by Type'!B$7,'2. UC Pool Allocations by Type'!J$7,IF(E241='2. UC Pool Allocations by Type'!B$10,'2. UC Pool Allocations by Type'!J$10,IF(E241='2. UC Pool Allocations by Type'!B$14,'2. UC Pool Allocations by Type'!J$14,IF(E241='2. UC Pool Allocations by Type'!B$15,'2. UC Pool Allocations by Type'!J$15,IF(E241='2. UC Pool Allocations by Type'!B$16,'2. UC Pool Allocations by Type'!J$16,0)))))))</f>
        <v>1888113440.4202065</v>
      </c>
      <c r="AE241" s="64">
        <f t="shared" si="157"/>
        <v>1434414.2535209623</v>
      </c>
      <c r="AF241" s="64">
        <f t="shared" si="158"/>
        <v>0</v>
      </c>
      <c r="AG241" s="64">
        <f t="shared" si="159"/>
        <v>0</v>
      </c>
      <c r="AH241" s="64">
        <f t="shared" si="160"/>
        <v>0</v>
      </c>
      <c r="AI241" s="64">
        <f t="shared" si="161"/>
        <v>0</v>
      </c>
      <c r="AJ241" s="64">
        <f t="shared" si="162"/>
        <v>0</v>
      </c>
      <c r="AK241" s="64">
        <f t="shared" si="163"/>
        <v>0</v>
      </c>
      <c r="AL241" s="42">
        <f t="shared" si="164"/>
        <v>535391.93794567359</v>
      </c>
      <c r="AM241" s="44">
        <f>IF($F241=$E$362,S241*'1. UC Assumptions'!$H$14,0)</f>
        <v>1140175.432285893</v>
      </c>
      <c r="AN241" s="63">
        <f t="shared" si="148"/>
        <v>604783.49434021942</v>
      </c>
      <c r="AO241" s="63">
        <f t="shared" si="165"/>
        <v>0</v>
      </c>
      <c r="AP241" s="63">
        <f t="shared" si="166"/>
        <v>0</v>
      </c>
      <c r="AQ241" s="63">
        <f t="shared" si="167"/>
        <v>0</v>
      </c>
      <c r="AR241" s="63">
        <f t="shared" si="168"/>
        <v>604783.49434021942</v>
      </c>
      <c r="AS241" s="63">
        <f t="shared" si="169"/>
        <v>0</v>
      </c>
      <c r="AT241" s="63">
        <f t="shared" si="170"/>
        <v>0</v>
      </c>
      <c r="AU241" s="87">
        <f t="shared" si="149"/>
        <v>1140175.432285893</v>
      </c>
      <c r="AV241" s="310">
        <v>1130823.78</v>
      </c>
      <c r="AW241" s="310">
        <f>AV241*'1. UC Assumptions'!$C$19</f>
        <v>495526.98039599997</v>
      </c>
      <c r="AX241" s="311">
        <f>IF(((S241+AA241)-AV241)*'1. UC Assumptions'!$C$19&gt;0,((S241+AA241)-AV241)*'1. UC Assumptions'!$C$19,0)</f>
        <v>133033.34549688568</v>
      </c>
      <c r="AY241" s="311">
        <f t="shared" si="150"/>
        <v>628560.32589288568</v>
      </c>
      <c r="AZ241" s="311">
        <f>ROUND(AY241/'1. UC Assumptions'!$C$19,2)</f>
        <v>1434414.25</v>
      </c>
      <c r="BA241" s="311">
        <f t="shared" si="141"/>
        <v>1140175.432285893</v>
      </c>
      <c r="BB241" s="311">
        <f t="shared" si="171"/>
        <v>0</v>
      </c>
      <c r="BC241" s="311">
        <f t="shared" si="172"/>
        <v>0</v>
      </c>
      <c r="BD241" s="311">
        <f t="shared" si="173"/>
        <v>294238.81771410699</v>
      </c>
      <c r="BE241" s="311">
        <f t="shared" si="174"/>
        <v>0</v>
      </c>
      <c r="BF241" s="311">
        <f t="shared" si="175"/>
        <v>0</v>
      </c>
      <c r="BG241" s="311">
        <f t="shared" si="186"/>
        <v>0</v>
      </c>
      <c r="BH241" s="311">
        <v>1130823.7996078262</v>
      </c>
      <c r="BI241" s="311">
        <f t="shared" si="151"/>
        <v>1140175.432285893</v>
      </c>
      <c r="BJ241" s="312">
        <f t="shared" si="152"/>
        <v>9351.632678066846</v>
      </c>
      <c r="BK241" s="311">
        <f t="shared" si="176"/>
        <v>1140175.432285893</v>
      </c>
      <c r="BL241" s="311">
        <f t="shared" si="177"/>
        <v>0</v>
      </c>
      <c r="BM241" s="311">
        <f t="shared" si="178"/>
        <v>0</v>
      </c>
      <c r="BN241" s="311">
        <f t="shared" si="179"/>
        <v>0</v>
      </c>
      <c r="BO241" s="311">
        <f t="shared" si="180"/>
        <v>0</v>
      </c>
      <c r="BP241" s="311">
        <f t="shared" si="181"/>
        <v>0</v>
      </c>
      <c r="BQ241" s="311">
        <f t="shared" si="182"/>
        <v>0</v>
      </c>
      <c r="BR241" s="311">
        <f t="shared" si="142"/>
        <v>9351.652285892982</v>
      </c>
      <c r="BS241" s="311">
        <f>ROUNDDOWN(BR241*'1. UC Assumptions'!$C$19,2)</f>
        <v>4097.8900000000003</v>
      </c>
      <c r="BT241" s="313">
        <f>IF(BR241&gt;0,BR241/'1. UC Assumptions'!$C$29*'1. UC Assumptions'!$C$28,0)</f>
        <v>8212.0962008954502</v>
      </c>
      <c r="BU241" s="312">
        <f>BT241*'1. UC Assumptions'!$C$19</f>
        <v>3598.5405552323859</v>
      </c>
      <c r="BV241" s="312">
        <f t="shared" si="153"/>
        <v>1139035.8762008955</v>
      </c>
      <c r="BW241" s="79"/>
      <c r="BX241" s="93"/>
      <c r="BY241" s="93"/>
      <c r="BZ241" s="136">
        <v>900890.62301369861</v>
      </c>
      <c r="CA241" s="136">
        <v>1434414.2535209623</v>
      </c>
      <c r="CB241" s="146">
        <f t="shared" si="185"/>
        <v>0</v>
      </c>
    </row>
    <row r="242" spans="1:80" s="6" customFormat="1">
      <c r="A242" s="130" t="s">
        <v>537</v>
      </c>
      <c r="B242" s="130" t="s">
        <v>538</v>
      </c>
      <c r="C242" s="246" t="s">
        <v>538</v>
      </c>
      <c r="D242" s="246" t="s">
        <v>538</v>
      </c>
      <c r="E242" s="129" t="s">
        <v>580</v>
      </c>
      <c r="F242" s="130"/>
      <c r="G242" s="130"/>
      <c r="H242" s="130" t="s">
        <v>767</v>
      </c>
      <c r="I242" s="246" t="s">
        <v>1324</v>
      </c>
      <c r="J242" s="101"/>
      <c r="K242" s="125">
        <f t="shared" si="143"/>
        <v>1</v>
      </c>
      <c r="L242" s="136">
        <v>23784715.313685037</v>
      </c>
      <c r="M242" s="136">
        <v>17492633</v>
      </c>
      <c r="N242" s="151">
        <f t="shared" si="144"/>
        <v>7.3712476405709326E-2</v>
      </c>
      <c r="O242" s="136">
        <v>44320003.87734779</v>
      </c>
      <c r="P242" s="136">
        <v>0</v>
      </c>
      <c r="Q242" s="136">
        <f t="shared" si="145"/>
        <v>44320003.87734779</v>
      </c>
      <c r="R242" s="136">
        <v>5330136.0391892837</v>
      </c>
      <c r="S242" s="136">
        <f t="shared" si="184"/>
        <v>38989867.838158503</v>
      </c>
      <c r="T242" s="136">
        <f t="shared" si="155"/>
        <v>0</v>
      </c>
      <c r="U242" s="136" t="b">
        <f t="shared" si="156"/>
        <v>0</v>
      </c>
      <c r="V242" s="136">
        <v>2294111</v>
      </c>
      <c r="W242" s="136">
        <v>0</v>
      </c>
      <c r="X242" s="136">
        <v>0</v>
      </c>
      <c r="Y242" s="136">
        <v>0</v>
      </c>
      <c r="Z242" s="136">
        <v>0</v>
      </c>
      <c r="AA242" s="63">
        <f t="shared" si="146"/>
        <v>2294111</v>
      </c>
      <c r="AB242" s="63">
        <v>0</v>
      </c>
      <c r="AC242" s="63">
        <f t="shared" si="147"/>
        <v>41283978.838158503</v>
      </c>
      <c r="AD242" s="44">
        <f>IF(E242='2. UC Pool Allocations by Type'!B$5,'2. UC Pool Allocations by Type'!J$5,IF(E242='2. UC Pool Allocations by Type'!B$6,'2. UC Pool Allocations by Type'!J$6,IF(E242='2. UC Pool Allocations by Type'!B$7,'2. UC Pool Allocations by Type'!J$7,IF(E242='2. UC Pool Allocations by Type'!B$10,'2. UC Pool Allocations by Type'!J$10,IF(E242='2. UC Pool Allocations by Type'!B$14,'2. UC Pool Allocations by Type'!J$14,IF(E242='2. UC Pool Allocations by Type'!B$15,'2. UC Pool Allocations by Type'!J$15,IF(E242='2. UC Pool Allocations by Type'!B$16,'2. UC Pool Allocations by Type'!J$16,0)))))))</f>
        <v>1888113440.4202065</v>
      </c>
      <c r="AE242" s="64">
        <f t="shared" si="157"/>
        <v>41283978.838158503</v>
      </c>
      <c r="AF242" s="64">
        <f t="shared" si="158"/>
        <v>0</v>
      </c>
      <c r="AG242" s="64">
        <f t="shared" si="159"/>
        <v>0</v>
      </c>
      <c r="AH242" s="64">
        <f t="shared" si="160"/>
        <v>0</v>
      </c>
      <c r="AI242" s="64">
        <f t="shared" si="161"/>
        <v>0</v>
      </c>
      <c r="AJ242" s="64">
        <f t="shared" si="162"/>
        <v>0</v>
      </c>
      <c r="AK242" s="64">
        <f t="shared" si="163"/>
        <v>0</v>
      </c>
      <c r="AL242" s="42">
        <f t="shared" si="164"/>
        <v>15409153.514763821</v>
      </c>
      <c r="AM242" s="44">
        <f>IF($F242=$E$362,S242*'1. UC Assumptions'!$H$14,0)</f>
        <v>0</v>
      </c>
      <c r="AN242" s="63">
        <f t="shared" si="148"/>
        <v>0</v>
      </c>
      <c r="AO242" s="63">
        <f t="shared" si="165"/>
        <v>0</v>
      </c>
      <c r="AP242" s="63">
        <f t="shared" si="166"/>
        <v>0</v>
      </c>
      <c r="AQ242" s="63">
        <f t="shared" si="167"/>
        <v>0</v>
      </c>
      <c r="AR242" s="63">
        <f t="shared" si="168"/>
        <v>0</v>
      </c>
      <c r="AS242" s="63">
        <f t="shared" si="169"/>
        <v>15409153.514763821</v>
      </c>
      <c r="AT242" s="63">
        <f t="shared" si="170"/>
        <v>-1695415.3938907483</v>
      </c>
      <c r="AU242" s="87">
        <f t="shared" si="149"/>
        <v>13713738.120873073</v>
      </c>
      <c r="AV242" s="310">
        <v>13720139.76</v>
      </c>
      <c r="AW242" s="310">
        <f>AV242*'1. UC Assumptions'!$C$19</f>
        <v>6012165.2428319994</v>
      </c>
      <c r="AX242" s="311">
        <f>IF(((S242+AA242)-AV242)*'1. UC Assumptions'!$C$19&gt;0,((S242+AA242)-AV242)*'1. UC Assumptions'!$C$19,0)</f>
        <v>12078474.284049056</v>
      </c>
      <c r="AY242" s="311">
        <f t="shared" si="150"/>
        <v>18090639.526881054</v>
      </c>
      <c r="AZ242" s="311">
        <f>ROUND(AY242/'1. UC Assumptions'!$C$19,2)</f>
        <v>41283978.840000004</v>
      </c>
      <c r="BA242" s="311">
        <f t="shared" si="141"/>
        <v>13713738.120873073</v>
      </c>
      <c r="BB242" s="311">
        <f t="shared" si="171"/>
        <v>0</v>
      </c>
      <c r="BC242" s="311">
        <f t="shared" si="172"/>
        <v>0</v>
      </c>
      <c r="BD242" s="311">
        <f t="shared" si="173"/>
        <v>27570240.719126932</v>
      </c>
      <c r="BE242" s="311">
        <f t="shared" si="174"/>
        <v>0</v>
      </c>
      <c r="BF242" s="311">
        <f t="shared" si="175"/>
        <v>0</v>
      </c>
      <c r="BG242" s="311">
        <f t="shared" si="186"/>
        <v>0</v>
      </c>
      <c r="BH242" s="311">
        <v>12297278.037902657</v>
      </c>
      <c r="BI242" s="311">
        <f t="shared" si="151"/>
        <v>13713738.120873073</v>
      </c>
      <c r="BJ242" s="312">
        <f t="shared" si="152"/>
        <v>1416460.0829704162</v>
      </c>
      <c r="BK242" s="311">
        <f t="shared" si="176"/>
        <v>13713738.120873073</v>
      </c>
      <c r="BL242" s="311">
        <f t="shared" si="177"/>
        <v>0</v>
      </c>
      <c r="BM242" s="311">
        <f t="shared" si="178"/>
        <v>0</v>
      </c>
      <c r="BN242" s="311">
        <f t="shared" si="179"/>
        <v>0</v>
      </c>
      <c r="BO242" s="311">
        <f t="shared" si="180"/>
        <v>0</v>
      </c>
      <c r="BP242" s="311">
        <f t="shared" si="181"/>
        <v>0</v>
      </c>
      <c r="BQ242" s="311">
        <f t="shared" si="182"/>
        <v>0</v>
      </c>
      <c r="BR242" s="311">
        <f t="shared" si="142"/>
        <v>-6401.6391269266605</v>
      </c>
      <c r="BS242" s="311">
        <f>ROUNDDOWN(BR242*'1. UC Assumptions'!$C$19,2)</f>
        <v>-2805.19</v>
      </c>
      <c r="BT242" s="313">
        <f>IF(BR242&gt;0,BR242/'1. UC Assumptions'!$C$29*'1. UC Assumptions'!$C$28,0)</f>
        <v>0</v>
      </c>
      <c r="BU242" s="312">
        <f>BT242*'1. UC Assumptions'!$C$19</f>
        <v>0</v>
      </c>
      <c r="BV242" s="312">
        <f t="shared" si="153"/>
        <v>13720139.76</v>
      </c>
      <c r="BW242" s="79"/>
      <c r="BX242" s="93"/>
      <c r="BY242" s="93"/>
      <c r="BZ242" s="136">
        <v>24601738.413685039</v>
      </c>
      <c r="CA242" s="136">
        <v>44320003.87734779</v>
      </c>
      <c r="CB242" s="146">
        <f t="shared" si="185"/>
        <v>0</v>
      </c>
    </row>
    <row r="243" spans="1:80" s="6" customFormat="1">
      <c r="A243" s="130" t="s">
        <v>539</v>
      </c>
      <c r="B243" s="130" t="s">
        <v>540</v>
      </c>
      <c r="C243" s="246" t="s">
        <v>540</v>
      </c>
      <c r="D243" s="246" t="s">
        <v>540</v>
      </c>
      <c r="E243" s="129" t="s">
        <v>580</v>
      </c>
      <c r="F243" s="130"/>
      <c r="G243" s="130"/>
      <c r="H243" s="130" t="s">
        <v>1125</v>
      </c>
      <c r="I243" s="246" t="s">
        <v>1324</v>
      </c>
      <c r="J243" s="101"/>
      <c r="K243" s="125">
        <f t="shared" si="143"/>
        <v>1</v>
      </c>
      <c r="L243" s="136">
        <v>12008137.426839065</v>
      </c>
      <c r="M243" s="136">
        <v>10184504</v>
      </c>
      <c r="N243" s="151">
        <f t="shared" si="144"/>
        <v>7.050329572866465E-2</v>
      </c>
      <c r="O243" s="136">
        <v>23757295.788355716</v>
      </c>
      <c r="P243" s="136">
        <v>0</v>
      </c>
      <c r="Q243" s="136">
        <f t="shared" si="145"/>
        <v>23757295.788355716</v>
      </c>
      <c r="R243" s="136">
        <v>4166585.4005767987</v>
      </c>
      <c r="S243" s="136">
        <f t="shared" ref="S243:S272" si="187">Q243-R243</f>
        <v>19590710.387778915</v>
      </c>
      <c r="T243" s="136">
        <f t="shared" si="155"/>
        <v>0</v>
      </c>
      <c r="U243" s="136" t="b">
        <f t="shared" si="156"/>
        <v>0</v>
      </c>
      <c r="V243" s="136">
        <v>0</v>
      </c>
      <c r="W243" s="136">
        <v>0</v>
      </c>
      <c r="X243" s="136">
        <v>0</v>
      </c>
      <c r="Y243" s="136">
        <v>0</v>
      </c>
      <c r="Z243" s="136">
        <v>0</v>
      </c>
      <c r="AA243" s="63">
        <f t="shared" si="146"/>
        <v>0</v>
      </c>
      <c r="AB243" s="63">
        <v>0</v>
      </c>
      <c r="AC243" s="63">
        <f t="shared" si="147"/>
        <v>19590710.387778915</v>
      </c>
      <c r="AD243" s="44">
        <f>IF(E243='2. UC Pool Allocations by Type'!B$5,'2. UC Pool Allocations by Type'!J$5,IF(E243='2. UC Pool Allocations by Type'!B$6,'2. UC Pool Allocations by Type'!J$6,IF(E243='2. UC Pool Allocations by Type'!B$7,'2. UC Pool Allocations by Type'!J$7,IF(E243='2. UC Pool Allocations by Type'!B$10,'2. UC Pool Allocations by Type'!J$10,IF(E243='2. UC Pool Allocations by Type'!B$14,'2. UC Pool Allocations by Type'!J$14,IF(E243='2. UC Pool Allocations by Type'!B$15,'2. UC Pool Allocations by Type'!J$15,IF(E243='2. UC Pool Allocations by Type'!B$16,'2. UC Pool Allocations by Type'!J$16,0)))))))</f>
        <v>1888113440.4202065</v>
      </c>
      <c r="AE243" s="64">
        <f t="shared" si="157"/>
        <v>19590710.387778915</v>
      </c>
      <c r="AF243" s="64">
        <f t="shared" si="158"/>
        <v>0</v>
      </c>
      <c r="AG243" s="64">
        <f t="shared" si="159"/>
        <v>0</v>
      </c>
      <c r="AH243" s="64">
        <f t="shared" si="160"/>
        <v>0</v>
      </c>
      <c r="AI243" s="64">
        <f t="shared" si="161"/>
        <v>0</v>
      </c>
      <c r="AJ243" s="64">
        <f t="shared" si="162"/>
        <v>0</v>
      </c>
      <c r="AK243" s="64">
        <f t="shared" si="163"/>
        <v>0</v>
      </c>
      <c r="AL243" s="42">
        <f t="shared" si="164"/>
        <v>7312189.1911624903</v>
      </c>
      <c r="AM243" s="44">
        <f>IF($F243=$E$362,S243*'1. UC Assumptions'!$H$14,0)</f>
        <v>0</v>
      </c>
      <c r="AN243" s="63">
        <f t="shared" si="148"/>
        <v>0</v>
      </c>
      <c r="AO243" s="63">
        <f t="shared" si="165"/>
        <v>0</v>
      </c>
      <c r="AP243" s="63">
        <f t="shared" si="166"/>
        <v>0</v>
      </c>
      <c r="AQ243" s="63">
        <f t="shared" si="167"/>
        <v>0</v>
      </c>
      <c r="AR243" s="63">
        <f t="shared" si="168"/>
        <v>0</v>
      </c>
      <c r="AS243" s="63">
        <f t="shared" si="169"/>
        <v>7312189.1911624903</v>
      </c>
      <c r="AT243" s="63">
        <f t="shared" si="170"/>
        <v>-804534.66219675343</v>
      </c>
      <c r="AU243" s="87">
        <f t="shared" si="149"/>
        <v>6507654.5289657367</v>
      </c>
      <c r="AV243" s="310">
        <v>6522853.0899999999</v>
      </c>
      <c r="AW243" s="310">
        <f>AV243*'1. UC Assumptions'!$C$19</f>
        <v>2858314.2240379998</v>
      </c>
      <c r="AX243" s="311">
        <f>IF(((S243+AA243)-AV243)*'1. UC Assumptions'!$C$19&gt;0,((S243+AA243)-AV243)*'1. UC Assumptions'!$C$19,0)</f>
        <v>5726335.0678867204</v>
      </c>
      <c r="AY243" s="311">
        <f t="shared" si="150"/>
        <v>8584649.2919247206</v>
      </c>
      <c r="AZ243" s="311">
        <f>ROUND(AY243/'1. UC Assumptions'!$C$19,2)</f>
        <v>19590710.390000001</v>
      </c>
      <c r="BA243" s="311">
        <f t="shared" si="141"/>
        <v>6507654.5289657367</v>
      </c>
      <c r="BB243" s="311">
        <f t="shared" si="171"/>
        <v>0</v>
      </c>
      <c r="BC243" s="311">
        <f t="shared" si="172"/>
        <v>0</v>
      </c>
      <c r="BD243" s="311">
        <f t="shared" si="173"/>
        <v>13083055.861034263</v>
      </c>
      <c r="BE243" s="311">
        <f t="shared" si="174"/>
        <v>0</v>
      </c>
      <c r="BF243" s="311">
        <f t="shared" si="175"/>
        <v>0</v>
      </c>
      <c r="BG243" s="311">
        <f t="shared" si="186"/>
        <v>0</v>
      </c>
      <c r="BH243" s="311">
        <v>5846393.6580098215</v>
      </c>
      <c r="BI243" s="311">
        <f t="shared" si="151"/>
        <v>6507654.5289657367</v>
      </c>
      <c r="BJ243" s="312">
        <f t="shared" si="152"/>
        <v>661260.87095591519</v>
      </c>
      <c r="BK243" s="311">
        <f t="shared" si="176"/>
        <v>6507654.5289657367</v>
      </c>
      <c r="BL243" s="311">
        <f t="shared" si="177"/>
        <v>0</v>
      </c>
      <c r="BM243" s="311">
        <f t="shared" si="178"/>
        <v>0</v>
      </c>
      <c r="BN243" s="311">
        <f t="shared" si="179"/>
        <v>0</v>
      </c>
      <c r="BO243" s="311">
        <f t="shared" si="180"/>
        <v>0</v>
      </c>
      <c r="BP243" s="311">
        <f t="shared" si="181"/>
        <v>0</v>
      </c>
      <c r="BQ243" s="311">
        <f t="shared" si="182"/>
        <v>0</v>
      </c>
      <c r="BR243" s="311">
        <f t="shared" si="142"/>
        <v>-15198.561034263112</v>
      </c>
      <c r="BS243" s="311">
        <f>ROUNDDOWN(BR243*'1. UC Assumptions'!$C$19,2)</f>
        <v>-6660</v>
      </c>
      <c r="BT243" s="313">
        <f>IF(BR243&gt;0,BR243/'1. UC Assumptions'!$C$29*'1. UC Assumptions'!$C$28,0)</f>
        <v>0</v>
      </c>
      <c r="BU243" s="312">
        <f>BT243*'1. UC Assumptions'!$C$19</f>
        <v>0</v>
      </c>
      <c r="BV243" s="312">
        <f t="shared" si="153"/>
        <v>6522853.0899999999</v>
      </c>
      <c r="BW243" s="79"/>
      <c r="BX243" s="93"/>
      <c r="BY243" s="93"/>
      <c r="BZ243" s="136">
        <v>12379763.716839064</v>
      </c>
      <c r="CA243" s="136">
        <v>23757295.788355716</v>
      </c>
      <c r="CB243" s="146">
        <f t="shared" si="185"/>
        <v>0</v>
      </c>
    </row>
    <row r="244" spans="1:80" s="6" customFormat="1">
      <c r="A244" s="130" t="s">
        <v>880</v>
      </c>
      <c r="B244" s="130" t="s">
        <v>881</v>
      </c>
      <c r="C244" s="246" t="s">
        <v>881</v>
      </c>
      <c r="D244" s="246" t="s">
        <v>881</v>
      </c>
      <c r="E244" s="129" t="s">
        <v>580</v>
      </c>
      <c r="F244" s="130"/>
      <c r="G244" s="130" t="s">
        <v>583</v>
      </c>
      <c r="H244" s="130" t="s">
        <v>882</v>
      </c>
      <c r="I244" s="246" t="s">
        <v>564</v>
      </c>
      <c r="J244" s="101"/>
      <c r="K244" s="125" t="str">
        <f t="shared" si="143"/>
        <v xml:space="preserve"> </v>
      </c>
      <c r="L244" s="136">
        <v>348719.33000000007</v>
      </c>
      <c r="M244" s="136">
        <v>802301</v>
      </c>
      <c r="N244" s="151">
        <f t="shared" si="144"/>
        <v>5.7647336883639433E-2</v>
      </c>
      <c r="O244" s="136">
        <v>1441382.7287599079</v>
      </c>
      <c r="P244" s="136">
        <v>0</v>
      </c>
      <c r="Q244" s="136">
        <v>1217373.586723428</v>
      </c>
      <c r="R244" s="136">
        <v>0</v>
      </c>
      <c r="S244" s="136">
        <f t="shared" si="187"/>
        <v>1217373.586723428</v>
      </c>
      <c r="T244" s="136">
        <f t="shared" si="155"/>
        <v>0</v>
      </c>
      <c r="U244" s="136" t="b">
        <f t="shared" si="156"/>
        <v>0</v>
      </c>
      <c r="V244" s="136">
        <v>0</v>
      </c>
      <c r="W244" s="136">
        <v>0</v>
      </c>
      <c r="X244" s="136">
        <v>0</v>
      </c>
      <c r="Y244" s="136">
        <v>0</v>
      </c>
      <c r="Z244" s="136">
        <v>0</v>
      </c>
      <c r="AA244" s="63">
        <f t="shared" si="146"/>
        <v>0</v>
      </c>
      <c r="AB244" s="63">
        <v>0</v>
      </c>
      <c r="AC244" s="63">
        <f t="shared" si="147"/>
        <v>1217373.586723428</v>
      </c>
      <c r="AD244" s="44">
        <f>IF(E244='2. UC Pool Allocations by Type'!B$5,'2. UC Pool Allocations by Type'!J$5,IF(E244='2. UC Pool Allocations by Type'!B$6,'2. UC Pool Allocations by Type'!J$6,IF(E244='2. UC Pool Allocations by Type'!B$7,'2. UC Pool Allocations by Type'!J$7,IF(E244='2. UC Pool Allocations by Type'!B$10,'2. UC Pool Allocations by Type'!J$10,IF(E244='2. UC Pool Allocations by Type'!B$14,'2. UC Pool Allocations by Type'!J$14,IF(E244='2. UC Pool Allocations by Type'!B$15,'2. UC Pool Allocations by Type'!J$15,IF(E244='2. UC Pool Allocations by Type'!B$16,'2. UC Pool Allocations by Type'!J$16,0)))))))</f>
        <v>1888113440.4202065</v>
      </c>
      <c r="AE244" s="64">
        <f t="shared" si="157"/>
        <v>1217373.586723428</v>
      </c>
      <c r="AF244" s="64">
        <f t="shared" si="158"/>
        <v>0</v>
      </c>
      <c r="AG244" s="64">
        <f t="shared" si="159"/>
        <v>0</v>
      </c>
      <c r="AH244" s="64">
        <f t="shared" si="160"/>
        <v>0</v>
      </c>
      <c r="AI244" s="64">
        <f t="shared" si="161"/>
        <v>0</v>
      </c>
      <c r="AJ244" s="64">
        <f t="shared" si="162"/>
        <v>0</v>
      </c>
      <c r="AK244" s="64">
        <f t="shared" si="163"/>
        <v>0</v>
      </c>
      <c r="AL244" s="42">
        <f t="shared" si="164"/>
        <v>454381.99055807613</v>
      </c>
      <c r="AM244" s="44">
        <f>IF($F244=$E$362,S244*'1. UC Assumptions'!$H$14,0)</f>
        <v>0</v>
      </c>
      <c r="AN244" s="63">
        <f t="shared" si="148"/>
        <v>0</v>
      </c>
      <c r="AO244" s="63">
        <f t="shared" si="165"/>
        <v>0</v>
      </c>
      <c r="AP244" s="63">
        <f t="shared" si="166"/>
        <v>0</v>
      </c>
      <c r="AQ244" s="63">
        <f t="shared" si="167"/>
        <v>0</v>
      </c>
      <c r="AR244" s="63">
        <f t="shared" si="168"/>
        <v>0</v>
      </c>
      <c r="AS244" s="63">
        <f t="shared" si="169"/>
        <v>454381.99055807613</v>
      </c>
      <c r="AT244" s="63">
        <f t="shared" si="170"/>
        <v>-49994.064940736651</v>
      </c>
      <c r="AU244" s="87">
        <f t="shared" si="149"/>
        <v>404387.9256173395</v>
      </c>
      <c r="AV244" s="310">
        <v>410615.63</v>
      </c>
      <c r="AW244" s="310">
        <f>AV244*'1. UC Assumptions'!$C$19</f>
        <v>179931.76906599998</v>
      </c>
      <c r="AX244" s="311">
        <f>IF(((S244+AA244)-AV244)*'1. UC Assumptions'!$C$19&gt;0,((S244+AA244)-AV244)*'1. UC Assumptions'!$C$19,0)</f>
        <v>353521.33663620614</v>
      </c>
      <c r="AY244" s="311">
        <f t="shared" si="150"/>
        <v>533453.10570220614</v>
      </c>
      <c r="AZ244" s="311">
        <f>ROUND(AY244/'1. UC Assumptions'!$C$19,2)</f>
        <v>1217373.5900000001</v>
      </c>
      <c r="BA244" s="311">
        <f t="shared" si="141"/>
        <v>404387.9256173395</v>
      </c>
      <c r="BB244" s="311">
        <f t="shared" si="171"/>
        <v>0</v>
      </c>
      <c r="BC244" s="311">
        <f t="shared" si="172"/>
        <v>0</v>
      </c>
      <c r="BD244" s="311">
        <f t="shared" si="173"/>
        <v>812985.66438266053</v>
      </c>
      <c r="BE244" s="311">
        <f t="shared" si="174"/>
        <v>0</v>
      </c>
      <c r="BF244" s="311">
        <f t="shared" si="175"/>
        <v>0</v>
      </c>
      <c r="BG244" s="311">
        <f t="shared" si="186"/>
        <v>0</v>
      </c>
      <c r="BH244" s="311">
        <v>368032.32919879584</v>
      </c>
      <c r="BI244" s="311">
        <f t="shared" si="151"/>
        <v>404387.9256173395</v>
      </c>
      <c r="BJ244" s="312">
        <f t="shared" si="152"/>
        <v>36355.596418543661</v>
      </c>
      <c r="BK244" s="311">
        <f t="shared" si="176"/>
        <v>404387.9256173395</v>
      </c>
      <c r="BL244" s="311">
        <f t="shared" si="177"/>
        <v>0</v>
      </c>
      <c r="BM244" s="311">
        <f t="shared" si="178"/>
        <v>0</v>
      </c>
      <c r="BN244" s="311">
        <f t="shared" si="179"/>
        <v>0</v>
      </c>
      <c r="BO244" s="311">
        <f t="shared" si="180"/>
        <v>0</v>
      </c>
      <c r="BP244" s="311">
        <f t="shared" si="181"/>
        <v>0</v>
      </c>
      <c r="BQ244" s="311">
        <f t="shared" si="182"/>
        <v>0</v>
      </c>
      <c r="BR244" s="311">
        <f t="shared" si="142"/>
        <v>-6227.7043826605077</v>
      </c>
      <c r="BS244" s="311">
        <f>ROUNDDOWN(BR244*'1. UC Assumptions'!$C$19,2)</f>
        <v>-2728.98</v>
      </c>
      <c r="BT244" s="313">
        <f>IF(BR244&gt;0,BR244/'1. UC Assumptions'!$C$29*'1. UC Assumptions'!$C$28,0)</f>
        <v>0</v>
      </c>
      <c r="BU244" s="312">
        <f>BT244*'1. UC Assumptions'!$C$19</f>
        <v>0</v>
      </c>
      <c r="BV244" s="312">
        <f t="shared" si="153"/>
        <v>410615.63</v>
      </c>
      <c r="BW244" s="79"/>
      <c r="BX244" s="93"/>
      <c r="BY244" s="93"/>
      <c r="BZ244" s="136">
        <v>353939.33000000007</v>
      </c>
      <c r="CA244" s="136">
        <v>1441382.7287599079</v>
      </c>
      <c r="CB244" s="146">
        <f t="shared" si="185"/>
        <v>224009.1420364799</v>
      </c>
    </row>
    <row r="245" spans="1:80" s="6" customFormat="1">
      <c r="A245" s="130" t="s">
        <v>439</v>
      </c>
      <c r="B245" s="130" t="s">
        <v>440</v>
      </c>
      <c r="C245" s="246" t="s">
        <v>440</v>
      </c>
      <c r="D245" s="246" t="s">
        <v>440</v>
      </c>
      <c r="E245" s="129" t="s">
        <v>580</v>
      </c>
      <c r="F245" s="130" t="s">
        <v>604</v>
      </c>
      <c r="G245" s="130"/>
      <c r="H245" s="130" t="s">
        <v>864</v>
      </c>
      <c r="I245" s="246" t="s">
        <v>1393</v>
      </c>
      <c r="J245" s="101"/>
      <c r="K245" s="125" t="str">
        <f t="shared" si="143"/>
        <v xml:space="preserve"> </v>
      </c>
      <c r="L245" s="136">
        <v>164236.79834924592</v>
      </c>
      <c r="M245" s="136">
        <v>472408</v>
      </c>
      <c r="N245" s="151">
        <f t="shared" si="144"/>
        <v>5.8127575528470476E-2</v>
      </c>
      <c r="O245" s="136">
        <v>673651.41695009964</v>
      </c>
      <c r="P245" s="136">
        <v>0</v>
      </c>
      <c r="Q245" s="136">
        <f t="shared" si="145"/>
        <v>673651.41695009964</v>
      </c>
      <c r="R245" s="136">
        <v>0</v>
      </c>
      <c r="S245" s="136">
        <f t="shared" si="187"/>
        <v>673651.41695009964</v>
      </c>
      <c r="T245" s="136">
        <f t="shared" si="155"/>
        <v>673651.41695009964</v>
      </c>
      <c r="U245" s="136" t="b">
        <f t="shared" si="156"/>
        <v>0</v>
      </c>
      <c r="V245" s="136">
        <v>0</v>
      </c>
      <c r="W245" s="136">
        <v>0</v>
      </c>
      <c r="X245" s="136">
        <v>0</v>
      </c>
      <c r="Y245" s="136">
        <v>0</v>
      </c>
      <c r="Z245" s="136">
        <v>0</v>
      </c>
      <c r="AA245" s="63">
        <f t="shared" si="146"/>
        <v>0</v>
      </c>
      <c r="AB245" s="63">
        <v>0</v>
      </c>
      <c r="AC245" s="63">
        <f t="shared" si="147"/>
        <v>673651.41695009964</v>
      </c>
      <c r="AD245" s="44">
        <f>IF(E245='2. UC Pool Allocations by Type'!B$5,'2. UC Pool Allocations by Type'!J$5,IF(E245='2. UC Pool Allocations by Type'!B$6,'2. UC Pool Allocations by Type'!J$6,IF(E245='2. UC Pool Allocations by Type'!B$7,'2. UC Pool Allocations by Type'!J$7,IF(E245='2. UC Pool Allocations by Type'!B$10,'2. UC Pool Allocations by Type'!J$10,IF(E245='2. UC Pool Allocations by Type'!B$14,'2. UC Pool Allocations by Type'!J$14,IF(E245='2. UC Pool Allocations by Type'!B$15,'2. UC Pool Allocations by Type'!J$15,IF(E245='2. UC Pool Allocations by Type'!B$16,'2. UC Pool Allocations by Type'!J$16,0)))))))</f>
        <v>1888113440.4202065</v>
      </c>
      <c r="AE245" s="64">
        <f t="shared" si="157"/>
        <v>673651.41695009964</v>
      </c>
      <c r="AF245" s="64">
        <f t="shared" si="158"/>
        <v>0</v>
      </c>
      <c r="AG245" s="64">
        <f t="shared" si="159"/>
        <v>0</v>
      </c>
      <c r="AH245" s="64">
        <f t="shared" si="160"/>
        <v>0</v>
      </c>
      <c r="AI245" s="64">
        <f t="shared" si="161"/>
        <v>0</v>
      </c>
      <c r="AJ245" s="64">
        <f t="shared" si="162"/>
        <v>0</v>
      </c>
      <c r="AK245" s="64">
        <f t="shared" si="163"/>
        <v>0</v>
      </c>
      <c r="AL245" s="42">
        <f t="shared" si="164"/>
        <v>251438.89691241982</v>
      </c>
      <c r="AM245" s="44">
        <f>IF($F245=$E$362,S245*'1. UC Assumptions'!$H$14,0)</f>
        <v>535466.5109090535</v>
      </c>
      <c r="AN245" s="63">
        <f t="shared" si="148"/>
        <v>284027.61399663368</v>
      </c>
      <c r="AO245" s="63">
        <f t="shared" si="165"/>
        <v>0</v>
      </c>
      <c r="AP245" s="63">
        <f t="shared" si="166"/>
        <v>0</v>
      </c>
      <c r="AQ245" s="63">
        <f t="shared" si="167"/>
        <v>0</v>
      </c>
      <c r="AR245" s="63">
        <f t="shared" si="168"/>
        <v>284027.61399663368</v>
      </c>
      <c r="AS245" s="63">
        <f t="shared" si="169"/>
        <v>0</v>
      </c>
      <c r="AT245" s="63">
        <f t="shared" si="170"/>
        <v>0</v>
      </c>
      <c r="AU245" s="87">
        <f t="shared" si="149"/>
        <v>535466.5109090535</v>
      </c>
      <c r="AV245" s="310">
        <v>532877.40999999992</v>
      </c>
      <c r="AW245" s="310">
        <f>AV245*'1. UC Assumptions'!$C$19</f>
        <v>233506.88106199994</v>
      </c>
      <c r="AX245" s="311">
        <f>IF(((S245+AA245)-AV245)*'1. UC Assumptions'!$C$19&gt;0,((S245+AA245)-AV245)*'1. UC Assumptions'!$C$19,0)</f>
        <v>61687.169845533695</v>
      </c>
      <c r="AY245" s="311">
        <f t="shared" si="150"/>
        <v>295194.05090753362</v>
      </c>
      <c r="AZ245" s="311">
        <f>ROUND(AY245/'1. UC Assumptions'!$C$19,2)</f>
        <v>673651.42</v>
      </c>
      <c r="BA245" s="311">
        <f t="shared" si="141"/>
        <v>535466.5109090535</v>
      </c>
      <c r="BB245" s="311">
        <f t="shared" si="171"/>
        <v>0</v>
      </c>
      <c r="BC245" s="311">
        <f t="shared" si="172"/>
        <v>0</v>
      </c>
      <c r="BD245" s="311">
        <f t="shared" si="173"/>
        <v>138184.90909094654</v>
      </c>
      <c r="BE245" s="311">
        <f t="shared" si="174"/>
        <v>0</v>
      </c>
      <c r="BF245" s="311">
        <f t="shared" si="175"/>
        <v>0</v>
      </c>
      <c r="BG245" s="311">
        <f t="shared" si="186"/>
        <v>0</v>
      </c>
      <c r="BH245" s="311">
        <v>532877.42834107415</v>
      </c>
      <c r="BI245" s="311">
        <f t="shared" si="151"/>
        <v>535466.5109090535</v>
      </c>
      <c r="BJ245" s="312">
        <f t="shared" si="152"/>
        <v>2589.0825679793488</v>
      </c>
      <c r="BK245" s="311">
        <f t="shared" si="176"/>
        <v>535466.5109090535</v>
      </c>
      <c r="BL245" s="311">
        <f t="shared" si="177"/>
        <v>0</v>
      </c>
      <c r="BM245" s="311">
        <f t="shared" si="178"/>
        <v>0</v>
      </c>
      <c r="BN245" s="311">
        <f t="shared" si="179"/>
        <v>0</v>
      </c>
      <c r="BO245" s="311">
        <f t="shared" si="180"/>
        <v>0</v>
      </c>
      <c r="BP245" s="311">
        <f t="shared" si="181"/>
        <v>0</v>
      </c>
      <c r="BQ245" s="311">
        <f t="shared" si="182"/>
        <v>0</v>
      </c>
      <c r="BR245" s="311">
        <f t="shared" si="142"/>
        <v>2589.1009090535808</v>
      </c>
      <c r="BS245" s="311">
        <f>ROUNDDOWN(BR245*'1. UC Assumptions'!$C$19,2)</f>
        <v>1134.54</v>
      </c>
      <c r="BT245" s="313">
        <f>IF(BR245&gt;0,BR245/'1. UC Assumptions'!$C$29*'1. UC Assumptions'!$C$28,0)</f>
        <v>2273.6031119385852</v>
      </c>
      <c r="BU245" s="312">
        <f>BT245*'1. UC Assumptions'!$C$19</f>
        <v>996.29288365148795</v>
      </c>
      <c r="BV245" s="312">
        <f t="shared" si="153"/>
        <v>535151.01311193849</v>
      </c>
      <c r="BW245" s="79"/>
      <c r="BX245" s="93"/>
      <c r="BY245" s="93"/>
      <c r="BZ245" s="136">
        <v>167414.43834924593</v>
      </c>
      <c r="CA245" s="136">
        <v>673651.41695009964</v>
      </c>
      <c r="CB245" s="146">
        <f t="shared" si="185"/>
        <v>0</v>
      </c>
    </row>
    <row r="246" spans="1:80" s="6" customFormat="1">
      <c r="A246" s="130" t="s">
        <v>697</v>
      </c>
      <c r="B246" s="130" t="s">
        <v>1023</v>
      </c>
      <c r="C246" s="246" t="s">
        <v>1023</v>
      </c>
      <c r="D246" s="246" t="s">
        <v>1023</v>
      </c>
      <c r="E246" s="129" t="s">
        <v>599</v>
      </c>
      <c r="F246" s="130" t="s">
        <v>604</v>
      </c>
      <c r="G246" s="130"/>
      <c r="H246" s="130" t="s">
        <v>1126</v>
      </c>
      <c r="I246" s="246" t="s">
        <v>1350</v>
      </c>
      <c r="J246" s="101"/>
      <c r="K246" s="125" t="str">
        <f t="shared" si="143"/>
        <v xml:space="preserve"> </v>
      </c>
      <c r="L246" s="136">
        <v>442137.25475716055</v>
      </c>
      <c r="M246" s="136">
        <v>377508</v>
      </c>
      <c r="N246" s="151">
        <f t="shared" si="144"/>
        <v>5.9531742613546879E-2</v>
      </c>
      <c r="O246" s="136">
        <v>868440.1650977789</v>
      </c>
      <c r="P246" s="136">
        <v>0</v>
      </c>
      <c r="Q246" s="136">
        <f t="shared" si="145"/>
        <v>868440.1650977789</v>
      </c>
      <c r="R246" s="136">
        <v>0</v>
      </c>
      <c r="S246" s="136">
        <f t="shared" si="187"/>
        <v>868440.1650977789</v>
      </c>
      <c r="T246" s="136" t="b">
        <f t="shared" si="155"/>
        <v>0</v>
      </c>
      <c r="U246" s="136">
        <f t="shared" si="156"/>
        <v>868440.1650977789</v>
      </c>
      <c r="V246" s="136">
        <v>0</v>
      </c>
      <c r="W246" s="136">
        <v>0</v>
      </c>
      <c r="X246" s="136">
        <v>0</v>
      </c>
      <c r="Y246" s="136">
        <v>0</v>
      </c>
      <c r="Z246" s="136">
        <v>0</v>
      </c>
      <c r="AA246" s="63">
        <f t="shared" si="146"/>
        <v>0</v>
      </c>
      <c r="AB246" s="63">
        <v>0</v>
      </c>
      <c r="AC246" s="63">
        <f t="shared" si="147"/>
        <v>868440.1650977789</v>
      </c>
      <c r="AD246" s="44">
        <f>IF(E246='2. UC Pool Allocations by Type'!B$5,'2. UC Pool Allocations by Type'!J$5,IF(E246='2. UC Pool Allocations by Type'!B$6,'2. UC Pool Allocations by Type'!J$6,IF(E246='2. UC Pool Allocations by Type'!B$7,'2. UC Pool Allocations by Type'!J$7,IF(E246='2. UC Pool Allocations by Type'!B$10,'2. UC Pool Allocations by Type'!J$10,IF(E246='2. UC Pool Allocations by Type'!B$14,'2. UC Pool Allocations by Type'!J$14,IF(E246='2. UC Pool Allocations by Type'!B$15,'2. UC Pool Allocations by Type'!J$15,IF(E246='2. UC Pool Allocations by Type'!B$16,'2. UC Pool Allocations by Type'!J$16,0)))))))</f>
        <v>232198730.65142876</v>
      </c>
      <c r="AE246" s="64">
        <f t="shared" si="157"/>
        <v>0</v>
      </c>
      <c r="AF246" s="64">
        <f t="shared" si="158"/>
        <v>868440.1650977789</v>
      </c>
      <c r="AG246" s="64">
        <f t="shared" si="159"/>
        <v>0</v>
      </c>
      <c r="AH246" s="64">
        <f t="shared" si="160"/>
        <v>0</v>
      </c>
      <c r="AI246" s="64">
        <f t="shared" si="161"/>
        <v>0</v>
      </c>
      <c r="AJ246" s="64">
        <f t="shared" si="162"/>
        <v>0</v>
      </c>
      <c r="AK246" s="64">
        <f t="shared" si="163"/>
        <v>0</v>
      </c>
      <c r="AL246" s="42">
        <f t="shared" si="164"/>
        <v>434944.60152946005</v>
      </c>
      <c r="AM246" s="44">
        <f>IF($F246=$E$362,S246*'1. UC Assumptions'!$H$14,0)</f>
        <v>690298.59277002933</v>
      </c>
      <c r="AN246" s="63">
        <f t="shared" si="148"/>
        <v>255353.99124056927</v>
      </c>
      <c r="AO246" s="63">
        <f t="shared" si="165"/>
        <v>255353.99124056927</v>
      </c>
      <c r="AP246" s="63">
        <f t="shared" si="166"/>
        <v>0</v>
      </c>
      <c r="AQ246" s="63">
        <f t="shared" si="167"/>
        <v>0</v>
      </c>
      <c r="AR246" s="63">
        <f t="shared" si="168"/>
        <v>0</v>
      </c>
      <c r="AS246" s="63">
        <f t="shared" si="169"/>
        <v>0</v>
      </c>
      <c r="AT246" s="63">
        <f t="shared" si="170"/>
        <v>0</v>
      </c>
      <c r="AU246" s="87">
        <f t="shared" si="149"/>
        <v>690298.59277002933</v>
      </c>
      <c r="AV246" s="310">
        <v>685959.92</v>
      </c>
      <c r="AW246" s="310">
        <f>AV246*'1. UC Assumptions'!$C$19</f>
        <v>300587.63694400003</v>
      </c>
      <c r="AX246" s="311">
        <f>IF(((S246+AA246)-AV246)*'1. UC Assumptions'!$C$19&gt;0,((S246+AA246)-AV246)*'1. UC Assumptions'!$C$19,0)</f>
        <v>79962.843401846694</v>
      </c>
      <c r="AY246" s="311">
        <f t="shared" si="150"/>
        <v>380550.48034584674</v>
      </c>
      <c r="AZ246" s="311">
        <f>ROUND(AY246/'1. UC Assumptions'!$C$19,2)</f>
        <v>868440.17</v>
      </c>
      <c r="BA246" s="311">
        <f t="shared" si="141"/>
        <v>690298.59277002933</v>
      </c>
      <c r="BB246" s="311">
        <f t="shared" si="171"/>
        <v>0</v>
      </c>
      <c r="BC246" s="311">
        <f t="shared" si="172"/>
        <v>0</v>
      </c>
      <c r="BD246" s="311">
        <f t="shared" si="173"/>
        <v>0</v>
      </c>
      <c r="BE246" s="311">
        <f t="shared" si="174"/>
        <v>0</v>
      </c>
      <c r="BF246" s="311">
        <f t="shared" si="175"/>
        <v>0</v>
      </c>
      <c r="BG246" s="311">
        <f t="shared" si="186"/>
        <v>0</v>
      </c>
      <c r="BH246" s="311">
        <v>685959.97645898489</v>
      </c>
      <c r="BI246" s="311">
        <f t="shared" si="151"/>
        <v>690298.59277002933</v>
      </c>
      <c r="BJ246" s="312">
        <f t="shared" si="152"/>
        <v>4338.6163110444322</v>
      </c>
      <c r="BK246" s="311">
        <f t="shared" si="176"/>
        <v>0</v>
      </c>
      <c r="BL246" s="311">
        <f t="shared" si="177"/>
        <v>690298.59277002933</v>
      </c>
      <c r="BM246" s="311">
        <f t="shared" si="178"/>
        <v>0</v>
      </c>
      <c r="BN246" s="311">
        <f t="shared" si="179"/>
        <v>0</v>
      </c>
      <c r="BO246" s="311">
        <f t="shared" si="180"/>
        <v>0</v>
      </c>
      <c r="BP246" s="311">
        <f t="shared" si="181"/>
        <v>0</v>
      </c>
      <c r="BQ246" s="311">
        <f t="shared" si="182"/>
        <v>0</v>
      </c>
      <c r="BR246" s="311">
        <f t="shared" si="142"/>
        <v>4338.6727700292831</v>
      </c>
      <c r="BS246" s="311">
        <f>ROUNDDOWN(BR246*'1. UC Assumptions'!$C$19,2)</f>
        <v>1901.2</v>
      </c>
      <c r="BT246" s="313">
        <f>IF(BR246&gt;0,BR246/'1. UC Assumptions'!$C$29*'1. UC Assumptions'!$C$28,0)</f>
        <v>3809.9789301868568</v>
      </c>
      <c r="BU246" s="312">
        <f>BT246*'1. UC Assumptions'!$C$19</f>
        <v>1669.5327672078806</v>
      </c>
      <c r="BV246" s="312">
        <f t="shared" si="153"/>
        <v>689769.89893018687</v>
      </c>
      <c r="BW246" s="79"/>
      <c r="BX246" s="93"/>
      <c r="BY246" s="93"/>
      <c r="BZ246" s="136">
        <v>447321.41475716047</v>
      </c>
      <c r="CA246" s="136">
        <v>868440.1650977789</v>
      </c>
      <c r="CB246" s="146">
        <f t="shared" si="185"/>
        <v>0</v>
      </c>
    </row>
    <row r="247" spans="1:80" s="6" customFormat="1">
      <c r="A247" s="130" t="s">
        <v>450</v>
      </c>
      <c r="B247" s="130" t="s">
        <v>451</v>
      </c>
      <c r="C247" s="246" t="s">
        <v>451</v>
      </c>
      <c r="D247" s="246" t="s">
        <v>451</v>
      </c>
      <c r="E247" s="129" t="s">
        <v>580</v>
      </c>
      <c r="F247" s="130"/>
      <c r="G247" s="130"/>
      <c r="H247" s="130" t="s">
        <v>754</v>
      </c>
      <c r="I247" s="246" t="s">
        <v>563</v>
      </c>
      <c r="J247" s="101"/>
      <c r="K247" s="125">
        <f t="shared" si="143"/>
        <v>1</v>
      </c>
      <c r="L247" s="136">
        <v>26609101.174548525</v>
      </c>
      <c r="M247" s="136">
        <v>47733671.450000003</v>
      </c>
      <c r="N247" s="151">
        <f t="shared" si="144"/>
        <v>0.13363616334667028</v>
      </c>
      <c r="O247" s="136">
        <v>84277655.530647054</v>
      </c>
      <c r="P247" s="136">
        <v>0</v>
      </c>
      <c r="Q247" s="136">
        <f t="shared" si="145"/>
        <v>84277655.530647054</v>
      </c>
      <c r="R247" s="136">
        <v>17637061.532744773</v>
      </c>
      <c r="S247" s="136">
        <f t="shared" si="187"/>
        <v>66640593.997902282</v>
      </c>
      <c r="T247" s="136">
        <f t="shared" si="155"/>
        <v>0</v>
      </c>
      <c r="U247" s="136" t="b">
        <f t="shared" si="156"/>
        <v>0</v>
      </c>
      <c r="V247" s="136">
        <v>0</v>
      </c>
      <c r="W247" s="136">
        <v>0</v>
      </c>
      <c r="X247" s="136">
        <v>0</v>
      </c>
      <c r="Y247" s="136">
        <v>0</v>
      </c>
      <c r="Z247" s="136">
        <v>0</v>
      </c>
      <c r="AA247" s="63">
        <f t="shared" si="146"/>
        <v>0</v>
      </c>
      <c r="AB247" s="63">
        <v>0</v>
      </c>
      <c r="AC247" s="63">
        <f t="shared" si="147"/>
        <v>66640593.997902282</v>
      </c>
      <c r="AD247" s="44">
        <f>IF(E247='2. UC Pool Allocations by Type'!B$5,'2. UC Pool Allocations by Type'!J$5,IF(E247='2. UC Pool Allocations by Type'!B$6,'2. UC Pool Allocations by Type'!J$6,IF(E247='2. UC Pool Allocations by Type'!B$7,'2. UC Pool Allocations by Type'!J$7,IF(E247='2. UC Pool Allocations by Type'!B$10,'2. UC Pool Allocations by Type'!J$10,IF(E247='2. UC Pool Allocations by Type'!B$14,'2. UC Pool Allocations by Type'!J$14,IF(E247='2. UC Pool Allocations by Type'!B$15,'2. UC Pool Allocations by Type'!J$15,IF(E247='2. UC Pool Allocations by Type'!B$16,'2. UC Pool Allocations by Type'!J$16,0)))))))</f>
        <v>1888113440.4202065</v>
      </c>
      <c r="AE247" s="64">
        <f t="shared" si="157"/>
        <v>66640593.997902282</v>
      </c>
      <c r="AF247" s="64">
        <f t="shared" si="158"/>
        <v>0</v>
      </c>
      <c r="AG247" s="64">
        <f t="shared" si="159"/>
        <v>0</v>
      </c>
      <c r="AH247" s="64">
        <f t="shared" si="160"/>
        <v>0</v>
      </c>
      <c r="AI247" s="64">
        <f t="shared" si="161"/>
        <v>0</v>
      </c>
      <c r="AJ247" s="64">
        <f t="shared" si="162"/>
        <v>0</v>
      </c>
      <c r="AK247" s="64">
        <f t="shared" si="163"/>
        <v>0</v>
      </c>
      <c r="AL247" s="42">
        <f t="shared" si="164"/>
        <v>24873453.870671764</v>
      </c>
      <c r="AM247" s="44">
        <f>IF($F247=$E$362,S247*'1. UC Assumptions'!$H$14,0)</f>
        <v>0</v>
      </c>
      <c r="AN247" s="63">
        <f t="shared" si="148"/>
        <v>0</v>
      </c>
      <c r="AO247" s="63">
        <f t="shared" si="165"/>
        <v>0</v>
      </c>
      <c r="AP247" s="63">
        <f t="shared" si="166"/>
        <v>0</v>
      </c>
      <c r="AQ247" s="63">
        <f t="shared" si="167"/>
        <v>0</v>
      </c>
      <c r="AR247" s="63">
        <f t="shared" si="168"/>
        <v>0</v>
      </c>
      <c r="AS247" s="63">
        <f t="shared" si="169"/>
        <v>24873453.870671764</v>
      </c>
      <c r="AT247" s="63">
        <f t="shared" si="170"/>
        <v>-2736739.3381579071</v>
      </c>
      <c r="AU247" s="87">
        <f t="shared" si="149"/>
        <v>22136714.532513857</v>
      </c>
      <c r="AV247" s="310">
        <v>20619252.079999998</v>
      </c>
      <c r="AW247" s="310">
        <f>AV247*'1. UC Assumptions'!$C$19</f>
        <v>9035356.2614559997</v>
      </c>
      <c r="AX247" s="311">
        <f>IF(((S247+AA247)-AV247)*'1. UC Assumptions'!$C$19&gt;0,((S247+AA247)-AV247)*'1. UC Assumptions'!$C$19,0)</f>
        <v>20166552.028424781</v>
      </c>
      <c r="AY247" s="311">
        <f t="shared" si="150"/>
        <v>29201908.289880782</v>
      </c>
      <c r="AZ247" s="311">
        <f>ROUND(AY247/'1. UC Assumptions'!$C$19,2)</f>
        <v>66640594</v>
      </c>
      <c r="BA247" s="311">
        <f t="shared" si="141"/>
        <v>22136714.532513857</v>
      </c>
      <c r="BB247" s="311">
        <f t="shared" si="171"/>
        <v>0</v>
      </c>
      <c r="BC247" s="311">
        <f t="shared" si="172"/>
        <v>0</v>
      </c>
      <c r="BD247" s="311">
        <f t="shared" si="173"/>
        <v>44503879.467486143</v>
      </c>
      <c r="BE247" s="311">
        <f t="shared" si="174"/>
        <v>0</v>
      </c>
      <c r="BF247" s="311">
        <f t="shared" si="175"/>
        <v>0</v>
      </c>
      <c r="BG247" s="311">
        <f t="shared" si="186"/>
        <v>0</v>
      </c>
      <c r="BH247" s="311">
        <v>18480910.537625376</v>
      </c>
      <c r="BI247" s="311">
        <f t="shared" si="151"/>
        <v>22136714.532513857</v>
      </c>
      <c r="BJ247" s="312">
        <f t="shared" si="152"/>
        <v>3655803.9948884808</v>
      </c>
      <c r="BK247" s="311">
        <f t="shared" si="176"/>
        <v>22136714.532513857</v>
      </c>
      <c r="BL247" s="311">
        <f t="shared" si="177"/>
        <v>0</v>
      </c>
      <c r="BM247" s="311">
        <f t="shared" si="178"/>
        <v>0</v>
      </c>
      <c r="BN247" s="311">
        <f t="shared" si="179"/>
        <v>0</v>
      </c>
      <c r="BO247" s="311">
        <f t="shared" si="180"/>
        <v>0</v>
      </c>
      <c r="BP247" s="311">
        <f t="shared" si="181"/>
        <v>0</v>
      </c>
      <c r="BQ247" s="311">
        <f t="shared" si="182"/>
        <v>0</v>
      </c>
      <c r="BR247" s="311">
        <f t="shared" si="142"/>
        <v>1517462.4525138587</v>
      </c>
      <c r="BS247" s="311">
        <f>ROUNDDOWN(BR247*'1. UC Assumptions'!$C$19,2)</f>
        <v>664952.04</v>
      </c>
      <c r="BT247" s="313">
        <f>IF(BR247&gt;0,BR247/'1. UC Assumptions'!$C$29*'1. UC Assumptions'!$C$28,0)</f>
        <v>1332550.3622593905</v>
      </c>
      <c r="BU247" s="312">
        <f>BT247*'1. UC Assumptions'!$C$19</f>
        <v>583923.56874206488</v>
      </c>
      <c r="BV247" s="312">
        <f t="shared" si="153"/>
        <v>21951802.44225939</v>
      </c>
      <c r="BW247" s="79"/>
      <c r="BX247" s="93"/>
      <c r="BY247" s="93"/>
      <c r="BZ247" s="136">
        <v>32311784.854548533</v>
      </c>
      <c r="CA247" s="136">
        <v>84277655.530647054</v>
      </c>
      <c r="CB247" s="146">
        <f t="shared" si="185"/>
        <v>0</v>
      </c>
    </row>
    <row r="248" spans="1:80" s="6" customFormat="1">
      <c r="A248" s="130" t="s">
        <v>1252</v>
      </c>
      <c r="B248" s="130" t="s">
        <v>458</v>
      </c>
      <c r="C248" s="246" t="s">
        <v>458</v>
      </c>
      <c r="D248" s="246" t="s">
        <v>458</v>
      </c>
      <c r="E248" s="129" t="s">
        <v>580</v>
      </c>
      <c r="F248" s="130"/>
      <c r="G248" s="130"/>
      <c r="H248" s="130" t="s">
        <v>457</v>
      </c>
      <c r="I248" s="246" t="s">
        <v>1440</v>
      </c>
      <c r="J248" s="101"/>
      <c r="K248" s="125">
        <f t="shared" si="143"/>
        <v>1</v>
      </c>
      <c r="L248" s="136">
        <v>7464799.4594933419</v>
      </c>
      <c r="M248" s="136">
        <v>5937979.8684999999</v>
      </c>
      <c r="N248" s="151">
        <f t="shared" si="144"/>
        <v>0.11572551627109973</v>
      </c>
      <c r="O248" s="136">
        <v>14918561.671001974</v>
      </c>
      <c r="P248" s="136">
        <v>35261.214191019521</v>
      </c>
      <c r="Q248" s="136">
        <f t="shared" si="145"/>
        <v>14953822.885192994</v>
      </c>
      <c r="R248" s="136">
        <v>2347026.6228243974</v>
      </c>
      <c r="S248" s="136">
        <f t="shared" si="187"/>
        <v>12606796.262368597</v>
      </c>
      <c r="T248" s="136">
        <f t="shared" si="155"/>
        <v>0</v>
      </c>
      <c r="U248" s="136" t="b">
        <f t="shared" si="156"/>
        <v>0</v>
      </c>
      <c r="V248" s="136">
        <v>0</v>
      </c>
      <c r="W248" s="136">
        <v>0</v>
      </c>
      <c r="X248" s="136">
        <v>0</v>
      </c>
      <c r="Y248" s="136">
        <v>0</v>
      </c>
      <c r="Z248" s="136">
        <v>0</v>
      </c>
      <c r="AA248" s="63">
        <f t="shared" si="146"/>
        <v>0</v>
      </c>
      <c r="AB248" s="63">
        <v>0</v>
      </c>
      <c r="AC248" s="63">
        <f t="shared" si="147"/>
        <v>12606796.262368597</v>
      </c>
      <c r="AD248" s="44">
        <f>IF(E248='2. UC Pool Allocations by Type'!B$5,'2. UC Pool Allocations by Type'!J$5,IF(E248='2. UC Pool Allocations by Type'!B$6,'2. UC Pool Allocations by Type'!J$6,IF(E248='2. UC Pool Allocations by Type'!B$7,'2. UC Pool Allocations by Type'!J$7,IF(E248='2. UC Pool Allocations by Type'!B$10,'2. UC Pool Allocations by Type'!J$10,IF(E248='2. UC Pool Allocations by Type'!B$14,'2. UC Pool Allocations by Type'!J$14,IF(E248='2. UC Pool Allocations by Type'!B$15,'2. UC Pool Allocations by Type'!J$15,IF(E248='2. UC Pool Allocations by Type'!B$16,'2. UC Pool Allocations by Type'!J$16,0)))))))</f>
        <v>1888113440.4202065</v>
      </c>
      <c r="AE248" s="64">
        <f t="shared" si="157"/>
        <v>12606796.262368597</v>
      </c>
      <c r="AF248" s="64">
        <f t="shared" si="158"/>
        <v>0</v>
      </c>
      <c r="AG248" s="64">
        <f t="shared" si="159"/>
        <v>0</v>
      </c>
      <c r="AH248" s="64">
        <f t="shared" si="160"/>
        <v>0</v>
      </c>
      <c r="AI248" s="64">
        <f t="shared" si="161"/>
        <v>0</v>
      </c>
      <c r="AJ248" s="64">
        <f t="shared" si="162"/>
        <v>0</v>
      </c>
      <c r="AK248" s="64">
        <f t="shared" si="163"/>
        <v>0</v>
      </c>
      <c r="AL248" s="42">
        <f t="shared" si="164"/>
        <v>4705458.7373403851</v>
      </c>
      <c r="AM248" s="44">
        <f>IF($F248=$E$362,S248*'1. UC Assumptions'!$H$14,0)</f>
        <v>0</v>
      </c>
      <c r="AN248" s="63">
        <f t="shared" si="148"/>
        <v>0</v>
      </c>
      <c r="AO248" s="63">
        <f t="shared" si="165"/>
        <v>0</v>
      </c>
      <c r="AP248" s="63">
        <f t="shared" si="166"/>
        <v>0</v>
      </c>
      <c r="AQ248" s="63">
        <f t="shared" si="167"/>
        <v>0</v>
      </c>
      <c r="AR248" s="63">
        <f t="shared" si="168"/>
        <v>0</v>
      </c>
      <c r="AS248" s="63">
        <f t="shared" si="169"/>
        <v>4705458.7373403851</v>
      </c>
      <c r="AT248" s="63">
        <f t="shared" si="170"/>
        <v>-517725.20605762093</v>
      </c>
      <c r="AU248" s="87">
        <f t="shared" si="149"/>
        <v>4187733.5312827639</v>
      </c>
      <c r="AV248" s="310">
        <v>3996306.84</v>
      </c>
      <c r="AW248" s="310">
        <f>AV248*'1. UC Assumptions'!$C$19</f>
        <v>1751181.6572879998</v>
      </c>
      <c r="AX248" s="311">
        <f>IF(((S248+AA248)-AV248)*'1. UC Assumptions'!$C$19&gt;0,((S248+AA248)-AV248)*'1. UC Assumptions'!$C$19,0)</f>
        <v>3773116.4648819193</v>
      </c>
      <c r="AY248" s="311">
        <f t="shared" si="150"/>
        <v>5524298.1221699193</v>
      </c>
      <c r="AZ248" s="311">
        <f>ROUND(AY248/'1. UC Assumptions'!$C$19,2)</f>
        <v>12606796.26</v>
      </c>
      <c r="BA248" s="311">
        <f t="shared" si="141"/>
        <v>4187733.5312827639</v>
      </c>
      <c r="BB248" s="311">
        <f t="shared" si="171"/>
        <v>0</v>
      </c>
      <c r="BC248" s="311">
        <f t="shared" si="172"/>
        <v>0</v>
      </c>
      <c r="BD248" s="311">
        <f t="shared" si="173"/>
        <v>8419062.7287172358</v>
      </c>
      <c r="BE248" s="311">
        <f t="shared" si="174"/>
        <v>0</v>
      </c>
      <c r="BF248" s="311">
        <f t="shared" si="175"/>
        <v>0</v>
      </c>
      <c r="BG248" s="311">
        <f t="shared" si="186"/>
        <v>0</v>
      </c>
      <c r="BH248" s="311">
        <v>3581865.5854234928</v>
      </c>
      <c r="BI248" s="311">
        <f t="shared" si="151"/>
        <v>4187733.5312827639</v>
      </c>
      <c r="BJ248" s="312">
        <f t="shared" si="152"/>
        <v>605867.9458592711</v>
      </c>
      <c r="BK248" s="311">
        <f t="shared" si="176"/>
        <v>4187733.5312827639</v>
      </c>
      <c r="BL248" s="311">
        <f t="shared" si="177"/>
        <v>0</v>
      </c>
      <c r="BM248" s="311">
        <f t="shared" si="178"/>
        <v>0</v>
      </c>
      <c r="BN248" s="311">
        <f t="shared" si="179"/>
        <v>0</v>
      </c>
      <c r="BO248" s="311">
        <f t="shared" si="180"/>
        <v>0</v>
      </c>
      <c r="BP248" s="311">
        <f t="shared" si="181"/>
        <v>0</v>
      </c>
      <c r="BQ248" s="311">
        <f t="shared" si="182"/>
        <v>0</v>
      </c>
      <c r="BR248" s="311">
        <f t="shared" si="142"/>
        <v>191426.69128276408</v>
      </c>
      <c r="BS248" s="311">
        <f>ROUNDDOWN(BR248*'1. UC Assumptions'!$C$19,2)</f>
        <v>83883.17</v>
      </c>
      <c r="BT248" s="313">
        <f>IF(BR248&gt;0,BR248/'1. UC Assumptions'!$C$29*'1. UC Assumptions'!$C$28,0)</f>
        <v>168100.17697135353</v>
      </c>
      <c r="BU248" s="312">
        <f>BT248*'1. UC Assumptions'!$C$19</f>
        <v>73661.49754884711</v>
      </c>
      <c r="BV248" s="312">
        <f t="shared" si="153"/>
        <v>4164407.0169713534</v>
      </c>
      <c r="BW248" s="79"/>
      <c r="BX248" s="93"/>
      <c r="BY248" s="93"/>
      <c r="BZ248" s="136">
        <v>8231411.3994933413</v>
      </c>
      <c r="CA248" s="136">
        <v>14918561.671001974</v>
      </c>
      <c r="CB248" s="146">
        <f t="shared" si="185"/>
        <v>-35261.214191019535</v>
      </c>
    </row>
    <row r="249" spans="1:80" s="6" customFormat="1">
      <c r="A249" s="130" t="s">
        <v>418</v>
      </c>
      <c r="B249" s="130" t="s">
        <v>419</v>
      </c>
      <c r="C249" s="246" t="s">
        <v>419</v>
      </c>
      <c r="D249" s="246" t="s">
        <v>419</v>
      </c>
      <c r="E249" s="129" t="s">
        <v>580</v>
      </c>
      <c r="F249" s="130"/>
      <c r="G249" s="130"/>
      <c r="H249" s="130" t="s">
        <v>417</v>
      </c>
      <c r="I249" s="246" t="s">
        <v>562</v>
      </c>
      <c r="J249" s="101"/>
      <c r="K249" s="125">
        <f t="shared" si="143"/>
        <v>1</v>
      </c>
      <c r="L249" s="136">
        <v>-54357638.107345171</v>
      </c>
      <c r="M249" s="136">
        <v>16239481.944016039</v>
      </c>
      <c r="N249" s="151">
        <f t="shared" si="144"/>
        <v>-2.317617240021415</v>
      </c>
      <c r="O249" s="136">
        <v>44739230.261957817</v>
      </c>
      <c r="P249" s="136">
        <v>5485909.4566732068</v>
      </c>
      <c r="Q249" s="136">
        <f t="shared" si="145"/>
        <v>50225139.718631022</v>
      </c>
      <c r="R249" s="136">
        <v>22369719.835108452</v>
      </c>
      <c r="S249" s="136">
        <f t="shared" si="187"/>
        <v>27855419.88352257</v>
      </c>
      <c r="T249" s="136">
        <f t="shared" si="155"/>
        <v>0</v>
      </c>
      <c r="U249" s="136" t="b">
        <f t="shared" si="156"/>
        <v>0</v>
      </c>
      <c r="V249" s="136">
        <v>52454477.360043772</v>
      </c>
      <c r="W249" s="136">
        <v>4598408.5600000005</v>
      </c>
      <c r="X249" s="136">
        <v>15172930</v>
      </c>
      <c r="Y249" s="136">
        <v>2108677.6900000004</v>
      </c>
      <c r="Z249" s="136">
        <v>8035340.3260122687</v>
      </c>
      <c r="AA249" s="63">
        <f t="shared" si="146"/>
        <v>82369833.936056033</v>
      </c>
      <c r="AB249" s="63">
        <v>0</v>
      </c>
      <c r="AC249" s="63">
        <f t="shared" si="147"/>
        <v>110225253.8195786</v>
      </c>
      <c r="AD249" s="44">
        <f>IF(E249='2. UC Pool Allocations by Type'!B$5,'2. UC Pool Allocations by Type'!J$5,IF(E249='2. UC Pool Allocations by Type'!B$6,'2. UC Pool Allocations by Type'!J$6,IF(E249='2. UC Pool Allocations by Type'!B$7,'2. UC Pool Allocations by Type'!J$7,IF(E249='2. UC Pool Allocations by Type'!B$10,'2. UC Pool Allocations by Type'!J$10,IF(E249='2. UC Pool Allocations by Type'!B$14,'2. UC Pool Allocations by Type'!J$14,IF(E249='2. UC Pool Allocations by Type'!B$15,'2. UC Pool Allocations by Type'!J$15,IF(E249='2. UC Pool Allocations by Type'!B$16,'2. UC Pool Allocations by Type'!J$16,0)))))))</f>
        <v>1888113440.4202065</v>
      </c>
      <c r="AE249" s="64">
        <f t="shared" si="157"/>
        <v>110225253.8195786</v>
      </c>
      <c r="AF249" s="64">
        <f t="shared" si="158"/>
        <v>0</v>
      </c>
      <c r="AG249" s="64">
        <f t="shared" si="159"/>
        <v>0</v>
      </c>
      <c r="AH249" s="64">
        <f t="shared" si="160"/>
        <v>0</v>
      </c>
      <c r="AI249" s="64">
        <f t="shared" si="161"/>
        <v>0</v>
      </c>
      <c r="AJ249" s="64">
        <f t="shared" si="162"/>
        <v>0</v>
      </c>
      <c r="AK249" s="64">
        <f t="shared" si="163"/>
        <v>0</v>
      </c>
      <c r="AL249" s="42">
        <f t="shared" si="164"/>
        <v>41141331.458580308</v>
      </c>
      <c r="AM249" s="44">
        <f>IF($F249=$E$362,S249*'1. UC Assumptions'!$H$14,0)</f>
        <v>0</v>
      </c>
      <c r="AN249" s="63">
        <f t="shared" si="148"/>
        <v>0</v>
      </c>
      <c r="AO249" s="63">
        <f t="shared" si="165"/>
        <v>0</v>
      </c>
      <c r="AP249" s="63">
        <f t="shared" si="166"/>
        <v>0</v>
      </c>
      <c r="AQ249" s="63">
        <f t="shared" si="167"/>
        <v>0</v>
      </c>
      <c r="AR249" s="63">
        <f t="shared" si="168"/>
        <v>0</v>
      </c>
      <c r="AS249" s="63">
        <f t="shared" si="169"/>
        <v>41141331.458580308</v>
      </c>
      <c r="AT249" s="63">
        <f t="shared" si="170"/>
        <v>-4526637.1454608655</v>
      </c>
      <c r="AU249" s="87">
        <f t="shared" si="149"/>
        <v>36614694.313119441</v>
      </c>
      <c r="AV249" s="310">
        <v>14310749.93</v>
      </c>
      <c r="AW249" s="310">
        <f>AV249*'1. UC Assumptions'!$C$19</f>
        <v>6270970.6193259992</v>
      </c>
      <c r="AX249" s="311">
        <f>IF(((S249+AA249)-AV249)*'1. UC Assumptions'!$C$19&gt;0,((S249+AA249)-AV249)*'1. UC Assumptions'!$C$19,0)</f>
        <v>42029735.604413345</v>
      </c>
      <c r="AY249" s="311">
        <f t="shared" si="150"/>
        <v>48300706.223739341</v>
      </c>
      <c r="AZ249" s="311">
        <f>ROUND(AY249/'1. UC Assumptions'!$C$19,2)</f>
        <v>110225253.81999999</v>
      </c>
      <c r="BA249" s="311">
        <f t="shared" ref="BA249:BA307" si="188">IF(AU249&gt;=AZ249,AZ249,AU249)</f>
        <v>36614694.313119441</v>
      </c>
      <c r="BB249" s="311">
        <f t="shared" si="171"/>
        <v>0</v>
      </c>
      <c r="BC249" s="311">
        <f t="shared" si="172"/>
        <v>0</v>
      </c>
      <c r="BD249" s="311">
        <f t="shared" si="173"/>
        <v>73610559.506880552</v>
      </c>
      <c r="BE249" s="311">
        <f t="shared" si="174"/>
        <v>0</v>
      </c>
      <c r="BF249" s="311">
        <f t="shared" si="175"/>
        <v>0</v>
      </c>
      <c r="BG249" s="311">
        <f t="shared" si="186"/>
        <v>0</v>
      </c>
      <c r="BH249" s="311">
        <v>12826638.347437499</v>
      </c>
      <c r="BI249" s="311">
        <f t="shared" si="151"/>
        <v>36614694.313119441</v>
      </c>
      <c r="BJ249" s="312">
        <f t="shared" si="152"/>
        <v>23788055.96568194</v>
      </c>
      <c r="BK249" s="311">
        <f t="shared" si="176"/>
        <v>36614694.313119441</v>
      </c>
      <c r="BL249" s="311">
        <f t="shared" si="177"/>
        <v>0</v>
      </c>
      <c r="BM249" s="311">
        <f t="shared" si="178"/>
        <v>0</v>
      </c>
      <c r="BN249" s="311">
        <f t="shared" si="179"/>
        <v>0</v>
      </c>
      <c r="BO249" s="311">
        <f t="shared" si="180"/>
        <v>0</v>
      </c>
      <c r="BP249" s="311">
        <f t="shared" si="181"/>
        <v>0</v>
      </c>
      <c r="BQ249" s="311">
        <f t="shared" si="182"/>
        <v>0</v>
      </c>
      <c r="BR249" s="311">
        <f t="shared" ref="BR249:BR307" si="189">BI249-AV249</f>
        <v>22303944.383119442</v>
      </c>
      <c r="BS249" s="311">
        <f>ROUNDDOWN(BR249*'1. UC Assumptions'!$C$19,2)</f>
        <v>9773588.4199999999</v>
      </c>
      <c r="BT249" s="313">
        <f>IF(BR249&gt;0,BR249/'1. UC Assumptions'!$C$29*'1. UC Assumptions'!$C$28,0)</f>
        <v>19586072.207785107</v>
      </c>
      <c r="BU249" s="312">
        <f>BT249*'1. UC Assumptions'!$C$19</f>
        <v>8582616.8414514344</v>
      </c>
      <c r="BV249" s="312">
        <f t="shared" si="153"/>
        <v>33896822.137785107</v>
      </c>
      <c r="BW249" s="79"/>
      <c r="BX249" s="93"/>
      <c r="BY249" s="93"/>
      <c r="BZ249" s="136">
        <v>26253063.42265483</v>
      </c>
      <c r="CA249" s="136">
        <v>44739230.261957817</v>
      </c>
      <c r="CB249" s="146">
        <f t="shared" si="185"/>
        <v>-5485909.4566732049</v>
      </c>
    </row>
    <row r="250" spans="1:80" s="6" customFormat="1">
      <c r="A250" s="130" t="s">
        <v>137</v>
      </c>
      <c r="B250" s="130" t="s">
        <v>138</v>
      </c>
      <c r="C250" s="246" t="s">
        <v>138</v>
      </c>
      <c r="D250" s="246" t="s">
        <v>138</v>
      </c>
      <c r="E250" s="129" t="s">
        <v>580</v>
      </c>
      <c r="F250" s="130" t="s">
        <v>604</v>
      </c>
      <c r="G250" s="130"/>
      <c r="H250" s="130" t="s">
        <v>136</v>
      </c>
      <c r="I250" s="246" t="s">
        <v>1441</v>
      </c>
      <c r="J250" s="101"/>
      <c r="K250" s="125">
        <f t="shared" ref="K250:K306" si="190">IF(R250&gt;0,1," ")</f>
        <v>1</v>
      </c>
      <c r="L250" s="136">
        <v>961785.47400277248</v>
      </c>
      <c r="M250" s="136">
        <v>1646802</v>
      </c>
      <c r="N250" s="151">
        <f t="shared" ref="N250:N306" si="191">Q250/(L250+M250)-1</f>
        <v>7.3029417691080845E-2</v>
      </c>
      <c r="O250" s="136">
        <v>2799091.0982254427</v>
      </c>
      <c r="P250" s="136">
        <v>0</v>
      </c>
      <c r="Q250" s="136">
        <f t="shared" ref="Q250:Q308" si="192">O250+P250</f>
        <v>2799091.0982254427</v>
      </c>
      <c r="R250" s="136">
        <v>197764.80897479248</v>
      </c>
      <c r="S250" s="136">
        <f t="shared" si="187"/>
        <v>2601326.2892506504</v>
      </c>
      <c r="T250" s="136">
        <f t="shared" si="155"/>
        <v>2601326.2892506504</v>
      </c>
      <c r="U250" s="136" t="b">
        <f t="shared" si="156"/>
        <v>0</v>
      </c>
      <c r="V250" s="136">
        <v>530530</v>
      </c>
      <c r="W250" s="136">
        <v>0</v>
      </c>
      <c r="X250" s="136">
        <v>0</v>
      </c>
      <c r="Y250" s="136">
        <v>0</v>
      </c>
      <c r="Z250" s="136">
        <v>0</v>
      </c>
      <c r="AA250" s="63">
        <f t="shared" ref="AA250:AA306" si="193">V250+W250+X250+Y250+Z250</f>
        <v>530530</v>
      </c>
      <c r="AB250" s="63">
        <v>0</v>
      </c>
      <c r="AC250" s="63">
        <f t="shared" ref="AC250:AC306" si="194">S250+AA250+AB250</f>
        <v>3131856.2892506504</v>
      </c>
      <c r="AD250" s="44">
        <f>IF(E250='2. UC Pool Allocations by Type'!B$5,'2. UC Pool Allocations by Type'!J$5,IF(E250='2. UC Pool Allocations by Type'!B$6,'2. UC Pool Allocations by Type'!J$6,IF(E250='2. UC Pool Allocations by Type'!B$7,'2. UC Pool Allocations by Type'!J$7,IF(E250='2. UC Pool Allocations by Type'!B$10,'2. UC Pool Allocations by Type'!J$10,IF(E250='2. UC Pool Allocations by Type'!B$14,'2. UC Pool Allocations by Type'!J$14,IF(E250='2. UC Pool Allocations by Type'!B$15,'2. UC Pool Allocations by Type'!J$15,IF(E250='2. UC Pool Allocations by Type'!B$16,'2. UC Pool Allocations by Type'!J$16,0)))))))</f>
        <v>1888113440.4202065</v>
      </c>
      <c r="AE250" s="64">
        <f t="shared" si="157"/>
        <v>3131856.2892506504</v>
      </c>
      <c r="AF250" s="64">
        <f t="shared" si="158"/>
        <v>0</v>
      </c>
      <c r="AG250" s="64">
        <f t="shared" si="159"/>
        <v>0</v>
      </c>
      <c r="AH250" s="64">
        <f t="shared" si="160"/>
        <v>0</v>
      </c>
      <c r="AI250" s="64">
        <f t="shared" si="161"/>
        <v>0</v>
      </c>
      <c r="AJ250" s="64">
        <f t="shared" si="162"/>
        <v>0</v>
      </c>
      <c r="AK250" s="64">
        <f t="shared" si="163"/>
        <v>0</v>
      </c>
      <c r="AL250" s="42">
        <f t="shared" si="164"/>
        <v>1168958.4120859043</v>
      </c>
      <c r="AM250" s="44">
        <f>IF($F250=$E$362,S250*'1. UC Assumptions'!$H$14,0)</f>
        <v>2067720.8965838503</v>
      </c>
      <c r="AN250" s="63">
        <f t="shared" ref="AN250:AN306" si="195">IF(AM250=0,0,IF(AL250&gt;AM250,0,AM250-AL250))</f>
        <v>898762.48449794599</v>
      </c>
      <c r="AO250" s="63">
        <f t="shared" si="165"/>
        <v>0</v>
      </c>
      <c r="AP250" s="63">
        <f t="shared" si="166"/>
        <v>0</v>
      </c>
      <c r="AQ250" s="63">
        <f t="shared" si="167"/>
        <v>0</v>
      </c>
      <c r="AR250" s="63">
        <f t="shared" si="168"/>
        <v>898762.48449794599</v>
      </c>
      <c r="AS250" s="63">
        <f t="shared" si="169"/>
        <v>0</v>
      </c>
      <c r="AT250" s="63">
        <f t="shared" si="170"/>
        <v>0</v>
      </c>
      <c r="AU250" s="87">
        <f t="shared" ref="AU250:AU306" si="196">AL250+AN250+AQ250+AT250</f>
        <v>2067720.8965838503</v>
      </c>
      <c r="AV250" s="310">
        <v>2028574.87</v>
      </c>
      <c r="AW250" s="310">
        <f>AV250*'1. UC Assumptions'!$C$19</f>
        <v>888921.50803400006</v>
      </c>
      <c r="AX250" s="311">
        <f>IF(((S250+AA250)-AV250)*'1. UC Assumptions'!$C$19&gt;0,((S250+AA250)-AV250)*'1. UC Assumptions'!$C$19,0)</f>
        <v>483457.91791563493</v>
      </c>
      <c r="AY250" s="311">
        <f t="shared" ref="AY250:AY306" si="197">AX250+AW250</f>
        <v>1372379.425949635</v>
      </c>
      <c r="AZ250" s="311">
        <f>ROUND(AY250/'1. UC Assumptions'!$C$19,2)</f>
        <v>3131856.29</v>
      </c>
      <c r="BA250" s="311">
        <f t="shared" si="188"/>
        <v>2067720.8965838503</v>
      </c>
      <c r="BB250" s="311">
        <f t="shared" si="171"/>
        <v>0</v>
      </c>
      <c r="BC250" s="311">
        <f t="shared" si="172"/>
        <v>0</v>
      </c>
      <c r="BD250" s="311">
        <f t="shared" si="173"/>
        <v>1064135.3934161498</v>
      </c>
      <c r="BE250" s="311">
        <f t="shared" si="174"/>
        <v>0</v>
      </c>
      <c r="BF250" s="311">
        <f t="shared" si="175"/>
        <v>0</v>
      </c>
      <c r="BG250" s="311">
        <f t="shared" si="186"/>
        <v>0</v>
      </c>
      <c r="BH250" s="311">
        <v>2028574.9734124637</v>
      </c>
      <c r="BI250" s="311">
        <f t="shared" ref="BI250:BI308" si="198">BA250+BF250+BG250</f>
        <v>2067720.8965838503</v>
      </c>
      <c r="BJ250" s="312">
        <f t="shared" ref="BJ250:BJ308" si="199">BI250-BH250</f>
        <v>39145.923171386588</v>
      </c>
      <c r="BK250" s="311">
        <f t="shared" si="176"/>
        <v>2067720.8965838503</v>
      </c>
      <c r="BL250" s="311">
        <f t="shared" si="177"/>
        <v>0</v>
      </c>
      <c r="BM250" s="311">
        <f t="shared" si="178"/>
        <v>0</v>
      </c>
      <c r="BN250" s="311">
        <f t="shared" si="179"/>
        <v>0</v>
      </c>
      <c r="BO250" s="311">
        <f t="shared" si="180"/>
        <v>0</v>
      </c>
      <c r="BP250" s="311">
        <f t="shared" si="181"/>
        <v>0</v>
      </c>
      <c r="BQ250" s="311">
        <f t="shared" si="182"/>
        <v>0</v>
      </c>
      <c r="BR250" s="311">
        <f t="shared" si="189"/>
        <v>39146.026583850151</v>
      </c>
      <c r="BS250" s="311">
        <f>ROUNDDOWN(BR250*'1. UC Assumptions'!$C$19,2)</f>
        <v>17153.78</v>
      </c>
      <c r="BT250" s="313">
        <f>IF(BR250&gt;0,BR250/'1. UC Assumptions'!$C$29*'1. UC Assumptions'!$C$28,0)</f>
        <v>34375.843579463362</v>
      </c>
      <c r="BU250" s="312">
        <f>BT250*'1. UC Assumptions'!$C$19</f>
        <v>15063.494656520845</v>
      </c>
      <c r="BV250" s="312">
        <f t="shared" ref="BV250:BV308" si="200">AV250+BT250</f>
        <v>2062950.7135794635</v>
      </c>
      <c r="BW250" s="79"/>
      <c r="BX250" s="93"/>
      <c r="BY250" s="93"/>
      <c r="BZ250" s="136">
        <v>1011726.2040027725</v>
      </c>
      <c r="CA250" s="136">
        <v>2799091.0982254427</v>
      </c>
      <c r="CB250" s="146">
        <f t="shared" si="185"/>
        <v>0</v>
      </c>
    </row>
    <row r="251" spans="1:80" s="6" customFormat="1">
      <c r="A251" s="130" t="s">
        <v>304</v>
      </c>
      <c r="B251" s="130" t="s">
        <v>305</v>
      </c>
      <c r="C251" s="246" t="s">
        <v>305</v>
      </c>
      <c r="D251" s="246" t="s">
        <v>305</v>
      </c>
      <c r="E251" s="129" t="s">
        <v>580</v>
      </c>
      <c r="F251" s="130" t="s">
        <v>604</v>
      </c>
      <c r="G251" s="130"/>
      <c r="H251" s="130" t="s">
        <v>855</v>
      </c>
      <c r="I251" s="246" t="s">
        <v>1442</v>
      </c>
      <c r="J251" s="101"/>
      <c r="K251" s="125">
        <f t="shared" si="190"/>
        <v>1</v>
      </c>
      <c r="L251" s="136">
        <v>1164126.9354338874</v>
      </c>
      <c r="M251" s="136">
        <v>3306558.07</v>
      </c>
      <c r="N251" s="151">
        <f t="shared" si="191"/>
        <v>0.1010069482627689</v>
      </c>
      <c r="O251" s="136">
        <v>4922255.2544768844</v>
      </c>
      <c r="P251" s="136">
        <v>0</v>
      </c>
      <c r="Q251" s="136">
        <f t="shared" si="192"/>
        <v>4922255.2544768844</v>
      </c>
      <c r="R251" s="136">
        <v>452149.42295322509</v>
      </c>
      <c r="S251" s="136">
        <f t="shared" si="187"/>
        <v>4470105.8315236596</v>
      </c>
      <c r="T251" s="136">
        <f t="shared" si="155"/>
        <v>4470105.8315236596</v>
      </c>
      <c r="U251" s="136" t="b">
        <f t="shared" si="156"/>
        <v>0</v>
      </c>
      <c r="V251" s="136">
        <v>682435</v>
      </c>
      <c r="W251" s="136">
        <v>0</v>
      </c>
      <c r="X251" s="136">
        <v>0</v>
      </c>
      <c r="Y251" s="136">
        <v>0</v>
      </c>
      <c r="Z251" s="136">
        <v>0</v>
      </c>
      <c r="AA251" s="63">
        <f t="shared" si="193"/>
        <v>682435</v>
      </c>
      <c r="AB251" s="63">
        <v>0</v>
      </c>
      <c r="AC251" s="63">
        <f t="shared" si="194"/>
        <v>5152540.8315236596</v>
      </c>
      <c r="AD251" s="44">
        <f>IF(E251='2. UC Pool Allocations by Type'!B$5,'2. UC Pool Allocations by Type'!J$5,IF(E251='2. UC Pool Allocations by Type'!B$6,'2. UC Pool Allocations by Type'!J$6,IF(E251='2. UC Pool Allocations by Type'!B$7,'2. UC Pool Allocations by Type'!J$7,IF(E251='2. UC Pool Allocations by Type'!B$10,'2. UC Pool Allocations by Type'!J$10,IF(E251='2. UC Pool Allocations by Type'!B$14,'2. UC Pool Allocations by Type'!J$14,IF(E251='2. UC Pool Allocations by Type'!B$15,'2. UC Pool Allocations by Type'!J$15,IF(E251='2. UC Pool Allocations by Type'!B$16,'2. UC Pool Allocations by Type'!J$16,0)))))))</f>
        <v>1888113440.4202065</v>
      </c>
      <c r="AE251" s="64">
        <f t="shared" si="157"/>
        <v>5152540.8315236596</v>
      </c>
      <c r="AF251" s="64">
        <f t="shared" si="158"/>
        <v>0</v>
      </c>
      <c r="AG251" s="64">
        <f t="shared" si="159"/>
        <v>0</v>
      </c>
      <c r="AH251" s="64">
        <f t="shared" si="160"/>
        <v>0</v>
      </c>
      <c r="AI251" s="64">
        <f t="shared" si="161"/>
        <v>0</v>
      </c>
      <c r="AJ251" s="64">
        <f t="shared" si="162"/>
        <v>0</v>
      </c>
      <c r="AK251" s="64">
        <f t="shared" si="163"/>
        <v>0</v>
      </c>
      <c r="AL251" s="42">
        <f t="shared" si="164"/>
        <v>1923174.4346950259</v>
      </c>
      <c r="AM251" s="44">
        <f>IF($F251=$E$362,S251*'1. UC Assumptions'!$H$14,0)</f>
        <v>3553161.0455700881</v>
      </c>
      <c r="AN251" s="63">
        <f t="shared" si="195"/>
        <v>1629986.6108750622</v>
      </c>
      <c r="AO251" s="63">
        <f t="shared" si="165"/>
        <v>0</v>
      </c>
      <c r="AP251" s="63">
        <f t="shared" si="166"/>
        <v>0</v>
      </c>
      <c r="AQ251" s="63">
        <f t="shared" si="167"/>
        <v>0</v>
      </c>
      <c r="AR251" s="63">
        <f t="shared" si="168"/>
        <v>1629986.6108750622</v>
      </c>
      <c r="AS251" s="63">
        <f t="shared" si="169"/>
        <v>0</v>
      </c>
      <c r="AT251" s="63">
        <f t="shared" si="170"/>
        <v>0</v>
      </c>
      <c r="AU251" s="87">
        <f t="shared" si="196"/>
        <v>3553161.0455700881</v>
      </c>
      <c r="AV251" s="310">
        <v>3387626.2199999997</v>
      </c>
      <c r="AW251" s="310">
        <f>AV251*'1. UC Assumptions'!$C$19</f>
        <v>1484457.8096039998</v>
      </c>
      <c r="AX251" s="311">
        <f>IF(((S251+AA251)-AV251)*'1. UC Assumptions'!$C$19&gt;0,((S251+AA251)-AV251)*'1. UC Assumptions'!$C$19,0)</f>
        <v>773385.58276966773</v>
      </c>
      <c r="AY251" s="311">
        <f t="shared" si="197"/>
        <v>2257843.3923736676</v>
      </c>
      <c r="AZ251" s="311">
        <f>ROUND(AY251/'1. UC Assumptions'!$C$19,2)</f>
        <v>5152540.83</v>
      </c>
      <c r="BA251" s="311">
        <f t="shared" si="188"/>
        <v>3553161.0455700881</v>
      </c>
      <c r="BB251" s="311">
        <f t="shared" si="171"/>
        <v>0</v>
      </c>
      <c r="BC251" s="311">
        <f t="shared" si="172"/>
        <v>0</v>
      </c>
      <c r="BD251" s="311">
        <f t="shared" si="173"/>
        <v>1599379.784429912</v>
      </c>
      <c r="BE251" s="311">
        <f t="shared" si="174"/>
        <v>0</v>
      </c>
      <c r="BF251" s="311">
        <f t="shared" si="175"/>
        <v>0</v>
      </c>
      <c r="BG251" s="311">
        <f t="shared" si="186"/>
        <v>0</v>
      </c>
      <c r="BH251" s="311">
        <v>3387626.8103454881</v>
      </c>
      <c r="BI251" s="311">
        <f t="shared" si="198"/>
        <v>3553161.0455700881</v>
      </c>
      <c r="BJ251" s="312">
        <f t="shared" si="199"/>
        <v>165534.23522459995</v>
      </c>
      <c r="BK251" s="311">
        <f t="shared" si="176"/>
        <v>3553161.0455700881</v>
      </c>
      <c r="BL251" s="311">
        <f t="shared" si="177"/>
        <v>0</v>
      </c>
      <c r="BM251" s="311">
        <f t="shared" si="178"/>
        <v>0</v>
      </c>
      <c r="BN251" s="311">
        <f t="shared" si="179"/>
        <v>0</v>
      </c>
      <c r="BO251" s="311">
        <f t="shared" si="180"/>
        <v>0</v>
      </c>
      <c r="BP251" s="311">
        <f t="shared" si="181"/>
        <v>0</v>
      </c>
      <c r="BQ251" s="311">
        <f t="shared" si="182"/>
        <v>0</v>
      </c>
      <c r="BR251" s="311">
        <f t="shared" si="189"/>
        <v>165534.82557008835</v>
      </c>
      <c r="BS251" s="311">
        <f>ROUNDDOWN(BR251*'1. UC Assumptions'!$C$19,2)</f>
        <v>72537.36</v>
      </c>
      <c r="BT251" s="313">
        <f>IF(BR251&gt;0,BR251/'1. UC Assumptions'!$C$29*'1. UC Assumptions'!$C$28,0)</f>
        <v>145363.39361448004</v>
      </c>
      <c r="BU251" s="312">
        <f>BT251*'1. UC Assumptions'!$C$19</f>
        <v>63698.239081865147</v>
      </c>
      <c r="BV251" s="312">
        <f t="shared" si="200"/>
        <v>3532989.61361448</v>
      </c>
      <c r="BW251" s="79"/>
      <c r="BX251" s="93"/>
      <c r="BY251" s="93"/>
      <c r="BZ251" s="136">
        <v>1368514.6454338874</v>
      </c>
      <c r="CA251" s="136">
        <v>4922255.2544768844</v>
      </c>
      <c r="CB251" s="146">
        <f t="shared" si="185"/>
        <v>0</v>
      </c>
    </row>
    <row r="252" spans="1:80" s="6" customFormat="1">
      <c r="A252" s="130" t="s">
        <v>37</v>
      </c>
      <c r="B252" s="130" t="s">
        <v>38</v>
      </c>
      <c r="C252" s="246" t="s">
        <v>38</v>
      </c>
      <c r="D252" s="246" t="s">
        <v>38</v>
      </c>
      <c r="E252" s="129" t="s">
        <v>580</v>
      </c>
      <c r="F252" s="130"/>
      <c r="G252" s="130"/>
      <c r="H252" s="130" t="s">
        <v>830</v>
      </c>
      <c r="I252" s="246" t="s">
        <v>1324</v>
      </c>
      <c r="J252" s="101"/>
      <c r="K252" s="125">
        <f t="shared" si="190"/>
        <v>1</v>
      </c>
      <c r="L252" s="136">
        <v>10935933.683098312</v>
      </c>
      <c r="M252" s="136">
        <v>11197444.779999999</v>
      </c>
      <c r="N252" s="151">
        <f t="shared" si="191"/>
        <v>0.11375697600367718</v>
      </c>
      <c r="O252" s="136">
        <v>24651204.665805288</v>
      </c>
      <c r="P252" s="136">
        <v>0</v>
      </c>
      <c r="Q252" s="136">
        <f t="shared" si="192"/>
        <v>24651204.665805288</v>
      </c>
      <c r="R252" s="136">
        <v>5476895.8200472128</v>
      </c>
      <c r="S252" s="136">
        <f t="shared" si="187"/>
        <v>19174308.845758073</v>
      </c>
      <c r="T252" s="136">
        <f t="shared" si="155"/>
        <v>0</v>
      </c>
      <c r="U252" s="136" t="b">
        <f t="shared" si="156"/>
        <v>0</v>
      </c>
      <c r="V252" s="136">
        <v>1610792</v>
      </c>
      <c r="W252" s="136">
        <v>0</v>
      </c>
      <c r="X252" s="136">
        <v>0</v>
      </c>
      <c r="Y252" s="136">
        <v>0</v>
      </c>
      <c r="Z252" s="136">
        <v>0</v>
      </c>
      <c r="AA252" s="63">
        <f t="shared" si="193"/>
        <v>1610792</v>
      </c>
      <c r="AB252" s="63">
        <v>0</v>
      </c>
      <c r="AC252" s="63">
        <f t="shared" si="194"/>
        <v>20785100.845758073</v>
      </c>
      <c r="AD252" s="44">
        <f>IF(E252='2. UC Pool Allocations by Type'!B$5,'2. UC Pool Allocations by Type'!J$5,IF(E252='2. UC Pool Allocations by Type'!B$6,'2. UC Pool Allocations by Type'!J$6,IF(E252='2. UC Pool Allocations by Type'!B$7,'2. UC Pool Allocations by Type'!J$7,IF(E252='2. UC Pool Allocations by Type'!B$10,'2. UC Pool Allocations by Type'!J$10,IF(E252='2. UC Pool Allocations by Type'!B$14,'2. UC Pool Allocations by Type'!J$14,IF(E252='2. UC Pool Allocations by Type'!B$15,'2. UC Pool Allocations by Type'!J$15,IF(E252='2. UC Pool Allocations by Type'!B$16,'2. UC Pool Allocations by Type'!J$16,0)))))))</f>
        <v>1888113440.4202065</v>
      </c>
      <c r="AE252" s="64">
        <f t="shared" si="157"/>
        <v>20785100.845758073</v>
      </c>
      <c r="AF252" s="64">
        <f t="shared" si="158"/>
        <v>0</v>
      </c>
      <c r="AG252" s="64">
        <f t="shared" si="159"/>
        <v>0</v>
      </c>
      <c r="AH252" s="64">
        <f t="shared" si="160"/>
        <v>0</v>
      </c>
      <c r="AI252" s="64">
        <f t="shared" si="161"/>
        <v>0</v>
      </c>
      <c r="AJ252" s="64">
        <f t="shared" si="162"/>
        <v>0</v>
      </c>
      <c r="AK252" s="64">
        <f t="shared" si="163"/>
        <v>0</v>
      </c>
      <c r="AL252" s="42">
        <f t="shared" si="164"/>
        <v>7757992.7799037658</v>
      </c>
      <c r="AM252" s="44">
        <f>IF($F252=$E$362,S252*'1. UC Assumptions'!$H$14,0)</f>
        <v>0</v>
      </c>
      <c r="AN252" s="63">
        <f t="shared" si="195"/>
        <v>0</v>
      </c>
      <c r="AO252" s="63">
        <f t="shared" si="165"/>
        <v>0</v>
      </c>
      <c r="AP252" s="63">
        <f t="shared" si="166"/>
        <v>0</v>
      </c>
      <c r="AQ252" s="63">
        <f t="shared" si="167"/>
        <v>0</v>
      </c>
      <c r="AR252" s="63">
        <f t="shared" si="168"/>
        <v>0</v>
      </c>
      <c r="AS252" s="63">
        <f t="shared" si="169"/>
        <v>7757992.7799037658</v>
      </c>
      <c r="AT252" s="63">
        <f t="shared" si="170"/>
        <v>-853584.87551830476</v>
      </c>
      <c r="AU252" s="87">
        <f t="shared" si="196"/>
        <v>6904407.9043854605</v>
      </c>
      <c r="AV252" s="310">
        <v>6608884.2700000005</v>
      </c>
      <c r="AW252" s="310">
        <f>AV252*'1. UC Assumptions'!$C$19</f>
        <v>2896013.0871140002</v>
      </c>
      <c r="AX252" s="311">
        <f>IF(((S252+AA252)-AV252)*'1. UC Assumptions'!$C$19&gt;0,((S252+AA252)-AV252)*'1. UC Assumptions'!$C$19,0)</f>
        <v>6212018.1034971876</v>
      </c>
      <c r="AY252" s="311">
        <f t="shared" si="197"/>
        <v>9108031.1906111874</v>
      </c>
      <c r="AZ252" s="311">
        <f>ROUND(AY252/'1. UC Assumptions'!$C$19,2)</f>
        <v>20785100.850000001</v>
      </c>
      <c r="BA252" s="311">
        <f t="shared" si="188"/>
        <v>6904407.9043854605</v>
      </c>
      <c r="BB252" s="311">
        <f t="shared" si="171"/>
        <v>0</v>
      </c>
      <c r="BC252" s="311">
        <f t="shared" si="172"/>
        <v>0</v>
      </c>
      <c r="BD252" s="311">
        <f t="shared" si="173"/>
        <v>13880692.945614541</v>
      </c>
      <c r="BE252" s="311">
        <f t="shared" si="174"/>
        <v>0</v>
      </c>
      <c r="BF252" s="311">
        <f t="shared" si="175"/>
        <v>0</v>
      </c>
      <c r="BG252" s="311">
        <f t="shared" si="186"/>
        <v>0</v>
      </c>
      <c r="BH252" s="311">
        <v>5923502.8821054315</v>
      </c>
      <c r="BI252" s="311">
        <f t="shared" si="198"/>
        <v>6904407.9043854605</v>
      </c>
      <c r="BJ252" s="312">
        <f t="shared" si="199"/>
        <v>980905.02228002902</v>
      </c>
      <c r="BK252" s="311">
        <f t="shared" si="176"/>
        <v>6904407.9043854605</v>
      </c>
      <c r="BL252" s="311">
        <f t="shared" si="177"/>
        <v>0</v>
      </c>
      <c r="BM252" s="311">
        <f t="shared" si="178"/>
        <v>0</v>
      </c>
      <c r="BN252" s="311">
        <f t="shared" si="179"/>
        <v>0</v>
      </c>
      <c r="BO252" s="311">
        <f t="shared" si="180"/>
        <v>0</v>
      </c>
      <c r="BP252" s="311">
        <f t="shared" si="181"/>
        <v>0</v>
      </c>
      <c r="BQ252" s="311">
        <f t="shared" si="182"/>
        <v>0</v>
      </c>
      <c r="BR252" s="311">
        <f t="shared" si="189"/>
        <v>295523.63438546006</v>
      </c>
      <c r="BS252" s="311">
        <f>ROUNDDOWN(BR252*'1. UC Assumptions'!$C$19,2)</f>
        <v>129498.45</v>
      </c>
      <c r="BT252" s="313">
        <f>IF(BR252&gt;0,BR252/'1. UC Assumptions'!$C$29*'1. UC Assumptions'!$C$28,0)</f>
        <v>259512.27024047897</v>
      </c>
      <c r="BU252" s="312">
        <f>BT252*'1. UC Assumptions'!$C$19</f>
        <v>113718.27681937788</v>
      </c>
      <c r="BV252" s="312">
        <f t="shared" si="200"/>
        <v>6868396.5402404796</v>
      </c>
      <c r="BW252" s="79"/>
      <c r="BX252" s="93"/>
      <c r="BY252" s="93"/>
      <c r="BZ252" s="136">
        <v>12215842.093098313</v>
      </c>
      <c r="CA252" s="136">
        <v>24651204.665805288</v>
      </c>
      <c r="CB252" s="146">
        <f t="shared" si="185"/>
        <v>0</v>
      </c>
    </row>
    <row r="253" spans="1:80" s="6" customFormat="1">
      <c r="A253" s="130" t="s">
        <v>104</v>
      </c>
      <c r="B253" s="264" t="s">
        <v>105</v>
      </c>
      <c r="C253" s="246" t="s">
        <v>105</v>
      </c>
      <c r="D253" s="246" t="s">
        <v>105</v>
      </c>
      <c r="E253" s="129" t="s">
        <v>580</v>
      </c>
      <c r="F253" s="130" t="s">
        <v>604</v>
      </c>
      <c r="G253" s="130"/>
      <c r="H253" s="130" t="s">
        <v>103</v>
      </c>
      <c r="I253" s="246" t="s">
        <v>1440</v>
      </c>
      <c r="J253" s="101"/>
      <c r="K253" s="125">
        <f t="shared" si="190"/>
        <v>1</v>
      </c>
      <c r="L253" s="136">
        <v>8656790.722201664</v>
      </c>
      <c r="M253" s="136">
        <v>20453183.419999998</v>
      </c>
      <c r="N253" s="151">
        <f t="shared" si="191"/>
        <v>7.2638616554123292E-2</v>
      </c>
      <c r="O253" s="136">
        <v>31073676.312473111</v>
      </c>
      <c r="P253" s="136">
        <v>150806.07934438399</v>
      </c>
      <c r="Q253" s="136">
        <f t="shared" si="192"/>
        <v>31224482.391817495</v>
      </c>
      <c r="R253" s="136">
        <v>4733227.8621540377</v>
      </c>
      <c r="S253" s="136">
        <f t="shared" si="187"/>
        <v>26491254.529663458</v>
      </c>
      <c r="T253" s="136">
        <f t="shared" si="155"/>
        <v>26491254.529663458</v>
      </c>
      <c r="U253" s="136" t="b">
        <f t="shared" si="156"/>
        <v>0</v>
      </c>
      <c r="V253" s="136">
        <v>922771</v>
      </c>
      <c r="W253" s="136">
        <v>0</v>
      </c>
      <c r="X253" s="136">
        <v>0</v>
      </c>
      <c r="Y253" s="136">
        <v>0</v>
      </c>
      <c r="Z253" s="136">
        <v>0</v>
      </c>
      <c r="AA253" s="63">
        <f t="shared" si="193"/>
        <v>922771</v>
      </c>
      <c r="AB253" s="63">
        <v>0</v>
      </c>
      <c r="AC253" s="63">
        <f t="shared" si="194"/>
        <v>27414025.529663458</v>
      </c>
      <c r="AD253" s="44">
        <f>IF(E253='2. UC Pool Allocations by Type'!B$5,'2. UC Pool Allocations by Type'!J$5,IF(E253='2. UC Pool Allocations by Type'!B$6,'2. UC Pool Allocations by Type'!J$6,IF(E253='2. UC Pool Allocations by Type'!B$7,'2. UC Pool Allocations by Type'!J$7,IF(E253='2. UC Pool Allocations by Type'!B$10,'2. UC Pool Allocations by Type'!J$10,IF(E253='2. UC Pool Allocations by Type'!B$14,'2. UC Pool Allocations by Type'!J$14,IF(E253='2. UC Pool Allocations by Type'!B$15,'2. UC Pool Allocations by Type'!J$15,IF(E253='2. UC Pool Allocations by Type'!B$16,'2. UC Pool Allocations by Type'!J$16,0)))))))</f>
        <v>1888113440.4202065</v>
      </c>
      <c r="AE253" s="64">
        <f t="shared" si="157"/>
        <v>27414025.529663458</v>
      </c>
      <c r="AF253" s="64">
        <f t="shared" si="158"/>
        <v>0</v>
      </c>
      <c r="AG253" s="64">
        <f t="shared" si="159"/>
        <v>0</v>
      </c>
      <c r="AH253" s="64">
        <f t="shared" si="160"/>
        <v>0</v>
      </c>
      <c r="AI253" s="64">
        <f t="shared" si="161"/>
        <v>0</v>
      </c>
      <c r="AJ253" s="64">
        <f t="shared" si="162"/>
        <v>0</v>
      </c>
      <c r="AK253" s="64">
        <f t="shared" si="163"/>
        <v>0</v>
      </c>
      <c r="AL253" s="42">
        <f t="shared" si="164"/>
        <v>10232224.21221165</v>
      </c>
      <c r="AM253" s="44">
        <f>IF($F253=$E$362,S253*'1. UC Assumptions'!$H$14,0)</f>
        <v>21057151.03639916</v>
      </c>
      <c r="AN253" s="63">
        <f t="shared" si="195"/>
        <v>10824926.82418751</v>
      </c>
      <c r="AO253" s="63">
        <f t="shared" si="165"/>
        <v>0</v>
      </c>
      <c r="AP253" s="63">
        <f t="shared" si="166"/>
        <v>0</v>
      </c>
      <c r="AQ253" s="63">
        <f t="shared" si="167"/>
        <v>0</v>
      </c>
      <c r="AR253" s="63">
        <f t="shared" si="168"/>
        <v>10824926.82418751</v>
      </c>
      <c r="AS253" s="63">
        <f t="shared" si="169"/>
        <v>0</v>
      </c>
      <c r="AT253" s="63">
        <f t="shared" si="170"/>
        <v>0</v>
      </c>
      <c r="AU253" s="87">
        <f t="shared" si="196"/>
        <v>21057151.03639916</v>
      </c>
      <c r="AV253" s="310">
        <v>20651656</v>
      </c>
      <c r="AW253" s="310">
        <f>AV253*'1. UC Assumptions'!$C$19</f>
        <v>9049555.6591999996</v>
      </c>
      <c r="AX253" s="311">
        <f>IF(((S253+AA253)-AV253)*'1. UC Assumptions'!$C$19&gt;0,((S253+AA253)-AV253)*'1. UC Assumptions'!$C$19,0)</f>
        <v>2963270.3278985275</v>
      </c>
      <c r="AY253" s="311">
        <f t="shared" si="197"/>
        <v>12012825.987098526</v>
      </c>
      <c r="AZ253" s="311">
        <f>ROUND(AY253/'1. UC Assumptions'!$C$19,2)</f>
        <v>27414025.530000001</v>
      </c>
      <c r="BA253" s="311">
        <f t="shared" si="188"/>
        <v>21057151.03639916</v>
      </c>
      <c r="BB253" s="311">
        <f t="shared" si="171"/>
        <v>0</v>
      </c>
      <c r="BC253" s="311">
        <f t="shared" si="172"/>
        <v>0</v>
      </c>
      <c r="BD253" s="311">
        <f t="shared" si="173"/>
        <v>6356874.4936008416</v>
      </c>
      <c r="BE253" s="311">
        <f t="shared" si="174"/>
        <v>0</v>
      </c>
      <c r="BF253" s="311">
        <f t="shared" si="175"/>
        <v>0</v>
      </c>
      <c r="BG253" s="311">
        <f t="shared" si="186"/>
        <v>0</v>
      </c>
      <c r="BH253" s="311">
        <v>20651492.972815759</v>
      </c>
      <c r="BI253" s="311">
        <f t="shared" si="198"/>
        <v>21057151.03639916</v>
      </c>
      <c r="BJ253" s="312">
        <f t="shared" si="199"/>
        <v>405658.0635834001</v>
      </c>
      <c r="BK253" s="311">
        <f t="shared" si="176"/>
        <v>21057151.03639916</v>
      </c>
      <c r="BL253" s="311">
        <f t="shared" si="177"/>
        <v>0</v>
      </c>
      <c r="BM253" s="311">
        <f t="shared" si="178"/>
        <v>0</v>
      </c>
      <c r="BN253" s="311">
        <f t="shared" si="179"/>
        <v>0</v>
      </c>
      <c r="BO253" s="311">
        <f t="shared" si="180"/>
        <v>0</v>
      </c>
      <c r="BP253" s="311">
        <f t="shared" si="181"/>
        <v>0</v>
      </c>
      <c r="BQ253" s="311">
        <f t="shared" si="182"/>
        <v>0</v>
      </c>
      <c r="BR253" s="311">
        <f t="shared" si="189"/>
        <v>405495.03639915958</v>
      </c>
      <c r="BS253" s="311">
        <f>ROUNDDOWN(BR253*'1. UC Assumptions'!$C$19,2)</f>
        <v>177687.92</v>
      </c>
      <c r="BT253" s="313">
        <f>IF(BR253&gt;0,BR253/'1. UC Assumptions'!$C$29*'1. UC Assumptions'!$C$28,0)</f>
        <v>356082.98363688844</v>
      </c>
      <c r="BU253" s="312">
        <f>BT253*'1. UC Assumptions'!$C$19</f>
        <v>156035.56342968449</v>
      </c>
      <c r="BV253" s="312">
        <f t="shared" si="200"/>
        <v>21007738.98363689</v>
      </c>
      <c r="BW253" s="79"/>
      <c r="BX253" s="93"/>
      <c r="BY253" s="93"/>
      <c r="BZ253" s="136">
        <v>9060055.6922016628</v>
      </c>
      <c r="CA253" s="136">
        <v>31073676.312473111</v>
      </c>
      <c r="CB253" s="146">
        <f t="shared" si="185"/>
        <v>-150806.07934438437</v>
      </c>
    </row>
    <row r="254" spans="1:80" s="6" customFormat="1">
      <c r="A254" s="130" t="s">
        <v>459</v>
      </c>
      <c r="B254" s="130" t="s">
        <v>460</v>
      </c>
      <c r="C254" s="246" t="s">
        <v>460</v>
      </c>
      <c r="D254" s="246" t="s">
        <v>460</v>
      </c>
      <c r="E254" s="129" t="s">
        <v>580</v>
      </c>
      <c r="F254" s="130"/>
      <c r="G254" s="130"/>
      <c r="H254" s="130" t="s">
        <v>1127</v>
      </c>
      <c r="I254" s="246" t="s">
        <v>1356</v>
      </c>
      <c r="J254" s="101"/>
      <c r="K254" s="125" t="str">
        <f t="shared" si="190"/>
        <v xml:space="preserve"> </v>
      </c>
      <c r="L254" s="136">
        <v>3243341.704358974</v>
      </c>
      <c r="M254" s="136">
        <v>4515123.7300000004</v>
      </c>
      <c r="N254" s="151">
        <f t="shared" si="191"/>
        <v>6.9783070265170721E-2</v>
      </c>
      <c r="O254" s="136">
        <v>8236869.0535826012</v>
      </c>
      <c r="P254" s="136">
        <v>63005.919332144636</v>
      </c>
      <c r="Q254" s="136">
        <f t="shared" si="192"/>
        <v>8299874.972914746</v>
      </c>
      <c r="R254" s="136">
        <v>0</v>
      </c>
      <c r="S254" s="136">
        <f t="shared" si="187"/>
        <v>8299874.972914746</v>
      </c>
      <c r="T254" s="136">
        <f t="shared" si="155"/>
        <v>0</v>
      </c>
      <c r="U254" s="136" t="b">
        <f t="shared" si="156"/>
        <v>0</v>
      </c>
      <c r="V254" s="136">
        <v>0</v>
      </c>
      <c r="W254" s="136">
        <v>0</v>
      </c>
      <c r="X254" s="136">
        <v>0</v>
      </c>
      <c r="Y254" s="136">
        <v>0</v>
      </c>
      <c r="Z254" s="136">
        <v>0</v>
      </c>
      <c r="AA254" s="63">
        <f t="shared" si="193"/>
        <v>0</v>
      </c>
      <c r="AB254" s="63">
        <v>0</v>
      </c>
      <c r="AC254" s="63">
        <f t="shared" si="194"/>
        <v>8299874.972914746</v>
      </c>
      <c r="AD254" s="44">
        <f>IF(E254='2. UC Pool Allocations by Type'!B$5,'2. UC Pool Allocations by Type'!J$5,IF(E254='2. UC Pool Allocations by Type'!B$6,'2. UC Pool Allocations by Type'!J$6,IF(E254='2. UC Pool Allocations by Type'!B$7,'2. UC Pool Allocations by Type'!J$7,IF(E254='2. UC Pool Allocations by Type'!B$10,'2. UC Pool Allocations by Type'!J$10,IF(E254='2. UC Pool Allocations by Type'!B$14,'2. UC Pool Allocations by Type'!J$14,IF(E254='2. UC Pool Allocations by Type'!B$15,'2. UC Pool Allocations by Type'!J$15,IF(E254='2. UC Pool Allocations by Type'!B$16,'2. UC Pool Allocations by Type'!J$16,0)))))))</f>
        <v>1888113440.4202065</v>
      </c>
      <c r="AE254" s="64">
        <f t="shared" si="157"/>
        <v>8299874.972914746</v>
      </c>
      <c r="AF254" s="64">
        <f t="shared" si="158"/>
        <v>0</v>
      </c>
      <c r="AG254" s="64">
        <f t="shared" si="159"/>
        <v>0</v>
      </c>
      <c r="AH254" s="64">
        <f t="shared" si="160"/>
        <v>0</v>
      </c>
      <c r="AI254" s="64">
        <f t="shared" si="161"/>
        <v>0</v>
      </c>
      <c r="AJ254" s="64">
        <f t="shared" si="162"/>
        <v>0</v>
      </c>
      <c r="AK254" s="64">
        <f t="shared" si="163"/>
        <v>0</v>
      </c>
      <c r="AL254" s="42">
        <f t="shared" si="164"/>
        <v>3097909.9207554562</v>
      </c>
      <c r="AM254" s="44">
        <f>IF($F254=$E$362,S254*'1. UC Assumptions'!$H$14,0)</f>
        <v>0</v>
      </c>
      <c r="AN254" s="63">
        <f t="shared" si="195"/>
        <v>0</v>
      </c>
      <c r="AO254" s="63">
        <f t="shared" si="165"/>
        <v>0</v>
      </c>
      <c r="AP254" s="63">
        <f t="shared" si="166"/>
        <v>0</v>
      </c>
      <c r="AQ254" s="63">
        <f t="shared" si="167"/>
        <v>0</v>
      </c>
      <c r="AR254" s="63">
        <f t="shared" si="168"/>
        <v>0</v>
      </c>
      <c r="AS254" s="63">
        <f t="shared" si="169"/>
        <v>3097909.9207554562</v>
      </c>
      <c r="AT254" s="63">
        <f t="shared" si="170"/>
        <v>-340852.2190075781</v>
      </c>
      <c r="AU254" s="87">
        <f t="shared" si="196"/>
        <v>2757057.701747878</v>
      </c>
      <c r="AV254" s="310">
        <v>2767759.46</v>
      </c>
      <c r="AW254" s="310">
        <f>AV254*'1. UC Assumptions'!$C$19</f>
        <v>1212832.1953719999</v>
      </c>
      <c r="AX254" s="311">
        <f>IF(((S254+AA254)-AV254)*'1. UC Assumptions'!$C$19&gt;0,((S254+AA254)-AV254)*'1. UC Assumptions'!$C$19,0)</f>
        <v>2424173.0177592416</v>
      </c>
      <c r="AY254" s="311">
        <f t="shared" si="197"/>
        <v>3637005.2131312415</v>
      </c>
      <c r="AZ254" s="311">
        <f>ROUND(AY254/'1. UC Assumptions'!$C$19,2)</f>
        <v>8299874.9699999997</v>
      </c>
      <c r="BA254" s="311">
        <f t="shared" si="188"/>
        <v>2757057.701747878</v>
      </c>
      <c r="BB254" s="311">
        <f t="shared" si="171"/>
        <v>0</v>
      </c>
      <c r="BC254" s="311">
        <f t="shared" si="172"/>
        <v>0</v>
      </c>
      <c r="BD254" s="311">
        <f t="shared" si="173"/>
        <v>5542817.2682521213</v>
      </c>
      <c r="BE254" s="311">
        <f t="shared" si="174"/>
        <v>0</v>
      </c>
      <c r="BF254" s="311">
        <f t="shared" si="175"/>
        <v>0</v>
      </c>
      <c r="BG254" s="311">
        <f t="shared" si="186"/>
        <v>0</v>
      </c>
      <c r="BH254" s="311">
        <v>2480726.0396720082</v>
      </c>
      <c r="BI254" s="311">
        <f t="shared" si="198"/>
        <v>2757057.701747878</v>
      </c>
      <c r="BJ254" s="312">
        <f t="shared" si="199"/>
        <v>276331.66207586974</v>
      </c>
      <c r="BK254" s="311">
        <f t="shared" si="176"/>
        <v>2757057.701747878</v>
      </c>
      <c r="BL254" s="311">
        <f t="shared" si="177"/>
        <v>0</v>
      </c>
      <c r="BM254" s="311">
        <f t="shared" si="178"/>
        <v>0</v>
      </c>
      <c r="BN254" s="311">
        <f t="shared" si="179"/>
        <v>0</v>
      </c>
      <c r="BO254" s="311">
        <f t="shared" si="180"/>
        <v>0</v>
      </c>
      <c r="BP254" s="311">
        <f t="shared" si="181"/>
        <v>0</v>
      </c>
      <c r="BQ254" s="311">
        <f t="shared" si="182"/>
        <v>0</v>
      </c>
      <c r="BR254" s="311">
        <f t="shared" si="189"/>
        <v>-10701.758252121974</v>
      </c>
      <c r="BS254" s="311">
        <f>ROUNDDOWN(BR254*'1. UC Assumptions'!$C$19,2)</f>
        <v>-4689.51</v>
      </c>
      <c r="BT254" s="313">
        <f>IF(BR254&gt;0,BR254/'1. UC Assumptions'!$C$29*'1. UC Assumptions'!$C$28,0)</f>
        <v>0</v>
      </c>
      <c r="BU254" s="312">
        <f>BT254*'1. UC Assumptions'!$C$19</f>
        <v>0</v>
      </c>
      <c r="BV254" s="312">
        <f t="shared" si="200"/>
        <v>2767759.46</v>
      </c>
      <c r="BW254" s="79"/>
      <c r="BX254" s="93"/>
      <c r="BY254" s="93"/>
      <c r="BZ254" s="136">
        <v>3308111.7143589738</v>
      </c>
      <c r="CA254" s="136">
        <v>8236869.0535826012</v>
      </c>
      <c r="CB254" s="146">
        <f t="shared" si="185"/>
        <v>-63005.919332144782</v>
      </c>
    </row>
    <row r="255" spans="1:80" s="6" customFormat="1">
      <c r="A255" s="130" t="s">
        <v>516</v>
      </c>
      <c r="B255" s="130" t="s">
        <v>517</v>
      </c>
      <c r="C255" s="246" t="s">
        <v>517</v>
      </c>
      <c r="D255" s="246" t="s">
        <v>517</v>
      </c>
      <c r="E255" s="129" t="s">
        <v>599</v>
      </c>
      <c r="F255" s="130" t="s">
        <v>604</v>
      </c>
      <c r="G255" s="130"/>
      <c r="H255" s="130" t="s">
        <v>1128</v>
      </c>
      <c r="I255" s="246" t="s">
        <v>1443</v>
      </c>
      <c r="J255" s="101"/>
      <c r="K255" s="125" t="str">
        <f t="shared" si="190"/>
        <v xml:space="preserve"> </v>
      </c>
      <c r="L255" s="136">
        <v>550738.26338176313</v>
      </c>
      <c r="M255" s="136">
        <v>1241362</v>
      </c>
      <c r="N255" s="151">
        <f t="shared" si="191"/>
        <v>6.0982190816892157E-2</v>
      </c>
      <c r="O255" s="136">
        <v>1901386.4636063124</v>
      </c>
      <c r="P255" s="136">
        <v>0</v>
      </c>
      <c r="Q255" s="136">
        <f t="shared" si="192"/>
        <v>1901386.4636063124</v>
      </c>
      <c r="R255" s="136">
        <v>0</v>
      </c>
      <c r="S255" s="136">
        <f t="shared" si="187"/>
        <v>1901386.4636063124</v>
      </c>
      <c r="T255" s="136" t="b">
        <f t="shared" si="155"/>
        <v>0</v>
      </c>
      <c r="U255" s="136">
        <f t="shared" si="156"/>
        <v>1901386.4636063124</v>
      </c>
      <c r="V255" s="136">
        <v>792675.34</v>
      </c>
      <c r="W255" s="136">
        <v>0</v>
      </c>
      <c r="X255" s="136">
        <v>0</v>
      </c>
      <c r="Y255" s="136">
        <v>0</v>
      </c>
      <c r="Z255" s="136">
        <v>0</v>
      </c>
      <c r="AA255" s="63">
        <f t="shared" si="193"/>
        <v>792675.34</v>
      </c>
      <c r="AB255" s="63">
        <v>0</v>
      </c>
      <c r="AC255" s="63">
        <f t="shared" si="194"/>
        <v>2694061.8036063123</v>
      </c>
      <c r="AD255" s="44">
        <f>IF(E255='2. UC Pool Allocations by Type'!B$5,'2. UC Pool Allocations by Type'!J$5,IF(E255='2. UC Pool Allocations by Type'!B$6,'2. UC Pool Allocations by Type'!J$6,IF(E255='2. UC Pool Allocations by Type'!B$7,'2. UC Pool Allocations by Type'!J$7,IF(E255='2. UC Pool Allocations by Type'!B$10,'2. UC Pool Allocations by Type'!J$10,IF(E255='2. UC Pool Allocations by Type'!B$14,'2. UC Pool Allocations by Type'!J$14,IF(E255='2. UC Pool Allocations by Type'!B$15,'2. UC Pool Allocations by Type'!J$15,IF(E255='2. UC Pool Allocations by Type'!B$16,'2. UC Pool Allocations by Type'!J$16,0)))))))</f>
        <v>232198730.65142876</v>
      </c>
      <c r="AE255" s="64">
        <f t="shared" si="157"/>
        <v>0</v>
      </c>
      <c r="AF255" s="64">
        <f t="shared" si="158"/>
        <v>2694061.8036063123</v>
      </c>
      <c r="AG255" s="64">
        <f t="shared" si="159"/>
        <v>0</v>
      </c>
      <c r="AH255" s="64">
        <f t="shared" si="160"/>
        <v>0</v>
      </c>
      <c r="AI255" s="64">
        <f t="shared" si="161"/>
        <v>0</v>
      </c>
      <c r="AJ255" s="64">
        <f t="shared" si="162"/>
        <v>0</v>
      </c>
      <c r="AK255" s="64">
        <f t="shared" si="163"/>
        <v>0</v>
      </c>
      <c r="AL255" s="42">
        <f t="shared" si="164"/>
        <v>1349278.4935083638</v>
      </c>
      <c r="AM255" s="44">
        <f>IF($F255=$E$362,S255*'1. UC Assumptions'!$H$14,0)</f>
        <v>1511358.471071684</v>
      </c>
      <c r="AN255" s="63">
        <f t="shared" si="195"/>
        <v>162079.97756332019</v>
      </c>
      <c r="AO255" s="63">
        <f t="shared" si="165"/>
        <v>162079.97756332019</v>
      </c>
      <c r="AP255" s="63">
        <f t="shared" si="166"/>
        <v>0</v>
      </c>
      <c r="AQ255" s="63">
        <f t="shared" si="167"/>
        <v>0</v>
      </c>
      <c r="AR255" s="63">
        <f t="shared" si="168"/>
        <v>0</v>
      </c>
      <c r="AS255" s="63">
        <f t="shared" si="169"/>
        <v>0</v>
      </c>
      <c r="AT255" s="63">
        <f t="shared" si="170"/>
        <v>0</v>
      </c>
      <c r="AU255" s="87">
        <f t="shared" si="196"/>
        <v>1511358.471071684</v>
      </c>
      <c r="AV255" s="310">
        <v>1499806.2</v>
      </c>
      <c r="AW255" s="310">
        <f>AV255*'1. UC Assumptions'!$C$19</f>
        <v>657215.07683999999</v>
      </c>
      <c r="AX255" s="311">
        <f>IF(((S255+AA255)-AV255)*'1. UC Assumptions'!$C$19&gt;0,((S255+AA255)-AV255)*'1. UC Assumptions'!$C$19,0)</f>
        <v>523322.80550028605</v>
      </c>
      <c r="AY255" s="311">
        <f t="shared" si="197"/>
        <v>1180537.8823402859</v>
      </c>
      <c r="AZ255" s="311">
        <f>ROUND(AY255/'1. UC Assumptions'!$C$19,2)</f>
        <v>2694061.8</v>
      </c>
      <c r="BA255" s="311">
        <f t="shared" si="188"/>
        <v>1511358.471071684</v>
      </c>
      <c r="BB255" s="311">
        <f t="shared" si="171"/>
        <v>0</v>
      </c>
      <c r="BC255" s="311">
        <f t="shared" si="172"/>
        <v>0</v>
      </c>
      <c r="BD255" s="311">
        <f t="shared" si="173"/>
        <v>0</v>
      </c>
      <c r="BE255" s="311">
        <f t="shared" si="174"/>
        <v>0</v>
      </c>
      <c r="BF255" s="311">
        <f t="shared" si="175"/>
        <v>0</v>
      </c>
      <c r="BG255" s="311">
        <f t="shared" si="186"/>
        <v>0</v>
      </c>
      <c r="BH255" s="311">
        <v>1499806.2239080577</v>
      </c>
      <c r="BI255" s="311">
        <f t="shared" si="198"/>
        <v>1511358.471071684</v>
      </c>
      <c r="BJ255" s="312">
        <f t="shared" si="199"/>
        <v>11552.247163626365</v>
      </c>
      <c r="BK255" s="311">
        <f t="shared" si="176"/>
        <v>0</v>
      </c>
      <c r="BL255" s="311">
        <f t="shared" si="177"/>
        <v>1511358.471071684</v>
      </c>
      <c r="BM255" s="311">
        <f t="shared" si="178"/>
        <v>0</v>
      </c>
      <c r="BN255" s="311">
        <f t="shared" si="179"/>
        <v>0</v>
      </c>
      <c r="BO255" s="311">
        <f t="shared" si="180"/>
        <v>0</v>
      </c>
      <c r="BP255" s="311">
        <f t="shared" si="181"/>
        <v>0</v>
      </c>
      <c r="BQ255" s="311">
        <f t="shared" si="182"/>
        <v>0</v>
      </c>
      <c r="BR255" s="311">
        <f t="shared" si="189"/>
        <v>11552.271071684081</v>
      </c>
      <c r="BS255" s="311">
        <f>ROUNDDOWN(BR255*'1. UC Assumptions'!$C$19,2)</f>
        <v>5062.2</v>
      </c>
      <c r="BT255" s="313">
        <f>IF(BR255&gt;0,BR255/'1. UC Assumptions'!$C$29*'1. UC Assumptions'!$C$28,0)</f>
        <v>10144.556114709343</v>
      </c>
      <c r="BU255" s="312">
        <f>BT255*'1. UC Assumptions'!$C$19</f>
        <v>4445.3444894656341</v>
      </c>
      <c r="BV255" s="312">
        <f t="shared" si="200"/>
        <v>1509950.7561147092</v>
      </c>
      <c r="BW255" s="79"/>
      <c r="BX255" s="93"/>
      <c r="BY255" s="93"/>
      <c r="BZ255" s="136">
        <v>564541.90338176303</v>
      </c>
      <c r="CA255" s="136">
        <v>1901386.4636063124</v>
      </c>
      <c r="CB255" s="146">
        <f t="shared" si="185"/>
        <v>0</v>
      </c>
    </row>
    <row r="256" spans="1:80" s="6" customFormat="1">
      <c r="A256" s="130" t="s">
        <v>434</v>
      </c>
      <c r="B256" s="130" t="s">
        <v>435</v>
      </c>
      <c r="C256" s="246" t="s">
        <v>435</v>
      </c>
      <c r="D256" s="246" t="s">
        <v>435</v>
      </c>
      <c r="E256" s="129" t="s">
        <v>580</v>
      </c>
      <c r="F256" s="130"/>
      <c r="G256" s="130"/>
      <c r="H256" s="130" t="s">
        <v>753</v>
      </c>
      <c r="I256" s="246" t="s">
        <v>1349</v>
      </c>
      <c r="J256" s="101"/>
      <c r="K256" s="125" t="str">
        <f t="shared" si="190"/>
        <v xml:space="preserve"> </v>
      </c>
      <c r="L256" s="136">
        <v>5840586.7162442151</v>
      </c>
      <c r="M256" s="136">
        <v>8601520</v>
      </c>
      <c r="N256" s="151">
        <f t="shared" si="191"/>
        <v>0.13218741096525011</v>
      </c>
      <c r="O256" s="136">
        <v>16351171.411948387</v>
      </c>
      <c r="P256" s="136">
        <v>0</v>
      </c>
      <c r="Q256" s="136">
        <f t="shared" si="192"/>
        <v>16351171.411948387</v>
      </c>
      <c r="R256" s="136">
        <v>0</v>
      </c>
      <c r="S256" s="136">
        <f t="shared" si="187"/>
        <v>16351171.411948387</v>
      </c>
      <c r="T256" s="136">
        <f t="shared" si="155"/>
        <v>0</v>
      </c>
      <c r="U256" s="136" t="b">
        <f t="shared" si="156"/>
        <v>0</v>
      </c>
      <c r="V256" s="136">
        <v>0</v>
      </c>
      <c r="W256" s="136">
        <v>0</v>
      </c>
      <c r="X256" s="136">
        <v>0</v>
      </c>
      <c r="Y256" s="136">
        <v>0</v>
      </c>
      <c r="Z256" s="136">
        <v>2649614</v>
      </c>
      <c r="AA256" s="63">
        <f t="shared" si="193"/>
        <v>2649614</v>
      </c>
      <c r="AB256" s="63">
        <v>0</v>
      </c>
      <c r="AC256" s="63">
        <f t="shared" si="194"/>
        <v>19000785.411948387</v>
      </c>
      <c r="AD256" s="44">
        <f>IF(E256='2. UC Pool Allocations by Type'!B$5,'2. UC Pool Allocations by Type'!J$5,IF(E256='2. UC Pool Allocations by Type'!B$6,'2. UC Pool Allocations by Type'!J$6,IF(E256='2. UC Pool Allocations by Type'!B$7,'2. UC Pool Allocations by Type'!J$7,IF(E256='2. UC Pool Allocations by Type'!B$10,'2. UC Pool Allocations by Type'!J$10,IF(E256='2. UC Pool Allocations by Type'!B$14,'2. UC Pool Allocations by Type'!J$14,IF(E256='2. UC Pool Allocations by Type'!B$15,'2. UC Pool Allocations by Type'!J$15,IF(E256='2. UC Pool Allocations by Type'!B$16,'2. UC Pool Allocations by Type'!J$16,0)))))))</f>
        <v>1888113440.4202065</v>
      </c>
      <c r="AE256" s="64">
        <f t="shared" si="157"/>
        <v>19000785.411948387</v>
      </c>
      <c r="AF256" s="64">
        <f t="shared" si="158"/>
        <v>0</v>
      </c>
      <c r="AG256" s="64">
        <f t="shared" si="159"/>
        <v>0</v>
      </c>
      <c r="AH256" s="64">
        <f t="shared" si="160"/>
        <v>0</v>
      </c>
      <c r="AI256" s="64">
        <f t="shared" si="161"/>
        <v>0</v>
      </c>
      <c r="AJ256" s="64">
        <f t="shared" si="162"/>
        <v>0</v>
      </c>
      <c r="AK256" s="64">
        <f t="shared" si="163"/>
        <v>0</v>
      </c>
      <c r="AL256" s="42">
        <f t="shared" si="164"/>
        <v>7092001.0026547508</v>
      </c>
      <c r="AM256" s="44">
        <f>IF($F256=$E$362,S256*'1. UC Assumptions'!$H$14,0)</f>
        <v>0</v>
      </c>
      <c r="AN256" s="63">
        <f t="shared" si="195"/>
        <v>0</v>
      </c>
      <c r="AO256" s="63">
        <f t="shared" si="165"/>
        <v>0</v>
      </c>
      <c r="AP256" s="63">
        <f t="shared" si="166"/>
        <v>0</v>
      </c>
      <c r="AQ256" s="63">
        <f t="shared" si="167"/>
        <v>0</v>
      </c>
      <c r="AR256" s="63">
        <f t="shared" si="168"/>
        <v>0</v>
      </c>
      <c r="AS256" s="63">
        <f t="shared" si="169"/>
        <v>7092001.0026547508</v>
      </c>
      <c r="AT256" s="63">
        <f t="shared" si="170"/>
        <v>-780308.12412045593</v>
      </c>
      <c r="AU256" s="87">
        <f t="shared" si="196"/>
        <v>6311692.8785342947</v>
      </c>
      <c r="AV256" s="310">
        <v>6049843.7400000002</v>
      </c>
      <c r="AW256" s="310">
        <f>AV256*'1. UC Assumptions'!$C$19</f>
        <v>2651041.5268680002</v>
      </c>
      <c r="AX256" s="311">
        <f>IF(((S256+AA256)-AV256)*'1. UC Assumptions'!$C$19&gt;0,((S256+AA256)-AV256)*'1. UC Assumptions'!$C$19,0)</f>
        <v>5675102.6406477829</v>
      </c>
      <c r="AY256" s="311">
        <f t="shared" si="197"/>
        <v>8326144.1675157826</v>
      </c>
      <c r="AZ256" s="311">
        <f>ROUND(AY256/'1. UC Assumptions'!$C$19,2)</f>
        <v>19000785.41</v>
      </c>
      <c r="BA256" s="311">
        <f t="shared" si="188"/>
        <v>6311692.8785342947</v>
      </c>
      <c r="BB256" s="311">
        <f t="shared" si="171"/>
        <v>0</v>
      </c>
      <c r="BC256" s="311">
        <f t="shared" si="172"/>
        <v>0</v>
      </c>
      <c r="BD256" s="311">
        <f t="shared" si="173"/>
        <v>12689092.531465705</v>
      </c>
      <c r="BE256" s="311">
        <f t="shared" si="174"/>
        <v>0</v>
      </c>
      <c r="BF256" s="311">
        <f t="shared" si="175"/>
        <v>0</v>
      </c>
      <c r="BG256" s="311">
        <f t="shared" si="186"/>
        <v>0</v>
      </c>
      <c r="BH256" s="311">
        <v>5422438.2571982015</v>
      </c>
      <c r="BI256" s="311">
        <f t="shared" si="198"/>
        <v>6311692.8785342947</v>
      </c>
      <c r="BJ256" s="312">
        <f t="shared" si="199"/>
        <v>889254.62133609317</v>
      </c>
      <c r="BK256" s="311">
        <f t="shared" si="176"/>
        <v>6311692.8785342947</v>
      </c>
      <c r="BL256" s="311">
        <f t="shared" si="177"/>
        <v>0</v>
      </c>
      <c r="BM256" s="311">
        <f t="shared" si="178"/>
        <v>0</v>
      </c>
      <c r="BN256" s="311">
        <f t="shared" si="179"/>
        <v>0</v>
      </c>
      <c r="BO256" s="311">
        <f t="shared" si="180"/>
        <v>0</v>
      </c>
      <c r="BP256" s="311">
        <f t="shared" si="181"/>
        <v>0</v>
      </c>
      <c r="BQ256" s="311">
        <f t="shared" si="182"/>
        <v>0</v>
      </c>
      <c r="BR256" s="311">
        <f t="shared" si="189"/>
        <v>261849.13853429444</v>
      </c>
      <c r="BS256" s="311">
        <f>ROUNDDOWN(BR256*'1. UC Assumptions'!$C$19,2)</f>
        <v>114742.29</v>
      </c>
      <c r="BT256" s="313">
        <f>IF(BR256&gt;0,BR256/'1. UC Assumptions'!$C$29*'1. UC Assumptions'!$C$28,0)</f>
        <v>229941.21787537058</v>
      </c>
      <c r="BU256" s="312">
        <f>BT256*'1. UC Assumptions'!$C$19</f>
        <v>100760.24167298738</v>
      </c>
      <c r="BV256" s="312">
        <f t="shared" si="200"/>
        <v>6279784.957875371</v>
      </c>
      <c r="BW256" s="79"/>
      <c r="BX256" s="93"/>
      <c r="BY256" s="93"/>
      <c r="BZ256" s="136">
        <v>6928539.1662442163</v>
      </c>
      <c r="CA256" s="136">
        <v>16351171.411948387</v>
      </c>
      <c r="CB256" s="146">
        <f t="shared" si="185"/>
        <v>0</v>
      </c>
    </row>
    <row r="257" spans="1:80" s="6" customFormat="1">
      <c r="A257" s="130" t="s">
        <v>21</v>
      </c>
      <c r="B257" s="130" t="s">
        <v>22</v>
      </c>
      <c r="C257" s="246" t="s">
        <v>22</v>
      </c>
      <c r="D257" s="246" t="s">
        <v>22</v>
      </c>
      <c r="E257" s="129" t="s">
        <v>580</v>
      </c>
      <c r="F257" s="130"/>
      <c r="G257" s="130"/>
      <c r="H257" s="130" t="s">
        <v>687</v>
      </c>
      <c r="I257" s="246" t="s">
        <v>562</v>
      </c>
      <c r="J257" s="101"/>
      <c r="K257" s="125">
        <f t="shared" si="190"/>
        <v>1</v>
      </c>
      <c r="L257" s="136">
        <v>75862190.272525594</v>
      </c>
      <c r="M257" s="136">
        <v>89685739.75999999</v>
      </c>
      <c r="N257" s="151">
        <f t="shared" si="191"/>
        <v>0.11490387567926197</v>
      </c>
      <c r="O257" s="136">
        <v>184570028.80394208</v>
      </c>
      <c r="P257" s="136">
        <v>0</v>
      </c>
      <c r="Q257" s="136">
        <f t="shared" si="192"/>
        <v>184570028.80394208</v>
      </c>
      <c r="R257" s="136">
        <v>23756011.822570499</v>
      </c>
      <c r="S257" s="136">
        <f t="shared" si="187"/>
        <v>160814016.98137158</v>
      </c>
      <c r="T257" s="136">
        <f t="shared" si="155"/>
        <v>0</v>
      </c>
      <c r="U257" s="136" t="b">
        <f t="shared" si="156"/>
        <v>0</v>
      </c>
      <c r="V257" s="136">
        <v>2563162</v>
      </c>
      <c r="W257" s="136">
        <v>0</v>
      </c>
      <c r="X257" s="136">
        <v>0</v>
      </c>
      <c r="Y257" s="136">
        <v>0</v>
      </c>
      <c r="Z257" s="136">
        <v>35710782</v>
      </c>
      <c r="AA257" s="63">
        <f t="shared" si="193"/>
        <v>38273944</v>
      </c>
      <c r="AB257" s="63">
        <v>0</v>
      </c>
      <c r="AC257" s="63">
        <f t="shared" si="194"/>
        <v>199087960.98137158</v>
      </c>
      <c r="AD257" s="44">
        <f>IF(E257='2. UC Pool Allocations by Type'!B$5,'2. UC Pool Allocations by Type'!J$5,IF(E257='2. UC Pool Allocations by Type'!B$6,'2. UC Pool Allocations by Type'!J$6,IF(E257='2. UC Pool Allocations by Type'!B$7,'2. UC Pool Allocations by Type'!J$7,IF(E257='2. UC Pool Allocations by Type'!B$10,'2. UC Pool Allocations by Type'!J$10,IF(E257='2. UC Pool Allocations by Type'!B$14,'2. UC Pool Allocations by Type'!J$14,IF(E257='2. UC Pool Allocations by Type'!B$15,'2. UC Pool Allocations by Type'!J$15,IF(E257='2. UC Pool Allocations by Type'!B$16,'2. UC Pool Allocations by Type'!J$16,0)))))))</f>
        <v>1888113440.4202065</v>
      </c>
      <c r="AE257" s="64">
        <f t="shared" si="157"/>
        <v>199087960.98137158</v>
      </c>
      <c r="AF257" s="64">
        <f t="shared" si="158"/>
        <v>0</v>
      </c>
      <c r="AG257" s="64">
        <f t="shared" si="159"/>
        <v>0</v>
      </c>
      <c r="AH257" s="64">
        <f t="shared" si="160"/>
        <v>0</v>
      </c>
      <c r="AI257" s="64">
        <f t="shared" si="161"/>
        <v>0</v>
      </c>
      <c r="AJ257" s="64">
        <f t="shared" si="162"/>
        <v>0</v>
      </c>
      <c r="AK257" s="64">
        <f t="shared" si="163"/>
        <v>0</v>
      </c>
      <c r="AL257" s="42">
        <f t="shared" si="164"/>
        <v>74309139.768954113</v>
      </c>
      <c r="AM257" s="44">
        <f>IF($F257=$E$362,S257*'1. UC Assumptions'!$H$14,0)</f>
        <v>0</v>
      </c>
      <c r="AN257" s="63">
        <f t="shared" si="195"/>
        <v>0</v>
      </c>
      <c r="AO257" s="63">
        <f t="shared" si="165"/>
        <v>0</v>
      </c>
      <c r="AP257" s="63">
        <f t="shared" si="166"/>
        <v>0</v>
      </c>
      <c r="AQ257" s="63">
        <f t="shared" si="167"/>
        <v>0</v>
      </c>
      <c r="AR257" s="63">
        <f t="shared" si="168"/>
        <v>0</v>
      </c>
      <c r="AS257" s="63">
        <f t="shared" si="169"/>
        <v>74309139.768954113</v>
      </c>
      <c r="AT257" s="63">
        <f t="shared" si="170"/>
        <v>-8175975.3610316999</v>
      </c>
      <c r="AU257" s="87">
        <f t="shared" si="196"/>
        <v>66133164.407922417</v>
      </c>
      <c r="AV257" s="310">
        <v>64079812.880000003</v>
      </c>
      <c r="AW257" s="310">
        <f>AV257*'1. UC Assumptions'!$C$19</f>
        <v>28079774.004016001</v>
      </c>
      <c r="AX257" s="311">
        <f>IF(((S257+AA257)-AV257)*'1. UC Assumptions'!$C$19&gt;0,((S257+AA257)-AV257)*'1. UC Assumptions'!$C$19,0)</f>
        <v>59160570.498021029</v>
      </c>
      <c r="AY257" s="311">
        <f t="shared" si="197"/>
        <v>87240344.502037033</v>
      </c>
      <c r="AZ257" s="311">
        <f>ROUND(AY257/'1. UC Assumptions'!$C$19,2)</f>
        <v>199087960.97999999</v>
      </c>
      <c r="BA257" s="311">
        <f t="shared" si="188"/>
        <v>66133164.407922417</v>
      </c>
      <c r="BB257" s="311">
        <f t="shared" si="171"/>
        <v>0</v>
      </c>
      <c r="BC257" s="311">
        <f t="shared" si="172"/>
        <v>0</v>
      </c>
      <c r="BD257" s="311">
        <f t="shared" si="173"/>
        <v>132954796.57207757</v>
      </c>
      <c r="BE257" s="311">
        <f t="shared" si="174"/>
        <v>0</v>
      </c>
      <c r="BF257" s="311">
        <f t="shared" si="175"/>
        <v>0</v>
      </c>
      <c r="BG257" s="311">
        <f t="shared" ref="BG257:BG288" si="201">IF(E257=E$359,BC$351/BE$351*BE257,0)</f>
        <v>0</v>
      </c>
      <c r="BH257" s="311">
        <v>57434347.466355972</v>
      </c>
      <c r="BI257" s="311">
        <f t="shared" si="198"/>
        <v>66133164.407922417</v>
      </c>
      <c r="BJ257" s="312">
        <f t="shared" si="199"/>
        <v>8698816.9415664449</v>
      </c>
      <c r="BK257" s="311">
        <f t="shared" si="176"/>
        <v>66133164.407922417</v>
      </c>
      <c r="BL257" s="311">
        <f t="shared" si="177"/>
        <v>0</v>
      </c>
      <c r="BM257" s="311">
        <f t="shared" si="178"/>
        <v>0</v>
      </c>
      <c r="BN257" s="311">
        <f t="shared" si="179"/>
        <v>0</v>
      </c>
      <c r="BO257" s="311">
        <f t="shared" si="180"/>
        <v>0</v>
      </c>
      <c r="BP257" s="311">
        <f t="shared" si="181"/>
        <v>0</v>
      </c>
      <c r="BQ257" s="311">
        <f t="shared" si="182"/>
        <v>0</v>
      </c>
      <c r="BR257" s="311">
        <f t="shared" si="189"/>
        <v>2053351.5279224142</v>
      </c>
      <c r="BS257" s="311">
        <f>ROUNDDOWN(BR257*'1. UC Assumptions'!$C$19,2)</f>
        <v>899778.63</v>
      </c>
      <c r="BT257" s="313">
        <f>IF(BR257&gt;0,BR257/'1. UC Assumptions'!$C$29*'1. UC Assumptions'!$C$28,0)</f>
        <v>1803138.0729362047</v>
      </c>
      <c r="BU257" s="312">
        <f>BT257*'1. UC Assumptions'!$C$19</f>
        <v>790135.1035606449</v>
      </c>
      <c r="BV257" s="312">
        <f t="shared" si="200"/>
        <v>65882950.95293621</v>
      </c>
      <c r="BW257" s="79"/>
      <c r="BX257" s="93"/>
      <c r="BY257" s="93"/>
      <c r="BZ257" s="136">
        <v>85615674.152525589</v>
      </c>
      <c r="CA257" s="136">
        <v>184570028.80394208</v>
      </c>
      <c r="CB257" s="146">
        <f t="shared" si="185"/>
        <v>0</v>
      </c>
    </row>
    <row r="258" spans="1:80" s="6" customFormat="1">
      <c r="A258" s="130" t="s">
        <v>432</v>
      </c>
      <c r="B258" s="130" t="s">
        <v>433</v>
      </c>
      <c r="C258" s="246" t="s">
        <v>433</v>
      </c>
      <c r="D258" s="246" t="s">
        <v>433</v>
      </c>
      <c r="E258" s="129" t="s">
        <v>580</v>
      </c>
      <c r="F258" s="130"/>
      <c r="G258" s="130"/>
      <c r="H258" s="130" t="s">
        <v>752</v>
      </c>
      <c r="I258" s="246" t="s">
        <v>1349</v>
      </c>
      <c r="J258" s="101"/>
      <c r="K258" s="125" t="str">
        <f t="shared" si="190"/>
        <v xml:space="preserve"> </v>
      </c>
      <c r="L258" s="136">
        <v>6510072.4455802236</v>
      </c>
      <c r="M258" s="136">
        <v>6079769</v>
      </c>
      <c r="N258" s="151">
        <f t="shared" si="191"/>
        <v>0.16173533409654839</v>
      </c>
      <c r="O258" s="136">
        <v>14626063.658003714</v>
      </c>
      <c r="P258" s="136">
        <v>0</v>
      </c>
      <c r="Q258" s="136">
        <f t="shared" si="192"/>
        <v>14626063.658003714</v>
      </c>
      <c r="R258" s="136">
        <v>0</v>
      </c>
      <c r="S258" s="136">
        <f t="shared" si="187"/>
        <v>14626063.658003714</v>
      </c>
      <c r="T258" s="136">
        <f t="shared" si="155"/>
        <v>0</v>
      </c>
      <c r="U258" s="136" t="b">
        <f t="shared" si="156"/>
        <v>0</v>
      </c>
      <c r="V258" s="136">
        <v>127951</v>
      </c>
      <c r="W258" s="136">
        <v>0</v>
      </c>
      <c r="X258" s="136">
        <v>0</v>
      </c>
      <c r="Y258" s="136">
        <v>0</v>
      </c>
      <c r="Z258" s="136">
        <v>2880319</v>
      </c>
      <c r="AA258" s="63">
        <f t="shared" si="193"/>
        <v>3008270</v>
      </c>
      <c r="AB258" s="63">
        <v>0</v>
      </c>
      <c r="AC258" s="63">
        <f t="shared" si="194"/>
        <v>17634333.658003714</v>
      </c>
      <c r="AD258" s="44">
        <f>IF(E258='2. UC Pool Allocations by Type'!B$5,'2. UC Pool Allocations by Type'!J$5,IF(E258='2. UC Pool Allocations by Type'!B$6,'2. UC Pool Allocations by Type'!J$6,IF(E258='2. UC Pool Allocations by Type'!B$7,'2. UC Pool Allocations by Type'!J$7,IF(E258='2. UC Pool Allocations by Type'!B$10,'2. UC Pool Allocations by Type'!J$10,IF(E258='2. UC Pool Allocations by Type'!B$14,'2. UC Pool Allocations by Type'!J$14,IF(E258='2. UC Pool Allocations by Type'!B$15,'2. UC Pool Allocations by Type'!J$15,IF(E258='2. UC Pool Allocations by Type'!B$16,'2. UC Pool Allocations by Type'!J$16,0)))))))</f>
        <v>1888113440.4202065</v>
      </c>
      <c r="AE258" s="64">
        <f t="shared" si="157"/>
        <v>17634333.658003714</v>
      </c>
      <c r="AF258" s="64">
        <f t="shared" si="158"/>
        <v>0</v>
      </c>
      <c r="AG258" s="64">
        <f t="shared" si="159"/>
        <v>0</v>
      </c>
      <c r="AH258" s="64">
        <f t="shared" si="160"/>
        <v>0</v>
      </c>
      <c r="AI258" s="64">
        <f t="shared" si="161"/>
        <v>0</v>
      </c>
      <c r="AJ258" s="64">
        <f t="shared" si="162"/>
        <v>0</v>
      </c>
      <c r="AK258" s="64">
        <f t="shared" si="163"/>
        <v>0</v>
      </c>
      <c r="AL258" s="42">
        <f t="shared" si="164"/>
        <v>6581975.9169042967</v>
      </c>
      <c r="AM258" s="44">
        <f>IF($F258=$E$362,S258*'1. UC Assumptions'!$H$14,0)</f>
        <v>0</v>
      </c>
      <c r="AN258" s="63">
        <f t="shared" si="195"/>
        <v>0</v>
      </c>
      <c r="AO258" s="63">
        <f t="shared" si="165"/>
        <v>0</v>
      </c>
      <c r="AP258" s="63">
        <f t="shared" si="166"/>
        <v>0</v>
      </c>
      <c r="AQ258" s="63">
        <f t="shared" si="167"/>
        <v>0</v>
      </c>
      <c r="AR258" s="63">
        <f t="shared" si="168"/>
        <v>0</v>
      </c>
      <c r="AS258" s="63">
        <f t="shared" si="169"/>
        <v>6581975.9169042967</v>
      </c>
      <c r="AT258" s="63">
        <f t="shared" si="170"/>
        <v>-724191.84357180155</v>
      </c>
      <c r="AU258" s="87">
        <f t="shared" si="196"/>
        <v>5857784.0733324951</v>
      </c>
      <c r="AV258" s="310">
        <v>5510587.54</v>
      </c>
      <c r="AW258" s="310">
        <f>AV258*'1. UC Assumptions'!$C$19</f>
        <v>2414739.4600279997</v>
      </c>
      <c r="AX258" s="311">
        <f>IF(((S258+AA258)-AV258)*'1. UC Assumptions'!$C$19&gt;0,((S258+AA258)-AV258)*'1. UC Assumptions'!$C$19,0)</f>
        <v>5312625.5489092274</v>
      </c>
      <c r="AY258" s="311">
        <f t="shared" si="197"/>
        <v>7727365.0089372266</v>
      </c>
      <c r="AZ258" s="311">
        <f>ROUND(AY258/'1. UC Assumptions'!$C$19,2)</f>
        <v>17634333.66</v>
      </c>
      <c r="BA258" s="311">
        <f t="shared" si="188"/>
        <v>5857784.0733324951</v>
      </c>
      <c r="BB258" s="311">
        <f t="shared" si="171"/>
        <v>0</v>
      </c>
      <c r="BC258" s="311">
        <f t="shared" si="172"/>
        <v>0</v>
      </c>
      <c r="BD258" s="311">
        <f t="shared" si="173"/>
        <v>11776549.586667504</v>
      </c>
      <c r="BE258" s="311">
        <f t="shared" si="174"/>
        <v>0</v>
      </c>
      <c r="BF258" s="311">
        <f t="shared" si="175"/>
        <v>0</v>
      </c>
      <c r="BG258" s="311">
        <f t="shared" si="201"/>
        <v>0</v>
      </c>
      <c r="BH258" s="311">
        <v>4939106.189149675</v>
      </c>
      <c r="BI258" s="311">
        <f t="shared" si="198"/>
        <v>5857784.0733324951</v>
      </c>
      <c r="BJ258" s="312">
        <f t="shared" si="199"/>
        <v>918677.8841828201</v>
      </c>
      <c r="BK258" s="311">
        <f t="shared" si="176"/>
        <v>5857784.0733324951</v>
      </c>
      <c r="BL258" s="311">
        <f t="shared" si="177"/>
        <v>0</v>
      </c>
      <c r="BM258" s="311">
        <f t="shared" si="178"/>
        <v>0</v>
      </c>
      <c r="BN258" s="311">
        <f t="shared" si="179"/>
        <v>0</v>
      </c>
      <c r="BO258" s="311">
        <f t="shared" si="180"/>
        <v>0</v>
      </c>
      <c r="BP258" s="311">
        <f t="shared" si="181"/>
        <v>0</v>
      </c>
      <c r="BQ258" s="311">
        <f t="shared" si="182"/>
        <v>0</v>
      </c>
      <c r="BR258" s="311">
        <f t="shared" si="189"/>
        <v>347196.53333249502</v>
      </c>
      <c r="BS258" s="311">
        <f>ROUNDDOWN(BR258*'1. UC Assumptions'!$C$19,2)</f>
        <v>152141.51999999999</v>
      </c>
      <c r="BT258" s="313">
        <f>IF(BR258&gt;0,BR258/'1. UC Assumptions'!$C$29*'1. UC Assumptions'!$C$28,0)</f>
        <v>304888.51009194605</v>
      </c>
      <c r="BU258" s="312">
        <f>BT258*'1. UC Assumptions'!$C$19</f>
        <v>133602.14512229076</v>
      </c>
      <c r="BV258" s="312">
        <f t="shared" si="200"/>
        <v>5815476.0500919465</v>
      </c>
      <c r="BW258" s="79"/>
      <c r="BX258" s="93"/>
      <c r="BY258" s="93"/>
      <c r="BZ258" s="136">
        <v>7811812.7255802229</v>
      </c>
      <c r="CA258" s="136">
        <v>14626063.658003714</v>
      </c>
      <c r="CB258" s="146">
        <f t="shared" si="185"/>
        <v>0</v>
      </c>
    </row>
    <row r="259" spans="1:80" s="6" customFormat="1">
      <c r="A259" s="130" t="s">
        <v>1253</v>
      </c>
      <c r="B259" s="130" t="s">
        <v>482</v>
      </c>
      <c r="C259" s="246" t="s">
        <v>482</v>
      </c>
      <c r="D259" s="246" t="s">
        <v>482</v>
      </c>
      <c r="E259" s="129" t="s">
        <v>580</v>
      </c>
      <c r="F259" s="130"/>
      <c r="G259" s="130"/>
      <c r="H259" s="130" t="s">
        <v>758</v>
      </c>
      <c r="I259" s="246" t="s">
        <v>562</v>
      </c>
      <c r="J259" s="101"/>
      <c r="K259" s="125" t="str">
        <f t="shared" si="190"/>
        <v xml:space="preserve"> </v>
      </c>
      <c r="L259" s="136">
        <v>12058954.899999997</v>
      </c>
      <c r="M259" s="136">
        <v>18001434.460000001</v>
      </c>
      <c r="N259" s="151">
        <f t="shared" si="191"/>
        <v>0.12236242683271437</v>
      </c>
      <c r="O259" s="136">
        <v>33738651.553625904</v>
      </c>
      <c r="P259" s="136">
        <v>0</v>
      </c>
      <c r="Q259" s="136">
        <f t="shared" si="192"/>
        <v>33738651.553625904</v>
      </c>
      <c r="R259" s="136">
        <v>0</v>
      </c>
      <c r="S259" s="136">
        <f t="shared" si="187"/>
        <v>33738651.553625904</v>
      </c>
      <c r="T259" s="136">
        <f t="shared" ref="T259:T322" si="202">IF($E259=$E$355,IF($F259=$E$362,$S259,0))</f>
        <v>0</v>
      </c>
      <c r="U259" s="136" t="b">
        <f t="shared" ref="U259:U322" si="203">IF($E259=$E$356,IF($F259=$E$362,$S259,0))</f>
        <v>0</v>
      </c>
      <c r="V259" s="136">
        <v>1324870</v>
      </c>
      <c r="W259" s="136">
        <v>0</v>
      </c>
      <c r="X259" s="136">
        <v>0</v>
      </c>
      <c r="Y259" s="136">
        <v>0</v>
      </c>
      <c r="Z259" s="136">
        <v>4948893</v>
      </c>
      <c r="AA259" s="63">
        <f t="shared" si="193"/>
        <v>6273763</v>
      </c>
      <c r="AB259" s="63">
        <v>0</v>
      </c>
      <c r="AC259" s="63">
        <f t="shared" si="194"/>
        <v>40012414.553625904</v>
      </c>
      <c r="AD259" s="44">
        <f>IF(E259='2. UC Pool Allocations by Type'!B$5,'2. UC Pool Allocations by Type'!J$5,IF(E259='2. UC Pool Allocations by Type'!B$6,'2. UC Pool Allocations by Type'!J$6,IF(E259='2. UC Pool Allocations by Type'!B$7,'2. UC Pool Allocations by Type'!J$7,IF(E259='2. UC Pool Allocations by Type'!B$10,'2. UC Pool Allocations by Type'!J$10,IF(E259='2. UC Pool Allocations by Type'!B$14,'2. UC Pool Allocations by Type'!J$14,IF(E259='2. UC Pool Allocations by Type'!B$15,'2. UC Pool Allocations by Type'!J$15,IF(E259='2. UC Pool Allocations by Type'!B$16,'2. UC Pool Allocations by Type'!J$16,0)))))))</f>
        <v>1888113440.4202065</v>
      </c>
      <c r="AE259" s="64">
        <f t="shared" ref="AE259:AE322" si="204">IF(E259=E$355,AC259,0)</f>
        <v>40012414.553625904</v>
      </c>
      <c r="AF259" s="64">
        <f t="shared" ref="AF259:AF322" si="205">IF(E259=E$356,AC259,0)</f>
        <v>0</v>
      </c>
      <c r="AG259" s="64">
        <f t="shared" ref="AG259:AG322" si="206">IF(E259=E$357,AC259,0)</f>
        <v>0</v>
      </c>
      <c r="AH259" s="64">
        <f t="shared" ref="AH259:AH322" si="207">IF(E259=E$358,AC259,0)</f>
        <v>0</v>
      </c>
      <c r="AI259" s="64">
        <f t="shared" ref="AI259:AI322" si="208">IF(E259=E$359,AC259,0)</f>
        <v>0</v>
      </c>
      <c r="AJ259" s="64">
        <f t="shared" ref="AJ259:AJ322" si="209">IF(E259=E$360,AC259,0)</f>
        <v>0</v>
      </c>
      <c r="AK259" s="64">
        <f t="shared" ref="AK259:AK322" si="210">IF(E259=E$361,AC259,0)</f>
        <v>0</v>
      </c>
      <c r="AL259" s="42">
        <f t="shared" ref="AL259:AL322" si="211">IF($E259=$E$355,$AD259*$AC259/$AE$351,IF($E259=$E$356,$AD259*$AC259/$AF$351,IF($E259=$E$357,$AD259*$AC259/$AG$351,IF($E259=$E$358,$AD259*$AC259/$AH$351,IF($E259=$E$359,$AD259*$AC259/$AI$351,IF($E259=$E$360,$AD259*$AC259/$AJ$351,IF($E259=$E$361,$AD259*$AC259/$AK$351,0)))))))</f>
        <v>14934544.966468003</v>
      </c>
      <c r="AM259" s="44">
        <f>IF($F259=$E$362,S259*'1. UC Assumptions'!$H$14,0)</f>
        <v>0</v>
      </c>
      <c r="AN259" s="63">
        <f t="shared" si="195"/>
        <v>0</v>
      </c>
      <c r="AO259" s="63">
        <f t="shared" ref="AO259:AO322" si="212">IF(E259=E$356,AN259,0)</f>
        <v>0</v>
      </c>
      <c r="AP259" s="63">
        <f t="shared" ref="AP259:AP322" si="213">IF(E259=E$356,IF(F259 &lt;&gt; E$362,AL259,0),0)</f>
        <v>0</v>
      </c>
      <c r="AQ259" s="63">
        <f t="shared" ref="AQ259:AQ322" si="214">-AO$351*AP259/AP$351</f>
        <v>0</v>
      </c>
      <c r="AR259" s="63">
        <f t="shared" ref="AR259:AR322" si="215">IF(E259=E$355,AN259,0)</f>
        <v>0</v>
      </c>
      <c r="AS259" s="63">
        <f t="shared" ref="AS259:AS322" si="216">IF(E259=E$355,IF(F259&lt;&gt;E$362,AL259,0),0)</f>
        <v>14934544.966468003</v>
      </c>
      <c r="AT259" s="63">
        <f t="shared" ref="AT259:AT322" si="217">-AR$351*AS259/AS$351</f>
        <v>-1643195.8713788912</v>
      </c>
      <c r="AU259" s="87">
        <f t="shared" si="196"/>
        <v>13291349.095089111</v>
      </c>
      <c r="AV259" s="310">
        <v>12849475.029999999</v>
      </c>
      <c r="AW259" s="310">
        <f>AV259*'1. UC Assumptions'!$C$19</f>
        <v>5630639.9581459993</v>
      </c>
      <c r="AX259" s="311">
        <f>IF(((S259+AA259)-AV259)*'1. UC Assumptions'!$C$19&gt;0,((S259+AA259)-AV259)*'1. UC Assumptions'!$C$19,0)</f>
        <v>11902800.09925287</v>
      </c>
      <c r="AY259" s="311">
        <f t="shared" si="197"/>
        <v>17533440.057398871</v>
      </c>
      <c r="AZ259" s="311">
        <f>ROUND(AY259/'1. UC Assumptions'!$C$19,2)</f>
        <v>40012414.549999997</v>
      </c>
      <c r="BA259" s="311">
        <f t="shared" si="188"/>
        <v>13291349.095089111</v>
      </c>
      <c r="BB259" s="311">
        <f t="shared" ref="BB259:BB322" si="218">IF(E259=E$355,AU259-BA259,0)</f>
        <v>0</v>
      </c>
      <c r="BC259" s="311">
        <f t="shared" ref="BC259:BC322" si="219">IF(E259=E$359,AU259-BA259,0)</f>
        <v>0</v>
      </c>
      <c r="BD259" s="311">
        <f t="shared" ref="BD259:BD322" si="220">IF(E259=E$355,IF(AZ259&gt;=BA259,AZ259-BA259,0),0)</f>
        <v>26721065.454910886</v>
      </c>
      <c r="BE259" s="311">
        <f t="shared" ref="BE259:BE322" si="221">IF(E259=E$359,IF(AZ259&gt;=BA259,AZ259-BA259,0),0)</f>
        <v>0</v>
      </c>
      <c r="BF259" s="311">
        <f t="shared" ref="BF259:BF322" si="222">IF(E259=E$355,BB$351/BD$351*BD259,0)</f>
        <v>0</v>
      </c>
      <c r="BG259" s="311">
        <f t="shared" si="201"/>
        <v>0</v>
      </c>
      <c r="BH259" s="311">
        <v>11516906.506677382</v>
      </c>
      <c r="BI259" s="311">
        <f t="shared" si="198"/>
        <v>13291349.095089111</v>
      </c>
      <c r="BJ259" s="312">
        <f t="shared" si="199"/>
        <v>1774442.5884117298</v>
      </c>
      <c r="BK259" s="311">
        <f t="shared" ref="BK259:BK322" si="223">IF($E259=$E$355,$BI259,0)</f>
        <v>13291349.095089111</v>
      </c>
      <c r="BL259" s="311">
        <f t="shared" ref="BL259:BL322" si="224">IF($E259=$E$356,$BI259,0)</f>
        <v>0</v>
      </c>
      <c r="BM259" s="311">
        <f t="shared" ref="BM259:BM322" si="225">IF($E259=$E$357,$BI259,0)</f>
        <v>0</v>
      </c>
      <c r="BN259" s="311">
        <f t="shared" ref="BN259:BN322" si="226">IF($E259=$E$358,$BI259,0)</f>
        <v>0</v>
      </c>
      <c r="BO259" s="311">
        <f t="shared" ref="BO259:BO322" si="227">IF($E259=$E$359,$BI259,0)</f>
        <v>0</v>
      </c>
      <c r="BP259" s="311">
        <f t="shared" ref="BP259:BP322" si="228">IF($E259=$E$360,$BI259,0)</f>
        <v>0</v>
      </c>
      <c r="BQ259" s="311">
        <f t="shared" ref="BQ259:BQ322" si="229">IF($E259=$E$361,$BI259,0)</f>
        <v>0</v>
      </c>
      <c r="BR259" s="311">
        <f t="shared" si="189"/>
        <v>441874.06508911215</v>
      </c>
      <c r="BS259" s="311">
        <f>ROUNDDOWN(BR259*'1. UC Assumptions'!$C$19,2)</f>
        <v>193629.21</v>
      </c>
      <c r="BT259" s="313">
        <f>IF(BR259&gt;0,BR259/'1. UC Assumptions'!$C$29*'1. UC Assumptions'!$C$28,0)</f>
        <v>388029.0049563176</v>
      </c>
      <c r="BU259" s="312">
        <f>BT259*'1. UC Assumptions'!$C$19</f>
        <v>170034.30997185837</v>
      </c>
      <c r="BV259" s="312">
        <f t="shared" si="200"/>
        <v>13237504.034956317</v>
      </c>
      <c r="BW259" s="79"/>
      <c r="BX259" s="93"/>
      <c r="BY259" s="93"/>
      <c r="BZ259" s="136">
        <v>14042951.939999996</v>
      </c>
      <c r="CA259" s="136">
        <v>33738651.553625904</v>
      </c>
      <c r="CB259" s="146">
        <f t="shared" si="185"/>
        <v>0</v>
      </c>
    </row>
    <row r="260" spans="1:80" s="6" customFormat="1">
      <c r="A260" s="130" t="s">
        <v>1254</v>
      </c>
      <c r="B260" s="130" t="s">
        <v>383</v>
      </c>
      <c r="C260" s="246" t="s">
        <v>383</v>
      </c>
      <c r="D260" s="246" t="s">
        <v>383</v>
      </c>
      <c r="E260" s="129" t="s">
        <v>580</v>
      </c>
      <c r="F260" s="130"/>
      <c r="G260" s="130"/>
      <c r="H260" s="130" t="s">
        <v>742</v>
      </c>
      <c r="I260" s="246" t="s">
        <v>562</v>
      </c>
      <c r="J260" s="101"/>
      <c r="K260" s="125">
        <f t="shared" si="190"/>
        <v>1</v>
      </c>
      <c r="L260" s="136">
        <v>63938292.31548468</v>
      </c>
      <c r="M260" s="136">
        <v>68450500</v>
      </c>
      <c r="N260" s="151">
        <f t="shared" si="191"/>
        <v>0.1881133023457171</v>
      </c>
      <c r="O260" s="136">
        <v>157292885.2315118</v>
      </c>
      <c r="P260" s="136">
        <v>0</v>
      </c>
      <c r="Q260" s="136">
        <f t="shared" si="192"/>
        <v>157292885.2315118</v>
      </c>
      <c r="R260" s="136">
        <v>20414137.185135558</v>
      </c>
      <c r="S260" s="136">
        <f t="shared" si="187"/>
        <v>136878748.04637623</v>
      </c>
      <c r="T260" s="136">
        <f t="shared" si="202"/>
        <v>0</v>
      </c>
      <c r="U260" s="136" t="b">
        <f t="shared" si="203"/>
        <v>0</v>
      </c>
      <c r="V260" s="136">
        <v>25034944</v>
      </c>
      <c r="W260" s="136">
        <v>0</v>
      </c>
      <c r="X260" s="136">
        <v>0</v>
      </c>
      <c r="Y260" s="136">
        <v>0</v>
      </c>
      <c r="Z260" s="136">
        <v>18890921</v>
      </c>
      <c r="AA260" s="63">
        <f t="shared" si="193"/>
        <v>43925865</v>
      </c>
      <c r="AB260" s="63">
        <v>0</v>
      </c>
      <c r="AC260" s="63">
        <f t="shared" si="194"/>
        <v>180804613.04637623</v>
      </c>
      <c r="AD260" s="44">
        <f>IF(E260='2. UC Pool Allocations by Type'!B$5,'2. UC Pool Allocations by Type'!J$5,IF(E260='2. UC Pool Allocations by Type'!B$6,'2. UC Pool Allocations by Type'!J$6,IF(E260='2. UC Pool Allocations by Type'!B$7,'2. UC Pool Allocations by Type'!J$7,IF(E260='2. UC Pool Allocations by Type'!B$10,'2. UC Pool Allocations by Type'!J$10,IF(E260='2. UC Pool Allocations by Type'!B$14,'2. UC Pool Allocations by Type'!J$14,IF(E260='2. UC Pool Allocations by Type'!B$15,'2. UC Pool Allocations by Type'!J$15,IF(E260='2. UC Pool Allocations by Type'!B$16,'2. UC Pool Allocations by Type'!J$16,0)))))))</f>
        <v>1888113440.4202065</v>
      </c>
      <c r="AE260" s="64">
        <f t="shared" si="204"/>
        <v>180804613.04637623</v>
      </c>
      <c r="AF260" s="64">
        <f t="shared" si="205"/>
        <v>0</v>
      </c>
      <c r="AG260" s="64">
        <f t="shared" si="206"/>
        <v>0</v>
      </c>
      <c r="AH260" s="64">
        <f t="shared" si="207"/>
        <v>0</v>
      </c>
      <c r="AI260" s="64">
        <f t="shared" si="208"/>
        <v>0</v>
      </c>
      <c r="AJ260" s="64">
        <f t="shared" si="209"/>
        <v>0</v>
      </c>
      <c r="AK260" s="64">
        <f t="shared" si="210"/>
        <v>0</v>
      </c>
      <c r="AL260" s="42">
        <f t="shared" si="211"/>
        <v>67484920.712970555</v>
      </c>
      <c r="AM260" s="44">
        <f>IF($F260=$E$362,S260*'1. UC Assumptions'!$H$14,0)</f>
        <v>0</v>
      </c>
      <c r="AN260" s="63">
        <f t="shared" si="195"/>
        <v>0</v>
      </c>
      <c r="AO260" s="63">
        <f t="shared" si="212"/>
        <v>0</v>
      </c>
      <c r="AP260" s="63">
        <f t="shared" si="213"/>
        <v>0</v>
      </c>
      <c r="AQ260" s="63">
        <f t="shared" si="214"/>
        <v>0</v>
      </c>
      <c r="AR260" s="63">
        <f t="shared" si="215"/>
        <v>0</v>
      </c>
      <c r="AS260" s="63">
        <f t="shared" si="216"/>
        <v>67484920.712970555</v>
      </c>
      <c r="AT260" s="63">
        <f t="shared" si="217"/>
        <v>-7425130.3501288118</v>
      </c>
      <c r="AU260" s="87">
        <f t="shared" si="196"/>
        <v>60059790.36284174</v>
      </c>
      <c r="AV260" s="310">
        <v>55284066.469999999</v>
      </c>
      <c r="AW260" s="310">
        <f>AV260*'1. UC Assumptions'!$C$19</f>
        <v>24225477.927153997</v>
      </c>
      <c r="AX260" s="311">
        <f>IF(((S260+AA260)-AV260)*'1. UC Assumptions'!$C$19&gt;0,((S260+AA260)-AV260)*'1. UC Assumptions'!$C$19,0)</f>
        <v>55003103.509768061</v>
      </c>
      <c r="AY260" s="311">
        <f t="shared" si="197"/>
        <v>79228581.436922058</v>
      </c>
      <c r="AZ260" s="311">
        <f>ROUND(AY260/'1. UC Assumptions'!$C$19,2)</f>
        <v>180804613.05000001</v>
      </c>
      <c r="BA260" s="311">
        <f t="shared" si="188"/>
        <v>60059790.36284174</v>
      </c>
      <c r="BB260" s="311">
        <f t="shared" si="218"/>
        <v>0</v>
      </c>
      <c r="BC260" s="311">
        <f t="shared" si="219"/>
        <v>0</v>
      </c>
      <c r="BD260" s="311">
        <f t="shared" si="220"/>
        <v>120744822.68715827</v>
      </c>
      <c r="BE260" s="311">
        <f t="shared" si="221"/>
        <v>0</v>
      </c>
      <c r="BF260" s="311">
        <f t="shared" si="222"/>
        <v>0</v>
      </c>
      <c r="BG260" s="311">
        <f t="shared" si="201"/>
        <v>0</v>
      </c>
      <c r="BH260" s="311">
        <v>49550773.3272736</v>
      </c>
      <c r="BI260" s="311">
        <f t="shared" si="198"/>
        <v>60059790.36284174</v>
      </c>
      <c r="BJ260" s="312">
        <f t="shared" si="199"/>
        <v>10509017.03556814</v>
      </c>
      <c r="BK260" s="311">
        <f t="shared" si="223"/>
        <v>60059790.36284174</v>
      </c>
      <c r="BL260" s="311">
        <f t="shared" si="224"/>
        <v>0</v>
      </c>
      <c r="BM260" s="311">
        <f t="shared" si="225"/>
        <v>0</v>
      </c>
      <c r="BN260" s="311">
        <f t="shared" si="226"/>
        <v>0</v>
      </c>
      <c r="BO260" s="311">
        <f t="shared" si="227"/>
        <v>0</v>
      </c>
      <c r="BP260" s="311">
        <f t="shared" si="228"/>
        <v>0</v>
      </c>
      <c r="BQ260" s="311">
        <f t="shared" si="229"/>
        <v>0</v>
      </c>
      <c r="BR260" s="311">
        <f t="shared" si="189"/>
        <v>4775723.8928417414</v>
      </c>
      <c r="BS260" s="311">
        <f>ROUNDDOWN(BR260*'1. UC Assumptions'!$C$19,2)</f>
        <v>2092722.2</v>
      </c>
      <c r="BT260" s="313">
        <f>IF(BR260&gt;0,BR260/'1. UC Assumptions'!$C$29*'1. UC Assumptions'!$C$28,0)</f>
        <v>4193772.6979106059</v>
      </c>
      <c r="BU260" s="312">
        <f>BT260*'1. UC Assumptions'!$C$19</f>
        <v>1837711.1962244273</v>
      </c>
      <c r="BV260" s="312">
        <f t="shared" si="200"/>
        <v>59477839.167910606</v>
      </c>
      <c r="BW260" s="79"/>
      <c r="BX260" s="93"/>
      <c r="BY260" s="93"/>
      <c r="BZ260" s="136">
        <v>80943555.785484672</v>
      </c>
      <c r="CA260" s="136">
        <v>157292885.2315118</v>
      </c>
      <c r="CB260" s="146">
        <f t="shared" si="185"/>
        <v>0</v>
      </c>
    </row>
    <row r="261" spans="1:80" s="6" customFormat="1">
      <c r="A261" s="130" t="s">
        <v>33</v>
      </c>
      <c r="B261" s="130" t="s">
        <v>34</v>
      </c>
      <c r="C261" s="246" t="s">
        <v>34</v>
      </c>
      <c r="D261" s="246" t="s">
        <v>34</v>
      </c>
      <c r="E261" s="129" t="s">
        <v>580</v>
      </c>
      <c r="F261" s="130"/>
      <c r="G261" s="130"/>
      <c r="H261" s="130" t="s">
        <v>32</v>
      </c>
      <c r="I261" s="246" t="s">
        <v>562</v>
      </c>
      <c r="J261" s="101"/>
      <c r="K261" s="125" t="str">
        <f t="shared" si="190"/>
        <v xml:space="preserve"> </v>
      </c>
      <c r="L261" s="136">
        <v>23313398.292564102</v>
      </c>
      <c r="M261" s="136">
        <v>22904043</v>
      </c>
      <c r="N261" s="151">
        <f t="shared" si="191"/>
        <v>0.14786487074775767</v>
      </c>
      <c r="O261" s="136">
        <v>53051377.275581166</v>
      </c>
      <c r="P261" s="136">
        <v>0</v>
      </c>
      <c r="Q261" s="136">
        <f t="shared" si="192"/>
        <v>53051377.275581166</v>
      </c>
      <c r="R261" s="136">
        <v>0</v>
      </c>
      <c r="S261" s="136">
        <f t="shared" si="187"/>
        <v>53051377.275581166</v>
      </c>
      <c r="T261" s="136">
        <f t="shared" si="202"/>
        <v>0</v>
      </c>
      <c r="U261" s="136" t="b">
        <f t="shared" si="203"/>
        <v>0</v>
      </c>
      <c r="V261" s="136">
        <v>0</v>
      </c>
      <c r="W261" s="136">
        <v>0</v>
      </c>
      <c r="X261" s="136">
        <v>0</v>
      </c>
      <c r="Y261" s="136">
        <v>0</v>
      </c>
      <c r="Z261" s="136">
        <v>5904184</v>
      </c>
      <c r="AA261" s="63">
        <f t="shared" si="193"/>
        <v>5904184</v>
      </c>
      <c r="AB261" s="63">
        <v>0</v>
      </c>
      <c r="AC261" s="63">
        <f t="shared" si="194"/>
        <v>58955561.275581166</v>
      </c>
      <c r="AD261" s="44">
        <f>IF(E261='2. UC Pool Allocations by Type'!B$5,'2. UC Pool Allocations by Type'!J$5,IF(E261='2. UC Pool Allocations by Type'!B$6,'2. UC Pool Allocations by Type'!J$6,IF(E261='2. UC Pool Allocations by Type'!B$7,'2. UC Pool Allocations by Type'!J$7,IF(E261='2. UC Pool Allocations by Type'!B$10,'2. UC Pool Allocations by Type'!J$10,IF(E261='2. UC Pool Allocations by Type'!B$14,'2. UC Pool Allocations by Type'!J$14,IF(E261='2. UC Pool Allocations by Type'!B$15,'2. UC Pool Allocations by Type'!J$15,IF(E261='2. UC Pool Allocations by Type'!B$16,'2. UC Pool Allocations by Type'!J$16,0)))))))</f>
        <v>1888113440.4202065</v>
      </c>
      <c r="AE261" s="64">
        <f t="shared" si="204"/>
        <v>58955561.275581166</v>
      </c>
      <c r="AF261" s="64">
        <f t="shared" si="205"/>
        <v>0</v>
      </c>
      <c r="AG261" s="64">
        <f t="shared" si="206"/>
        <v>0</v>
      </c>
      <c r="AH261" s="64">
        <f t="shared" si="207"/>
        <v>0</v>
      </c>
      <c r="AI261" s="64">
        <f t="shared" si="208"/>
        <v>0</v>
      </c>
      <c r="AJ261" s="64">
        <f t="shared" si="209"/>
        <v>0</v>
      </c>
      <c r="AK261" s="64">
        <f t="shared" si="210"/>
        <v>0</v>
      </c>
      <c r="AL261" s="42">
        <f t="shared" si="211"/>
        <v>22005032.455951564</v>
      </c>
      <c r="AM261" s="44">
        <f>IF($F261=$E$362,S261*'1. UC Assumptions'!$H$14,0)</f>
        <v>0</v>
      </c>
      <c r="AN261" s="63">
        <f t="shared" si="195"/>
        <v>0</v>
      </c>
      <c r="AO261" s="63">
        <f t="shared" si="212"/>
        <v>0</v>
      </c>
      <c r="AP261" s="63">
        <f t="shared" si="213"/>
        <v>0</v>
      </c>
      <c r="AQ261" s="63">
        <f t="shared" si="214"/>
        <v>0</v>
      </c>
      <c r="AR261" s="63">
        <f t="shared" si="215"/>
        <v>0</v>
      </c>
      <c r="AS261" s="63">
        <f t="shared" si="216"/>
        <v>22005032.455951564</v>
      </c>
      <c r="AT261" s="63">
        <f t="shared" si="217"/>
        <v>-2421136.938712473</v>
      </c>
      <c r="AU261" s="87">
        <f t="shared" si="196"/>
        <v>19583895.51723909</v>
      </c>
      <c r="AV261" s="310">
        <v>18488128.18</v>
      </c>
      <c r="AW261" s="310">
        <f>AV261*'1. UC Assumptions'!$C$19</f>
        <v>8101497.7684759991</v>
      </c>
      <c r="AX261" s="311">
        <f>IF(((S261+AA261)-AV261)*'1. UC Assumptions'!$C$19&gt;0,((S261+AA261)-AV261)*'1. UC Assumptions'!$C$19,0)</f>
        <v>17732829.182483666</v>
      </c>
      <c r="AY261" s="311">
        <f t="shared" si="197"/>
        <v>25834326.950959664</v>
      </c>
      <c r="AZ261" s="311">
        <f>ROUND(AY261/'1. UC Assumptions'!$C$19,2)</f>
        <v>58955561.280000001</v>
      </c>
      <c r="BA261" s="311">
        <f t="shared" si="188"/>
        <v>19583895.51723909</v>
      </c>
      <c r="BB261" s="311">
        <f t="shared" si="218"/>
        <v>0</v>
      </c>
      <c r="BC261" s="311">
        <f t="shared" si="219"/>
        <v>0</v>
      </c>
      <c r="BD261" s="311">
        <f t="shared" si="220"/>
        <v>39371665.762760907</v>
      </c>
      <c r="BE261" s="311">
        <f t="shared" si="221"/>
        <v>0</v>
      </c>
      <c r="BF261" s="311">
        <f t="shared" si="222"/>
        <v>0</v>
      </c>
      <c r="BG261" s="311">
        <f t="shared" si="201"/>
        <v>0</v>
      </c>
      <c r="BH261" s="311">
        <v>16570797.125418574</v>
      </c>
      <c r="BI261" s="311">
        <f t="shared" si="198"/>
        <v>19583895.51723909</v>
      </c>
      <c r="BJ261" s="312">
        <f t="shared" si="199"/>
        <v>3013098.3918205164</v>
      </c>
      <c r="BK261" s="311">
        <f t="shared" si="223"/>
        <v>19583895.51723909</v>
      </c>
      <c r="BL261" s="311">
        <f t="shared" si="224"/>
        <v>0</v>
      </c>
      <c r="BM261" s="311">
        <f t="shared" si="225"/>
        <v>0</v>
      </c>
      <c r="BN261" s="311">
        <f t="shared" si="226"/>
        <v>0</v>
      </c>
      <c r="BO261" s="311">
        <f t="shared" si="227"/>
        <v>0</v>
      </c>
      <c r="BP261" s="311">
        <f t="shared" si="228"/>
        <v>0</v>
      </c>
      <c r="BQ261" s="311">
        <f t="shared" si="229"/>
        <v>0</v>
      </c>
      <c r="BR261" s="311">
        <f t="shared" si="189"/>
        <v>1095767.3372390904</v>
      </c>
      <c r="BS261" s="311">
        <f>ROUNDDOWN(BR261*'1. UC Assumptions'!$C$19,2)</f>
        <v>480165.24</v>
      </c>
      <c r="BT261" s="313">
        <f>IF(BR261&gt;0,BR261/'1. UC Assumptions'!$C$29*'1. UC Assumptions'!$C$28,0)</f>
        <v>962241.37854021951</v>
      </c>
      <c r="BU261" s="312">
        <f>BT261*'1. UC Assumptions'!$C$19</f>
        <v>421654.17207632418</v>
      </c>
      <c r="BV261" s="312">
        <f t="shared" si="200"/>
        <v>19450369.558540218</v>
      </c>
      <c r="BW261" s="79"/>
      <c r="BX261" s="93"/>
      <c r="BY261" s="93"/>
      <c r="BZ261" s="136">
        <v>27483235.5125641</v>
      </c>
      <c r="CA261" s="136">
        <v>53051377.275581166</v>
      </c>
      <c r="CB261" s="146">
        <f t="shared" si="185"/>
        <v>0</v>
      </c>
    </row>
    <row r="262" spans="1:80" s="6" customFormat="1">
      <c r="A262" s="130" t="s">
        <v>514</v>
      </c>
      <c r="B262" s="130" t="s">
        <v>515</v>
      </c>
      <c r="C262" s="246" t="s">
        <v>515</v>
      </c>
      <c r="D262" s="246" t="s">
        <v>515</v>
      </c>
      <c r="E262" s="129" t="s">
        <v>599</v>
      </c>
      <c r="F262" s="130" t="s">
        <v>604</v>
      </c>
      <c r="G262" s="130"/>
      <c r="H262" s="130" t="s">
        <v>761</v>
      </c>
      <c r="I262" s="246" t="s">
        <v>1444</v>
      </c>
      <c r="J262" s="101"/>
      <c r="K262" s="125">
        <f t="shared" si="190"/>
        <v>1</v>
      </c>
      <c r="L262" s="136">
        <v>875875.03675259766</v>
      </c>
      <c r="M262" s="136">
        <v>1695483</v>
      </c>
      <c r="N262" s="151">
        <f t="shared" si="191"/>
        <v>5.8759822410282769E-2</v>
      </c>
      <c r="O262" s="136">
        <v>2722450.5783454333</v>
      </c>
      <c r="P262" s="136">
        <v>0</v>
      </c>
      <c r="Q262" s="136">
        <f t="shared" si="192"/>
        <v>2722450.5783454333</v>
      </c>
      <c r="R262" s="136">
        <v>1038439.1764880737</v>
      </c>
      <c r="S262" s="136">
        <f t="shared" si="187"/>
        <v>1684011.4018573598</v>
      </c>
      <c r="T262" s="136" t="b">
        <f t="shared" si="202"/>
        <v>0</v>
      </c>
      <c r="U262" s="136">
        <f t="shared" si="203"/>
        <v>1684011.4018573598</v>
      </c>
      <c r="V262" s="136">
        <v>80607.320000000007</v>
      </c>
      <c r="W262" s="136">
        <v>0</v>
      </c>
      <c r="X262" s="136">
        <v>0</v>
      </c>
      <c r="Y262" s="136">
        <v>0</v>
      </c>
      <c r="Z262" s="136">
        <v>0</v>
      </c>
      <c r="AA262" s="63">
        <f t="shared" si="193"/>
        <v>80607.320000000007</v>
      </c>
      <c r="AB262" s="63">
        <v>0</v>
      </c>
      <c r="AC262" s="63">
        <f t="shared" si="194"/>
        <v>1764618.7218573599</v>
      </c>
      <c r="AD262" s="44">
        <f>IF(E262='2. UC Pool Allocations by Type'!B$5,'2. UC Pool Allocations by Type'!J$5,IF(E262='2. UC Pool Allocations by Type'!B$6,'2. UC Pool Allocations by Type'!J$6,IF(E262='2. UC Pool Allocations by Type'!B$7,'2. UC Pool Allocations by Type'!J$7,IF(E262='2. UC Pool Allocations by Type'!B$10,'2. UC Pool Allocations by Type'!J$10,IF(E262='2. UC Pool Allocations by Type'!B$14,'2. UC Pool Allocations by Type'!J$14,IF(E262='2. UC Pool Allocations by Type'!B$15,'2. UC Pool Allocations by Type'!J$15,IF(E262='2. UC Pool Allocations by Type'!B$16,'2. UC Pool Allocations by Type'!J$16,0)))))))</f>
        <v>232198730.65142876</v>
      </c>
      <c r="AE262" s="64">
        <f t="shared" si="204"/>
        <v>0</v>
      </c>
      <c r="AF262" s="64">
        <f t="shared" si="205"/>
        <v>1764618.7218573599</v>
      </c>
      <c r="AG262" s="64">
        <f t="shared" si="206"/>
        <v>0</v>
      </c>
      <c r="AH262" s="64">
        <f t="shared" si="207"/>
        <v>0</v>
      </c>
      <c r="AI262" s="64">
        <f t="shared" si="208"/>
        <v>0</v>
      </c>
      <c r="AJ262" s="64">
        <f t="shared" si="209"/>
        <v>0</v>
      </c>
      <c r="AK262" s="64">
        <f t="shared" si="210"/>
        <v>0</v>
      </c>
      <c r="AL262" s="42">
        <f t="shared" si="211"/>
        <v>883781.54037044011</v>
      </c>
      <c r="AM262" s="44">
        <f>IF($F262=$E$362,S262*'1. UC Assumptions'!$H$14,0)</f>
        <v>1338573.1655789269</v>
      </c>
      <c r="AN262" s="63">
        <f t="shared" si="195"/>
        <v>454791.6252084868</v>
      </c>
      <c r="AO262" s="63">
        <f t="shared" si="212"/>
        <v>454791.6252084868</v>
      </c>
      <c r="AP262" s="63">
        <f t="shared" si="213"/>
        <v>0</v>
      </c>
      <c r="AQ262" s="63">
        <f t="shared" si="214"/>
        <v>0</v>
      </c>
      <c r="AR262" s="63">
        <f t="shared" si="215"/>
        <v>0</v>
      </c>
      <c r="AS262" s="63">
        <f t="shared" si="216"/>
        <v>0</v>
      </c>
      <c r="AT262" s="63">
        <f t="shared" si="217"/>
        <v>0</v>
      </c>
      <c r="AU262" s="87">
        <f t="shared" si="196"/>
        <v>1338573.1655789269</v>
      </c>
      <c r="AV262" s="310">
        <v>1334775.99</v>
      </c>
      <c r="AW262" s="310">
        <f>AV262*'1. UC Assumptions'!$C$19</f>
        <v>584898.83881799993</v>
      </c>
      <c r="AX262" s="311">
        <f>IF(((S262+AA262)-AV262)*'1. UC Assumptions'!$C$19&gt;0,((S262+AA262)-AV262)*'1. UC Assumptions'!$C$19,0)</f>
        <v>188357.08509989508</v>
      </c>
      <c r="AY262" s="311">
        <f t="shared" si="197"/>
        <v>773255.92391789495</v>
      </c>
      <c r="AZ262" s="311">
        <f>ROUND(AY262/'1. UC Assumptions'!$C$19,2)</f>
        <v>1764618.72</v>
      </c>
      <c r="BA262" s="311">
        <f t="shared" si="188"/>
        <v>1338573.1655789269</v>
      </c>
      <c r="BB262" s="311">
        <f t="shared" si="218"/>
        <v>0</v>
      </c>
      <c r="BC262" s="311">
        <f t="shared" si="219"/>
        <v>0</v>
      </c>
      <c r="BD262" s="311">
        <f t="shared" si="220"/>
        <v>0</v>
      </c>
      <c r="BE262" s="311">
        <f t="shared" si="221"/>
        <v>0</v>
      </c>
      <c r="BF262" s="311">
        <f t="shared" si="222"/>
        <v>0</v>
      </c>
      <c r="BG262" s="311">
        <f t="shared" si="201"/>
        <v>0</v>
      </c>
      <c r="BH262" s="311">
        <v>1334775.9986165543</v>
      </c>
      <c r="BI262" s="311">
        <f t="shared" si="198"/>
        <v>1338573.1655789269</v>
      </c>
      <c r="BJ262" s="312">
        <f t="shared" si="199"/>
        <v>3797.1669623726048</v>
      </c>
      <c r="BK262" s="311">
        <f t="shared" si="223"/>
        <v>0</v>
      </c>
      <c r="BL262" s="311">
        <f t="shared" si="224"/>
        <v>1338573.1655789269</v>
      </c>
      <c r="BM262" s="311">
        <f t="shared" si="225"/>
        <v>0</v>
      </c>
      <c r="BN262" s="311">
        <f t="shared" si="226"/>
        <v>0</v>
      </c>
      <c r="BO262" s="311">
        <f t="shared" si="227"/>
        <v>0</v>
      </c>
      <c r="BP262" s="311">
        <f t="shared" si="228"/>
        <v>0</v>
      </c>
      <c r="BQ262" s="311">
        <f t="shared" si="229"/>
        <v>0</v>
      </c>
      <c r="BR262" s="311">
        <f t="shared" si="189"/>
        <v>3797.1755789269228</v>
      </c>
      <c r="BS262" s="311">
        <f>ROUNDDOWN(BR262*'1. UC Assumptions'!$C$19,2)</f>
        <v>1663.92</v>
      </c>
      <c r="BT262" s="313">
        <f>IF(BR262&gt;0,BR262/'1. UC Assumptions'!$C$29*'1. UC Assumptions'!$C$28,0)</f>
        <v>3334.4664870482984</v>
      </c>
      <c r="BU262" s="312">
        <f>BT262*'1. UC Assumptions'!$C$19</f>
        <v>1461.1632146245643</v>
      </c>
      <c r="BV262" s="312">
        <f t="shared" si="200"/>
        <v>1338110.4564870482</v>
      </c>
      <c r="BW262" s="79"/>
      <c r="BX262" s="93"/>
      <c r="BY262" s="93"/>
      <c r="BZ262" s="136">
        <v>890253.36675259774</v>
      </c>
      <c r="CA262" s="136">
        <v>2722450.5783454333</v>
      </c>
      <c r="CB262" s="146">
        <f t="shared" si="185"/>
        <v>0</v>
      </c>
    </row>
    <row r="263" spans="1:80" s="6" customFormat="1">
      <c r="A263" s="130" t="s">
        <v>254</v>
      </c>
      <c r="B263" s="130" t="s">
        <v>849</v>
      </c>
      <c r="C263" s="246" t="s">
        <v>849</v>
      </c>
      <c r="D263" s="246" t="s">
        <v>849</v>
      </c>
      <c r="E263" s="129" t="s">
        <v>580</v>
      </c>
      <c r="F263" s="130" t="s">
        <v>604</v>
      </c>
      <c r="G263" s="130"/>
      <c r="H263" s="130" t="s">
        <v>717</v>
      </c>
      <c r="I263" s="246" t="s">
        <v>1350</v>
      </c>
      <c r="J263" s="101"/>
      <c r="K263" s="125" t="str">
        <f t="shared" si="190"/>
        <v xml:space="preserve"> </v>
      </c>
      <c r="L263" s="136">
        <v>853539.24730040133</v>
      </c>
      <c r="M263" s="136">
        <v>470577</v>
      </c>
      <c r="N263" s="151">
        <f t="shared" si="191"/>
        <v>5.6381958559110545E-2</v>
      </c>
      <c r="O263" s="136">
        <v>1398772.5146831376</v>
      </c>
      <c r="P263" s="136">
        <v>0</v>
      </c>
      <c r="Q263" s="136">
        <f t="shared" si="192"/>
        <v>1398772.5146831376</v>
      </c>
      <c r="R263" s="136">
        <v>0</v>
      </c>
      <c r="S263" s="136">
        <f t="shared" si="187"/>
        <v>1398772.5146831376</v>
      </c>
      <c r="T263" s="136">
        <f t="shared" si="202"/>
        <v>1398772.5146831376</v>
      </c>
      <c r="U263" s="136" t="b">
        <f t="shared" si="203"/>
        <v>0</v>
      </c>
      <c r="V263" s="136">
        <v>39402.25</v>
      </c>
      <c r="W263" s="136">
        <v>0</v>
      </c>
      <c r="X263" s="136">
        <v>0</v>
      </c>
      <c r="Y263" s="136">
        <v>0</v>
      </c>
      <c r="Z263" s="136">
        <v>0</v>
      </c>
      <c r="AA263" s="63">
        <f t="shared" si="193"/>
        <v>39402.25</v>
      </c>
      <c r="AB263" s="63">
        <v>0</v>
      </c>
      <c r="AC263" s="63">
        <f t="shared" si="194"/>
        <v>1438174.7646831376</v>
      </c>
      <c r="AD263" s="44">
        <f>IF(E263='2. UC Pool Allocations by Type'!B$5,'2. UC Pool Allocations by Type'!J$5,IF(E263='2. UC Pool Allocations by Type'!B$6,'2. UC Pool Allocations by Type'!J$6,IF(E263='2. UC Pool Allocations by Type'!B$7,'2. UC Pool Allocations by Type'!J$7,IF(E263='2. UC Pool Allocations by Type'!B$10,'2. UC Pool Allocations by Type'!J$10,IF(E263='2. UC Pool Allocations by Type'!B$14,'2. UC Pool Allocations by Type'!J$14,IF(E263='2. UC Pool Allocations by Type'!B$15,'2. UC Pool Allocations by Type'!J$15,IF(E263='2. UC Pool Allocations by Type'!B$16,'2. UC Pool Allocations by Type'!J$16,0)))))))</f>
        <v>1888113440.4202065</v>
      </c>
      <c r="AE263" s="64">
        <f t="shared" si="204"/>
        <v>1438174.7646831376</v>
      </c>
      <c r="AF263" s="64">
        <f t="shared" si="205"/>
        <v>0</v>
      </c>
      <c r="AG263" s="64">
        <f t="shared" si="206"/>
        <v>0</v>
      </c>
      <c r="AH263" s="64">
        <f t="shared" si="207"/>
        <v>0</v>
      </c>
      <c r="AI263" s="64">
        <f t="shared" si="208"/>
        <v>0</v>
      </c>
      <c r="AJ263" s="64">
        <f t="shared" si="209"/>
        <v>0</v>
      </c>
      <c r="AK263" s="64">
        <f t="shared" si="210"/>
        <v>0</v>
      </c>
      <c r="AL263" s="42">
        <f t="shared" si="211"/>
        <v>536795.54039443715</v>
      </c>
      <c r="AM263" s="44">
        <f>IF($F263=$E$362,S263*'1. UC Assumptions'!$H$14,0)</f>
        <v>1111844.8193635195</v>
      </c>
      <c r="AN263" s="63">
        <f t="shared" si="195"/>
        <v>575049.2789690824</v>
      </c>
      <c r="AO263" s="63">
        <f t="shared" si="212"/>
        <v>0</v>
      </c>
      <c r="AP263" s="63">
        <f t="shared" si="213"/>
        <v>0</v>
      </c>
      <c r="AQ263" s="63">
        <f t="shared" si="214"/>
        <v>0</v>
      </c>
      <c r="AR263" s="63">
        <f t="shared" si="215"/>
        <v>575049.2789690824</v>
      </c>
      <c r="AS263" s="63">
        <f t="shared" si="216"/>
        <v>0</v>
      </c>
      <c r="AT263" s="63">
        <f t="shared" si="217"/>
        <v>0</v>
      </c>
      <c r="AU263" s="87">
        <f t="shared" si="196"/>
        <v>1111844.8193635195</v>
      </c>
      <c r="AV263" s="310">
        <v>1108316.73</v>
      </c>
      <c r="AW263" s="310">
        <f>AV263*'1. UC Assumptions'!$C$19</f>
        <v>485664.39108599996</v>
      </c>
      <c r="AX263" s="311">
        <f>IF(((S263+AA263)-AV263)*'1. UC Assumptions'!$C$19&gt;0,((S263+AA263)-AV263)*'1. UC Assumptions'!$C$19,0)</f>
        <v>144543.79079815091</v>
      </c>
      <c r="AY263" s="311">
        <f t="shared" si="197"/>
        <v>630208.18188415084</v>
      </c>
      <c r="AZ263" s="311">
        <f>ROUND(AY263/'1. UC Assumptions'!$C$19,2)</f>
        <v>1438174.76</v>
      </c>
      <c r="BA263" s="311">
        <f t="shared" si="188"/>
        <v>1111844.8193635195</v>
      </c>
      <c r="BB263" s="311">
        <f t="shared" si="218"/>
        <v>0</v>
      </c>
      <c r="BC263" s="311">
        <f t="shared" si="219"/>
        <v>0</v>
      </c>
      <c r="BD263" s="311">
        <f t="shared" si="220"/>
        <v>326329.94063648046</v>
      </c>
      <c r="BE263" s="311">
        <f t="shared" si="221"/>
        <v>0</v>
      </c>
      <c r="BF263" s="311">
        <f t="shared" si="222"/>
        <v>0</v>
      </c>
      <c r="BG263" s="311">
        <f t="shared" si="201"/>
        <v>0</v>
      </c>
      <c r="BH263" s="311">
        <v>1108317.3601530965</v>
      </c>
      <c r="BI263" s="311">
        <f t="shared" si="198"/>
        <v>1111844.8193635195</v>
      </c>
      <c r="BJ263" s="312">
        <f t="shared" si="199"/>
        <v>3527.4592104230542</v>
      </c>
      <c r="BK263" s="311">
        <f t="shared" si="223"/>
        <v>1111844.8193635195</v>
      </c>
      <c r="BL263" s="311">
        <f t="shared" si="224"/>
        <v>0</v>
      </c>
      <c r="BM263" s="311">
        <f t="shared" si="225"/>
        <v>0</v>
      </c>
      <c r="BN263" s="311">
        <f t="shared" si="226"/>
        <v>0</v>
      </c>
      <c r="BO263" s="311">
        <f t="shared" si="227"/>
        <v>0</v>
      </c>
      <c r="BP263" s="311">
        <f t="shared" si="228"/>
        <v>0</v>
      </c>
      <c r="BQ263" s="311">
        <f t="shared" si="229"/>
        <v>0</v>
      </c>
      <c r="BR263" s="311">
        <f t="shared" si="189"/>
        <v>3528.089363519568</v>
      </c>
      <c r="BS263" s="311">
        <f>ROUNDDOWN(BR263*'1. UC Assumptions'!$C$19,2)</f>
        <v>1546</v>
      </c>
      <c r="BT263" s="313">
        <f>IF(BR263&gt;0,BR263/'1. UC Assumptions'!$C$29*'1. UC Assumptions'!$C$28,0)</f>
        <v>3098.1700744246696</v>
      </c>
      <c r="BU263" s="312">
        <f>BT263*'1. UC Assumptions'!$C$19</f>
        <v>1357.6181266128901</v>
      </c>
      <c r="BV263" s="312">
        <f t="shared" si="200"/>
        <v>1111414.9000744247</v>
      </c>
      <c r="BW263" s="79"/>
      <c r="BX263" s="93"/>
      <c r="BY263" s="93"/>
      <c r="BZ263" s="136">
        <v>857952.88730040123</v>
      </c>
      <c r="CA263" s="136">
        <v>1398772.5146831376</v>
      </c>
      <c r="CB263" s="146">
        <f t="shared" si="185"/>
        <v>0</v>
      </c>
    </row>
    <row r="264" spans="1:80" s="6" customFormat="1">
      <c r="A264" s="130" t="s">
        <v>396</v>
      </c>
      <c r="B264" s="130" t="s">
        <v>397</v>
      </c>
      <c r="C264" s="246" t="s">
        <v>397</v>
      </c>
      <c r="D264" s="246" t="s">
        <v>397</v>
      </c>
      <c r="E264" s="129" t="s">
        <v>580</v>
      </c>
      <c r="F264" s="130"/>
      <c r="G264" s="130"/>
      <c r="H264" s="130" t="s">
        <v>743</v>
      </c>
      <c r="I264" s="246" t="s">
        <v>1440</v>
      </c>
      <c r="J264" s="101"/>
      <c r="K264" s="125">
        <f t="shared" si="190"/>
        <v>1</v>
      </c>
      <c r="L264" s="136">
        <v>21724569.70331737</v>
      </c>
      <c r="M264" s="136">
        <v>29226110.169999998</v>
      </c>
      <c r="N264" s="151">
        <f t="shared" si="191"/>
        <v>9.1379652845730464E-2</v>
      </c>
      <c r="O264" s="136">
        <v>55513190.915588692</v>
      </c>
      <c r="P264" s="136">
        <v>93344.396806366742</v>
      </c>
      <c r="Q264" s="136">
        <f t="shared" si="192"/>
        <v>55606535.312395059</v>
      </c>
      <c r="R264" s="136">
        <v>4946443.0605134815</v>
      </c>
      <c r="S264" s="136">
        <f t="shared" si="187"/>
        <v>50660092.251881577</v>
      </c>
      <c r="T264" s="136">
        <f t="shared" si="202"/>
        <v>0</v>
      </c>
      <c r="U264" s="136" t="b">
        <f t="shared" si="203"/>
        <v>0</v>
      </c>
      <c r="V264" s="136">
        <v>1385735</v>
      </c>
      <c r="W264" s="136">
        <v>0</v>
      </c>
      <c r="X264" s="136">
        <v>0</v>
      </c>
      <c r="Y264" s="136">
        <v>0</v>
      </c>
      <c r="Z264" s="136">
        <v>0</v>
      </c>
      <c r="AA264" s="63">
        <f t="shared" si="193"/>
        <v>1385735</v>
      </c>
      <c r="AB264" s="63">
        <v>0</v>
      </c>
      <c r="AC264" s="63">
        <f t="shared" si="194"/>
        <v>52045827.251881577</v>
      </c>
      <c r="AD264" s="44">
        <f>IF(E264='2. UC Pool Allocations by Type'!B$5,'2. UC Pool Allocations by Type'!J$5,IF(E264='2. UC Pool Allocations by Type'!B$6,'2. UC Pool Allocations by Type'!J$6,IF(E264='2. UC Pool Allocations by Type'!B$7,'2. UC Pool Allocations by Type'!J$7,IF(E264='2. UC Pool Allocations by Type'!B$10,'2. UC Pool Allocations by Type'!J$10,IF(E264='2. UC Pool Allocations by Type'!B$14,'2. UC Pool Allocations by Type'!J$14,IF(E264='2. UC Pool Allocations by Type'!B$15,'2. UC Pool Allocations by Type'!J$15,IF(E264='2. UC Pool Allocations by Type'!B$16,'2. UC Pool Allocations by Type'!J$16,0)))))))</f>
        <v>1888113440.4202065</v>
      </c>
      <c r="AE264" s="64">
        <f t="shared" si="204"/>
        <v>52045827.251881577</v>
      </c>
      <c r="AF264" s="64">
        <f t="shared" si="205"/>
        <v>0</v>
      </c>
      <c r="AG264" s="64">
        <f t="shared" si="206"/>
        <v>0</v>
      </c>
      <c r="AH264" s="64">
        <f t="shared" si="207"/>
        <v>0</v>
      </c>
      <c r="AI264" s="64">
        <f t="shared" si="208"/>
        <v>0</v>
      </c>
      <c r="AJ264" s="64">
        <f t="shared" si="209"/>
        <v>0</v>
      </c>
      <c r="AK264" s="64">
        <f t="shared" si="210"/>
        <v>0</v>
      </c>
      <c r="AL264" s="42">
        <f t="shared" si="211"/>
        <v>19425989.560527898</v>
      </c>
      <c r="AM264" s="44">
        <f>IF($F264=$E$362,S264*'1. UC Assumptions'!$H$14,0)</f>
        <v>0</v>
      </c>
      <c r="AN264" s="63">
        <f t="shared" si="195"/>
        <v>0</v>
      </c>
      <c r="AO264" s="63">
        <f t="shared" si="212"/>
        <v>0</v>
      </c>
      <c r="AP264" s="63">
        <f t="shared" si="213"/>
        <v>0</v>
      </c>
      <c r="AQ264" s="63">
        <f t="shared" si="214"/>
        <v>0</v>
      </c>
      <c r="AR264" s="63">
        <f t="shared" si="215"/>
        <v>0</v>
      </c>
      <c r="AS264" s="63">
        <f t="shared" si="216"/>
        <v>19425989.560527898</v>
      </c>
      <c r="AT264" s="63">
        <f t="shared" si="217"/>
        <v>-2137373.848013401</v>
      </c>
      <c r="AU264" s="87">
        <f t="shared" si="196"/>
        <v>17288615.712514497</v>
      </c>
      <c r="AV264" s="310">
        <v>16992204.93</v>
      </c>
      <c r="AW264" s="310">
        <f>AV264*'1. UC Assumptions'!$C$19</f>
        <v>7445984.2003259994</v>
      </c>
      <c r="AX264" s="311">
        <f>IF(((S264+AA264)-AV264)*'1. UC Assumptions'!$C$19&gt;0,((S264+AA264)-AV264)*'1. UC Assumptions'!$C$19,0)</f>
        <v>15360497.301448507</v>
      </c>
      <c r="AY264" s="311">
        <f t="shared" si="197"/>
        <v>22806481.501774505</v>
      </c>
      <c r="AZ264" s="311">
        <f>ROUND(AY264/'1. UC Assumptions'!$C$19,2)</f>
        <v>52045827.25</v>
      </c>
      <c r="BA264" s="311">
        <f t="shared" si="188"/>
        <v>17288615.712514497</v>
      </c>
      <c r="BB264" s="311">
        <f t="shared" si="218"/>
        <v>0</v>
      </c>
      <c r="BC264" s="311">
        <f t="shared" si="219"/>
        <v>0</v>
      </c>
      <c r="BD264" s="311">
        <f t="shared" si="220"/>
        <v>34757211.537485503</v>
      </c>
      <c r="BE264" s="311">
        <f t="shared" si="221"/>
        <v>0</v>
      </c>
      <c r="BF264" s="311">
        <f t="shared" si="222"/>
        <v>0</v>
      </c>
      <c r="BG264" s="311">
        <f t="shared" si="201"/>
        <v>0</v>
      </c>
      <c r="BH264" s="311">
        <v>15230010.192121753</v>
      </c>
      <c r="BI264" s="311">
        <f t="shared" si="198"/>
        <v>17288615.712514497</v>
      </c>
      <c r="BJ264" s="312">
        <f t="shared" si="199"/>
        <v>2058605.5203927439</v>
      </c>
      <c r="BK264" s="311">
        <f t="shared" si="223"/>
        <v>17288615.712514497</v>
      </c>
      <c r="BL264" s="311">
        <f t="shared" si="224"/>
        <v>0</v>
      </c>
      <c r="BM264" s="311">
        <f t="shared" si="225"/>
        <v>0</v>
      </c>
      <c r="BN264" s="311">
        <f t="shared" si="226"/>
        <v>0</v>
      </c>
      <c r="BO264" s="311">
        <f t="shared" si="227"/>
        <v>0</v>
      </c>
      <c r="BP264" s="311">
        <f t="shared" si="228"/>
        <v>0</v>
      </c>
      <c r="BQ264" s="311">
        <f t="shared" si="229"/>
        <v>0</v>
      </c>
      <c r="BR264" s="311">
        <f t="shared" si="189"/>
        <v>296410.78251449764</v>
      </c>
      <c r="BS264" s="311">
        <f>ROUNDDOWN(BR264*'1. UC Assumptions'!$C$19,2)</f>
        <v>129887.2</v>
      </c>
      <c r="BT264" s="313">
        <f>IF(BR264&gt;0,BR264/'1. UC Assumptions'!$C$29*'1. UC Assumptions'!$C$28,0)</f>
        <v>260291.31393857402</v>
      </c>
      <c r="BU264" s="312">
        <f>BT264*'1. UC Assumptions'!$C$19</f>
        <v>114059.65376788314</v>
      </c>
      <c r="BV264" s="312">
        <f t="shared" si="200"/>
        <v>17252496.243938573</v>
      </c>
      <c r="BW264" s="79"/>
      <c r="BX264" s="93"/>
      <c r="BY264" s="93"/>
      <c r="BZ264" s="136">
        <v>23499356.263317373</v>
      </c>
      <c r="CA264" s="136">
        <v>55513190.915588692</v>
      </c>
      <c r="CB264" s="146">
        <f t="shared" si="185"/>
        <v>-93344.396806366742</v>
      </c>
    </row>
    <row r="265" spans="1:80" s="6" customFormat="1">
      <c r="A265" s="130" t="s">
        <v>463</v>
      </c>
      <c r="B265" s="130" t="s">
        <v>464</v>
      </c>
      <c r="C265" s="246" t="s">
        <v>464</v>
      </c>
      <c r="D265" s="246" t="s">
        <v>464</v>
      </c>
      <c r="E265" s="129" t="s">
        <v>580</v>
      </c>
      <c r="F265" s="130" t="s">
        <v>604</v>
      </c>
      <c r="G265" s="130"/>
      <c r="H265" s="130" t="s">
        <v>1129</v>
      </c>
      <c r="I265" s="246" t="s">
        <v>1445</v>
      </c>
      <c r="J265" s="101"/>
      <c r="K265" s="125" t="str">
        <f t="shared" si="190"/>
        <v xml:space="preserve"> </v>
      </c>
      <c r="L265" s="136">
        <v>421860.57804483204</v>
      </c>
      <c r="M265" s="136">
        <v>372285</v>
      </c>
      <c r="N265" s="151">
        <f t="shared" si="191"/>
        <v>5.8911195323137155E-2</v>
      </c>
      <c r="O265" s="136">
        <v>840929.64330803673</v>
      </c>
      <c r="P265" s="136">
        <v>0</v>
      </c>
      <c r="Q265" s="136">
        <f t="shared" si="192"/>
        <v>840929.64330803673</v>
      </c>
      <c r="R265" s="136">
        <v>0</v>
      </c>
      <c r="S265" s="136">
        <f t="shared" si="187"/>
        <v>840929.64330803673</v>
      </c>
      <c r="T265" s="136">
        <f t="shared" si="202"/>
        <v>840929.64330803673</v>
      </c>
      <c r="U265" s="136" t="b">
        <f t="shared" si="203"/>
        <v>0</v>
      </c>
      <c r="V265" s="136">
        <v>-6828</v>
      </c>
      <c r="W265" s="136">
        <v>0</v>
      </c>
      <c r="X265" s="136">
        <v>0</v>
      </c>
      <c r="Y265" s="136">
        <v>0</v>
      </c>
      <c r="Z265" s="136">
        <v>0</v>
      </c>
      <c r="AA265" s="63">
        <f t="shared" si="193"/>
        <v>-6828</v>
      </c>
      <c r="AB265" s="63">
        <v>0</v>
      </c>
      <c r="AC265" s="63">
        <f t="shared" si="194"/>
        <v>834101.64330803673</v>
      </c>
      <c r="AD265" s="44">
        <f>IF(E265='2. UC Pool Allocations by Type'!B$5,'2. UC Pool Allocations by Type'!J$5,IF(E265='2. UC Pool Allocations by Type'!B$6,'2. UC Pool Allocations by Type'!J$6,IF(E265='2. UC Pool Allocations by Type'!B$7,'2. UC Pool Allocations by Type'!J$7,IF(E265='2. UC Pool Allocations by Type'!B$10,'2. UC Pool Allocations by Type'!J$10,IF(E265='2. UC Pool Allocations by Type'!B$14,'2. UC Pool Allocations by Type'!J$14,IF(E265='2. UC Pool Allocations by Type'!B$15,'2. UC Pool Allocations by Type'!J$15,IF(E265='2. UC Pool Allocations by Type'!B$16,'2. UC Pool Allocations by Type'!J$16,0)))))))</f>
        <v>1888113440.4202065</v>
      </c>
      <c r="AE265" s="64">
        <f t="shared" si="204"/>
        <v>834101.64330803673</v>
      </c>
      <c r="AF265" s="64">
        <f t="shared" si="205"/>
        <v>0</v>
      </c>
      <c r="AG265" s="64">
        <f t="shared" si="206"/>
        <v>0</v>
      </c>
      <c r="AH265" s="64">
        <f t="shared" si="207"/>
        <v>0</v>
      </c>
      <c r="AI265" s="64">
        <f t="shared" si="208"/>
        <v>0</v>
      </c>
      <c r="AJ265" s="64">
        <f t="shared" si="209"/>
        <v>0</v>
      </c>
      <c r="AK265" s="64">
        <f t="shared" si="210"/>
        <v>0</v>
      </c>
      <c r="AL265" s="42">
        <f t="shared" si="211"/>
        <v>311326.58794918668</v>
      </c>
      <c r="AM265" s="44">
        <f>IF($F265=$E$362,S265*'1. UC Assumptions'!$H$14,0)</f>
        <v>668431.25493715738</v>
      </c>
      <c r="AN265" s="63">
        <f t="shared" si="195"/>
        <v>357104.6669879707</v>
      </c>
      <c r="AO265" s="63">
        <f t="shared" si="212"/>
        <v>0</v>
      </c>
      <c r="AP265" s="63">
        <f t="shared" si="213"/>
        <v>0</v>
      </c>
      <c r="AQ265" s="63">
        <f t="shared" si="214"/>
        <v>0</v>
      </c>
      <c r="AR265" s="63">
        <f t="shared" si="215"/>
        <v>357104.6669879707</v>
      </c>
      <c r="AS265" s="63">
        <f t="shared" si="216"/>
        <v>0</v>
      </c>
      <c r="AT265" s="63">
        <f t="shared" si="217"/>
        <v>0</v>
      </c>
      <c r="AU265" s="87">
        <f t="shared" si="196"/>
        <v>668431.25493715738</v>
      </c>
      <c r="AV265" s="310">
        <v>664703.49</v>
      </c>
      <c r="AW265" s="310">
        <f>AV265*'1. UC Assumptions'!$C$19</f>
        <v>291273.06931799999</v>
      </c>
      <c r="AX265" s="311">
        <f>IF(((S265+AA265)-AV265)*'1. UC Assumptions'!$C$19&gt;0,((S265+AA265)-AV265)*'1. UC Assumptions'!$C$19,0)</f>
        <v>74230.270779581697</v>
      </c>
      <c r="AY265" s="311">
        <f t="shared" si="197"/>
        <v>365503.34009758168</v>
      </c>
      <c r="AZ265" s="311">
        <f>ROUND(AY265/'1. UC Assumptions'!$C$19,2)</f>
        <v>834101.64</v>
      </c>
      <c r="BA265" s="311">
        <f t="shared" si="188"/>
        <v>668431.25493715738</v>
      </c>
      <c r="BB265" s="311">
        <f t="shared" si="218"/>
        <v>0</v>
      </c>
      <c r="BC265" s="311">
        <f t="shared" si="219"/>
        <v>0</v>
      </c>
      <c r="BD265" s="311">
        <f t="shared" si="220"/>
        <v>165670.38506284263</v>
      </c>
      <c r="BE265" s="311">
        <f t="shared" si="221"/>
        <v>0</v>
      </c>
      <c r="BF265" s="311">
        <f t="shared" si="222"/>
        <v>0</v>
      </c>
      <c r="BG265" s="311">
        <f t="shared" si="201"/>
        <v>0</v>
      </c>
      <c r="BH265" s="311">
        <v>664703.50901094568</v>
      </c>
      <c r="BI265" s="311">
        <f t="shared" si="198"/>
        <v>668431.25493715738</v>
      </c>
      <c r="BJ265" s="312">
        <f t="shared" si="199"/>
        <v>3727.7459262117045</v>
      </c>
      <c r="BK265" s="311">
        <f t="shared" si="223"/>
        <v>668431.25493715738</v>
      </c>
      <c r="BL265" s="311">
        <f t="shared" si="224"/>
        <v>0</v>
      </c>
      <c r="BM265" s="311">
        <f t="shared" si="225"/>
        <v>0</v>
      </c>
      <c r="BN265" s="311">
        <f t="shared" si="226"/>
        <v>0</v>
      </c>
      <c r="BO265" s="311">
        <f t="shared" si="227"/>
        <v>0</v>
      </c>
      <c r="BP265" s="311">
        <f t="shared" si="228"/>
        <v>0</v>
      </c>
      <c r="BQ265" s="311">
        <f t="shared" si="229"/>
        <v>0</v>
      </c>
      <c r="BR265" s="311">
        <f t="shared" si="189"/>
        <v>3727.7649371573934</v>
      </c>
      <c r="BS265" s="311">
        <f>ROUNDDOWN(BR265*'1. UC Assumptions'!$C$19,2)</f>
        <v>1633.5</v>
      </c>
      <c r="BT265" s="313">
        <f>IF(BR265&gt;0,BR265/'1. UC Assumptions'!$C$29*'1. UC Assumptions'!$C$28,0)</f>
        <v>3273.513956933687</v>
      </c>
      <c r="BU265" s="312">
        <f>BT265*'1. UC Assumptions'!$C$19</f>
        <v>1434.4538159283416</v>
      </c>
      <c r="BV265" s="312">
        <f t="shared" si="200"/>
        <v>667977.00395693362</v>
      </c>
      <c r="BW265" s="79"/>
      <c r="BX265" s="93"/>
      <c r="BY265" s="93"/>
      <c r="BZ265" s="136">
        <v>426415.39804483199</v>
      </c>
      <c r="CA265" s="136">
        <v>840929.64330803673</v>
      </c>
      <c r="CB265" s="146">
        <f t="shared" si="185"/>
        <v>0</v>
      </c>
    </row>
    <row r="266" spans="1:80" s="6" customFormat="1">
      <c r="A266" s="130" t="s">
        <v>1255</v>
      </c>
      <c r="B266" s="130" t="s">
        <v>466</v>
      </c>
      <c r="C266" s="246" t="s">
        <v>466</v>
      </c>
      <c r="D266" s="246" t="s">
        <v>466</v>
      </c>
      <c r="E266" s="129" t="s">
        <v>580</v>
      </c>
      <c r="F266" s="130" t="s">
        <v>604</v>
      </c>
      <c r="G266" s="130"/>
      <c r="H266" s="130" t="s">
        <v>992</v>
      </c>
      <c r="I266" s="246" t="s">
        <v>1446</v>
      </c>
      <c r="J266" s="101"/>
      <c r="K266" s="125" t="str">
        <f t="shared" si="190"/>
        <v xml:space="preserve"> </v>
      </c>
      <c r="L266" s="136">
        <v>309066.27727411094</v>
      </c>
      <c r="M266" s="136">
        <v>267305</v>
      </c>
      <c r="N266" s="151">
        <f t="shared" si="191"/>
        <v>5.7894245884017037E-2</v>
      </c>
      <c r="O266" s="136">
        <v>609739.85772110324</v>
      </c>
      <c r="P266" s="136">
        <v>0</v>
      </c>
      <c r="Q266" s="136">
        <f t="shared" si="192"/>
        <v>609739.85772110324</v>
      </c>
      <c r="R266" s="136">
        <v>0</v>
      </c>
      <c r="S266" s="136">
        <f t="shared" si="187"/>
        <v>609739.85772110324</v>
      </c>
      <c r="T266" s="136">
        <f t="shared" si="202"/>
        <v>609739.85772110324</v>
      </c>
      <c r="U266" s="136" t="b">
        <f t="shared" si="203"/>
        <v>0</v>
      </c>
      <c r="V266" s="136">
        <v>-1170</v>
      </c>
      <c r="W266" s="136">
        <v>0</v>
      </c>
      <c r="X266" s="136">
        <v>0</v>
      </c>
      <c r="Y266" s="136">
        <v>0</v>
      </c>
      <c r="Z266" s="136">
        <v>0</v>
      </c>
      <c r="AA266" s="63">
        <f t="shared" si="193"/>
        <v>-1170</v>
      </c>
      <c r="AB266" s="63">
        <v>0</v>
      </c>
      <c r="AC266" s="63">
        <f t="shared" si="194"/>
        <v>608569.85772110324</v>
      </c>
      <c r="AD266" s="44">
        <f>IF(E266='2. UC Pool Allocations by Type'!B$5,'2. UC Pool Allocations by Type'!J$5,IF(E266='2. UC Pool Allocations by Type'!B$6,'2. UC Pool Allocations by Type'!J$6,IF(E266='2. UC Pool Allocations by Type'!B$7,'2. UC Pool Allocations by Type'!J$7,IF(E266='2. UC Pool Allocations by Type'!B$10,'2. UC Pool Allocations by Type'!J$10,IF(E266='2. UC Pool Allocations by Type'!B$14,'2. UC Pool Allocations by Type'!J$14,IF(E266='2. UC Pool Allocations by Type'!B$15,'2. UC Pool Allocations by Type'!J$15,IF(E266='2. UC Pool Allocations by Type'!B$16,'2. UC Pool Allocations by Type'!J$16,0)))))))</f>
        <v>1888113440.4202065</v>
      </c>
      <c r="AE266" s="64">
        <f t="shared" si="204"/>
        <v>608569.85772110324</v>
      </c>
      <c r="AF266" s="64">
        <f t="shared" si="205"/>
        <v>0</v>
      </c>
      <c r="AG266" s="64">
        <f t="shared" si="206"/>
        <v>0</v>
      </c>
      <c r="AH266" s="64">
        <f t="shared" si="207"/>
        <v>0</v>
      </c>
      <c r="AI266" s="64">
        <f t="shared" si="208"/>
        <v>0</v>
      </c>
      <c r="AJ266" s="64">
        <f t="shared" si="209"/>
        <v>0</v>
      </c>
      <c r="AK266" s="64">
        <f t="shared" si="210"/>
        <v>0</v>
      </c>
      <c r="AL266" s="42">
        <f t="shared" si="211"/>
        <v>227147.34931059633</v>
      </c>
      <c r="AM266" s="44">
        <f>IF($F266=$E$362,S266*'1. UC Assumptions'!$H$14,0)</f>
        <v>484665.01511164615</v>
      </c>
      <c r="AN266" s="63">
        <f t="shared" si="195"/>
        <v>257517.66580104982</v>
      </c>
      <c r="AO266" s="63">
        <f t="shared" si="212"/>
        <v>0</v>
      </c>
      <c r="AP266" s="63">
        <f t="shared" si="213"/>
        <v>0</v>
      </c>
      <c r="AQ266" s="63">
        <f t="shared" si="214"/>
        <v>0</v>
      </c>
      <c r="AR266" s="63">
        <f t="shared" si="215"/>
        <v>257517.66580104982</v>
      </c>
      <c r="AS266" s="63">
        <f t="shared" si="216"/>
        <v>0</v>
      </c>
      <c r="AT266" s="63">
        <f t="shared" si="217"/>
        <v>0</v>
      </c>
      <c r="AU266" s="87">
        <f t="shared" si="196"/>
        <v>484665.01511164615</v>
      </c>
      <c r="AV266" s="310">
        <v>482427.33999999997</v>
      </c>
      <c r="AW266" s="310">
        <f>AV266*'1. UC Assumptions'!$C$19</f>
        <v>211399.66038799999</v>
      </c>
      <c r="AX266" s="311">
        <f>IF(((S266+AA266)-AV266)*'1. UC Assumptions'!$C$19&gt;0,((S266+AA266)-AV266)*'1. UC Assumptions'!$C$19,0)</f>
        <v>55275.651265387452</v>
      </c>
      <c r="AY266" s="311">
        <f t="shared" si="197"/>
        <v>266675.31165338744</v>
      </c>
      <c r="AZ266" s="311">
        <f>ROUND(AY266/'1. UC Assumptions'!$C$19,2)</f>
        <v>608569.86</v>
      </c>
      <c r="BA266" s="311">
        <f t="shared" si="188"/>
        <v>484665.01511164615</v>
      </c>
      <c r="BB266" s="311">
        <f t="shared" si="218"/>
        <v>0</v>
      </c>
      <c r="BC266" s="311">
        <f t="shared" si="219"/>
        <v>0</v>
      </c>
      <c r="BD266" s="311">
        <f t="shared" si="220"/>
        <v>123904.84488835384</v>
      </c>
      <c r="BE266" s="311">
        <f t="shared" si="221"/>
        <v>0</v>
      </c>
      <c r="BF266" s="311">
        <f t="shared" si="222"/>
        <v>0</v>
      </c>
      <c r="BG266" s="311">
        <f t="shared" si="201"/>
        <v>0</v>
      </c>
      <c r="BH266" s="311">
        <v>482427.35049600271</v>
      </c>
      <c r="BI266" s="311">
        <f t="shared" si="198"/>
        <v>484665.01511164615</v>
      </c>
      <c r="BJ266" s="312">
        <f t="shared" si="199"/>
        <v>2237.6646156434435</v>
      </c>
      <c r="BK266" s="311">
        <f t="shared" si="223"/>
        <v>484665.01511164615</v>
      </c>
      <c r="BL266" s="311">
        <f t="shared" si="224"/>
        <v>0</v>
      </c>
      <c r="BM266" s="311">
        <f t="shared" si="225"/>
        <v>0</v>
      </c>
      <c r="BN266" s="311">
        <f t="shared" si="226"/>
        <v>0</v>
      </c>
      <c r="BO266" s="311">
        <f t="shared" si="227"/>
        <v>0</v>
      </c>
      <c r="BP266" s="311">
        <f t="shared" si="228"/>
        <v>0</v>
      </c>
      <c r="BQ266" s="311">
        <f t="shared" si="229"/>
        <v>0</v>
      </c>
      <c r="BR266" s="311">
        <f t="shared" si="189"/>
        <v>2237.6751116461819</v>
      </c>
      <c r="BS266" s="311">
        <f>ROUNDDOWN(BR266*'1. UC Assumptions'!$C$19,2)</f>
        <v>980.54</v>
      </c>
      <c r="BT266" s="313">
        <f>IF(BR266&gt;0,BR266/'1. UC Assumptions'!$C$29*'1. UC Assumptions'!$C$28,0)</f>
        <v>1965.0006994922398</v>
      </c>
      <c r="BU266" s="312">
        <f>BT266*'1. UC Assumptions'!$C$19</f>
        <v>861.06330651749943</v>
      </c>
      <c r="BV266" s="312">
        <f t="shared" si="200"/>
        <v>484392.3406994922</v>
      </c>
      <c r="BW266" s="79"/>
      <c r="BX266" s="93"/>
      <c r="BY266" s="93"/>
      <c r="BZ266" s="136">
        <v>311815.34727411089</v>
      </c>
      <c r="CA266" s="136">
        <v>609739.85772110324</v>
      </c>
      <c r="CB266" s="146">
        <f t="shared" si="185"/>
        <v>0</v>
      </c>
    </row>
    <row r="267" spans="1:80" s="6" customFormat="1">
      <c r="A267" s="130" t="s">
        <v>1256</v>
      </c>
      <c r="B267" s="130" t="s">
        <v>276</v>
      </c>
      <c r="C267" s="246" t="s">
        <v>276</v>
      </c>
      <c r="D267" s="246" t="s">
        <v>276</v>
      </c>
      <c r="E267" s="129" t="s">
        <v>599</v>
      </c>
      <c r="F267" s="130" t="s">
        <v>604</v>
      </c>
      <c r="G267" s="130"/>
      <c r="H267" s="130" t="s">
        <v>724</v>
      </c>
      <c r="I267" s="246" t="s">
        <v>1447</v>
      </c>
      <c r="J267" s="101"/>
      <c r="K267" s="125">
        <f t="shared" si="190"/>
        <v>1</v>
      </c>
      <c r="L267" s="136">
        <v>919849.75051282032</v>
      </c>
      <c r="M267" s="136">
        <v>689863</v>
      </c>
      <c r="N267" s="151">
        <f t="shared" si="191"/>
        <v>9.1396658727523894E-2</v>
      </c>
      <c r="O267" s="136">
        <v>1756835.1174207842</v>
      </c>
      <c r="P267" s="136">
        <v>0</v>
      </c>
      <c r="Q267" s="136">
        <f t="shared" si="192"/>
        <v>1756835.1174207842</v>
      </c>
      <c r="R267" s="136">
        <v>695445.68106435961</v>
      </c>
      <c r="S267" s="136">
        <f t="shared" si="187"/>
        <v>1061389.4363564246</v>
      </c>
      <c r="T267" s="136" t="b">
        <f t="shared" si="202"/>
        <v>0</v>
      </c>
      <c r="U267" s="136">
        <f t="shared" si="203"/>
        <v>1061389.4363564246</v>
      </c>
      <c r="V267" s="136">
        <v>0</v>
      </c>
      <c r="W267" s="136">
        <v>0</v>
      </c>
      <c r="X267" s="136">
        <v>0</v>
      </c>
      <c r="Y267" s="136">
        <v>0</v>
      </c>
      <c r="Z267" s="136">
        <v>0</v>
      </c>
      <c r="AA267" s="63">
        <f t="shared" si="193"/>
        <v>0</v>
      </c>
      <c r="AB267" s="63">
        <v>0</v>
      </c>
      <c r="AC267" s="63">
        <f t="shared" si="194"/>
        <v>1061389.4363564246</v>
      </c>
      <c r="AD267" s="44">
        <f>IF(E267='2. UC Pool Allocations by Type'!B$5,'2. UC Pool Allocations by Type'!J$5,IF(E267='2. UC Pool Allocations by Type'!B$6,'2. UC Pool Allocations by Type'!J$6,IF(E267='2. UC Pool Allocations by Type'!B$7,'2. UC Pool Allocations by Type'!J$7,IF(E267='2. UC Pool Allocations by Type'!B$10,'2. UC Pool Allocations by Type'!J$10,IF(E267='2. UC Pool Allocations by Type'!B$14,'2. UC Pool Allocations by Type'!J$14,IF(E267='2. UC Pool Allocations by Type'!B$15,'2. UC Pool Allocations by Type'!J$15,IF(E267='2. UC Pool Allocations by Type'!B$16,'2. UC Pool Allocations by Type'!J$16,0)))))))</f>
        <v>232198730.65142876</v>
      </c>
      <c r="AE267" s="64">
        <f t="shared" si="204"/>
        <v>0</v>
      </c>
      <c r="AF267" s="64">
        <f t="shared" si="205"/>
        <v>1061389.4363564246</v>
      </c>
      <c r="AG267" s="64">
        <f t="shared" si="206"/>
        <v>0</v>
      </c>
      <c r="AH267" s="64">
        <f t="shared" si="207"/>
        <v>0</v>
      </c>
      <c r="AI267" s="64">
        <f t="shared" si="208"/>
        <v>0</v>
      </c>
      <c r="AJ267" s="64">
        <f t="shared" si="209"/>
        <v>0</v>
      </c>
      <c r="AK267" s="64">
        <f t="shared" si="210"/>
        <v>0</v>
      </c>
      <c r="AL267" s="42">
        <f t="shared" si="211"/>
        <v>531580.21014797944</v>
      </c>
      <c r="AM267" s="44">
        <f>IF($F267=$E$362,S267*'1. UC Assumptions'!$H$14,0)</f>
        <v>843668.52633459389</v>
      </c>
      <c r="AN267" s="63">
        <f t="shared" si="195"/>
        <v>312088.31618661445</v>
      </c>
      <c r="AO267" s="63">
        <f t="shared" si="212"/>
        <v>312088.31618661445</v>
      </c>
      <c r="AP267" s="63">
        <f t="shared" si="213"/>
        <v>0</v>
      </c>
      <c r="AQ267" s="63">
        <f t="shared" si="214"/>
        <v>0</v>
      </c>
      <c r="AR267" s="63">
        <f t="shared" si="215"/>
        <v>0</v>
      </c>
      <c r="AS267" s="63">
        <f t="shared" si="216"/>
        <v>0</v>
      </c>
      <c r="AT267" s="63">
        <f t="shared" si="217"/>
        <v>0</v>
      </c>
      <c r="AU267" s="87">
        <f t="shared" si="196"/>
        <v>843668.52633459389</v>
      </c>
      <c r="AV267" s="310">
        <v>799546.02</v>
      </c>
      <c r="AW267" s="310">
        <f>AV267*'1. UC Assumptions'!$C$19</f>
        <v>350361.06596400001</v>
      </c>
      <c r="AX267" s="311">
        <f>IF(((S267+AA267)-AV267)*'1. UC Assumptions'!$C$19&gt;0,((S267+AA267)-AV267)*'1. UC Assumptions'!$C$19,0)</f>
        <v>114739.78504738524</v>
      </c>
      <c r="AY267" s="311">
        <f t="shared" si="197"/>
        <v>465100.85101138527</v>
      </c>
      <c r="AZ267" s="311">
        <f>ROUND(AY267/'1. UC Assumptions'!$C$19,2)</f>
        <v>1061389.44</v>
      </c>
      <c r="BA267" s="311">
        <f t="shared" si="188"/>
        <v>843668.52633459389</v>
      </c>
      <c r="BB267" s="311">
        <f t="shared" si="218"/>
        <v>0</v>
      </c>
      <c r="BC267" s="311">
        <f t="shared" si="219"/>
        <v>0</v>
      </c>
      <c r="BD267" s="311">
        <f t="shared" si="220"/>
        <v>0</v>
      </c>
      <c r="BE267" s="311">
        <f t="shared" si="221"/>
        <v>0</v>
      </c>
      <c r="BF267" s="311">
        <f t="shared" si="222"/>
        <v>0</v>
      </c>
      <c r="BG267" s="311">
        <f t="shared" si="201"/>
        <v>0</v>
      </c>
      <c r="BH267" s="311">
        <v>799546.03385863162</v>
      </c>
      <c r="BI267" s="311">
        <f t="shared" si="198"/>
        <v>843668.52633459389</v>
      </c>
      <c r="BJ267" s="312">
        <f t="shared" si="199"/>
        <v>44122.492475962266</v>
      </c>
      <c r="BK267" s="311">
        <f t="shared" si="223"/>
        <v>0</v>
      </c>
      <c r="BL267" s="311">
        <f t="shared" si="224"/>
        <v>843668.52633459389</v>
      </c>
      <c r="BM267" s="311">
        <f t="shared" si="225"/>
        <v>0</v>
      </c>
      <c r="BN267" s="311">
        <f t="shared" si="226"/>
        <v>0</v>
      </c>
      <c r="BO267" s="311">
        <f t="shared" si="227"/>
        <v>0</v>
      </c>
      <c r="BP267" s="311">
        <f t="shared" si="228"/>
        <v>0</v>
      </c>
      <c r="BQ267" s="311">
        <f t="shared" si="229"/>
        <v>0</v>
      </c>
      <c r="BR267" s="311">
        <f t="shared" si="189"/>
        <v>44122.506334593869</v>
      </c>
      <c r="BS267" s="311">
        <f>ROUNDDOWN(BR267*'1. UC Assumptions'!$C$19,2)</f>
        <v>19334.48</v>
      </c>
      <c r="BT267" s="313">
        <f>IF(BR267&gt;0,BR267/'1. UC Assumptions'!$C$29*'1. UC Assumptions'!$C$28,0)</f>
        <v>38745.908804895684</v>
      </c>
      <c r="BU267" s="312">
        <f>BT267*'1. UC Assumptions'!$C$19</f>
        <v>16978.457238305287</v>
      </c>
      <c r="BV267" s="312">
        <f t="shared" si="200"/>
        <v>838291.92880489572</v>
      </c>
      <c r="BW267" s="79"/>
      <c r="BX267" s="93"/>
      <c r="BY267" s="93"/>
      <c r="BZ267" s="136">
        <v>978748.54051282036</v>
      </c>
      <c r="CA267" s="136">
        <v>1756835.1174207842</v>
      </c>
      <c r="CB267" s="146">
        <f t="shared" si="185"/>
        <v>0</v>
      </c>
    </row>
    <row r="268" spans="1:80" s="6" customFormat="1">
      <c r="A268" s="130" t="s">
        <v>358</v>
      </c>
      <c r="B268" s="130" t="s">
        <v>359</v>
      </c>
      <c r="C268" s="246" t="s">
        <v>359</v>
      </c>
      <c r="D268" s="246" t="s">
        <v>359</v>
      </c>
      <c r="E268" s="129" t="s">
        <v>599</v>
      </c>
      <c r="F268" s="130" t="s">
        <v>604</v>
      </c>
      <c r="G268" s="130"/>
      <c r="H268" s="130" t="s">
        <v>1130</v>
      </c>
      <c r="I268" s="246" t="s">
        <v>1448</v>
      </c>
      <c r="J268" s="101"/>
      <c r="K268" s="125">
        <f t="shared" si="190"/>
        <v>1</v>
      </c>
      <c r="L268" s="136">
        <v>422585.63392417319</v>
      </c>
      <c r="M268" s="136">
        <v>768522</v>
      </c>
      <c r="N268" s="151">
        <f t="shared" si="191"/>
        <v>7.8269299447284002E-2</v>
      </c>
      <c r="O268" s="136">
        <v>1284334.7939977301</v>
      </c>
      <c r="P268" s="136">
        <v>0</v>
      </c>
      <c r="Q268" s="136">
        <f t="shared" si="192"/>
        <v>1284334.7939977301</v>
      </c>
      <c r="R268" s="136">
        <v>1005710.5510771925</v>
      </c>
      <c r="S268" s="136">
        <f t="shared" si="187"/>
        <v>278624.2429205376</v>
      </c>
      <c r="T268" s="136" t="b">
        <f t="shared" si="202"/>
        <v>0</v>
      </c>
      <c r="U268" s="136">
        <f t="shared" si="203"/>
        <v>278624.2429205376</v>
      </c>
      <c r="V268" s="136">
        <v>150971</v>
      </c>
      <c r="W268" s="136">
        <v>0</v>
      </c>
      <c r="X268" s="136">
        <v>0</v>
      </c>
      <c r="Y268" s="136">
        <v>0</v>
      </c>
      <c r="Z268" s="136">
        <v>0</v>
      </c>
      <c r="AA268" s="63">
        <f t="shared" si="193"/>
        <v>150971</v>
      </c>
      <c r="AB268" s="63">
        <v>0</v>
      </c>
      <c r="AC268" s="63">
        <f t="shared" si="194"/>
        <v>429595.2429205376</v>
      </c>
      <c r="AD268" s="44">
        <f>IF(E268='2. UC Pool Allocations by Type'!B$5,'2. UC Pool Allocations by Type'!J$5,IF(E268='2. UC Pool Allocations by Type'!B$6,'2. UC Pool Allocations by Type'!J$6,IF(E268='2. UC Pool Allocations by Type'!B$7,'2. UC Pool Allocations by Type'!J$7,IF(E268='2. UC Pool Allocations by Type'!B$10,'2. UC Pool Allocations by Type'!J$10,IF(E268='2. UC Pool Allocations by Type'!B$14,'2. UC Pool Allocations by Type'!J$14,IF(E268='2. UC Pool Allocations by Type'!B$15,'2. UC Pool Allocations by Type'!J$15,IF(E268='2. UC Pool Allocations by Type'!B$16,'2. UC Pool Allocations by Type'!J$16,0)))))))</f>
        <v>232198730.65142876</v>
      </c>
      <c r="AE268" s="64">
        <f t="shared" si="204"/>
        <v>0</v>
      </c>
      <c r="AF268" s="64">
        <f t="shared" si="205"/>
        <v>429595.2429205376</v>
      </c>
      <c r="AG268" s="64">
        <f t="shared" si="206"/>
        <v>0</v>
      </c>
      <c r="AH268" s="64">
        <f t="shared" si="207"/>
        <v>0</v>
      </c>
      <c r="AI268" s="64">
        <f t="shared" si="208"/>
        <v>0</v>
      </c>
      <c r="AJ268" s="64">
        <f t="shared" si="209"/>
        <v>0</v>
      </c>
      <c r="AK268" s="64">
        <f t="shared" si="210"/>
        <v>0</v>
      </c>
      <c r="AL268" s="42">
        <f t="shared" si="211"/>
        <v>215156.02255681838</v>
      </c>
      <c r="AM268" s="44">
        <f>IF($F268=$E$362,S268*'1. UC Assumptions'!$H$14,0)</f>
        <v>221470.55206504269</v>
      </c>
      <c r="AN268" s="63">
        <f t="shared" si="195"/>
        <v>6314.5295082243101</v>
      </c>
      <c r="AO268" s="63">
        <f t="shared" si="212"/>
        <v>6314.5295082243101</v>
      </c>
      <c r="AP268" s="63">
        <f t="shared" si="213"/>
        <v>0</v>
      </c>
      <c r="AQ268" s="63">
        <f t="shared" si="214"/>
        <v>0</v>
      </c>
      <c r="AR268" s="63">
        <f t="shared" si="215"/>
        <v>0</v>
      </c>
      <c r="AS268" s="63">
        <f t="shared" si="216"/>
        <v>0</v>
      </c>
      <c r="AT268" s="63">
        <f t="shared" si="217"/>
        <v>0</v>
      </c>
      <c r="AU268" s="87">
        <f t="shared" si="196"/>
        <v>221470.55206504269</v>
      </c>
      <c r="AV268" s="310">
        <v>240751.88</v>
      </c>
      <c r="AW268" s="310">
        <f>AV268*'1. UC Assumptions'!$C$19</f>
        <v>105497.473816</v>
      </c>
      <c r="AX268" s="311">
        <f>IF(((S268+AA268)-AV268)*'1. UC Assumptions'!$C$19&gt;0,((S268+AA268)-AV268)*'1. UC Assumptions'!$C$19,0)</f>
        <v>82751.161631779571</v>
      </c>
      <c r="AY268" s="311">
        <f t="shared" si="197"/>
        <v>188248.63544777955</v>
      </c>
      <c r="AZ268" s="311">
        <f>ROUND(AY268/'1. UC Assumptions'!$C$19,2)</f>
        <v>429595.24</v>
      </c>
      <c r="BA268" s="311">
        <f t="shared" si="188"/>
        <v>221470.55206504269</v>
      </c>
      <c r="BB268" s="311">
        <f t="shared" si="218"/>
        <v>0</v>
      </c>
      <c r="BC268" s="311">
        <f t="shared" si="219"/>
        <v>0</v>
      </c>
      <c r="BD268" s="311">
        <f t="shared" si="220"/>
        <v>0</v>
      </c>
      <c r="BE268" s="311">
        <f t="shared" si="221"/>
        <v>0</v>
      </c>
      <c r="BF268" s="311">
        <f t="shared" si="222"/>
        <v>0</v>
      </c>
      <c r="BG268" s="311">
        <f t="shared" si="201"/>
        <v>0</v>
      </c>
      <c r="BH268" s="311">
        <v>207148.16054354334</v>
      </c>
      <c r="BI268" s="311">
        <f t="shared" si="198"/>
        <v>221470.55206504269</v>
      </c>
      <c r="BJ268" s="312">
        <f t="shared" si="199"/>
        <v>14322.391521499347</v>
      </c>
      <c r="BK268" s="311">
        <f t="shared" si="223"/>
        <v>0</v>
      </c>
      <c r="BL268" s="311">
        <f t="shared" si="224"/>
        <v>221470.55206504269</v>
      </c>
      <c r="BM268" s="311">
        <f t="shared" si="225"/>
        <v>0</v>
      </c>
      <c r="BN268" s="311">
        <f t="shared" si="226"/>
        <v>0</v>
      </c>
      <c r="BO268" s="311">
        <f t="shared" si="227"/>
        <v>0</v>
      </c>
      <c r="BP268" s="311">
        <f t="shared" si="228"/>
        <v>0</v>
      </c>
      <c r="BQ268" s="311">
        <f t="shared" si="229"/>
        <v>0</v>
      </c>
      <c r="BR268" s="311">
        <f t="shared" si="189"/>
        <v>-19281.327934957313</v>
      </c>
      <c r="BS268" s="311">
        <f>ROUNDDOWN(BR268*'1. UC Assumptions'!$C$19,2)</f>
        <v>-8449.07</v>
      </c>
      <c r="BT268" s="313">
        <f>IF(BR268&gt;0,BR268/'1. UC Assumptions'!$C$29*'1. UC Assumptions'!$C$28,0)</f>
        <v>0</v>
      </c>
      <c r="BU268" s="312">
        <f>BT268*'1. UC Assumptions'!$C$19</f>
        <v>0</v>
      </c>
      <c r="BV268" s="312">
        <f t="shared" si="200"/>
        <v>240751.88</v>
      </c>
      <c r="BW268" s="79"/>
      <c r="BX268" s="93"/>
      <c r="BY268" s="93"/>
      <c r="BZ268" s="136">
        <v>451316.92392417323</v>
      </c>
      <c r="CA268" s="136">
        <v>1284334.7939977301</v>
      </c>
      <c r="CB268" s="146">
        <f t="shared" si="185"/>
        <v>0</v>
      </c>
    </row>
    <row r="269" spans="1:80" s="6" customFormat="1">
      <c r="A269" s="130" t="s">
        <v>57</v>
      </c>
      <c r="B269" s="267" t="s">
        <v>58</v>
      </c>
      <c r="C269" s="246" t="s">
        <v>58</v>
      </c>
      <c r="D269" s="246" t="s">
        <v>58</v>
      </c>
      <c r="E269" s="129" t="s">
        <v>599</v>
      </c>
      <c r="F269" s="130" t="s">
        <v>604</v>
      </c>
      <c r="G269" s="130"/>
      <c r="H269" s="130" t="s">
        <v>1131</v>
      </c>
      <c r="I269" s="246" t="s">
        <v>1449</v>
      </c>
      <c r="J269" s="101"/>
      <c r="K269" s="125">
        <f t="shared" si="190"/>
        <v>1</v>
      </c>
      <c r="L269" s="136">
        <v>1132783.8399999999</v>
      </c>
      <c r="M269" s="136">
        <v>483648</v>
      </c>
      <c r="N269" s="151">
        <f t="shared" si="191"/>
        <v>6.6795447842482591E-2</v>
      </c>
      <c r="O269" s="136">
        <v>1724402.1286596481</v>
      </c>
      <c r="P269" s="136">
        <v>0</v>
      </c>
      <c r="Q269" s="136">
        <f t="shared" si="192"/>
        <v>1724402.1286596481</v>
      </c>
      <c r="R269" s="136">
        <v>327368.02413952141</v>
      </c>
      <c r="S269" s="136">
        <f t="shared" si="187"/>
        <v>1397034.1045201267</v>
      </c>
      <c r="T269" s="136" t="b">
        <f t="shared" si="202"/>
        <v>0</v>
      </c>
      <c r="U269" s="136">
        <f t="shared" si="203"/>
        <v>1397034.1045201267</v>
      </c>
      <c r="V269" s="136">
        <v>0</v>
      </c>
      <c r="W269" s="136">
        <v>0</v>
      </c>
      <c r="X269" s="136">
        <v>0</v>
      </c>
      <c r="Y269" s="136">
        <v>0</v>
      </c>
      <c r="Z269" s="136">
        <v>0</v>
      </c>
      <c r="AA269" s="63">
        <f t="shared" si="193"/>
        <v>0</v>
      </c>
      <c r="AB269" s="63">
        <v>0</v>
      </c>
      <c r="AC269" s="63">
        <f t="shared" si="194"/>
        <v>1397034.1045201267</v>
      </c>
      <c r="AD269" s="44">
        <f>IF(E269='2. UC Pool Allocations by Type'!B$5,'2. UC Pool Allocations by Type'!J$5,IF(E269='2. UC Pool Allocations by Type'!B$6,'2. UC Pool Allocations by Type'!J$6,IF(E269='2. UC Pool Allocations by Type'!B$7,'2. UC Pool Allocations by Type'!J$7,IF(E269='2. UC Pool Allocations by Type'!B$10,'2. UC Pool Allocations by Type'!J$10,IF(E269='2. UC Pool Allocations by Type'!B$14,'2. UC Pool Allocations by Type'!J$14,IF(E269='2. UC Pool Allocations by Type'!B$15,'2. UC Pool Allocations by Type'!J$15,IF(E269='2. UC Pool Allocations by Type'!B$16,'2. UC Pool Allocations by Type'!J$16,0)))))))</f>
        <v>232198730.65142876</v>
      </c>
      <c r="AE269" s="64">
        <f t="shared" si="204"/>
        <v>0</v>
      </c>
      <c r="AF269" s="64">
        <f t="shared" si="205"/>
        <v>1397034.1045201267</v>
      </c>
      <c r="AG269" s="64">
        <f t="shared" si="206"/>
        <v>0</v>
      </c>
      <c r="AH269" s="64">
        <f t="shared" si="207"/>
        <v>0</v>
      </c>
      <c r="AI269" s="64">
        <f t="shared" si="208"/>
        <v>0</v>
      </c>
      <c r="AJ269" s="64">
        <f t="shared" si="209"/>
        <v>0</v>
      </c>
      <c r="AK269" s="64">
        <f t="shared" si="210"/>
        <v>0</v>
      </c>
      <c r="AL269" s="42">
        <f t="shared" si="211"/>
        <v>699682.56459575228</v>
      </c>
      <c r="AM269" s="44">
        <f>IF($F269=$E$362,S269*'1. UC Assumptions'!$H$14,0)</f>
        <v>1110463.0061570238</v>
      </c>
      <c r="AN269" s="63">
        <f t="shared" si="195"/>
        <v>410780.44156127155</v>
      </c>
      <c r="AO269" s="63">
        <f t="shared" si="212"/>
        <v>410780.44156127155</v>
      </c>
      <c r="AP269" s="63">
        <f t="shared" si="213"/>
        <v>0</v>
      </c>
      <c r="AQ269" s="63">
        <f t="shared" si="214"/>
        <v>0</v>
      </c>
      <c r="AR269" s="63">
        <f t="shared" si="215"/>
        <v>0</v>
      </c>
      <c r="AS269" s="63">
        <f t="shared" si="216"/>
        <v>0</v>
      </c>
      <c r="AT269" s="63">
        <f t="shared" si="217"/>
        <v>0</v>
      </c>
      <c r="AU269" s="87">
        <f t="shared" si="196"/>
        <v>1110463.0061570238</v>
      </c>
      <c r="AV269" s="310">
        <v>1113047.6499999999</v>
      </c>
      <c r="AW269" s="310">
        <f>AV269*'1. UC Assumptions'!$C$19</f>
        <v>487737.48022999993</v>
      </c>
      <c r="AX269" s="311">
        <f>IF(((S269+AA269)-AV269)*'1. UC Assumptions'!$C$19&gt;0,((S269+AA269)-AV269)*'1. UC Assumptions'!$C$19,0)</f>
        <v>124442.86437071956</v>
      </c>
      <c r="AY269" s="311">
        <f t="shared" si="197"/>
        <v>612180.34460071952</v>
      </c>
      <c r="AZ269" s="311">
        <f>ROUND(AY269/'1. UC Assumptions'!$C$19,2)</f>
        <v>1397034.1</v>
      </c>
      <c r="BA269" s="311">
        <f t="shared" si="188"/>
        <v>1110463.0061570238</v>
      </c>
      <c r="BB269" s="311">
        <f t="shared" si="218"/>
        <v>0</v>
      </c>
      <c r="BC269" s="311">
        <f t="shared" si="219"/>
        <v>0</v>
      </c>
      <c r="BD269" s="311">
        <f t="shared" si="220"/>
        <v>0</v>
      </c>
      <c r="BE269" s="311">
        <f t="shared" si="221"/>
        <v>0</v>
      </c>
      <c r="BF269" s="311">
        <f t="shared" si="222"/>
        <v>0</v>
      </c>
      <c r="BG269" s="311">
        <f t="shared" si="201"/>
        <v>0</v>
      </c>
      <c r="BH269" s="311">
        <v>1113047.8687329299</v>
      </c>
      <c r="BI269" s="311">
        <f t="shared" si="198"/>
        <v>1110463.0061570238</v>
      </c>
      <c r="BJ269" s="312">
        <f t="shared" si="199"/>
        <v>-2584.862575906096</v>
      </c>
      <c r="BK269" s="311">
        <f t="shared" si="223"/>
        <v>0</v>
      </c>
      <c r="BL269" s="311">
        <f t="shared" si="224"/>
        <v>1110463.0061570238</v>
      </c>
      <c r="BM269" s="311">
        <f t="shared" si="225"/>
        <v>0</v>
      </c>
      <c r="BN269" s="311">
        <f t="shared" si="226"/>
        <v>0</v>
      </c>
      <c r="BO269" s="311">
        <f t="shared" si="227"/>
        <v>0</v>
      </c>
      <c r="BP269" s="311">
        <f t="shared" si="228"/>
        <v>0</v>
      </c>
      <c r="BQ269" s="311">
        <f t="shared" si="229"/>
        <v>0</v>
      </c>
      <c r="BR269" s="311">
        <f t="shared" si="189"/>
        <v>-2584.6438429760747</v>
      </c>
      <c r="BS269" s="311">
        <f>ROUNDDOWN(BR269*'1. UC Assumptions'!$C$19,2)</f>
        <v>-1132.5899999999999</v>
      </c>
      <c r="BT269" s="313">
        <f>IF(BR269&gt;0,BR269/'1. UC Assumptions'!$C$29*'1. UC Assumptions'!$C$28,0)</f>
        <v>0</v>
      </c>
      <c r="BU269" s="312">
        <f>BT269*'1. UC Assumptions'!$C$19</f>
        <v>0</v>
      </c>
      <c r="BV269" s="312">
        <f t="shared" si="200"/>
        <v>1113047.6499999999</v>
      </c>
      <c r="BW269" s="79"/>
      <c r="BX269" s="93"/>
      <c r="BY269" s="93"/>
      <c r="BZ269" s="136">
        <v>1154159.25</v>
      </c>
      <c r="CA269" s="136">
        <v>1724402.1286596481</v>
      </c>
      <c r="CB269" s="146">
        <f t="shared" si="185"/>
        <v>0</v>
      </c>
    </row>
    <row r="270" spans="1:80" s="6" customFormat="1">
      <c r="A270" s="130" t="s">
        <v>479</v>
      </c>
      <c r="B270" s="130" t="s">
        <v>480</v>
      </c>
      <c r="C270" s="246" t="s">
        <v>480</v>
      </c>
      <c r="D270" s="246" t="s">
        <v>480</v>
      </c>
      <c r="E270" s="129" t="s">
        <v>599</v>
      </c>
      <c r="F270" s="130" t="s">
        <v>604</v>
      </c>
      <c r="G270" s="130"/>
      <c r="H270" s="130" t="s">
        <v>682</v>
      </c>
      <c r="I270" s="246" t="s">
        <v>1450</v>
      </c>
      <c r="J270" s="101"/>
      <c r="K270" s="125">
        <f t="shared" si="190"/>
        <v>1</v>
      </c>
      <c r="L270" s="136">
        <v>751809.76767470315</v>
      </c>
      <c r="M270" s="136">
        <v>792545</v>
      </c>
      <c r="N270" s="151">
        <f t="shared" si="191"/>
        <v>6.9468873532503306E-2</v>
      </c>
      <c r="O270" s="136">
        <v>1651639.3537196156</v>
      </c>
      <c r="P270" s="136">
        <v>0</v>
      </c>
      <c r="Q270" s="136">
        <f t="shared" si="192"/>
        <v>1651639.3537196156</v>
      </c>
      <c r="R270" s="136">
        <v>853575.36710767297</v>
      </c>
      <c r="S270" s="136">
        <f t="shared" si="187"/>
        <v>798063.98661194264</v>
      </c>
      <c r="T270" s="136" t="b">
        <f t="shared" si="202"/>
        <v>0</v>
      </c>
      <c r="U270" s="136">
        <f t="shared" si="203"/>
        <v>798063.98661194264</v>
      </c>
      <c r="V270" s="136">
        <v>0</v>
      </c>
      <c r="W270" s="136">
        <v>0</v>
      </c>
      <c r="X270" s="136">
        <v>0</v>
      </c>
      <c r="Y270" s="136">
        <v>0</v>
      </c>
      <c r="Z270" s="136">
        <v>0</v>
      </c>
      <c r="AA270" s="63">
        <f t="shared" si="193"/>
        <v>0</v>
      </c>
      <c r="AB270" s="63">
        <v>0</v>
      </c>
      <c r="AC270" s="63">
        <f t="shared" si="194"/>
        <v>798063.98661194264</v>
      </c>
      <c r="AD270" s="44">
        <f>IF(E270='2. UC Pool Allocations by Type'!B$5,'2. UC Pool Allocations by Type'!J$5,IF(E270='2. UC Pool Allocations by Type'!B$6,'2. UC Pool Allocations by Type'!J$6,IF(E270='2. UC Pool Allocations by Type'!B$7,'2. UC Pool Allocations by Type'!J$7,IF(E270='2. UC Pool Allocations by Type'!B$10,'2. UC Pool Allocations by Type'!J$10,IF(E270='2. UC Pool Allocations by Type'!B$14,'2. UC Pool Allocations by Type'!J$14,IF(E270='2. UC Pool Allocations by Type'!B$15,'2. UC Pool Allocations by Type'!J$15,IF(E270='2. UC Pool Allocations by Type'!B$16,'2. UC Pool Allocations by Type'!J$16,0)))))))</f>
        <v>232198730.65142876</v>
      </c>
      <c r="AE270" s="64">
        <f t="shared" si="204"/>
        <v>0</v>
      </c>
      <c r="AF270" s="64">
        <f t="shared" si="205"/>
        <v>798063.98661194264</v>
      </c>
      <c r="AG270" s="64">
        <f t="shared" si="206"/>
        <v>0</v>
      </c>
      <c r="AH270" s="64">
        <f t="shared" si="207"/>
        <v>0</v>
      </c>
      <c r="AI270" s="64">
        <f t="shared" si="208"/>
        <v>0</v>
      </c>
      <c r="AJ270" s="64">
        <f t="shared" si="209"/>
        <v>0</v>
      </c>
      <c r="AK270" s="64">
        <f t="shared" si="210"/>
        <v>0</v>
      </c>
      <c r="AL270" s="42">
        <f t="shared" si="211"/>
        <v>399697.79911418731</v>
      </c>
      <c r="AM270" s="44">
        <f>IF($F270=$E$362,S270*'1. UC Assumptions'!$H$14,0)</f>
        <v>634358.55346077483</v>
      </c>
      <c r="AN270" s="63">
        <f t="shared" si="195"/>
        <v>234660.75434658752</v>
      </c>
      <c r="AO270" s="63">
        <f t="shared" si="212"/>
        <v>234660.75434658752</v>
      </c>
      <c r="AP270" s="63">
        <f t="shared" si="213"/>
        <v>0</v>
      </c>
      <c r="AQ270" s="63">
        <f t="shared" si="214"/>
        <v>0</v>
      </c>
      <c r="AR270" s="63">
        <f t="shared" si="215"/>
        <v>0</v>
      </c>
      <c r="AS270" s="63">
        <f t="shared" si="216"/>
        <v>0</v>
      </c>
      <c r="AT270" s="63">
        <f t="shared" si="217"/>
        <v>0</v>
      </c>
      <c r="AU270" s="87">
        <f t="shared" si="196"/>
        <v>634358.55346077483</v>
      </c>
      <c r="AV270" s="310">
        <v>621038.38</v>
      </c>
      <c r="AW270" s="310">
        <f>AV270*'1. UC Assumptions'!$C$19</f>
        <v>272139.01811599999</v>
      </c>
      <c r="AX270" s="311">
        <f>IF(((S270+AA270)-AV270)*'1. UC Assumptions'!$C$19&gt;0,((S270+AA270)-AV270)*'1. UC Assumptions'!$C$19,0)</f>
        <v>77572.620817353265</v>
      </c>
      <c r="AY270" s="311">
        <f t="shared" si="197"/>
        <v>349711.63893335324</v>
      </c>
      <c r="AZ270" s="311">
        <f>ROUND(AY270/'1. UC Assumptions'!$C$19,2)</f>
        <v>798063.99</v>
      </c>
      <c r="BA270" s="311">
        <f t="shared" si="188"/>
        <v>634358.55346077483</v>
      </c>
      <c r="BB270" s="311">
        <f t="shared" si="218"/>
        <v>0</v>
      </c>
      <c r="BC270" s="311">
        <f t="shared" si="219"/>
        <v>0</v>
      </c>
      <c r="BD270" s="311">
        <f t="shared" si="220"/>
        <v>0</v>
      </c>
      <c r="BE270" s="311">
        <f t="shared" si="221"/>
        <v>0</v>
      </c>
      <c r="BF270" s="311">
        <f t="shared" si="222"/>
        <v>0</v>
      </c>
      <c r="BG270" s="311">
        <f t="shared" si="201"/>
        <v>0</v>
      </c>
      <c r="BH270" s="311">
        <v>621038.40049964644</v>
      </c>
      <c r="BI270" s="311">
        <f t="shared" si="198"/>
        <v>634358.55346077483</v>
      </c>
      <c r="BJ270" s="312">
        <f t="shared" si="199"/>
        <v>13320.152961128391</v>
      </c>
      <c r="BK270" s="311">
        <f t="shared" si="223"/>
        <v>0</v>
      </c>
      <c r="BL270" s="311">
        <f t="shared" si="224"/>
        <v>634358.55346077483</v>
      </c>
      <c r="BM270" s="311">
        <f t="shared" si="225"/>
        <v>0</v>
      </c>
      <c r="BN270" s="311">
        <f t="shared" si="226"/>
        <v>0</v>
      </c>
      <c r="BO270" s="311">
        <f t="shared" si="227"/>
        <v>0</v>
      </c>
      <c r="BP270" s="311">
        <f t="shared" si="228"/>
        <v>0</v>
      </c>
      <c r="BQ270" s="311">
        <f t="shared" si="229"/>
        <v>0</v>
      </c>
      <c r="BR270" s="311">
        <f t="shared" si="189"/>
        <v>13320.173460774822</v>
      </c>
      <c r="BS270" s="311">
        <f>ROUNDDOWN(BR270*'1. UC Assumptions'!$C$19,2)</f>
        <v>5836.9</v>
      </c>
      <c r="BT270" s="313">
        <f>IF(BR270&gt;0,BR270/'1. UC Assumptions'!$C$29*'1. UC Assumptions'!$C$28,0)</f>
        <v>11697.028773996175</v>
      </c>
      <c r="BU270" s="312">
        <f>BT270*'1. UC Assumptions'!$C$19</f>
        <v>5125.6380087651232</v>
      </c>
      <c r="BV270" s="312">
        <f t="shared" si="200"/>
        <v>632735.40877399617</v>
      </c>
      <c r="BW270" s="79"/>
      <c r="BX270" s="93"/>
      <c r="BY270" s="93"/>
      <c r="BZ270" s="136">
        <v>776153.42767470307</v>
      </c>
      <c r="CA270" s="136">
        <v>1651639.3537196156</v>
      </c>
      <c r="CB270" s="146">
        <f t="shared" si="185"/>
        <v>0</v>
      </c>
    </row>
    <row r="271" spans="1:80" s="6" customFormat="1">
      <c r="A271" s="130" t="s">
        <v>1257</v>
      </c>
      <c r="B271" s="130" t="s">
        <v>984</v>
      </c>
      <c r="C271" s="246" t="s">
        <v>984</v>
      </c>
      <c r="D271" s="246" t="s">
        <v>984</v>
      </c>
      <c r="E271" s="129" t="s">
        <v>599</v>
      </c>
      <c r="F271" s="130" t="s">
        <v>604</v>
      </c>
      <c r="G271" s="130"/>
      <c r="H271" s="130" t="s">
        <v>676</v>
      </c>
      <c r="I271" s="246" t="s">
        <v>1451</v>
      </c>
      <c r="J271" s="101"/>
      <c r="K271" s="125">
        <f t="shared" si="190"/>
        <v>1</v>
      </c>
      <c r="L271" s="136">
        <v>2893522.5790676014</v>
      </c>
      <c r="M271" s="136">
        <v>4580522</v>
      </c>
      <c r="N271" s="151">
        <f t="shared" si="191"/>
        <v>0.16044352942162732</v>
      </c>
      <c r="O271" s="136">
        <v>8673206.6703877877</v>
      </c>
      <c r="P271" s="136">
        <v>0</v>
      </c>
      <c r="Q271" s="136">
        <f t="shared" si="192"/>
        <v>8673206.6703877877</v>
      </c>
      <c r="R271" s="136">
        <v>3713403.708818946</v>
      </c>
      <c r="S271" s="136">
        <f t="shared" si="187"/>
        <v>4959802.9615688417</v>
      </c>
      <c r="T271" s="136" t="b">
        <f t="shared" si="202"/>
        <v>0</v>
      </c>
      <c r="U271" s="136">
        <f t="shared" si="203"/>
        <v>4959802.9615688417</v>
      </c>
      <c r="V271" s="136">
        <v>2535676.39</v>
      </c>
      <c r="W271" s="136">
        <v>0</v>
      </c>
      <c r="X271" s="136">
        <v>0</v>
      </c>
      <c r="Y271" s="136">
        <v>0</v>
      </c>
      <c r="Z271" s="136">
        <v>0</v>
      </c>
      <c r="AA271" s="63">
        <f t="shared" si="193"/>
        <v>2535676.39</v>
      </c>
      <c r="AB271" s="63">
        <v>0</v>
      </c>
      <c r="AC271" s="63">
        <f t="shared" si="194"/>
        <v>7495479.3515688423</v>
      </c>
      <c r="AD271" s="44">
        <f>IF(E271='2. UC Pool Allocations by Type'!B$5,'2. UC Pool Allocations by Type'!J$5,IF(E271='2. UC Pool Allocations by Type'!B$6,'2. UC Pool Allocations by Type'!J$6,IF(E271='2. UC Pool Allocations by Type'!B$7,'2. UC Pool Allocations by Type'!J$7,IF(E271='2. UC Pool Allocations by Type'!B$10,'2. UC Pool Allocations by Type'!J$10,IF(E271='2. UC Pool Allocations by Type'!B$14,'2. UC Pool Allocations by Type'!J$14,IF(E271='2. UC Pool Allocations by Type'!B$15,'2. UC Pool Allocations by Type'!J$15,IF(E271='2. UC Pool Allocations by Type'!B$16,'2. UC Pool Allocations by Type'!J$16,0)))))))</f>
        <v>232198730.65142876</v>
      </c>
      <c r="AE271" s="64">
        <f t="shared" si="204"/>
        <v>0</v>
      </c>
      <c r="AF271" s="64">
        <f t="shared" si="205"/>
        <v>7495479.3515688423</v>
      </c>
      <c r="AG271" s="64">
        <f t="shared" si="206"/>
        <v>0</v>
      </c>
      <c r="AH271" s="64">
        <f t="shared" si="207"/>
        <v>0</v>
      </c>
      <c r="AI271" s="64">
        <f t="shared" si="208"/>
        <v>0</v>
      </c>
      <c r="AJ271" s="64">
        <f t="shared" si="209"/>
        <v>0</v>
      </c>
      <c r="AK271" s="64">
        <f t="shared" si="210"/>
        <v>0</v>
      </c>
      <c r="AL271" s="42">
        <f t="shared" si="211"/>
        <v>3753992.9759851033</v>
      </c>
      <c r="AM271" s="44">
        <f>IF($F271=$E$362,S271*'1. UC Assumptions'!$H$14,0)</f>
        <v>3942407.4822726687</v>
      </c>
      <c r="AN271" s="63">
        <f t="shared" si="195"/>
        <v>188414.50628756545</v>
      </c>
      <c r="AO271" s="63">
        <f t="shared" si="212"/>
        <v>188414.50628756545</v>
      </c>
      <c r="AP271" s="63">
        <f t="shared" si="213"/>
        <v>0</v>
      </c>
      <c r="AQ271" s="63">
        <f t="shared" si="214"/>
        <v>0</v>
      </c>
      <c r="AR271" s="63">
        <f t="shared" si="215"/>
        <v>0</v>
      </c>
      <c r="AS271" s="63">
        <f t="shared" si="216"/>
        <v>0</v>
      </c>
      <c r="AT271" s="63">
        <f t="shared" si="217"/>
        <v>0</v>
      </c>
      <c r="AU271" s="87">
        <f t="shared" si="196"/>
        <v>3942407.4822726687</v>
      </c>
      <c r="AV271" s="310">
        <v>3441040.12</v>
      </c>
      <c r="AW271" s="310">
        <f>AV271*'1. UC Assumptions'!$C$19</f>
        <v>1507863.7805840001</v>
      </c>
      <c r="AX271" s="311">
        <f>IF(((S271+AA271)-AV271)*'1. UC Assumptions'!$C$19&gt;0,((S271+AA271)-AV271)*'1. UC Assumptions'!$C$19,0)</f>
        <v>1776655.2712734665</v>
      </c>
      <c r="AY271" s="311">
        <f t="shared" si="197"/>
        <v>3284519.0518574668</v>
      </c>
      <c r="AZ271" s="311">
        <f>ROUND(AY271/'1. UC Assumptions'!$C$19,2)</f>
        <v>7495479.3499999996</v>
      </c>
      <c r="BA271" s="311">
        <f t="shared" si="188"/>
        <v>3942407.4822726687</v>
      </c>
      <c r="BB271" s="311">
        <f t="shared" si="218"/>
        <v>0</v>
      </c>
      <c r="BC271" s="311">
        <f t="shared" si="219"/>
        <v>0</v>
      </c>
      <c r="BD271" s="311">
        <f t="shared" si="220"/>
        <v>0</v>
      </c>
      <c r="BE271" s="311">
        <f t="shared" si="221"/>
        <v>0</v>
      </c>
      <c r="BF271" s="311">
        <f t="shared" si="222"/>
        <v>0</v>
      </c>
      <c r="BG271" s="311">
        <f t="shared" si="201"/>
        <v>0</v>
      </c>
      <c r="BH271" s="311">
        <v>3332352.4975678222</v>
      </c>
      <c r="BI271" s="311">
        <f t="shared" si="198"/>
        <v>3942407.4822726687</v>
      </c>
      <c r="BJ271" s="312">
        <f t="shared" si="199"/>
        <v>610054.98470484652</v>
      </c>
      <c r="BK271" s="311">
        <f t="shared" si="223"/>
        <v>0</v>
      </c>
      <c r="BL271" s="311">
        <f t="shared" si="224"/>
        <v>3942407.4822726687</v>
      </c>
      <c r="BM271" s="311">
        <f t="shared" si="225"/>
        <v>0</v>
      </c>
      <c r="BN271" s="311">
        <f t="shared" si="226"/>
        <v>0</v>
      </c>
      <c r="BO271" s="311">
        <f t="shared" si="227"/>
        <v>0</v>
      </c>
      <c r="BP271" s="311">
        <f t="shared" si="228"/>
        <v>0</v>
      </c>
      <c r="BQ271" s="311">
        <f t="shared" si="229"/>
        <v>0</v>
      </c>
      <c r="BR271" s="311">
        <f t="shared" si="189"/>
        <v>501367.36227266863</v>
      </c>
      <c r="BS271" s="311">
        <f>ROUNDDOWN(BR271*'1. UC Assumptions'!$C$19,2)</f>
        <v>219699.17</v>
      </c>
      <c r="BT271" s="313">
        <f>IF(BR271&gt;0,BR271/'1. UC Assumptions'!$C$29*'1. UC Assumptions'!$C$28,0)</f>
        <v>440272.67964007705</v>
      </c>
      <c r="BU271" s="312">
        <f>BT271*'1. UC Assumptions'!$C$19</f>
        <v>192927.48821828177</v>
      </c>
      <c r="BV271" s="312">
        <f t="shared" si="200"/>
        <v>3881312.7996400772</v>
      </c>
      <c r="BW271" s="79"/>
      <c r="BX271" s="93"/>
      <c r="BY271" s="93"/>
      <c r="BZ271" s="136">
        <v>3657139.3490676009</v>
      </c>
      <c r="CA271" s="136">
        <v>8673206.6703877877</v>
      </c>
      <c r="CB271" s="146">
        <f t="shared" si="185"/>
        <v>0</v>
      </c>
    </row>
    <row r="272" spans="1:80" s="6" customFormat="1">
      <c r="A272" s="130" t="s">
        <v>1258</v>
      </c>
      <c r="B272" s="130" t="s">
        <v>483</v>
      </c>
      <c r="C272" s="246" t="s">
        <v>483</v>
      </c>
      <c r="D272" s="246" t="s">
        <v>483</v>
      </c>
      <c r="E272" s="129" t="s">
        <v>580</v>
      </c>
      <c r="F272" s="130"/>
      <c r="G272" s="130"/>
      <c r="H272" s="130" t="s">
        <v>1132</v>
      </c>
      <c r="I272" s="246" t="s">
        <v>562</v>
      </c>
      <c r="J272" s="101"/>
      <c r="K272" s="125">
        <f t="shared" si="190"/>
        <v>1</v>
      </c>
      <c r="L272" s="136">
        <v>22075147.160181314</v>
      </c>
      <c r="M272" s="136">
        <v>29753448.27</v>
      </c>
      <c r="N272" s="151">
        <f t="shared" si="191"/>
        <v>8.1504167414016893E-2</v>
      </c>
      <c r="O272" s="136">
        <v>56006671.102090903</v>
      </c>
      <c r="P272" s="136">
        <v>46170.846865256965</v>
      </c>
      <c r="Q272" s="136">
        <f t="shared" si="192"/>
        <v>56052841.948956162</v>
      </c>
      <c r="R272" s="136">
        <v>7159012.0975707844</v>
      </c>
      <c r="S272" s="136">
        <f t="shared" si="187"/>
        <v>48893829.851385377</v>
      </c>
      <c r="T272" s="136">
        <f t="shared" si="202"/>
        <v>0</v>
      </c>
      <c r="U272" s="136" t="b">
        <f t="shared" si="203"/>
        <v>0</v>
      </c>
      <c r="V272" s="136">
        <v>0</v>
      </c>
      <c r="W272" s="136">
        <v>0</v>
      </c>
      <c r="X272" s="136">
        <v>0</v>
      </c>
      <c r="Y272" s="136">
        <v>0</v>
      </c>
      <c r="Z272" s="136">
        <v>0</v>
      </c>
      <c r="AA272" s="63">
        <f t="shared" si="193"/>
        <v>0</v>
      </c>
      <c r="AB272" s="63">
        <v>0</v>
      </c>
      <c r="AC272" s="63">
        <f t="shared" si="194"/>
        <v>48893829.851385377</v>
      </c>
      <c r="AD272" s="44">
        <f>IF(E272='2. UC Pool Allocations by Type'!B$5,'2. UC Pool Allocations by Type'!J$5,IF(E272='2. UC Pool Allocations by Type'!B$6,'2. UC Pool Allocations by Type'!J$6,IF(E272='2. UC Pool Allocations by Type'!B$7,'2. UC Pool Allocations by Type'!J$7,IF(E272='2. UC Pool Allocations by Type'!B$10,'2. UC Pool Allocations by Type'!J$10,IF(E272='2. UC Pool Allocations by Type'!B$14,'2. UC Pool Allocations by Type'!J$14,IF(E272='2. UC Pool Allocations by Type'!B$15,'2. UC Pool Allocations by Type'!J$15,IF(E272='2. UC Pool Allocations by Type'!B$16,'2. UC Pool Allocations by Type'!J$16,0)))))))</f>
        <v>1888113440.4202065</v>
      </c>
      <c r="AE272" s="64">
        <f t="shared" si="204"/>
        <v>48893829.851385377</v>
      </c>
      <c r="AF272" s="64">
        <f t="shared" si="205"/>
        <v>0</v>
      </c>
      <c r="AG272" s="64">
        <f t="shared" si="206"/>
        <v>0</v>
      </c>
      <c r="AH272" s="64">
        <f t="shared" si="207"/>
        <v>0</v>
      </c>
      <c r="AI272" s="64">
        <f t="shared" si="208"/>
        <v>0</v>
      </c>
      <c r="AJ272" s="64">
        <f t="shared" si="209"/>
        <v>0</v>
      </c>
      <c r="AK272" s="64">
        <f t="shared" si="210"/>
        <v>0</v>
      </c>
      <c r="AL272" s="42">
        <f t="shared" si="211"/>
        <v>18249513.523351707</v>
      </c>
      <c r="AM272" s="44">
        <f>IF($F272=$E$362,S272*'1. UC Assumptions'!$H$14,0)</f>
        <v>0</v>
      </c>
      <c r="AN272" s="63">
        <f t="shared" si="195"/>
        <v>0</v>
      </c>
      <c r="AO272" s="63">
        <f t="shared" si="212"/>
        <v>0</v>
      </c>
      <c r="AP272" s="63">
        <f t="shared" si="213"/>
        <v>0</v>
      </c>
      <c r="AQ272" s="63">
        <f t="shared" si="214"/>
        <v>0</v>
      </c>
      <c r="AR272" s="63">
        <f t="shared" si="215"/>
        <v>0</v>
      </c>
      <c r="AS272" s="63">
        <f t="shared" si="216"/>
        <v>18249513.523351707</v>
      </c>
      <c r="AT272" s="63">
        <f t="shared" si="217"/>
        <v>-2007930.2947344349</v>
      </c>
      <c r="AU272" s="87">
        <f t="shared" si="196"/>
        <v>16241583.228617271</v>
      </c>
      <c r="AV272" s="310">
        <v>16095214.98</v>
      </c>
      <c r="AW272" s="310">
        <f>AV272*'1. UC Assumptions'!$C$19</f>
        <v>7052923.2042359998</v>
      </c>
      <c r="AX272" s="311">
        <f>IF(((S272+AA272)-AV272)*'1. UC Assumptions'!$C$19&gt;0,((S272+AA272)-AV272)*'1. UC Assumptions'!$C$19,0)</f>
        <v>14372353.036641071</v>
      </c>
      <c r="AY272" s="311">
        <f t="shared" si="197"/>
        <v>21425276.24087707</v>
      </c>
      <c r="AZ272" s="311">
        <f>ROUND(AY272/'1. UC Assumptions'!$C$19,2)</f>
        <v>48893829.850000001</v>
      </c>
      <c r="BA272" s="311">
        <f t="shared" si="188"/>
        <v>16241583.228617271</v>
      </c>
      <c r="BB272" s="311">
        <f t="shared" si="218"/>
        <v>0</v>
      </c>
      <c r="BC272" s="311">
        <f t="shared" si="219"/>
        <v>0</v>
      </c>
      <c r="BD272" s="311">
        <f t="shared" si="220"/>
        <v>32652246.621382728</v>
      </c>
      <c r="BE272" s="311">
        <f t="shared" si="221"/>
        <v>0</v>
      </c>
      <c r="BF272" s="311">
        <f t="shared" si="222"/>
        <v>0</v>
      </c>
      <c r="BG272" s="311">
        <f t="shared" si="201"/>
        <v>0</v>
      </c>
      <c r="BH272" s="311">
        <v>14426043.548456179</v>
      </c>
      <c r="BI272" s="311">
        <f t="shared" si="198"/>
        <v>16241583.228617271</v>
      </c>
      <c r="BJ272" s="312">
        <f t="shared" si="199"/>
        <v>1815539.6801610924</v>
      </c>
      <c r="BK272" s="311">
        <f t="shared" si="223"/>
        <v>16241583.228617271</v>
      </c>
      <c r="BL272" s="311">
        <f t="shared" si="224"/>
        <v>0</v>
      </c>
      <c r="BM272" s="311">
        <f t="shared" si="225"/>
        <v>0</v>
      </c>
      <c r="BN272" s="311">
        <f t="shared" si="226"/>
        <v>0</v>
      </c>
      <c r="BO272" s="311">
        <f t="shared" si="227"/>
        <v>0</v>
      </c>
      <c r="BP272" s="311">
        <f t="shared" si="228"/>
        <v>0</v>
      </c>
      <c r="BQ272" s="311">
        <f t="shared" si="229"/>
        <v>0</v>
      </c>
      <c r="BR272" s="311">
        <f t="shared" si="189"/>
        <v>146368.24861727096</v>
      </c>
      <c r="BS272" s="311">
        <f>ROUNDDOWN(BR272*'1. UC Assumptions'!$C$19,2)</f>
        <v>64138.559999999998</v>
      </c>
      <c r="BT272" s="313">
        <f>IF(BR272&gt;0,BR272/'1. UC Assumptions'!$C$29*'1. UC Assumptions'!$C$28,0)</f>
        <v>128532.38140759576</v>
      </c>
      <c r="BU272" s="312">
        <f>BT272*'1. UC Assumptions'!$C$19</f>
        <v>56322.889532808462</v>
      </c>
      <c r="BV272" s="312">
        <f t="shared" si="200"/>
        <v>16223747.361407597</v>
      </c>
      <c r="BW272" s="79"/>
      <c r="BX272" s="93"/>
      <c r="BY272" s="93"/>
      <c r="BZ272" s="136">
        <v>23440717.090181313</v>
      </c>
      <c r="CA272" s="136">
        <v>56006671.102090903</v>
      </c>
      <c r="CB272" s="146">
        <f t="shared" si="185"/>
        <v>-46170.846865259111</v>
      </c>
    </row>
    <row r="273" spans="1:80" s="6" customFormat="1">
      <c r="A273" s="130" t="s">
        <v>490</v>
      </c>
      <c r="B273" s="130" t="s">
        <v>491</v>
      </c>
      <c r="C273" s="246" t="s">
        <v>491</v>
      </c>
      <c r="D273" s="246" t="s">
        <v>491</v>
      </c>
      <c r="E273" s="129" t="s">
        <v>580</v>
      </c>
      <c r="F273" s="130"/>
      <c r="G273" s="130"/>
      <c r="H273" s="130" t="s">
        <v>869</v>
      </c>
      <c r="I273" s="246" t="s">
        <v>571</v>
      </c>
      <c r="J273" s="101"/>
      <c r="K273" s="125" t="str">
        <f t="shared" si="190"/>
        <v xml:space="preserve"> </v>
      </c>
      <c r="L273" s="136">
        <v>9655213.2355176415</v>
      </c>
      <c r="M273" s="136">
        <v>8267960.4399999995</v>
      </c>
      <c r="N273" s="151">
        <f t="shared" si="191"/>
        <v>0.15194632300492295</v>
      </c>
      <c r="O273" s="136">
        <v>19878228.065294735</v>
      </c>
      <c r="P273" s="136">
        <v>768305.94679644413</v>
      </c>
      <c r="Q273" s="136">
        <f t="shared" si="192"/>
        <v>20646534.012091178</v>
      </c>
      <c r="R273" s="136">
        <v>0</v>
      </c>
      <c r="S273" s="136">
        <f t="shared" ref="S273:S295" si="230">Q273-R273</f>
        <v>20646534.012091178</v>
      </c>
      <c r="T273" s="136">
        <f t="shared" si="202"/>
        <v>0</v>
      </c>
      <c r="U273" s="136" t="b">
        <f t="shared" si="203"/>
        <v>0</v>
      </c>
      <c r="V273" s="136">
        <v>0</v>
      </c>
      <c r="W273" s="136">
        <v>0</v>
      </c>
      <c r="X273" s="136">
        <v>0</v>
      </c>
      <c r="Y273" s="136">
        <v>0</v>
      </c>
      <c r="Z273" s="136">
        <v>0</v>
      </c>
      <c r="AA273" s="63">
        <f t="shared" si="193"/>
        <v>0</v>
      </c>
      <c r="AB273" s="63">
        <v>0</v>
      </c>
      <c r="AC273" s="63">
        <f t="shared" si="194"/>
        <v>20646534.012091178</v>
      </c>
      <c r="AD273" s="44">
        <f>IF(E273='2. UC Pool Allocations by Type'!B$5,'2. UC Pool Allocations by Type'!J$5,IF(E273='2. UC Pool Allocations by Type'!B$6,'2. UC Pool Allocations by Type'!J$6,IF(E273='2. UC Pool Allocations by Type'!B$7,'2. UC Pool Allocations by Type'!J$7,IF(E273='2. UC Pool Allocations by Type'!B$10,'2. UC Pool Allocations by Type'!J$10,IF(E273='2. UC Pool Allocations by Type'!B$14,'2. UC Pool Allocations by Type'!J$14,IF(E273='2. UC Pool Allocations by Type'!B$15,'2. UC Pool Allocations by Type'!J$15,IF(E273='2. UC Pool Allocations by Type'!B$16,'2. UC Pool Allocations by Type'!J$16,0)))))))</f>
        <v>1888113440.4202065</v>
      </c>
      <c r="AE273" s="64">
        <f t="shared" si="204"/>
        <v>20646534.012091178</v>
      </c>
      <c r="AF273" s="64">
        <f t="shared" si="205"/>
        <v>0</v>
      </c>
      <c r="AG273" s="64">
        <f t="shared" si="206"/>
        <v>0</v>
      </c>
      <c r="AH273" s="64">
        <f t="shared" si="207"/>
        <v>0</v>
      </c>
      <c r="AI273" s="64">
        <f t="shared" si="208"/>
        <v>0</v>
      </c>
      <c r="AJ273" s="64">
        <f t="shared" si="209"/>
        <v>0</v>
      </c>
      <c r="AK273" s="64">
        <f t="shared" si="210"/>
        <v>0</v>
      </c>
      <c r="AL273" s="42">
        <f t="shared" si="211"/>
        <v>7706273.0166416457</v>
      </c>
      <c r="AM273" s="44">
        <f>IF($F273=$E$362,S273*'1. UC Assumptions'!$H$14,0)</f>
        <v>0</v>
      </c>
      <c r="AN273" s="63">
        <f t="shared" si="195"/>
        <v>0</v>
      </c>
      <c r="AO273" s="63">
        <f t="shared" si="212"/>
        <v>0</v>
      </c>
      <c r="AP273" s="63">
        <f t="shared" si="213"/>
        <v>0</v>
      </c>
      <c r="AQ273" s="63">
        <f t="shared" si="214"/>
        <v>0</v>
      </c>
      <c r="AR273" s="63">
        <f t="shared" si="215"/>
        <v>0</v>
      </c>
      <c r="AS273" s="63">
        <f t="shared" si="216"/>
        <v>7706273.0166416457</v>
      </c>
      <c r="AT273" s="63">
        <f t="shared" si="217"/>
        <v>-847894.33043294563</v>
      </c>
      <c r="AU273" s="87">
        <f t="shared" si="196"/>
        <v>6858378.6862086998</v>
      </c>
      <c r="AV273" s="310">
        <v>6393923.4400000004</v>
      </c>
      <c r="AW273" s="310">
        <f>AV273*'1. UC Assumptions'!$C$19</f>
        <v>2801817.251408</v>
      </c>
      <c r="AX273" s="311">
        <f>IF(((S273+AA273)-AV273)*'1. UC Assumptions'!$C$19&gt;0,((S273+AA273)-AV273)*'1. UC Assumptions'!$C$19,0)</f>
        <v>6245493.9526903536</v>
      </c>
      <c r="AY273" s="311">
        <f t="shared" si="197"/>
        <v>9047311.2040983532</v>
      </c>
      <c r="AZ273" s="311">
        <f>ROUND(AY273/'1. UC Assumptions'!$C$19,2)</f>
        <v>20646534.010000002</v>
      </c>
      <c r="BA273" s="311">
        <f t="shared" si="188"/>
        <v>6858378.6862086998</v>
      </c>
      <c r="BB273" s="311">
        <f t="shared" si="218"/>
        <v>0</v>
      </c>
      <c r="BC273" s="311">
        <f t="shared" si="219"/>
        <v>0</v>
      </c>
      <c r="BD273" s="311">
        <f t="shared" si="220"/>
        <v>13788155.323791303</v>
      </c>
      <c r="BE273" s="311">
        <f t="shared" si="221"/>
        <v>0</v>
      </c>
      <c r="BF273" s="311">
        <f t="shared" si="222"/>
        <v>0</v>
      </c>
      <c r="BG273" s="311">
        <f t="shared" si="201"/>
        <v>0</v>
      </c>
      <c r="BH273" s="311">
        <v>5730834.792867939</v>
      </c>
      <c r="BI273" s="311">
        <f t="shared" si="198"/>
        <v>6858378.6862086998</v>
      </c>
      <c r="BJ273" s="312">
        <f t="shared" si="199"/>
        <v>1127543.8933407608</v>
      </c>
      <c r="BK273" s="311">
        <f t="shared" si="223"/>
        <v>6858378.6862086998</v>
      </c>
      <c r="BL273" s="311">
        <f t="shared" si="224"/>
        <v>0</v>
      </c>
      <c r="BM273" s="311">
        <f t="shared" si="225"/>
        <v>0</v>
      </c>
      <c r="BN273" s="311">
        <f t="shared" si="226"/>
        <v>0</v>
      </c>
      <c r="BO273" s="311">
        <f t="shared" si="227"/>
        <v>0</v>
      </c>
      <c r="BP273" s="311">
        <f t="shared" si="228"/>
        <v>0</v>
      </c>
      <c r="BQ273" s="311">
        <f t="shared" si="229"/>
        <v>0</v>
      </c>
      <c r="BR273" s="311">
        <f t="shared" si="189"/>
        <v>464455.24620869942</v>
      </c>
      <c r="BS273" s="311">
        <f>ROUNDDOWN(BR273*'1. UC Assumptions'!$C$19,2)</f>
        <v>203524.28</v>
      </c>
      <c r="BT273" s="313">
        <f>IF(BR273&gt;0,BR273/'1. UC Assumptions'!$C$29*'1. UC Assumptions'!$C$28,0)</f>
        <v>407858.53090689535</v>
      </c>
      <c r="BU273" s="312">
        <f>BT273*'1. UC Assumptions'!$C$19</f>
        <v>178723.60824340154</v>
      </c>
      <c r="BV273" s="312">
        <f t="shared" si="200"/>
        <v>6801781.9709068956</v>
      </c>
      <c r="BW273" s="79"/>
      <c r="BX273" s="93"/>
      <c r="BY273" s="93"/>
      <c r="BZ273" s="136">
        <v>10612035.995517643</v>
      </c>
      <c r="CA273" s="136">
        <v>19878228.065294735</v>
      </c>
      <c r="CB273" s="146">
        <f t="shared" ref="CB273:CB332" si="231">CA273-Q273</f>
        <v>-768305.94679644331</v>
      </c>
    </row>
    <row r="274" spans="1:80" s="6" customFormat="1">
      <c r="A274" s="130" t="s">
        <v>496</v>
      </c>
      <c r="B274" s="130" t="s">
        <v>497</v>
      </c>
      <c r="C274" s="246" t="s">
        <v>497</v>
      </c>
      <c r="D274" s="246" t="s">
        <v>497</v>
      </c>
      <c r="E274" s="129" t="s">
        <v>580</v>
      </c>
      <c r="F274" s="130" t="s">
        <v>604</v>
      </c>
      <c r="G274" s="130"/>
      <c r="H274" s="130" t="s">
        <v>1133</v>
      </c>
      <c r="I274" s="246" t="s">
        <v>1452</v>
      </c>
      <c r="J274" s="101"/>
      <c r="K274" s="125" t="str">
        <f t="shared" si="190"/>
        <v xml:space="preserve"> </v>
      </c>
      <c r="L274" s="136">
        <v>610716.52963055193</v>
      </c>
      <c r="M274" s="136">
        <v>443591</v>
      </c>
      <c r="N274" s="151">
        <f t="shared" si="191"/>
        <v>6.817794636610186E-2</v>
      </c>
      <c r="O274" s="136">
        <v>1126188.0518390811</v>
      </c>
      <c r="P274" s="136">
        <v>0</v>
      </c>
      <c r="Q274" s="136">
        <f t="shared" si="192"/>
        <v>1126188.0518390811</v>
      </c>
      <c r="R274" s="136">
        <v>0</v>
      </c>
      <c r="S274" s="136">
        <f t="shared" si="230"/>
        <v>1126188.0518390811</v>
      </c>
      <c r="T274" s="136">
        <f t="shared" si="202"/>
        <v>1126188.0518390811</v>
      </c>
      <c r="U274" s="136" t="b">
        <f t="shared" si="203"/>
        <v>0</v>
      </c>
      <c r="V274" s="136">
        <v>15535</v>
      </c>
      <c r="W274" s="136">
        <v>0</v>
      </c>
      <c r="X274" s="136">
        <v>0</v>
      </c>
      <c r="Y274" s="136">
        <v>0</v>
      </c>
      <c r="Z274" s="136">
        <v>0</v>
      </c>
      <c r="AA274" s="63">
        <f t="shared" si="193"/>
        <v>15535</v>
      </c>
      <c r="AB274" s="63">
        <v>0</v>
      </c>
      <c r="AC274" s="63">
        <f t="shared" si="194"/>
        <v>1141723.0518390811</v>
      </c>
      <c r="AD274" s="44">
        <f>IF(E274='2. UC Pool Allocations by Type'!B$5,'2. UC Pool Allocations by Type'!J$5,IF(E274='2. UC Pool Allocations by Type'!B$6,'2. UC Pool Allocations by Type'!J$6,IF(E274='2. UC Pool Allocations by Type'!B$7,'2. UC Pool Allocations by Type'!J$7,IF(E274='2. UC Pool Allocations by Type'!B$10,'2. UC Pool Allocations by Type'!J$10,IF(E274='2. UC Pool Allocations by Type'!B$14,'2. UC Pool Allocations by Type'!J$14,IF(E274='2. UC Pool Allocations by Type'!B$15,'2. UC Pool Allocations by Type'!J$15,IF(E274='2. UC Pool Allocations by Type'!B$16,'2. UC Pool Allocations by Type'!J$16,0)))))))</f>
        <v>1888113440.4202065</v>
      </c>
      <c r="AE274" s="64">
        <f t="shared" si="204"/>
        <v>1141723.0518390811</v>
      </c>
      <c r="AF274" s="64">
        <f t="shared" si="205"/>
        <v>0</v>
      </c>
      <c r="AG274" s="64">
        <f t="shared" si="206"/>
        <v>0</v>
      </c>
      <c r="AH274" s="64">
        <f t="shared" si="207"/>
        <v>0</v>
      </c>
      <c r="AI274" s="64">
        <f t="shared" si="208"/>
        <v>0</v>
      </c>
      <c r="AJ274" s="64">
        <f t="shared" si="209"/>
        <v>0</v>
      </c>
      <c r="AK274" s="64">
        <f t="shared" si="210"/>
        <v>0</v>
      </c>
      <c r="AL274" s="42">
        <f t="shared" si="211"/>
        <v>426145.59623967193</v>
      </c>
      <c r="AM274" s="44">
        <f>IF($F274=$E$362,S274*'1. UC Assumptions'!$H$14,0)</f>
        <v>895175.1181285003</v>
      </c>
      <c r="AN274" s="63">
        <f t="shared" si="195"/>
        <v>469029.52188882837</v>
      </c>
      <c r="AO274" s="63">
        <f t="shared" si="212"/>
        <v>0</v>
      </c>
      <c r="AP274" s="63">
        <f t="shared" si="213"/>
        <v>0</v>
      </c>
      <c r="AQ274" s="63">
        <f t="shared" si="214"/>
        <v>0</v>
      </c>
      <c r="AR274" s="63">
        <f t="shared" si="215"/>
        <v>469029.52188882837</v>
      </c>
      <c r="AS274" s="63">
        <f t="shared" si="216"/>
        <v>0</v>
      </c>
      <c r="AT274" s="63">
        <f t="shared" si="217"/>
        <v>0</v>
      </c>
      <c r="AU274" s="87">
        <f t="shared" si="196"/>
        <v>895175.1181285003</v>
      </c>
      <c r="AV274" s="310">
        <v>882472.82</v>
      </c>
      <c r="AW274" s="310">
        <f>AV274*'1. UC Assumptions'!$C$19</f>
        <v>386699.58972399996</v>
      </c>
      <c r="AX274" s="311">
        <f>IF(((S274+AA274)-AV274)*'1. UC Assumptions'!$C$19&gt;0,((S274+AA274)-AV274)*'1. UC Assumptions'!$C$19,0)</f>
        <v>113603.45159188536</v>
      </c>
      <c r="AY274" s="311">
        <f t="shared" si="197"/>
        <v>500303.04131588532</v>
      </c>
      <c r="AZ274" s="311">
        <f>ROUND(AY274/'1. UC Assumptions'!$C$19,2)</f>
        <v>1141723.05</v>
      </c>
      <c r="BA274" s="311">
        <f t="shared" si="188"/>
        <v>895175.1181285003</v>
      </c>
      <c r="BB274" s="311">
        <f t="shared" si="218"/>
        <v>0</v>
      </c>
      <c r="BC274" s="311">
        <f t="shared" si="219"/>
        <v>0</v>
      </c>
      <c r="BD274" s="311">
        <f t="shared" si="220"/>
        <v>246547.93187149975</v>
      </c>
      <c r="BE274" s="311">
        <f t="shared" si="221"/>
        <v>0</v>
      </c>
      <c r="BF274" s="311">
        <f t="shared" si="222"/>
        <v>0</v>
      </c>
      <c r="BG274" s="311">
        <f t="shared" si="201"/>
        <v>0</v>
      </c>
      <c r="BH274" s="311">
        <v>882472.83533361414</v>
      </c>
      <c r="BI274" s="311">
        <f t="shared" si="198"/>
        <v>895175.1181285003</v>
      </c>
      <c r="BJ274" s="312">
        <f t="shared" si="199"/>
        <v>12702.282794886152</v>
      </c>
      <c r="BK274" s="311">
        <f t="shared" si="223"/>
        <v>895175.1181285003</v>
      </c>
      <c r="BL274" s="311">
        <f t="shared" si="224"/>
        <v>0</v>
      </c>
      <c r="BM274" s="311">
        <f t="shared" si="225"/>
        <v>0</v>
      </c>
      <c r="BN274" s="311">
        <f t="shared" si="226"/>
        <v>0</v>
      </c>
      <c r="BO274" s="311">
        <f t="shared" si="227"/>
        <v>0</v>
      </c>
      <c r="BP274" s="311">
        <f t="shared" si="228"/>
        <v>0</v>
      </c>
      <c r="BQ274" s="311">
        <f t="shared" si="229"/>
        <v>0</v>
      </c>
      <c r="BR274" s="311">
        <f t="shared" si="189"/>
        <v>12702.298128500348</v>
      </c>
      <c r="BS274" s="311">
        <f>ROUNDDOWN(BR274*'1. UC Assumptions'!$C$19,2)</f>
        <v>5566.14</v>
      </c>
      <c r="BT274" s="313">
        <f>IF(BR274&gt;0,BR274/'1. UC Assumptions'!$C$29*'1. UC Assumptions'!$C$28,0)</f>
        <v>11154.445333800002</v>
      </c>
      <c r="BU274" s="312">
        <f>BT274*'1. UC Assumptions'!$C$19</f>
        <v>4887.8779452711606</v>
      </c>
      <c r="BV274" s="312">
        <f t="shared" si="200"/>
        <v>893627.26533379999</v>
      </c>
      <c r="BW274" s="79"/>
      <c r="BX274" s="93"/>
      <c r="BY274" s="93"/>
      <c r="BZ274" s="136">
        <v>626042.88963055192</v>
      </c>
      <c r="CA274" s="136">
        <v>1126188.0518390811</v>
      </c>
      <c r="CB274" s="146">
        <f t="shared" si="231"/>
        <v>0</v>
      </c>
    </row>
    <row r="275" spans="1:80" s="6" customFormat="1">
      <c r="A275" s="130" t="s">
        <v>1259</v>
      </c>
      <c r="B275" s="130" t="s">
        <v>378</v>
      </c>
      <c r="C275" s="246" t="s">
        <v>378</v>
      </c>
      <c r="D275" s="246" t="s">
        <v>378</v>
      </c>
      <c r="E275" s="129" t="s">
        <v>580</v>
      </c>
      <c r="F275" s="130"/>
      <c r="G275" s="130"/>
      <c r="H275" s="130" t="s">
        <v>1134</v>
      </c>
      <c r="I275" s="246" t="s">
        <v>570</v>
      </c>
      <c r="J275" s="101"/>
      <c r="K275" s="125">
        <f t="shared" si="190"/>
        <v>1</v>
      </c>
      <c r="L275" s="136">
        <v>63571903.442364886</v>
      </c>
      <c r="M275" s="136">
        <v>66909135.480000019</v>
      </c>
      <c r="N275" s="151">
        <f t="shared" si="191"/>
        <v>7.2665458227836321E-2</v>
      </c>
      <c r="O275" s="136">
        <v>139907165.69328275</v>
      </c>
      <c r="P275" s="136">
        <v>55337.712419942385</v>
      </c>
      <c r="Q275" s="136">
        <f t="shared" si="192"/>
        <v>139962503.40570271</v>
      </c>
      <c r="R275" s="136">
        <v>11477925.147583097</v>
      </c>
      <c r="S275" s="136">
        <f t="shared" si="230"/>
        <v>128484578.25811961</v>
      </c>
      <c r="T275" s="136">
        <f t="shared" si="202"/>
        <v>0</v>
      </c>
      <c r="U275" s="136" t="b">
        <f t="shared" si="203"/>
        <v>0</v>
      </c>
      <c r="V275" s="136">
        <v>16356690.74000001</v>
      </c>
      <c r="W275" s="136">
        <v>0</v>
      </c>
      <c r="X275" s="136">
        <v>0</v>
      </c>
      <c r="Y275" s="136">
        <v>0</v>
      </c>
      <c r="Z275" s="136">
        <v>0</v>
      </c>
      <c r="AA275" s="63">
        <f t="shared" si="193"/>
        <v>16356690.74000001</v>
      </c>
      <c r="AB275" s="63">
        <v>0</v>
      </c>
      <c r="AC275" s="63">
        <f t="shared" si="194"/>
        <v>144841268.99811962</v>
      </c>
      <c r="AD275" s="44">
        <f>IF(E275='2. UC Pool Allocations by Type'!B$5,'2. UC Pool Allocations by Type'!J$5,IF(E275='2. UC Pool Allocations by Type'!B$6,'2. UC Pool Allocations by Type'!J$6,IF(E275='2. UC Pool Allocations by Type'!B$7,'2. UC Pool Allocations by Type'!J$7,IF(E275='2. UC Pool Allocations by Type'!B$10,'2. UC Pool Allocations by Type'!J$10,IF(E275='2. UC Pool Allocations by Type'!B$14,'2. UC Pool Allocations by Type'!J$14,IF(E275='2. UC Pool Allocations by Type'!B$15,'2. UC Pool Allocations by Type'!J$15,IF(E275='2. UC Pool Allocations by Type'!B$16,'2. UC Pool Allocations by Type'!J$16,0)))))))</f>
        <v>1888113440.4202065</v>
      </c>
      <c r="AE275" s="64">
        <f t="shared" si="204"/>
        <v>144841268.99811962</v>
      </c>
      <c r="AF275" s="64">
        <f t="shared" si="205"/>
        <v>0</v>
      </c>
      <c r="AG275" s="64">
        <f t="shared" si="206"/>
        <v>0</v>
      </c>
      <c r="AH275" s="64">
        <f t="shared" si="207"/>
        <v>0</v>
      </c>
      <c r="AI275" s="64">
        <f t="shared" si="208"/>
        <v>0</v>
      </c>
      <c r="AJ275" s="64">
        <f t="shared" si="209"/>
        <v>0</v>
      </c>
      <c r="AK275" s="64">
        <f t="shared" si="210"/>
        <v>0</v>
      </c>
      <c r="AL275" s="42">
        <f t="shared" si="211"/>
        <v>54061682.329957843</v>
      </c>
      <c r="AM275" s="44">
        <f>IF($F275=$E$362,S275*'1. UC Assumptions'!$H$14,0)</f>
        <v>0</v>
      </c>
      <c r="AN275" s="63">
        <f t="shared" si="195"/>
        <v>0</v>
      </c>
      <c r="AO275" s="63">
        <f t="shared" si="212"/>
        <v>0</v>
      </c>
      <c r="AP275" s="63">
        <f t="shared" si="213"/>
        <v>0</v>
      </c>
      <c r="AQ275" s="63">
        <f t="shared" si="214"/>
        <v>0</v>
      </c>
      <c r="AR275" s="63">
        <f t="shared" si="215"/>
        <v>0</v>
      </c>
      <c r="AS275" s="63">
        <f t="shared" si="216"/>
        <v>54061682.329957843</v>
      </c>
      <c r="AT275" s="63">
        <f t="shared" si="217"/>
        <v>-5948218.2687078528</v>
      </c>
      <c r="AU275" s="87">
        <f t="shared" si="196"/>
        <v>48113464.061249986</v>
      </c>
      <c r="AV275" s="310">
        <v>48252995.829999998</v>
      </c>
      <c r="AW275" s="310">
        <f>AV275*'1. UC Assumptions'!$C$19</f>
        <v>21144462.772705998</v>
      </c>
      <c r="AX275" s="311">
        <f>IF(((S275+AA275)-AV275)*'1. UC Assumptions'!$C$19&gt;0,((S275+AA275)-AV275)*'1. UC Assumptions'!$C$19,0)</f>
        <v>42324981.302270018</v>
      </c>
      <c r="AY275" s="311">
        <f t="shared" si="197"/>
        <v>63469444.074976012</v>
      </c>
      <c r="AZ275" s="311">
        <f>ROUND(AY275/'1. UC Assumptions'!$C$19,2)</f>
        <v>144841269</v>
      </c>
      <c r="BA275" s="311">
        <f t="shared" si="188"/>
        <v>48113464.061249986</v>
      </c>
      <c r="BB275" s="311">
        <f t="shared" si="218"/>
        <v>0</v>
      </c>
      <c r="BC275" s="311">
        <f t="shared" si="219"/>
        <v>0</v>
      </c>
      <c r="BD275" s="311">
        <f t="shared" si="220"/>
        <v>96727804.938750014</v>
      </c>
      <c r="BE275" s="311">
        <f t="shared" si="221"/>
        <v>0</v>
      </c>
      <c r="BF275" s="311">
        <f t="shared" si="222"/>
        <v>0</v>
      </c>
      <c r="BG275" s="311">
        <f t="shared" si="201"/>
        <v>0</v>
      </c>
      <c r="BH275" s="311">
        <v>43248867.375773571</v>
      </c>
      <c r="BI275" s="311">
        <f t="shared" si="198"/>
        <v>48113464.061249986</v>
      </c>
      <c r="BJ275" s="312">
        <f t="shared" si="199"/>
        <v>4864596.6854764149</v>
      </c>
      <c r="BK275" s="311">
        <f t="shared" si="223"/>
        <v>48113464.061249986</v>
      </c>
      <c r="BL275" s="311">
        <f t="shared" si="224"/>
        <v>0</v>
      </c>
      <c r="BM275" s="311">
        <f t="shared" si="225"/>
        <v>0</v>
      </c>
      <c r="BN275" s="311">
        <f t="shared" si="226"/>
        <v>0</v>
      </c>
      <c r="BO275" s="311">
        <f t="shared" si="227"/>
        <v>0</v>
      </c>
      <c r="BP275" s="311">
        <f t="shared" si="228"/>
        <v>0</v>
      </c>
      <c r="BQ275" s="311">
        <f t="shared" si="229"/>
        <v>0</v>
      </c>
      <c r="BR275" s="311">
        <f t="shared" si="189"/>
        <v>-139531.76875001192</v>
      </c>
      <c r="BS275" s="311">
        <f>ROUNDDOWN(BR275*'1. UC Assumptions'!$C$19,2)</f>
        <v>-61142.82</v>
      </c>
      <c r="BT275" s="313">
        <f>IF(BR275&gt;0,BR275/'1. UC Assumptions'!$C$29*'1. UC Assumptions'!$C$28,0)</f>
        <v>0</v>
      </c>
      <c r="BU275" s="312">
        <f>BT275*'1. UC Assumptions'!$C$19</f>
        <v>0</v>
      </c>
      <c r="BV275" s="312">
        <f t="shared" si="200"/>
        <v>48252995.829999998</v>
      </c>
      <c r="BW275" s="79"/>
      <c r="BX275" s="93"/>
      <c r="BY275" s="93"/>
      <c r="BZ275" s="136">
        <v>65972265.262364879</v>
      </c>
      <c r="CA275" s="136">
        <v>139907165.69328275</v>
      </c>
      <c r="CB275" s="146">
        <f t="shared" si="231"/>
        <v>-55337.712419956923</v>
      </c>
    </row>
    <row r="276" spans="1:80" s="6" customFormat="1">
      <c r="A276" s="130" t="s">
        <v>1260</v>
      </c>
      <c r="B276" s="130" t="s">
        <v>1024</v>
      </c>
      <c r="C276" s="246" t="s">
        <v>1024</v>
      </c>
      <c r="D276" s="246" t="s">
        <v>1024</v>
      </c>
      <c r="E276" s="129" t="s">
        <v>580</v>
      </c>
      <c r="F276" s="130"/>
      <c r="G276" s="130"/>
      <c r="H276" s="130" t="s">
        <v>1135</v>
      </c>
      <c r="I276" s="246" t="s">
        <v>1417</v>
      </c>
      <c r="J276" s="101"/>
      <c r="K276" s="125" t="str">
        <f t="shared" si="190"/>
        <v xml:space="preserve"> </v>
      </c>
      <c r="L276" s="136">
        <v>5255296.4508163258</v>
      </c>
      <c r="M276" s="136">
        <v>8240396.0700000012</v>
      </c>
      <c r="N276" s="151">
        <f t="shared" si="191"/>
        <v>8.0035744468625492E-2</v>
      </c>
      <c r="O276" s="136">
        <v>14575830.318839522</v>
      </c>
      <c r="P276" s="136">
        <v>0</v>
      </c>
      <c r="Q276" s="136">
        <f t="shared" si="192"/>
        <v>14575830.318839522</v>
      </c>
      <c r="R276" s="136">
        <v>0</v>
      </c>
      <c r="S276" s="136">
        <f t="shared" si="230"/>
        <v>14575830.318839522</v>
      </c>
      <c r="T276" s="136">
        <f t="shared" si="202"/>
        <v>0</v>
      </c>
      <c r="U276" s="136" t="b">
        <f t="shared" si="203"/>
        <v>0</v>
      </c>
      <c r="V276" s="136">
        <v>3142662.9799999995</v>
      </c>
      <c r="W276" s="136">
        <v>0</v>
      </c>
      <c r="X276" s="136">
        <v>0</v>
      </c>
      <c r="Y276" s="136">
        <v>0</v>
      </c>
      <c r="Z276" s="136">
        <v>0</v>
      </c>
      <c r="AA276" s="63">
        <f t="shared" si="193"/>
        <v>3142662.9799999995</v>
      </c>
      <c r="AB276" s="63">
        <v>0</v>
      </c>
      <c r="AC276" s="63">
        <f t="shared" si="194"/>
        <v>17718493.298839521</v>
      </c>
      <c r="AD276" s="44">
        <f>IF(E276='2. UC Pool Allocations by Type'!B$5,'2. UC Pool Allocations by Type'!J$5,IF(E276='2. UC Pool Allocations by Type'!B$6,'2. UC Pool Allocations by Type'!J$6,IF(E276='2. UC Pool Allocations by Type'!B$7,'2. UC Pool Allocations by Type'!J$7,IF(E276='2. UC Pool Allocations by Type'!B$10,'2. UC Pool Allocations by Type'!J$10,IF(E276='2. UC Pool Allocations by Type'!B$14,'2. UC Pool Allocations by Type'!J$14,IF(E276='2. UC Pool Allocations by Type'!B$15,'2. UC Pool Allocations by Type'!J$15,IF(E276='2. UC Pool Allocations by Type'!B$16,'2. UC Pool Allocations by Type'!J$16,0)))))))</f>
        <v>1888113440.4202065</v>
      </c>
      <c r="AE276" s="64">
        <f t="shared" si="204"/>
        <v>17718493.298839521</v>
      </c>
      <c r="AF276" s="64">
        <f t="shared" si="205"/>
        <v>0</v>
      </c>
      <c r="AG276" s="64">
        <f t="shared" si="206"/>
        <v>0</v>
      </c>
      <c r="AH276" s="64">
        <f t="shared" si="207"/>
        <v>0</v>
      </c>
      <c r="AI276" s="64">
        <f t="shared" si="208"/>
        <v>0</v>
      </c>
      <c r="AJ276" s="64">
        <f t="shared" si="209"/>
        <v>0</v>
      </c>
      <c r="AK276" s="64">
        <f t="shared" si="210"/>
        <v>0</v>
      </c>
      <c r="AL276" s="42">
        <f t="shared" si="211"/>
        <v>6613388.3161420291</v>
      </c>
      <c r="AM276" s="44">
        <f>IF($F276=$E$362,S276*'1. UC Assumptions'!$H$14,0)</f>
        <v>0</v>
      </c>
      <c r="AN276" s="63">
        <f t="shared" si="195"/>
        <v>0</v>
      </c>
      <c r="AO276" s="63">
        <f t="shared" si="212"/>
        <v>0</v>
      </c>
      <c r="AP276" s="63">
        <f t="shared" si="213"/>
        <v>0</v>
      </c>
      <c r="AQ276" s="63">
        <f t="shared" si="214"/>
        <v>0</v>
      </c>
      <c r="AR276" s="63">
        <f t="shared" si="215"/>
        <v>0</v>
      </c>
      <c r="AS276" s="63">
        <f t="shared" si="216"/>
        <v>6613388.3161420291</v>
      </c>
      <c r="AT276" s="63">
        <f t="shared" si="217"/>
        <v>-727648.04025227902</v>
      </c>
      <c r="AU276" s="87">
        <f t="shared" si="196"/>
        <v>5885740.2758897506</v>
      </c>
      <c r="AV276" s="310">
        <v>5879277.2000000002</v>
      </c>
      <c r="AW276" s="310">
        <f>AV276*'1. UC Assumptions'!$C$19</f>
        <v>2576299.2690400002</v>
      </c>
      <c r="AX276" s="311">
        <f>IF(((S276+AA276)-AV276)*'1. UC Assumptions'!$C$19&gt;0,((S276+AA276)-AV276)*'1. UC Assumptions'!$C$19,0)</f>
        <v>5187944.4945114776</v>
      </c>
      <c r="AY276" s="311">
        <f t="shared" si="197"/>
        <v>7764243.7635514773</v>
      </c>
      <c r="AZ276" s="311">
        <f>ROUND(AY276/'1. UC Assumptions'!$C$19,2)</f>
        <v>17718493.300000001</v>
      </c>
      <c r="BA276" s="311">
        <f t="shared" si="188"/>
        <v>5885740.2758897506</v>
      </c>
      <c r="BB276" s="311">
        <f t="shared" si="218"/>
        <v>0</v>
      </c>
      <c r="BC276" s="311">
        <f t="shared" si="219"/>
        <v>0</v>
      </c>
      <c r="BD276" s="311">
        <f t="shared" si="220"/>
        <v>11832753.02411025</v>
      </c>
      <c r="BE276" s="311">
        <f t="shared" si="221"/>
        <v>0</v>
      </c>
      <c r="BF276" s="311">
        <f t="shared" si="222"/>
        <v>0</v>
      </c>
      <c r="BG276" s="311">
        <f t="shared" si="201"/>
        <v>0</v>
      </c>
      <c r="BH276" s="311">
        <v>5269560.5130407661</v>
      </c>
      <c r="BI276" s="311">
        <f t="shared" si="198"/>
        <v>5885740.2758897506</v>
      </c>
      <c r="BJ276" s="312">
        <f t="shared" si="199"/>
        <v>616179.76284898445</v>
      </c>
      <c r="BK276" s="311">
        <f t="shared" si="223"/>
        <v>5885740.2758897506</v>
      </c>
      <c r="BL276" s="311">
        <f t="shared" si="224"/>
        <v>0</v>
      </c>
      <c r="BM276" s="311">
        <f t="shared" si="225"/>
        <v>0</v>
      </c>
      <c r="BN276" s="311">
        <f t="shared" si="226"/>
        <v>0</v>
      </c>
      <c r="BO276" s="311">
        <f t="shared" si="227"/>
        <v>0</v>
      </c>
      <c r="BP276" s="311">
        <f t="shared" si="228"/>
        <v>0</v>
      </c>
      <c r="BQ276" s="311">
        <f t="shared" si="229"/>
        <v>0</v>
      </c>
      <c r="BR276" s="311">
        <f t="shared" si="189"/>
        <v>6463.0758897503838</v>
      </c>
      <c r="BS276" s="311">
        <f>ROUNDDOWN(BR276*'1. UC Assumptions'!$C$19,2)</f>
        <v>2832.11</v>
      </c>
      <c r="BT276" s="313">
        <f>IF(BR276&gt;0,BR276/'1. UC Assumptions'!$C$29*'1. UC Assumptions'!$C$28,0)</f>
        <v>5675.5105234593293</v>
      </c>
      <c r="BU276" s="312">
        <f>BT276*'1. UC Assumptions'!$C$19</f>
        <v>2487.0087113798782</v>
      </c>
      <c r="BV276" s="312">
        <f t="shared" si="200"/>
        <v>5884952.7105234591</v>
      </c>
      <c r="BW276" s="79"/>
      <c r="BX276" s="93"/>
      <c r="BY276" s="93"/>
      <c r="BZ276" s="136">
        <v>5603474.9008163251</v>
      </c>
      <c r="CA276" s="136">
        <v>14575830.318839522</v>
      </c>
      <c r="CB276" s="146">
        <f t="shared" si="231"/>
        <v>0</v>
      </c>
    </row>
    <row r="277" spans="1:80" s="6" customFormat="1">
      <c r="A277" s="130" t="s">
        <v>1261</v>
      </c>
      <c r="B277" s="130" t="s">
        <v>522</v>
      </c>
      <c r="C277" s="246" t="s">
        <v>522</v>
      </c>
      <c r="D277" s="246" t="s">
        <v>522</v>
      </c>
      <c r="E277" s="129" t="s">
        <v>580</v>
      </c>
      <c r="F277" s="130" t="s">
        <v>604</v>
      </c>
      <c r="G277" s="130"/>
      <c r="H277" s="130" t="s">
        <v>762</v>
      </c>
      <c r="I277" s="246" t="s">
        <v>1453</v>
      </c>
      <c r="J277" s="101"/>
      <c r="K277" s="125" t="str">
        <f t="shared" si="190"/>
        <v xml:space="preserve"> </v>
      </c>
      <c r="L277" s="136">
        <v>2017267.3307865313</v>
      </c>
      <c r="M277" s="136">
        <v>2294081.2000000002</v>
      </c>
      <c r="N277" s="151">
        <f t="shared" si="191"/>
        <v>8.9770292299762744E-2</v>
      </c>
      <c r="O277" s="136">
        <v>4590236.4925734354</v>
      </c>
      <c r="P277" s="136">
        <v>108143.0560279552</v>
      </c>
      <c r="Q277" s="136">
        <f t="shared" si="192"/>
        <v>4698379.5486013908</v>
      </c>
      <c r="R277" s="136">
        <v>0</v>
      </c>
      <c r="S277" s="136">
        <f t="shared" si="230"/>
        <v>4698379.5486013908</v>
      </c>
      <c r="T277" s="136">
        <f t="shared" si="202"/>
        <v>4698379.5486013908</v>
      </c>
      <c r="U277" s="136" t="b">
        <f t="shared" si="203"/>
        <v>0</v>
      </c>
      <c r="V277" s="136">
        <v>18359</v>
      </c>
      <c r="W277" s="136">
        <v>0</v>
      </c>
      <c r="X277" s="136">
        <v>0</v>
      </c>
      <c r="Y277" s="136">
        <v>0</v>
      </c>
      <c r="Z277" s="136">
        <v>0</v>
      </c>
      <c r="AA277" s="63">
        <f t="shared" si="193"/>
        <v>18359</v>
      </c>
      <c r="AB277" s="63">
        <v>0</v>
      </c>
      <c r="AC277" s="63">
        <f t="shared" si="194"/>
        <v>4716738.5486013908</v>
      </c>
      <c r="AD277" s="44">
        <f>IF(E277='2. UC Pool Allocations by Type'!B$5,'2. UC Pool Allocations by Type'!J$5,IF(E277='2. UC Pool Allocations by Type'!B$6,'2. UC Pool Allocations by Type'!J$6,IF(E277='2. UC Pool Allocations by Type'!B$7,'2. UC Pool Allocations by Type'!J$7,IF(E277='2. UC Pool Allocations by Type'!B$10,'2. UC Pool Allocations by Type'!J$10,IF(E277='2. UC Pool Allocations by Type'!B$14,'2. UC Pool Allocations by Type'!J$14,IF(E277='2. UC Pool Allocations by Type'!B$15,'2. UC Pool Allocations by Type'!J$15,IF(E277='2. UC Pool Allocations by Type'!B$16,'2. UC Pool Allocations by Type'!J$16,0)))))))</f>
        <v>1888113440.4202065</v>
      </c>
      <c r="AE277" s="64">
        <f t="shared" si="204"/>
        <v>4716738.5486013908</v>
      </c>
      <c r="AF277" s="64">
        <f t="shared" si="205"/>
        <v>0</v>
      </c>
      <c r="AG277" s="64">
        <f t="shared" si="206"/>
        <v>0</v>
      </c>
      <c r="AH277" s="64">
        <f t="shared" si="207"/>
        <v>0</v>
      </c>
      <c r="AI277" s="64">
        <f t="shared" si="208"/>
        <v>0</v>
      </c>
      <c r="AJ277" s="64">
        <f t="shared" si="209"/>
        <v>0</v>
      </c>
      <c r="AK277" s="64">
        <f t="shared" si="210"/>
        <v>0</v>
      </c>
      <c r="AL277" s="42">
        <f t="shared" si="211"/>
        <v>1760512.1994012995</v>
      </c>
      <c r="AM277" s="44">
        <f>IF($F277=$E$362,S277*'1. UC Assumptions'!$H$14,0)</f>
        <v>3734609.3847857206</v>
      </c>
      <c r="AN277" s="63">
        <f t="shared" si="195"/>
        <v>1974097.1853844211</v>
      </c>
      <c r="AO277" s="63">
        <f t="shared" si="212"/>
        <v>0</v>
      </c>
      <c r="AP277" s="63">
        <f t="shared" si="213"/>
        <v>0</v>
      </c>
      <c r="AQ277" s="63">
        <f t="shared" si="214"/>
        <v>0</v>
      </c>
      <c r="AR277" s="63">
        <f t="shared" si="215"/>
        <v>1974097.1853844211</v>
      </c>
      <c r="AS277" s="63">
        <f t="shared" si="216"/>
        <v>0</v>
      </c>
      <c r="AT277" s="63">
        <f t="shared" si="217"/>
        <v>0</v>
      </c>
      <c r="AU277" s="87">
        <f t="shared" si="196"/>
        <v>3734609.3847857206</v>
      </c>
      <c r="AV277" s="310">
        <v>3608646.92</v>
      </c>
      <c r="AW277" s="310">
        <f>AV277*'1. UC Assumptions'!$C$19</f>
        <v>1581309.0803439999</v>
      </c>
      <c r="AX277" s="311">
        <f>IF(((S277+AA277)-AV277)*'1. UC Assumptions'!$C$19&gt;0,((S277+AA277)-AV277)*'1. UC Assumptions'!$C$19,0)</f>
        <v>485565.75165312947</v>
      </c>
      <c r="AY277" s="311">
        <f t="shared" si="197"/>
        <v>2066874.8319971294</v>
      </c>
      <c r="AZ277" s="311">
        <f>ROUND(AY277/'1. UC Assumptions'!$C$19,2)</f>
        <v>4716738.55</v>
      </c>
      <c r="BA277" s="311">
        <f t="shared" si="188"/>
        <v>3734609.3847857206</v>
      </c>
      <c r="BB277" s="311">
        <f t="shared" si="218"/>
        <v>0</v>
      </c>
      <c r="BC277" s="311">
        <f t="shared" si="219"/>
        <v>0</v>
      </c>
      <c r="BD277" s="311">
        <f t="shared" si="220"/>
        <v>982129.1652142792</v>
      </c>
      <c r="BE277" s="311">
        <f t="shared" si="221"/>
        <v>0</v>
      </c>
      <c r="BF277" s="311">
        <f t="shared" si="222"/>
        <v>0</v>
      </c>
      <c r="BG277" s="311">
        <f t="shared" si="201"/>
        <v>0</v>
      </c>
      <c r="BH277" s="311">
        <v>3608646.9219393302</v>
      </c>
      <c r="BI277" s="311">
        <f t="shared" si="198"/>
        <v>3734609.3847857206</v>
      </c>
      <c r="BJ277" s="312">
        <f t="shared" si="199"/>
        <v>125962.46284639044</v>
      </c>
      <c r="BK277" s="311">
        <f t="shared" si="223"/>
        <v>3734609.3847857206</v>
      </c>
      <c r="BL277" s="311">
        <f t="shared" si="224"/>
        <v>0</v>
      </c>
      <c r="BM277" s="311">
        <f t="shared" si="225"/>
        <v>0</v>
      </c>
      <c r="BN277" s="311">
        <f t="shared" si="226"/>
        <v>0</v>
      </c>
      <c r="BO277" s="311">
        <f t="shared" si="227"/>
        <v>0</v>
      </c>
      <c r="BP277" s="311">
        <f t="shared" si="228"/>
        <v>0</v>
      </c>
      <c r="BQ277" s="311">
        <f t="shared" si="229"/>
        <v>0</v>
      </c>
      <c r="BR277" s="311">
        <f t="shared" si="189"/>
        <v>125962.46478572069</v>
      </c>
      <c r="BS277" s="311">
        <f>ROUNDDOWN(BR277*'1. UC Assumptions'!$C$19,2)</f>
        <v>55196.75</v>
      </c>
      <c r="BT277" s="313">
        <f>IF(BR277&gt;0,BR277/'1. UC Assumptions'!$C$29*'1. UC Assumptions'!$C$28,0)</f>
        <v>110613.16726699362</v>
      </c>
      <c r="BU277" s="312">
        <f>BT277*'1. UC Assumptions'!$C$19</f>
        <v>48470.689896396601</v>
      </c>
      <c r="BV277" s="312">
        <f t="shared" si="200"/>
        <v>3719260.0872669937</v>
      </c>
      <c r="BW277" s="79"/>
      <c r="BX277" s="93"/>
      <c r="BY277" s="93"/>
      <c r="BZ277" s="136">
        <v>2065645.8507865316</v>
      </c>
      <c r="CA277" s="136">
        <v>4590236.4925734354</v>
      </c>
      <c r="CB277" s="146">
        <f t="shared" si="231"/>
        <v>-108143.05602795538</v>
      </c>
    </row>
    <row r="278" spans="1:80" s="6" customFormat="1">
      <c r="A278" s="130" t="s">
        <v>1262</v>
      </c>
      <c r="B278" s="264" t="s">
        <v>416</v>
      </c>
      <c r="C278" s="246" t="s">
        <v>416</v>
      </c>
      <c r="D278" s="246" t="s">
        <v>416</v>
      </c>
      <c r="E278" s="129" t="s">
        <v>580</v>
      </c>
      <c r="F278" s="130" t="s">
        <v>604</v>
      </c>
      <c r="G278" s="130"/>
      <c r="H278" s="130" t="s">
        <v>415</v>
      </c>
      <c r="I278" s="246" t="s">
        <v>573</v>
      </c>
      <c r="J278" s="101"/>
      <c r="K278" s="125">
        <f t="shared" si="190"/>
        <v>1</v>
      </c>
      <c r="L278" s="136">
        <v>20580524.253646437</v>
      </c>
      <c r="M278" s="136">
        <v>21332135</v>
      </c>
      <c r="N278" s="151">
        <f t="shared" si="191"/>
        <v>0.10520705240706674</v>
      </c>
      <c r="O278" s="136">
        <v>45017182.783718295</v>
      </c>
      <c r="P278" s="136">
        <v>1304983.8085460481</v>
      </c>
      <c r="Q278" s="136">
        <f t="shared" si="192"/>
        <v>46322166.592264347</v>
      </c>
      <c r="R278" s="136">
        <v>4754766.1252204292</v>
      </c>
      <c r="S278" s="136">
        <f t="shared" si="230"/>
        <v>41567400.467043921</v>
      </c>
      <c r="T278" s="136">
        <f t="shared" si="202"/>
        <v>41567400.467043921</v>
      </c>
      <c r="U278" s="136" t="b">
        <f t="shared" si="203"/>
        <v>0</v>
      </c>
      <c r="V278" s="136">
        <v>7245287</v>
      </c>
      <c r="W278" s="136">
        <v>0</v>
      </c>
      <c r="X278" s="136">
        <v>0</v>
      </c>
      <c r="Y278" s="136">
        <v>0</v>
      </c>
      <c r="Z278" s="136">
        <v>0</v>
      </c>
      <c r="AA278" s="63">
        <f t="shared" si="193"/>
        <v>7245287</v>
      </c>
      <c r="AB278" s="63">
        <v>0</v>
      </c>
      <c r="AC278" s="63">
        <f t="shared" si="194"/>
        <v>48812687.467043921</v>
      </c>
      <c r="AD278" s="44">
        <f>IF(E278='2. UC Pool Allocations by Type'!B$5,'2. UC Pool Allocations by Type'!J$5,IF(E278='2. UC Pool Allocations by Type'!B$6,'2. UC Pool Allocations by Type'!J$6,IF(E278='2. UC Pool Allocations by Type'!B$7,'2. UC Pool Allocations by Type'!J$7,IF(E278='2. UC Pool Allocations by Type'!B$10,'2. UC Pool Allocations by Type'!J$10,IF(E278='2. UC Pool Allocations by Type'!B$14,'2. UC Pool Allocations by Type'!J$14,IF(E278='2. UC Pool Allocations by Type'!B$15,'2. UC Pool Allocations by Type'!J$15,IF(E278='2. UC Pool Allocations by Type'!B$16,'2. UC Pool Allocations by Type'!J$16,0)))))))</f>
        <v>1888113440.4202065</v>
      </c>
      <c r="AE278" s="64">
        <f t="shared" si="204"/>
        <v>48812687.467043921</v>
      </c>
      <c r="AF278" s="64">
        <f t="shared" si="205"/>
        <v>0</v>
      </c>
      <c r="AG278" s="64">
        <f t="shared" si="206"/>
        <v>0</v>
      </c>
      <c r="AH278" s="64">
        <f t="shared" si="207"/>
        <v>0</v>
      </c>
      <c r="AI278" s="64">
        <f t="shared" si="208"/>
        <v>0</v>
      </c>
      <c r="AJ278" s="64">
        <f t="shared" si="209"/>
        <v>0</v>
      </c>
      <c r="AK278" s="64">
        <f t="shared" si="210"/>
        <v>0</v>
      </c>
      <c r="AL278" s="42">
        <f t="shared" si="211"/>
        <v>18219227.308406845</v>
      </c>
      <c r="AM278" s="44">
        <f>IF($F278=$E$362,S278*'1. UC Assumptions'!$H$14,0)</f>
        <v>33040754.217393883</v>
      </c>
      <c r="AN278" s="63">
        <f t="shared" si="195"/>
        <v>14821526.908987038</v>
      </c>
      <c r="AO278" s="63">
        <f t="shared" si="212"/>
        <v>0</v>
      </c>
      <c r="AP278" s="63">
        <f t="shared" si="213"/>
        <v>0</v>
      </c>
      <c r="AQ278" s="63">
        <f t="shared" si="214"/>
        <v>0</v>
      </c>
      <c r="AR278" s="63">
        <f t="shared" si="215"/>
        <v>14821526.908987038</v>
      </c>
      <c r="AS278" s="63">
        <f t="shared" si="216"/>
        <v>0</v>
      </c>
      <c r="AT278" s="63">
        <f t="shared" si="217"/>
        <v>0</v>
      </c>
      <c r="AU278" s="87">
        <f t="shared" si="196"/>
        <v>33040754.217393883</v>
      </c>
      <c r="AV278" s="310">
        <v>31354738.280000001</v>
      </c>
      <c r="AW278" s="310">
        <f>AV278*'1. UC Assumptions'!$C$19</f>
        <v>13739646.314296</v>
      </c>
      <c r="AX278" s="311">
        <f>IF(((S278+AA278)-AV278)*'1. UC Assumptions'!$C$19&gt;0,((S278+AA278)-AV278)*'1. UC Assumptions'!$C$19,0)</f>
        <v>7650073.3337626457</v>
      </c>
      <c r="AY278" s="311">
        <f t="shared" si="197"/>
        <v>21389719.648058645</v>
      </c>
      <c r="AZ278" s="311">
        <f>ROUND(AY278/'1. UC Assumptions'!$C$19,2)</f>
        <v>48812687.469999999</v>
      </c>
      <c r="BA278" s="311">
        <f t="shared" si="188"/>
        <v>33040754.217393883</v>
      </c>
      <c r="BB278" s="311">
        <f t="shared" si="218"/>
        <v>0</v>
      </c>
      <c r="BC278" s="311">
        <f t="shared" si="219"/>
        <v>0</v>
      </c>
      <c r="BD278" s="311">
        <f t="shared" si="220"/>
        <v>15771933.252606116</v>
      </c>
      <c r="BE278" s="311">
        <f t="shared" si="221"/>
        <v>0</v>
      </c>
      <c r="BF278" s="311">
        <f t="shared" si="222"/>
        <v>0</v>
      </c>
      <c r="BG278" s="311">
        <f t="shared" si="201"/>
        <v>0</v>
      </c>
      <c r="BH278" s="311">
        <v>31354338.340651222</v>
      </c>
      <c r="BI278" s="311">
        <f t="shared" si="198"/>
        <v>33040754.217393883</v>
      </c>
      <c r="BJ278" s="312">
        <f t="shared" si="199"/>
        <v>1686415.876742661</v>
      </c>
      <c r="BK278" s="311">
        <f t="shared" si="223"/>
        <v>33040754.217393883</v>
      </c>
      <c r="BL278" s="311">
        <f t="shared" si="224"/>
        <v>0</v>
      </c>
      <c r="BM278" s="311">
        <f t="shared" si="225"/>
        <v>0</v>
      </c>
      <c r="BN278" s="311">
        <f t="shared" si="226"/>
        <v>0</v>
      </c>
      <c r="BO278" s="311">
        <f t="shared" si="227"/>
        <v>0</v>
      </c>
      <c r="BP278" s="311">
        <f t="shared" si="228"/>
        <v>0</v>
      </c>
      <c r="BQ278" s="311">
        <f t="shared" si="229"/>
        <v>0</v>
      </c>
      <c r="BR278" s="311">
        <f t="shared" si="189"/>
        <v>1686015.9373938814</v>
      </c>
      <c r="BS278" s="311">
        <f>ROUNDDOWN(BR278*'1. UC Assumptions'!$C$19,2)</f>
        <v>738812.18</v>
      </c>
      <c r="BT278" s="313">
        <f>IF(BR278&gt;0,BR278/'1. UC Assumptions'!$C$29*'1. UC Assumptions'!$C$28,0)</f>
        <v>1480564.5730656416</v>
      </c>
      <c r="BU278" s="312">
        <f>BT278*'1. UC Assumptions'!$C$19</f>
        <v>648783.39591736405</v>
      </c>
      <c r="BV278" s="312">
        <f t="shared" si="200"/>
        <v>32835302.853065643</v>
      </c>
      <c r="BW278" s="79"/>
      <c r="BX278" s="93"/>
      <c r="BY278" s="93"/>
      <c r="BZ278" s="136">
        <v>21424404.853646439</v>
      </c>
      <c r="CA278" s="136">
        <v>45017182.783718295</v>
      </c>
      <c r="CB278" s="146">
        <f t="shared" si="231"/>
        <v>-1304983.8085460514</v>
      </c>
    </row>
    <row r="279" spans="1:80" s="6" customFormat="1">
      <c r="A279" s="130" t="s">
        <v>337</v>
      </c>
      <c r="B279" s="130" t="s">
        <v>338</v>
      </c>
      <c r="C279" s="246" t="s">
        <v>338</v>
      </c>
      <c r="D279" s="246" t="s">
        <v>338</v>
      </c>
      <c r="E279" s="129" t="s">
        <v>580</v>
      </c>
      <c r="F279" s="130" t="s">
        <v>604</v>
      </c>
      <c r="G279" s="130"/>
      <c r="H279" s="130" t="s">
        <v>336</v>
      </c>
      <c r="I279" s="246" t="s">
        <v>1454</v>
      </c>
      <c r="J279" s="101"/>
      <c r="K279" s="125">
        <f t="shared" si="190"/>
        <v>1</v>
      </c>
      <c r="L279" s="136">
        <v>1742874.8229448902</v>
      </c>
      <c r="M279" s="136">
        <v>2819561.87</v>
      </c>
      <c r="N279" s="151">
        <f t="shared" si="191"/>
        <v>0.17808920764703773</v>
      </c>
      <c r="O279" s="136">
        <v>5042759.914836619</v>
      </c>
      <c r="P279" s="136">
        <v>332197.51369459712</v>
      </c>
      <c r="Q279" s="136">
        <f t="shared" si="192"/>
        <v>5374957.4285312165</v>
      </c>
      <c r="R279" s="136">
        <v>616565.64030676498</v>
      </c>
      <c r="S279" s="136">
        <f t="shared" si="230"/>
        <v>4758391.7882244512</v>
      </c>
      <c r="T279" s="136">
        <f t="shared" si="202"/>
        <v>4758391.7882244512</v>
      </c>
      <c r="U279" s="136" t="b">
        <f t="shared" si="203"/>
        <v>0</v>
      </c>
      <c r="V279" s="136">
        <v>0</v>
      </c>
      <c r="W279" s="136">
        <v>0</v>
      </c>
      <c r="X279" s="136">
        <v>0</v>
      </c>
      <c r="Y279" s="136">
        <v>0</v>
      </c>
      <c r="Z279" s="136">
        <v>0</v>
      </c>
      <c r="AA279" s="63">
        <f t="shared" si="193"/>
        <v>0</v>
      </c>
      <c r="AB279" s="63">
        <v>0</v>
      </c>
      <c r="AC279" s="63">
        <f t="shared" si="194"/>
        <v>4758391.7882244512</v>
      </c>
      <c r="AD279" s="44">
        <f>IF(E279='2. UC Pool Allocations by Type'!B$5,'2. UC Pool Allocations by Type'!J$5,IF(E279='2. UC Pool Allocations by Type'!B$6,'2. UC Pool Allocations by Type'!J$6,IF(E279='2. UC Pool Allocations by Type'!B$7,'2. UC Pool Allocations by Type'!J$7,IF(E279='2. UC Pool Allocations by Type'!B$10,'2. UC Pool Allocations by Type'!J$10,IF(E279='2. UC Pool Allocations by Type'!B$14,'2. UC Pool Allocations by Type'!J$14,IF(E279='2. UC Pool Allocations by Type'!B$15,'2. UC Pool Allocations by Type'!J$15,IF(E279='2. UC Pool Allocations by Type'!B$16,'2. UC Pool Allocations by Type'!J$16,0)))))))</f>
        <v>1888113440.4202065</v>
      </c>
      <c r="AE279" s="64">
        <f t="shared" si="204"/>
        <v>4758391.7882244512</v>
      </c>
      <c r="AF279" s="64">
        <f t="shared" si="205"/>
        <v>0</v>
      </c>
      <c r="AG279" s="64">
        <f t="shared" si="206"/>
        <v>0</v>
      </c>
      <c r="AH279" s="64">
        <f t="shared" si="207"/>
        <v>0</v>
      </c>
      <c r="AI279" s="64">
        <f t="shared" si="208"/>
        <v>0</v>
      </c>
      <c r="AJ279" s="64">
        <f t="shared" si="209"/>
        <v>0</v>
      </c>
      <c r="AK279" s="64">
        <f t="shared" si="210"/>
        <v>0</v>
      </c>
      <c r="AL279" s="42">
        <f t="shared" si="211"/>
        <v>1776059.1786848402</v>
      </c>
      <c r="AM279" s="44">
        <f>IF($F279=$E$362,S279*'1. UC Assumptions'!$H$14,0)</f>
        <v>3782311.421409179</v>
      </c>
      <c r="AN279" s="63">
        <f t="shared" si="195"/>
        <v>2006252.2427243388</v>
      </c>
      <c r="AO279" s="63">
        <f t="shared" si="212"/>
        <v>0</v>
      </c>
      <c r="AP279" s="63">
        <f t="shared" si="213"/>
        <v>0</v>
      </c>
      <c r="AQ279" s="63">
        <f t="shared" si="214"/>
        <v>0</v>
      </c>
      <c r="AR279" s="63">
        <f t="shared" si="215"/>
        <v>2006252.2427243388</v>
      </c>
      <c r="AS279" s="63">
        <f t="shared" si="216"/>
        <v>0</v>
      </c>
      <c r="AT279" s="63">
        <f t="shared" si="217"/>
        <v>0</v>
      </c>
      <c r="AU279" s="87">
        <f t="shared" si="196"/>
        <v>3782311.421409179</v>
      </c>
      <c r="AV279" s="310">
        <v>3335127.6999999997</v>
      </c>
      <c r="AW279" s="310">
        <f>AV279*'1. UC Assumptions'!$C$19</f>
        <v>1461452.9581399998</v>
      </c>
      <c r="AX279" s="311">
        <f>IF(((S279+AA279)-AV279)*'1. UC Assumptions'!$C$19&gt;0,((S279+AA279)-AV279)*'1. UC Assumptions'!$C$19,0)</f>
        <v>623674.32345995458</v>
      </c>
      <c r="AY279" s="311">
        <f t="shared" si="197"/>
        <v>2085127.2815999542</v>
      </c>
      <c r="AZ279" s="311">
        <f>ROUND(AY279/'1. UC Assumptions'!$C$19,2)</f>
        <v>4758391.79</v>
      </c>
      <c r="BA279" s="311">
        <f t="shared" si="188"/>
        <v>3782311.421409179</v>
      </c>
      <c r="BB279" s="311">
        <f t="shared" si="218"/>
        <v>0</v>
      </c>
      <c r="BC279" s="311">
        <f t="shared" si="219"/>
        <v>0</v>
      </c>
      <c r="BD279" s="311">
        <f t="shared" si="220"/>
        <v>976080.36859082105</v>
      </c>
      <c r="BE279" s="311">
        <f t="shared" si="221"/>
        <v>0</v>
      </c>
      <c r="BF279" s="311">
        <f t="shared" si="222"/>
        <v>0</v>
      </c>
      <c r="BG279" s="311">
        <f t="shared" si="201"/>
        <v>0</v>
      </c>
      <c r="BH279" s="311">
        <v>3335127.7067058263</v>
      </c>
      <c r="BI279" s="311">
        <f t="shared" si="198"/>
        <v>3782311.421409179</v>
      </c>
      <c r="BJ279" s="312">
        <f t="shared" si="199"/>
        <v>447183.71470335266</v>
      </c>
      <c r="BK279" s="311">
        <f t="shared" si="223"/>
        <v>3782311.421409179</v>
      </c>
      <c r="BL279" s="311">
        <f t="shared" si="224"/>
        <v>0</v>
      </c>
      <c r="BM279" s="311">
        <f t="shared" si="225"/>
        <v>0</v>
      </c>
      <c r="BN279" s="311">
        <f t="shared" si="226"/>
        <v>0</v>
      </c>
      <c r="BO279" s="311">
        <f t="shared" si="227"/>
        <v>0</v>
      </c>
      <c r="BP279" s="311">
        <f t="shared" si="228"/>
        <v>0</v>
      </c>
      <c r="BQ279" s="311">
        <f t="shared" si="229"/>
        <v>0</v>
      </c>
      <c r="BR279" s="311">
        <f t="shared" si="189"/>
        <v>447183.72140917927</v>
      </c>
      <c r="BS279" s="311">
        <f>ROUNDDOWN(BR279*'1. UC Assumptions'!$C$19,2)</f>
        <v>195955.9</v>
      </c>
      <c r="BT279" s="313">
        <f>IF(BR279&gt;0,BR279/'1. UC Assumptions'!$C$29*'1. UC Assumptions'!$C$28,0)</f>
        <v>392691.64714628219</v>
      </c>
      <c r="BU279" s="312">
        <f>BT279*'1. UC Assumptions'!$C$19</f>
        <v>172077.47977950083</v>
      </c>
      <c r="BV279" s="312">
        <f t="shared" si="200"/>
        <v>3727819.347146282</v>
      </c>
      <c r="BW279" s="79"/>
      <c r="BX279" s="93"/>
      <c r="BY279" s="93"/>
      <c r="BZ279" s="136">
        <v>1969964.08294489</v>
      </c>
      <c r="CA279" s="136">
        <v>5042759.914836619</v>
      </c>
      <c r="CB279" s="146">
        <f t="shared" si="231"/>
        <v>-332197.51369459741</v>
      </c>
    </row>
    <row r="280" spans="1:80" s="6" customFormat="1">
      <c r="A280" s="130" t="s">
        <v>736</v>
      </c>
      <c r="B280" s="130" t="s">
        <v>737</v>
      </c>
      <c r="C280" s="246" t="s">
        <v>737</v>
      </c>
      <c r="D280" s="246" t="s">
        <v>737</v>
      </c>
      <c r="E280" s="129" t="s">
        <v>580</v>
      </c>
      <c r="F280" s="130" t="s">
        <v>604</v>
      </c>
      <c r="G280" s="130"/>
      <c r="H280" s="130" t="s">
        <v>738</v>
      </c>
      <c r="I280" s="246" t="s">
        <v>1417</v>
      </c>
      <c r="J280" s="101"/>
      <c r="K280" s="125" t="str">
        <f t="shared" si="190"/>
        <v xml:space="preserve"> </v>
      </c>
      <c r="L280" s="136">
        <v>71379.030120382144</v>
      </c>
      <c r="M280" s="136">
        <v>1768600.27</v>
      </c>
      <c r="N280" s="151">
        <f t="shared" si="191"/>
        <v>9.4959220173351344E-2</v>
      </c>
      <c r="O280" s="136">
        <v>2013764.1060139586</v>
      </c>
      <c r="P280" s="136">
        <v>938.19358096384008</v>
      </c>
      <c r="Q280" s="136">
        <f t="shared" si="192"/>
        <v>2014702.2995949225</v>
      </c>
      <c r="R280" s="136">
        <v>0</v>
      </c>
      <c r="S280" s="136">
        <f t="shared" si="230"/>
        <v>2014702.2995949225</v>
      </c>
      <c r="T280" s="136">
        <f t="shared" si="202"/>
        <v>2014702.2995949225</v>
      </c>
      <c r="U280" s="136" t="b">
        <f t="shared" si="203"/>
        <v>0</v>
      </c>
      <c r="V280" s="136">
        <v>913335.66999999993</v>
      </c>
      <c r="W280" s="136">
        <v>0</v>
      </c>
      <c r="X280" s="136">
        <v>0</v>
      </c>
      <c r="Y280" s="136">
        <v>0</v>
      </c>
      <c r="Z280" s="136">
        <v>0</v>
      </c>
      <c r="AA280" s="63">
        <f t="shared" si="193"/>
        <v>913335.66999999993</v>
      </c>
      <c r="AB280" s="63">
        <v>0</v>
      </c>
      <c r="AC280" s="63">
        <f t="shared" si="194"/>
        <v>2928037.9695949224</v>
      </c>
      <c r="AD280" s="44">
        <f>IF(E280='2. UC Pool Allocations by Type'!B$5,'2. UC Pool Allocations by Type'!J$5,IF(E280='2. UC Pool Allocations by Type'!B$6,'2. UC Pool Allocations by Type'!J$6,IF(E280='2. UC Pool Allocations by Type'!B$7,'2. UC Pool Allocations by Type'!J$7,IF(E280='2. UC Pool Allocations by Type'!B$10,'2. UC Pool Allocations by Type'!J$10,IF(E280='2. UC Pool Allocations by Type'!B$14,'2. UC Pool Allocations by Type'!J$14,IF(E280='2. UC Pool Allocations by Type'!B$15,'2. UC Pool Allocations by Type'!J$15,IF(E280='2. UC Pool Allocations by Type'!B$16,'2. UC Pool Allocations by Type'!J$16,0)))))))</f>
        <v>1888113440.4202065</v>
      </c>
      <c r="AE280" s="64">
        <f t="shared" si="204"/>
        <v>2928037.9695949224</v>
      </c>
      <c r="AF280" s="64">
        <f t="shared" si="205"/>
        <v>0</v>
      </c>
      <c r="AG280" s="64">
        <f t="shared" si="206"/>
        <v>0</v>
      </c>
      <c r="AH280" s="64">
        <f t="shared" si="207"/>
        <v>0</v>
      </c>
      <c r="AI280" s="64">
        <f t="shared" si="208"/>
        <v>0</v>
      </c>
      <c r="AJ280" s="64">
        <f t="shared" si="209"/>
        <v>0</v>
      </c>
      <c r="AK280" s="64">
        <f t="shared" si="210"/>
        <v>0</v>
      </c>
      <c r="AL280" s="42">
        <f t="shared" si="211"/>
        <v>1092883.6764358263</v>
      </c>
      <c r="AM280" s="44">
        <f>IF($F280=$E$362,S280*'1. UC Assumptions'!$H$14,0)</f>
        <v>1601430.0330113485</v>
      </c>
      <c r="AN280" s="63">
        <f t="shared" si="195"/>
        <v>508546.35657552211</v>
      </c>
      <c r="AO280" s="63">
        <f t="shared" si="212"/>
        <v>0</v>
      </c>
      <c r="AP280" s="63">
        <f t="shared" si="213"/>
        <v>0</v>
      </c>
      <c r="AQ280" s="63">
        <f t="shared" si="214"/>
        <v>0</v>
      </c>
      <c r="AR280" s="63">
        <f t="shared" si="215"/>
        <v>508546.35657552211</v>
      </c>
      <c r="AS280" s="63">
        <f t="shared" si="216"/>
        <v>0</v>
      </c>
      <c r="AT280" s="63">
        <f t="shared" si="217"/>
        <v>0</v>
      </c>
      <c r="AU280" s="87">
        <f t="shared" si="196"/>
        <v>1601430.0330113485</v>
      </c>
      <c r="AV280" s="310">
        <v>1540546.07</v>
      </c>
      <c r="AW280" s="310">
        <f>AV280*'1. UC Assumptions'!$C$19</f>
        <v>675067.28787400003</v>
      </c>
      <c r="AX280" s="311">
        <f>IF(((S280+AA280)-AV280)*'1. UC Assumptions'!$C$19&gt;0,((S280+AA280)-AV280)*'1. UC Assumptions'!$C$19,0)</f>
        <v>607998.95040249499</v>
      </c>
      <c r="AY280" s="311">
        <f t="shared" si="197"/>
        <v>1283066.2382764951</v>
      </c>
      <c r="AZ280" s="311">
        <f>ROUND(AY280/'1. UC Assumptions'!$C$19,2)</f>
        <v>2928037.97</v>
      </c>
      <c r="BA280" s="311">
        <f t="shared" si="188"/>
        <v>1601430.0330113485</v>
      </c>
      <c r="BB280" s="311">
        <f t="shared" si="218"/>
        <v>0</v>
      </c>
      <c r="BC280" s="311">
        <f t="shared" si="219"/>
        <v>0</v>
      </c>
      <c r="BD280" s="311">
        <f t="shared" si="220"/>
        <v>1326607.9369886518</v>
      </c>
      <c r="BE280" s="311">
        <f t="shared" si="221"/>
        <v>0</v>
      </c>
      <c r="BF280" s="311">
        <f t="shared" si="222"/>
        <v>0</v>
      </c>
      <c r="BG280" s="311">
        <f t="shared" si="201"/>
        <v>0</v>
      </c>
      <c r="BH280" s="311">
        <v>1540546.0757110277</v>
      </c>
      <c r="BI280" s="311">
        <f t="shared" si="198"/>
        <v>1601430.0330113485</v>
      </c>
      <c r="BJ280" s="312">
        <f t="shared" si="199"/>
        <v>60883.957300320733</v>
      </c>
      <c r="BK280" s="311">
        <f t="shared" si="223"/>
        <v>1601430.0330113485</v>
      </c>
      <c r="BL280" s="311">
        <f t="shared" si="224"/>
        <v>0</v>
      </c>
      <c r="BM280" s="311">
        <f t="shared" si="225"/>
        <v>0</v>
      </c>
      <c r="BN280" s="311">
        <f t="shared" si="226"/>
        <v>0</v>
      </c>
      <c r="BO280" s="311">
        <f t="shared" si="227"/>
        <v>0</v>
      </c>
      <c r="BP280" s="311">
        <f t="shared" si="228"/>
        <v>0</v>
      </c>
      <c r="BQ280" s="311">
        <f t="shared" si="229"/>
        <v>0</v>
      </c>
      <c r="BR280" s="311">
        <f t="shared" si="189"/>
        <v>60883.963011348387</v>
      </c>
      <c r="BS280" s="311">
        <f>ROUNDDOWN(BR280*'1. UC Assumptions'!$C$19,2)</f>
        <v>26679.35</v>
      </c>
      <c r="BT280" s="313">
        <f>IF(BR280&gt;0,BR280/'1. UC Assumptions'!$C$29*'1. UC Assumptions'!$C$28,0)</f>
        <v>53464.87936631083</v>
      </c>
      <c r="BU280" s="312">
        <f>BT280*'1. UC Assumptions'!$C$19</f>
        <v>23428.310138317403</v>
      </c>
      <c r="BV280" s="312">
        <f t="shared" si="200"/>
        <v>1594010.9493663108</v>
      </c>
      <c r="BW280" s="79"/>
      <c r="BX280" s="93"/>
      <c r="BY280" s="93"/>
      <c r="BZ280" s="136">
        <v>144037.97012038209</v>
      </c>
      <c r="CA280" s="136">
        <v>2013764.1060139586</v>
      </c>
      <c r="CB280" s="146">
        <f t="shared" si="231"/>
        <v>-938.19358096388169</v>
      </c>
    </row>
    <row r="281" spans="1:80" s="6" customFormat="1">
      <c r="A281" s="130" t="s">
        <v>1263</v>
      </c>
      <c r="B281" s="130" t="s">
        <v>558</v>
      </c>
      <c r="C281" s="246" t="s">
        <v>558</v>
      </c>
      <c r="D281" s="246" t="s">
        <v>558</v>
      </c>
      <c r="E281" s="129" t="s">
        <v>580</v>
      </c>
      <c r="F281" s="130"/>
      <c r="G281" s="130"/>
      <c r="H281" s="130" t="s">
        <v>1136</v>
      </c>
      <c r="I281" s="246" t="s">
        <v>564</v>
      </c>
      <c r="J281" s="101"/>
      <c r="K281" s="125" t="str">
        <f t="shared" si="190"/>
        <v xml:space="preserve"> </v>
      </c>
      <c r="L281" s="136">
        <v>9840881.6999999993</v>
      </c>
      <c r="M281" s="136">
        <v>7062231</v>
      </c>
      <c r="N281" s="151">
        <f t="shared" si="191"/>
        <v>0.15844387739277654</v>
      </c>
      <c r="O281" s="136">
        <v>18050178.187415563</v>
      </c>
      <c r="P281" s="136">
        <v>1531129.2287795199</v>
      </c>
      <c r="Q281" s="136">
        <f t="shared" si="192"/>
        <v>19581307.416195083</v>
      </c>
      <c r="R281" s="136">
        <v>0</v>
      </c>
      <c r="S281" s="136">
        <f t="shared" si="230"/>
        <v>19581307.416195083</v>
      </c>
      <c r="T281" s="136">
        <f t="shared" si="202"/>
        <v>0</v>
      </c>
      <c r="U281" s="136" t="b">
        <f t="shared" si="203"/>
        <v>0</v>
      </c>
      <c r="V281" s="136">
        <v>495549.41999999987</v>
      </c>
      <c r="W281" s="136">
        <v>0</v>
      </c>
      <c r="X281" s="136">
        <v>0</v>
      </c>
      <c r="Y281" s="136">
        <v>0</v>
      </c>
      <c r="Z281" s="136">
        <v>0</v>
      </c>
      <c r="AA281" s="63">
        <f t="shared" si="193"/>
        <v>495549.41999999987</v>
      </c>
      <c r="AB281" s="63">
        <v>0</v>
      </c>
      <c r="AC281" s="63">
        <f t="shared" si="194"/>
        <v>20076856.836195081</v>
      </c>
      <c r="AD281" s="44">
        <f>IF(E281='2. UC Pool Allocations by Type'!B$5,'2. UC Pool Allocations by Type'!J$5,IF(E281='2. UC Pool Allocations by Type'!B$6,'2. UC Pool Allocations by Type'!J$6,IF(E281='2. UC Pool Allocations by Type'!B$7,'2. UC Pool Allocations by Type'!J$7,IF(E281='2. UC Pool Allocations by Type'!B$10,'2. UC Pool Allocations by Type'!J$10,IF(E281='2. UC Pool Allocations by Type'!B$14,'2. UC Pool Allocations by Type'!J$14,IF(E281='2. UC Pool Allocations by Type'!B$15,'2. UC Pool Allocations by Type'!J$15,IF(E281='2. UC Pool Allocations by Type'!B$16,'2. UC Pool Allocations by Type'!J$16,0)))))))</f>
        <v>1888113440.4202065</v>
      </c>
      <c r="AE281" s="64">
        <f t="shared" si="204"/>
        <v>20076856.836195081</v>
      </c>
      <c r="AF281" s="64">
        <f t="shared" si="205"/>
        <v>0</v>
      </c>
      <c r="AG281" s="64">
        <f t="shared" si="206"/>
        <v>0</v>
      </c>
      <c r="AH281" s="64">
        <f t="shared" si="207"/>
        <v>0</v>
      </c>
      <c r="AI281" s="64">
        <f t="shared" si="208"/>
        <v>0</v>
      </c>
      <c r="AJ281" s="64">
        <f t="shared" si="209"/>
        <v>0</v>
      </c>
      <c r="AK281" s="64">
        <f t="shared" si="210"/>
        <v>0</v>
      </c>
      <c r="AL281" s="42">
        <f t="shared" si="211"/>
        <v>7493642.2745406348</v>
      </c>
      <c r="AM281" s="44">
        <f>IF($F281=$E$362,S281*'1. UC Assumptions'!$H$14,0)</f>
        <v>0</v>
      </c>
      <c r="AN281" s="63">
        <f t="shared" si="195"/>
        <v>0</v>
      </c>
      <c r="AO281" s="63">
        <f t="shared" si="212"/>
        <v>0</v>
      </c>
      <c r="AP281" s="63">
        <f t="shared" si="213"/>
        <v>0</v>
      </c>
      <c r="AQ281" s="63">
        <f t="shared" si="214"/>
        <v>0</v>
      </c>
      <c r="AR281" s="63">
        <f t="shared" si="215"/>
        <v>0</v>
      </c>
      <c r="AS281" s="63">
        <f t="shared" si="216"/>
        <v>7493642.2745406348</v>
      </c>
      <c r="AT281" s="63">
        <f t="shared" si="217"/>
        <v>-824499.31181449478</v>
      </c>
      <c r="AU281" s="87">
        <f t="shared" si="196"/>
        <v>6669142.9627261404</v>
      </c>
      <c r="AV281" s="310">
        <v>6197931.3300000001</v>
      </c>
      <c r="AW281" s="310">
        <f>AV281*'1. UC Assumptions'!$C$19</f>
        <v>2715933.508806</v>
      </c>
      <c r="AX281" s="311">
        <f>IF(((S281+AA281)-AV281)*'1. UC Assumptions'!$C$19&gt;0,((S281+AA281)-AV281)*'1. UC Assumptions'!$C$19,0)</f>
        <v>6081745.1568146842</v>
      </c>
      <c r="AY281" s="311">
        <f t="shared" si="197"/>
        <v>8797678.6656206846</v>
      </c>
      <c r="AZ281" s="311">
        <f>ROUND(AY281/'1. UC Assumptions'!$C$19,2)</f>
        <v>20076856.84</v>
      </c>
      <c r="BA281" s="311">
        <f t="shared" si="188"/>
        <v>6669142.9627261404</v>
      </c>
      <c r="BB281" s="311">
        <f t="shared" si="218"/>
        <v>0</v>
      </c>
      <c r="BC281" s="311">
        <f t="shared" si="219"/>
        <v>0</v>
      </c>
      <c r="BD281" s="311">
        <f t="shared" si="220"/>
        <v>13407713.877273859</v>
      </c>
      <c r="BE281" s="311">
        <f t="shared" si="221"/>
        <v>0</v>
      </c>
      <c r="BF281" s="311">
        <f t="shared" si="222"/>
        <v>0</v>
      </c>
      <c r="BG281" s="311">
        <f t="shared" si="201"/>
        <v>0</v>
      </c>
      <c r="BH281" s="311">
        <v>5555168.2545296904</v>
      </c>
      <c r="BI281" s="311">
        <f t="shared" si="198"/>
        <v>6669142.9627261404</v>
      </c>
      <c r="BJ281" s="312">
        <f t="shared" si="199"/>
        <v>1113974.70819645</v>
      </c>
      <c r="BK281" s="311">
        <f t="shared" si="223"/>
        <v>6669142.9627261404</v>
      </c>
      <c r="BL281" s="311">
        <f t="shared" si="224"/>
        <v>0</v>
      </c>
      <c r="BM281" s="311">
        <f t="shared" si="225"/>
        <v>0</v>
      </c>
      <c r="BN281" s="311">
        <f t="shared" si="226"/>
        <v>0</v>
      </c>
      <c r="BO281" s="311">
        <f t="shared" si="227"/>
        <v>0</v>
      </c>
      <c r="BP281" s="311">
        <f t="shared" si="228"/>
        <v>0</v>
      </c>
      <c r="BQ281" s="311">
        <f t="shared" si="229"/>
        <v>0</v>
      </c>
      <c r="BR281" s="311">
        <f t="shared" si="189"/>
        <v>471211.63272614032</v>
      </c>
      <c r="BS281" s="311">
        <f>ROUNDDOWN(BR281*'1. UC Assumptions'!$C$19,2)</f>
        <v>206484.93</v>
      </c>
      <c r="BT281" s="313">
        <f>IF(BR281&gt;0,BR281/'1. UC Assumptions'!$C$29*'1. UC Assumptions'!$C$28,0)</f>
        <v>413791.61036231479</v>
      </c>
      <c r="BU281" s="312">
        <f>BT281*'1. UC Assumptions'!$C$19</f>
        <v>181323.48366076633</v>
      </c>
      <c r="BV281" s="312">
        <f t="shared" si="200"/>
        <v>6611722.9403623147</v>
      </c>
      <c r="BW281" s="79"/>
      <c r="BX281" s="93"/>
      <c r="BY281" s="93"/>
      <c r="BZ281" s="136">
        <v>10081515.349999998</v>
      </c>
      <c r="CA281" s="136">
        <v>18050178.187415563</v>
      </c>
      <c r="CB281" s="146">
        <f t="shared" si="231"/>
        <v>-1531129.2287795208</v>
      </c>
    </row>
    <row r="282" spans="1:80" s="6" customFormat="1">
      <c r="A282" s="130" t="s">
        <v>1264</v>
      </c>
      <c r="B282" s="130" t="s">
        <v>1025</v>
      </c>
      <c r="C282" s="246" t="s">
        <v>1025</v>
      </c>
      <c r="D282" s="246" t="s">
        <v>1025</v>
      </c>
      <c r="E282" s="129" t="s">
        <v>580</v>
      </c>
      <c r="F282" s="130" t="s">
        <v>604</v>
      </c>
      <c r="G282" s="130"/>
      <c r="H282" s="130" t="s">
        <v>1137</v>
      </c>
      <c r="I282" s="246" t="s">
        <v>1414</v>
      </c>
      <c r="J282" s="101"/>
      <c r="K282" s="125" t="str">
        <f t="shared" si="190"/>
        <v xml:space="preserve"> </v>
      </c>
      <c r="L282" s="136">
        <v>7647623.8800000353</v>
      </c>
      <c r="M282" s="136">
        <v>525199.23</v>
      </c>
      <c r="N282" s="151">
        <f t="shared" si="191"/>
        <v>6.9986093542000472E-2</v>
      </c>
      <c r="O282" s="136">
        <v>8744807.0726787206</v>
      </c>
      <c r="P282" s="136">
        <v>0</v>
      </c>
      <c r="Q282" s="136">
        <f t="shared" si="192"/>
        <v>8744807.0726787206</v>
      </c>
      <c r="R282" s="136">
        <v>0</v>
      </c>
      <c r="S282" s="136">
        <f t="shared" si="230"/>
        <v>8744807.0726787206</v>
      </c>
      <c r="T282" s="136">
        <f t="shared" si="202"/>
        <v>8744807.0726787206</v>
      </c>
      <c r="U282" s="136" t="b">
        <f t="shared" si="203"/>
        <v>0</v>
      </c>
      <c r="V282" s="136">
        <v>395246.1</v>
      </c>
      <c r="W282" s="136">
        <v>0</v>
      </c>
      <c r="X282" s="136">
        <v>0</v>
      </c>
      <c r="Y282" s="136">
        <v>0</v>
      </c>
      <c r="Z282" s="136">
        <v>0</v>
      </c>
      <c r="AA282" s="63">
        <f t="shared" si="193"/>
        <v>395246.1</v>
      </c>
      <c r="AB282" s="63">
        <v>0</v>
      </c>
      <c r="AC282" s="63">
        <f t="shared" si="194"/>
        <v>9140053.1726787202</v>
      </c>
      <c r="AD282" s="44">
        <f>IF(E282='2. UC Pool Allocations by Type'!B$5,'2. UC Pool Allocations by Type'!J$5,IF(E282='2. UC Pool Allocations by Type'!B$6,'2. UC Pool Allocations by Type'!J$6,IF(E282='2. UC Pool Allocations by Type'!B$7,'2. UC Pool Allocations by Type'!J$7,IF(E282='2. UC Pool Allocations by Type'!B$10,'2. UC Pool Allocations by Type'!J$10,IF(E282='2. UC Pool Allocations by Type'!B$14,'2. UC Pool Allocations by Type'!J$14,IF(E282='2. UC Pool Allocations by Type'!B$15,'2. UC Pool Allocations by Type'!J$15,IF(E282='2. UC Pool Allocations by Type'!B$16,'2. UC Pool Allocations by Type'!J$16,0)))))))</f>
        <v>1888113440.4202065</v>
      </c>
      <c r="AE282" s="64">
        <f t="shared" si="204"/>
        <v>9140053.1726787202</v>
      </c>
      <c r="AF282" s="64">
        <f t="shared" si="205"/>
        <v>0</v>
      </c>
      <c r="AG282" s="64">
        <f t="shared" si="206"/>
        <v>0</v>
      </c>
      <c r="AH282" s="64">
        <f t="shared" si="207"/>
        <v>0</v>
      </c>
      <c r="AI282" s="64">
        <f t="shared" si="208"/>
        <v>0</v>
      </c>
      <c r="AJ282" s="64">
        <f t="shared" si="209"/>
        <v>0</v>
      </c>
      <c r="AK282" s="64">
        <f t="shared" si="210"/>
        <v>0</v>
      </c>
      <c r="AL282" s="42">
        <f t="shared" si="211"/>
        <v>3411504.5699212644</v>
      </c>
      <c r="AM282" s="44">
        <f>IF($F282=$E$362,S282*'1. UC Assumptions'!$H$14,0)</f>
        <v>6951000.4936677003</v>
      </c>
      <c r="AN282" s="63">
        <f t="shared" si="195"/>
        <v>3539495.9237464359</v>
      </c>
      <c r="AO282" s="63">
        <f t="shared" si="212"/>
        <v>0</v>
      </c>
      <c r="AP282" s="63">
        <f t="shared" si="213"/>
        <v>0</v>
      </c>
      <c r="AQ282" s="63">
        <f t="shared" si="214"/>
        <v>0</v>
      </c>
      <c r="AR282" s="63">
        <f t="shared" si="215"/>
        <v>3539495.9237464359</v>
      </c>
      <c r="AS282" s="63">
        <f t="shared" si="216"/>
        <v>0</v>
      </c>
      <c r="AT282" s="63">
        <f t="shared" si="217"/>
        <v>0</v>
      </c>
      <c r="AU282" s="87">
        <f t="shared" si="196"/>
        <v>6951000.4936677003</v>
      </c>
      <c r="AV282" s="310">
        <v>6840928.5499999998</v>
      </c>
      <c r="AW282" s="310">
        <f>AV282*'1. UC Assumptions'!$C$19</f>
        <v>2997694.8906099997</v>
      </c>
      <c r="AX282" s="311">
        <f>IF(((S282+AA282)-AV282)*'1. UC Assumptions'!$C$19&gt;0,((S282+AA282)-AV282)*'1. UC Assumptions'!$C$19,0)</f>
        <v>1007476.4096578152</v>
      </c>
      <c r="AY282" s="311">
        <f t="shared" si="197"/>
        <v>4005171.3002678147</v>
      </c>
      <c r="AZ282" s="311">
        <f>ROUND(AY282/'1. UC Assumptions'!$C$19,2)</f>
        <v>9140053.1699999999</v>
      </c>
      <c r="BA282" s="311">
        <f t="shared" si="188"/>
        <v>6951000.4936677003</v>
      </c>
      <c r="BB282" s="311">
        <f t="shared" si="218"/>
        <v>0</v>
      </c>
      <c r="BC282" s="311">
        <f t="shared" si="219"/>
        <v>0</v>
      </c>
      <c r="BD282" s="311">
        <f t="shared" si="220"/>
        <v>2189052.6763322996</v>
      </c>
      <c r="BE282" s="311">
        <f t="shared" si="221"/>
        <v>0</v>
      </c>
      <c r="BF282" s="311">
        <f t="shared" si="222"/>
        <v>0</v>
      </c>
      <c r="BG282" s="311">
        <f t="shared" si="201"/>
        <v>0</v>
      </c>
      <c r="BH282" s="311">
        <v>6840928.5510661611</v>
      </c>
      <c r="BI282" s="311">
        <f t="shared" si="198"/>
        <v>6951000.4936677003</v>
      </c>
      <c r="BJ282" s="312">
        <f t="shared" si="199"/>
        <v>110071.94260153919</v>
      </c>
      <c r="BK282" s="311">
        <f t="shared" si="223"/>
        <v>6951000.4936677003</v>
      </c>
      <c r="BL282" s="311">
        <f t="shared" si="224"/>
        <v>0</v>
      </c>
      <c r="BM282" s="311">
        <f t="shared" si="225"/>
        <v>0</v>
      </c>
      <c r="BN282" s="311">
        <f t="shared" si="226"/>
        <v>0</v>
      </c>
      <c r="BO282" s="311">
        <f t="shared" si="227"/>
        <v>0</v>
      </c>
      <c r="BP282" s="311">
        <f t="shared" si="228"/>
        <v>0</v>
      </c>
      <c r="BQ282" s="311">
        <f t="shared" si="229"/>
        <v>0</v>
      </c>
      <c r="BR282" s="311">
        <f t="shared" si="189"/>
        <v>110071.94366770051</v>
      </c>
      <c r="BS282" s="311">
        <f>ROUNDDOWN(BR282*'1. UC Assumptions'!$C$19,2)</f>
        <v>48233.52</v>
      </c>
      <c r="BT282" s="313">
        <f>IF(BR282&gt;0,BR282/'1. UC Assumptions'!$C$29*'1. UC Assumptions'!$C$28,0)</f>
        <v>96659.003434320548</v>
      </c>
      <c r="BU282" s="312">
        <f>BT282*'1. UC Assumptions'!$C$19</f>
        <v>42355.975304919259</v>
      </c>
      <c r="BV282" s="312">
        <f t="shared" si="200"/>
        <v>6937587.5534343207</v>
      </c>
      <c r="BW282" s="79"/>
      <c r="BX282" s="93"/>
      <c r="BY282" s="93"/>
      <c r="BZ282" s="136">
        <v>7780466.9400000349</v>
      </c>
      <c r="CA282" s="136">
        <v>8744807.0726787206</v>
      </c>
      <c r="CB282" s="146">
        <f t="shared" si="231"/>
        <v>0</v>
      </c>
    </row>
    <row r="283" spans="1:80" s="6" customFormat="1">
      <c r="A283" s="130" t="s">
        <v>862</v>
      </c>
      <c r="B283" s="130" t="s">
        <v>425</v>
      </c>
      <c r="C283" s="246" t="s">
        <v>425</v>
      </c>
      <c r="D283" s="246" t="s">
        <v>425</v>
      </c>
      <c r="E283" s="129" t="s">
        <v>580</v>
      </c>
      <c r="F283" s="130"/>
      <c r="G283" s="130"/>
      <c r="H283" s="130" t="s">
        <v>751</v>
      </c>
      <c r="I283" s="246" t="s">
        <v>565</v>
      </c>
      <c r="J283" s="101"/>
      <c r="K283" s="125">
        <f t="shared" si="190"/>
        <v>1</v>
      </c>
      <c r="L283" s="136">
        <v>54306912.53964746</v>
      </c>
      <c r="M283" s="136">
        <v>69730168.542848006</v>
      </c>
      <c r="N283" s="151">
        <f t="shared" si="191"/>
        <v>9.1234853372154756E-2</v>
      </c>
      <c r="O283" s="136">
        <v>135353585.98776701</v>
      </c>
      <c r="P283" s="136">
        <v>0</v>
      </c>
      <c r="Q283" s="136">
        <f t="shared" si="192"/>
        <v>135353585.98776701</v>
      </c>
      <c r="R283" s="136">
        <v>11039467.644941378</v>
      </c>
      <c r="S283" s="136">
        <f t="shared" si="230"/>
        <v>124314118.34282564</v>
      </c>
      <c r="T283" s="136">
        <f t="shared" si="202"/>
        <v>0</v>
      </c>
      <c r="U283" s="136" t="b">
        <f t="shared" si="203"/>
        <v>0</v>
      </c>
      <c r="V283" s="136">
        <v>0</v>
      </c>
      <c r="W283" s="136">
        <v>0</v>
      </c>
      <c r="X283" s="136">
        <v>0</v>
      </c>
      <c r="Y283" s="136">
        <v>0</v>
      </c>
      <c r="Z283" s="136">
        <v>0</v>
      </c>
      <c r="AA283" s="63">
        <f t="shared" si="193"/>
        <v>0</v>
      </c>
      <c r="AB283" s="63">
        <v>0</v>
      </c>
      <c r="AC283" s="63">
        <f t="shared" si="194"/>
        <v>124314118.34282564</v>
      </c>
      <c r="AD283" s="44">
        <f>IF(E283='2. UC Pool Allocations by Type'!B$5,'2. UC Pool Allocations by Type'!J$5,IF(E283='2. UC Pool Allocations by Type'!B$6,'2. UC Pool Allocations by Type'!J$6,IF(E283='2. UC Pool Allocations by Type'!B$7,'2. UC Pool Allocations by Type'!J$7,IF(E283='2. UC Pool Allocations by Type'!B$10,'2. UC Pool Allocations by Type'!J$10,IF(E283='2. UC Pool Allocations by Type'!B$14,'2. UC Pool Allocations by Type'!J$14,IF(E283='2. UC Pool Allocations by Type'!B$15,'2. UC Pool Allocations by Type'!J$15,IF(E283='2. UC Pool Allocations by Type'!B$16,'2. UC Pool Allocations by Type'!J$16,0)))))))</f>
        <v>1888113440.4202065</v>
      </c>
      <c r="AE283" s="64">
        <f t="shared" si="204"/>
        <v>124314118.34282564</v>
      </c>
      <c r="AF283" s="64">
        <f t="shared" si="205"/>
        <v>0</v>
      </c>
      <c r="AG283" s="64">
        <f t="shared" si="206"/>
        <v>0</v>
      </c>
      <c r="AH283" s="64">
        <f t="shared" si="207"/>
        <v>0</v>
      </c>
      <c r="AI283" s="64">
        <f t="shared" si="208"/>
        <v>0</v>
      </c>
      <c r="AJ283" s="64">
        <f t="shared" si="209"/>
        <v>0</v>
      </c>
      <c r="AK283" s="64">
        <f t="shared" si="210"/>
        <v>0</v>
      </c>
      <c r="AL283" s="42">
        <f t="shared" si="211"/>
        <v>46399968.886394352</v>
      </c>
      <c r="AM283" s="44">
        <f>IF($F283=$E$362,S283*'1. UC Assumptions'!$H$14,0)</f>
        <v>0</v>
      </c>
      <c r="AN283" s="63">
        <f t="shared" si="195"/>
        <v>0</v>
      </c>
      <c r="AO283" s="63">
        <f t="shared" si="212"/>
        <v>0</v>
      </c>
      <c r="AP283" s="63">
        <f t="shared" si="213"/>
        <v>0</v>
      </c>
      <c r="AQ283" s="63">
        <f t="shared" si="214"/>
        <v>0</v>
      </c>
      <c r="AR283" s="63">
        <f t="shared" si="215"/>
        <v>0</v>
      </c>
      <c r="AS283" s="63">
        <f t="shared" si="216"/>
        <v>46399968.886394352</v>
      </c>
      <c r="AT283" s="63">
        <f t="shared" si="217"/>
        <v>-5105226.6726184599</v>
      </c>
      <c r="AU283" s="87">
        <f t="shared" si="196"/>
        <v>41294742.213775888</v>
      </c>
      <c r="AV283" s="310">
        <v>40559295.130000003</v>
      </c>
      <c r="AW283" s="310">
        <f>AV283*'1. UC Assumptions'!$C$19</f>
        <v>17773083.125966001</v>
      </c>
      <c r="AX283" s="311">
        <f>IF(((S283+AA283)-AV283)*'1. UC Assumptions'!$C$19&gt;0,((S283+AA283)-AV283)*'1. UC Assumptions'!$C$19,0)</f>
        <v>36701363.531860188</v>
      </c>
      <c r="AY283" s="311">
        <f t="shared" si="197"/>
        <v>54474446.657826185</v>
      </c>
      <c r="AZ283" s="311">
        <f>ROUND(AY283/'1. UC Assumptions'!$C$19,2)</f>
        <v>124314118.34</v>
      </c>
      <c r="BA283" s="311">
        <f t="shared" si="188"/>
        <v>41294742.213775888</v>
      </c>
      <c r="BB283" s="311">
        <f t="shared" si="218"/>
        <v>0</v>
      </c>
      <c r="BC283" s="311">
        <f t="shared" si="219"/>
        <v>0</v>
      </c>
      <c r="BD283" s="311">
        <f t="shared" si="220"/>
        <v>83019376.126224115</v>
      </c>
      <c r="BE283" s="311">
        <f t="shared" si="221"/>
        <v>0</v>
      </c>
      <c r="BF283" s="311">
        <f t="shared" si="222"/>
        <v>0</v>
      </c>
      <c r="BG283" s="311">
        <f t="shared" si="201"/>
        <v>0</v>
      </c>
      <c r="BH283" s="311">
        <v>36353050.141164348</v>
      </c>
      <c r="BI283" s="311">
        <f t="shared" si="198"/>
        <v>41294742.213775888</v>
      </c>
      <c r="BJ283" s="312">
        <f t="shared" si="199"/>
        <v>4941692.0726115406</v>
      </c>
      <c r="BK283" s="311">
        <f t="shared" si="223"/>
        <v>41294742.213775888</v>
      </c>
      <c r="BL283" s="311">
        <f t="shared" si="224"/>
        <v>0</v>
      </c>
      <c r="BM283" s="311">
        <f t="shared" si="225"/>
        <v>0</v>
      </c>
      <c r="BN283" s="311">
        <f t="shared" si="226"/>
        <v>0</v>
      </c>
      <c r="BO283" s="311">
        <f t="shared" si="227"/>
        <v>0</v>
      </c>
      <c r="BP283" s="311">
        <f t="shared" si="228"/>
        <v>0</v>
      </c>
      <c r="BQ283" s="311">
        <f t="shared" si="229"/>
        <v>0</v>
      </c>
      <c r="BR283" s="311">
        <f t="shared" si="189"/>
        <v>735447.0837758854</v>
      </c>
      <c r="BS283" s="311">
        <f>ROUNDDOWN(BR283*'1. UC Assumptions'!$C$19,2)</f>
        <v>322272.90999999997</v>
      </c>
      <c r="BT283" s="313">
        <f>IF(BR283&gt;0,BR283/'1. UC Assumptions'!$C$29*'1. UC Assumptions'!$C$28,0)</f>
        <v>645828.35396332026</v>
      </c>
      <c r="BU283" s="312">
        <f>BT283*'1. UC Assumptions'!$C$19</f>
        <v>283001.98470672691</v>
      </c>
      <c r="BV283" s="312">
        <f t="shared" si="200"/>
        <v>41205123.483963326</v>
      </c>
      <c r="BW283" s="79"/>
      <c r="BX283" s="93"/>
      <c r="BY283" s="93"/>
      <c r="BZ283" s="136">
        <v>58826321.129647464</v>
      </c>
      <c r="CA283" s="136">
        <v>135353585.98776701</v>
      </c>
      <c r="CB283" s="146">
        <f t="shared" si="231"/>
        <v>0</v>
      </c>
    </row>
    <row r="284" spans="1:80" s="6" customFormat="1">
      <c r="A284" s="130" t="s">
        <v>1265</v>
      </c>
      <c r="B284" s="130" t="s">
        <v>438</v>
      </c>
      <c r="C284" s="246" t="s">
        <v>438</v>
      </c>
      <c r="D284" s="246" t="s">
        <v>438</v>
      </c>
      <c r="E284" s="129" t="s">
        <v>580</v>
      </c>
      <c r="F284" s="130"/>
      <c r="G284" s="130"/>
      <c r="H284" s="130" t="s">
        <v>1138</v>
      </c>
      <c r="I284" s="246" t="s">
        <v>565</v>
      </c>
      <c r="J284" s="101"/>
      <c r="K284" s="125" t="str">
        <f t="shared" si="190"/>
        <v xml:space="preserve"> </v>
      </c>
      <c r="L284" s="136">
        <v>805404.1479591839</v>
      </c>
      <c r="M284" s="136">
        <v>2734486</v>
      </c>
      <c r="N284" s="151">
        <f t="shared" si="191"/>
        <v>7.6970608738387458E-2</v>
      </c>
      <c r="O284" s="136">
        <v>3812357.6475146227</v>
      </c>
      <c r="P284" s="136">
        <v>0</v>
      </c>
      <c r="Q284" s="136">
        <f t="shared" si="192"/>
        <v>3812357.6475146227</v>
      </c>
      <c r="R284" s="136">
        <v>0</v>
      </c>
      <c r="S284" s="136">
        <f t="shared" si="230"/>
        <v>3812357.6475146227</v>
      </c>
      <c r="T284" s="136">
        <f t="shared" si="202"/>
        <v>0</v>
      </c>
      <c r="U284" s="136" t="b">
        <f t="shared" si="203"/>
        <v>0</v>
      </c>
      <c r="V284" s="136">
        <v>0</v>
      </c>
      <c r="W284" s="136">
        <v>0</v>
      </c>
      <c r="X284" s="136">
        <v>0</v>
      </c>
      <c r="Y284" s="136">
        <v>0</v>
      </c>
      <c r="Z284" s="136">
        <v>0</v>
      </c>
      <c r="AA284" s="63">
        <f t="shared" si="193"/>
        <v>0</v>
      </c>
      <c r="AB284" s="63">
        <v>0</v>
      </c>
      <c r="AC284" s="63">
        <f t="shared" si="194"/>
        <v>3812357.6475146227</v>
      </c>
      <c r="AD284" s="44">
        <f>IF(E284='2. UC Pool Allocations by Type'!B$5,'2. UC Pool Allocations by Type'!J$5,IF(E284='2. UC Pool Allocations by Type'!B$6,'2. UC Pool Allocations by Type'!J$6,IF(E284='2. UC Pool Allocations by Type'!B$7,'2. UC Pool Allocations by Type'!J$7,IF(E284='2. UC Pool Allocations by Type'!B$10,'2. UC Pool Allocations by Type'!J$10,IF(E284='2. UC Pool Allocations by Type'!B$14,'2. UC Pool Allocations by Type'!J$14,IF(E284='2. UC Pool Allocations by Type'!B$15,'2. UC Pool Allocations by Type'!J$15,IF(E284='2. UC Pool Allocations by Type'!B$16,'2. UC Pool Allocations by Type'!J$16,0)))))))</f>
        <v>1888113440.4202065</v>
      </c>
      <c r="AE284" s="64">
        <f t="shared" si="204"/>
        <v>3812357.6475146227</v>
      </c>
      <c r="AF284" s="64">
        <f t="shared" si="205"/>
        <v>0</v>
      </c>
      <c r="AG284" s="64">
        <f t="shared" si="206"/>
        <v>0</v>
      </c>
      <c r="AH284" s="64">
        <f t="shared" si="207"/>
        <v>0</v>
      </c>
      <c r="AI284" s="64">
        <f t="shared" si="208"/>
        <v>0</v>
      </c>
      <c r="AJ284" s="64">
        <f t="shared" si="209"/>
        <v>0</v>
      </c>
      <c r="AK284" s="64">
        <f t="shared" si="210"/>
        <v>0</v>
      </c>
      <c r="AL284" s="42">
        <f t="shared" si="211"/>
        <v>1422954.0343974521</v>
      </c>
      <c r="AM284" s="44">
        <f>IF($F284=$E$362,S284*'1. UC Assumptions'!$H$14,0)</f>
        <v>0</v>
      </c>
      <c r="AN284" s="63">
        <f t="shared" si="195"/>
        <v>0</v>
      </c>
      <c r="AO284" s="63">
        <f t="shared" si="212"/>
        <v>0</v>
      </c>
      <c r="AP284" s="63">
        <f t="shared" si="213"/>
        <v>0</v>
      </c>
      <c r="AQ284" s="63">
        <f t="shared" si="214"/>
        <v>0</v>
      </c>
      <c r="AR284" s="63">
        <f t="shared" si="215"/>
        <v>0</v>
      </c>
      <c r="AS284" s="63">
        <f t="shared" si="216"/>
        <v>1422954.0343974521</v>
      </c>
      <c r="AT284" s="63">
        <f t="shared" si="217"/>
        <v>-156562.66727467687</v>
      </c>
      <c r="AU284" s="87">
        <f t="shared" si="196"/>
        <v>1266391.3671227752</v>
      </c>
      <c r="AV284" s="310">
        <v>1262822.4700000002</v>
      </c>
      <c r="AW284" s="310">
        <f>AV284*'1. UC Assumptions'!$C$19</f>
        <v>553368.80635400012</v>
      </c>
      <c r="AX284" s="311">
        <f>IF(((S284+AA284)-AV284)*'1. UC Assumptions'!$C$19&gt;0,((S284+AA284)-AV284)*'1. UC Assumptions'!$C$19,0)</f>
        <v>1117206.3147869075</v>
      </c>
      <c r="AY284" s="311">
        <f t="shared" si="197"/>
        <v>1670575.1211409075</v>
      </c>
      <c r="AZ284" s="311">
        <f>ROUND(AY284/'1. UC Assumptions'!$C$19,2)</f>
        <v>3812357.65</v>
      </c>
      <c r="BA284" s="311">
        <f t="shared" si="188"/>
        <v>1266391.3671227752</v>
      </c>
      <c r="BB284" s="311">
        <f t="shared" si="218"/>
        <v>0</v>
      </c>
      <c r="BC284" s="311">
        <f t="shared" si="219"/>
        <v>0</v>
      </c>
      <c r="BD284" s="311">
        <f t="shared" si="220"/>
        <v>2545966.2828772245</v>
      </c>
      <c r="BE284" s="311">
        <f t="shared" si="221"/>
        <v>0</v>
      </c>
      <c r="BF284" s="311">
        <f t="shared" si="222"/>
        <v>0</v>
      </c>
      <c r="BG284" s="311">
        <f t="shared" si="201"/>
        <v>0</v>
      </c>
      <c r="BH284" s="311">
        <v>1131860.1264570223</v>
      </c>
      <c r="BI284" s="311">
        <f t="shared" si="198"/>
        <v>1266391.3671227752</v>
      </c>
      <c r="BJ284" s="312">
        <f t="shared" si="199"/>
        <v>134531.24066575291</v>
      </c>
      <c r="BK284" s="311">
        <f t="shared" si="223"/>
        <v>1266391.3671227752</v>
      </c>
      <c r="BL284" s="311">
        <f t="shared" si="224"/>
        <v>0</v>
      </c>
      <c r="BM284" s="311">
        <f t="shared" si="225"/>
        <v>0</v>
      </c>
      <c r="BN284" s="311">
        <f t="shared" si="226"/>
        <v>0</v>
      </c>
      <c r="BO284" s="311">
        <f t="shared" si="227"/>
        <v>0</v>
      </c>
      <c r="BP284" s="311">
        <f t="shared" si="228"/>
        <v>0</v>
      </c>
      <c r="BQ284" s="311">
        <f t="shared" si="229"/>
        <v>0</v>
      </c>
      <c r="BR284" s="311">
        <f t="shared" si="189"/>
        <v>3568.8971227749716</v>
      </c>
      <c r="BS284" s="311">
        <f>ROUNDDOWN(BR284*'1. UC Assumptions'!$C$19,2)</f>
        <v>1563.89</v>
      </c>
      <c r="BT284" s="313">
        <f>IF(BR284&gt;0,BR284/'1. UC Assumptions'!$C$29*'1. UC Assumptions'!$C$28,0)</f>
        <v>3134.005158375971</v>
      </c>
      <c r="BU284" s="312">
        <f>BT284*'1. UC Assumptions'!$C$19</f>
        <v>1373.3210604003505</v>
      </c>
      <c r="BV284" s="312">
        <f t="shared" si="200"/>
        <v>1265956.4751583762</v>
      </c>
      <c r="BW284" s="79"/>
      <c r="BX284" s="93"/>
      <c r="BY284" s="93"/>
      <c r="BZ284" s="136">
        <v>886425.20795918349</v>
      </c>
      <c r="CA284" s="136">
        <v>3812357.6475146227</v>
      </c>
      <c r="CB284" s="146">
        <f t="shared" si="231"/>
        <v>0</v>
      </c>
    </row>
    <row r="285" spans="1:80" s="6" customFormat="1">
      <c r="A285" s="130" t="s">
        <v>1266</v>
      </c>
      <c r="B285" s="130" t="s">
        <v>1026</v>
      </c>
      <c r="C285" s="246" t="s">
        <v>1026</v>
      </c>
      <c r="D285" s="246" t="s">
        <v>1026</v>
      </c>
      <c r="E285" s="129" t="s">
        <v>580</v>
      </c>
      <c r="F285" s="130"/>
      <c r="G285" s="130"/>
      <c r="H285" s="130" t="s">
        <v>215</v>
      </c>
      <c r="I285" s="246" t="s">
        <v>565</v>
      </c>
      <c r="J285" s="101"/>
      <c r="K285" s="125" t="str">
        <f t="shared" si="190"/>
        <v xml:space="preserve"> </v>
      </c>
      <c r="L285" s="136">
        <v>15515253.885188149</v>
      </c>
      <c r="M285" s="136">
        <v>22618175.879999999</v>
      </c>
      <c r="N285" s="151">
        <f t="shared" si="191"/>
        <v>7.1348146713550831E-2</v>
      </c>
      <c r="O285" s="136">
        <v>40854179.306765683</v>
      </c>
      <c r="P285" s="136">
        <v>0</v>
      </c>
      <c r="Q285" s="136">
        <f t="shared" si="192"/>
        <v>40854179.306765683</v>
      </c>
      <c r="R285" s="136">
        <v>0</v>
      </c>
      <c r="S285" s="136">
        <f t="shared" si="230"/>
        <v>40854179.306765683</v>
      </c>
      <c r="T285" s="136">
        <f t="shared" si="202"/>
        <v>0</v>
      </c>
      <c r="U285" s="136" t="b">
        <f t="shared" si="203"/>
        <v>0</v>
      </c>
      <c r="V285" s="136">
        <v>0</v>
      </c>
      <c r="W285" s="136">
        <v>0</v>
      </c>
      <c r="X285" s="136">
        <v>0</v>
      </c>
      <c r="Y285" s="136">
        <v>0</v>
      </c>
      <c r="Z285" s="136">
        <v>0</v>
      </c>
      <c r="AA285" s="63">
        <f t="shared" si="193"/>
        <v>0</v>
      </c>
      <c r="AB285" s="63">
        <v>0</v>
      </c>
      <c r="AC285" s="63">
        <f t="shared" si="194"/>
        <v>40854179.306765683</v>
      </c>
      <c r="AD285" s="44">
        <f>IF(E285='2. UC Pool Allocations by Type'!B$5,'2. UC Pool Allocations by Type'!J$5,IF(E285='2. UC Pool Allocations by Type'!B$6,'2. UC Pool Allocations by Type'!J$6,IF(E285='2. UC Pool Allocations by Type'!B$7,'2. UC Pool Allocations by Type'!J$7,IF(E285='2. UC Pool Allocations by Type'!B$10,'2. UC Pool Allocations by Type'!J$10,IF(E285='2. UC Pool Allocations by Type'!B$14,'2. UC Pool Allocations by Type'!J$14,IF(E285='2. UC Pool Allocations by Type'!B$15,'2. UC Pool Allocations by Type'!J$15,IF(E285='2. UC Pool Allocations by Type'!B$16,'2. UC Pool Allocations by Type'!J$16,0)))))))</f>
        <v>1888113440.4202065</v>
      </c>
      <c r="AE285" s="64">
        <f t="shared" si="204"/>
        <v>40854179.306765683</v>
      </c>
      <c r="AF285" s="64">
        <f t="shared" si="205"/>
        <v>0</v>
      </c>
      <c r="AG285" s="64">
        <f t="shared" si="206"/>
        <v>0</v>
      </c>
      <c r="AH285" s="64">
        <f t="shared" si="207"/>
        <v>0</v>
      </c>
      <c r="AI285" s="64">
        <f t="shared" si="208"/>
        <v>0</v>
      </c>
      <c r="AJ285" s="64">
        <f t="shared" si="209"/>
        <v>0</v>
      </c>
      <c r="AK285" s="64">
        <f t="shared" si="210"/>
        <v>0</v>
      </c>
      <c r="AL285" s="42">
        <f t="shared" si="211"/>
        <v>15248731.793161636</v>
      </c>
      <c r="AM285" s="44">
        <f>IF($F285=$E$362,S285*'1. UC Assumptions'!$H$14,0)</f>
        <v>0</v>
      </c>
      <c r="AN285" s="63">
        <f t="shared" si="195"/>
        <v>0</v>
      </c>
      <c r="AO285" s="63">
        <f t="shared" si="212"/>
        <v>0</v>
      </c>
      <c r="AP285" s="63">
        <f t="shared" si="213"/>
        <v>0</v>
      </c>
      <c r="AQ285" s="63">
        <f t="shared" si="214"/>
        <v>0</v>
      </c>
      <c r="AR285" s="63">
        <f t="shared" si="215"/>
        <v>0</v>
      </c>
      <c r="AS285" s="63">
        <f t="shared" si="216"/>
        <v>15248731.793161636</v>
      </c>
      <c r="AT285" s="63">
        <f t="shared" si="217"/>
        <v>-1677764.7516242405</v>
      </c>
      <c r="AU285" s="87">
        <f t="shared" si="196"/>
        <v>13570967.041537397</v>
      </c>
      <c r="AV285" s="310">
        <v>13603741.99</v>
      </c>
      <c r="AW285" s="310">
        <f>AV285*'1. UC Assumptions'!$C$19</f>
        <v>5961159.7400179999</v>
      </c>
      <c r="AX285" s="311">
        <f>IF(((S285+AA285)-AV285)*'1. UC Assumptions'!$C$19&gt;0,((S285+AA285)-AV285)*'1. UC Assumptions'!$C$19,0)</f>
        <v>11941141.632206721</v>
      </c>
      <c r="AY285" s="311">
        <f t="shared" si="197"/>
        <v>17902301.372224722</v>
      </c>
      <c r="AZ285" s="311">
        <f>ROUND(AY285/'1. UC Assumptions'!$C$19,2)</f>
        <v>40854179.310000002</v>
      </c>
      <c r="BA285" s="311">
        <f t="shared" si="188"/>
        <v>13570967.041537397</v>
      </c>
      <c r="BB285" s="311">
        <f t="shared" si="218"/>
        <v>0</v>
      </c>
      <c r="BC285" s="311">
        <f t="shared" si="219"/>
        <v>0</v>
      </c>
      <c r="BD285" s="311">
        <f t="shared" si="220"/>
        <v>27283212.268462606</v>
      </c>
      <c r="BE285" s="311">
        <f t="shared" si="221"/>
        <v>0</v>
      </c>
      <c r="BF285" s="311">
        <f t="shared" si="222"/>
        <v>0</v>
      </c>
      <c r="BG285" s="311">
        <f t="shared" si="201"/>
        <v>0</v>
      </c>
      <c r="BH285" s="311">
        <v>12192951.428470386</v>
      </c>
      <c r="BI285" s="311">
        <f t="shared" si="198"/>
        <v>13570967.041537397</v>
      </c>
      <c r="BJ285" s="312">
        <f t="shared" si="199"/>
        <v>1378015.6130670104</v>
      </c>
      <c r="BK285" s="311">
        <f t="shared" si="223"/>
        <v>13570967.041537397</v>
      </c>
      <c r="BL285" s="311">
        <f t="shared" si="224"/>
        <v>0</v>
      </c>
      <c r="BM285" s="311">
        <f t="shared" si="225"/>
        <v>0</v>
      </c>
      <c r="BN285" s="311">
        <f t="shared" si="226"/>
        <v>0</v>
      </c>
      <c r="BO285" s="311">
        <f t="shared" si="227"/>
        <v>0</v>
      </c>
      <c r="BP285" s="311">
        <f t="shared" si="228"/>
        <v>0</v>
      </c>
      <c r="BQ285" s="311">
        <f t="shared" si="229"/>
        <v>0</v>
      </c>
      <c r="BR285" s="311">
        <f t="shared" si="189"/>
        <v>-32774.948462603614</v>
      </c>
      <c r="BS285" s="311">
        <f>ROUNDDOWN(BR285*'1. UC Assumptions'!$C$19,2)</f>
        <v>-14361.98</v>
      </c>
      <c r="BT285" s="313">
        <f>IF(BR285&gt;0,BR285/'1. UC Assumptions'!$C$29*'1. UC Assumptions'!$C$28,0)</f>
        <v>0</v>
      </c>
      <c r="BU285" s="312">
        <f>BT285*'1. UC Assumptions'!$C$19</f>
        <v>0</v>
      </c>
      <c r="BV285" s="312">
        <f t="shared" si="200"/>
        <v>13603741.99</v>
      </c>
      <c r="BW285" s="79"/>
      <c r="BX285" s="93"/>
      <c r="BY285" s="93"/>
      <c r="BZ285" s="136">
        <v>16184415.43518815</v>
      </c>
      <c r="CA285" s="136">
        <v>40854179.306765683</v>
      </c>
      <c r="CB285" s="146">
        <f t="shared" si="231"/>
        <v>0</v>
      </c>
    </row>
    <row r="286" spans="1:80" s="6" customFormat="1">
      <c r="A286" s="130" t="s">
        <v>226</v>
      </c>
      <c r="B286" s="130" t="s">
        <v>1027</v>
      </c>
      <c r="C286" s="246" t="s">
        <v>1027</v>
      </c>
      <c r="D286" s="246" t="s">
        <v>1027</v>
      </c>
      <c r="E286" s="129" t="s">
        <v>580</v>
      </c>
      <c r="F286" s="130"/>
      <c r="G286" s="130"/>
      <c r="H286" s="130" t="s">
        <v>1139</v>
      </c>
      <c r="I286" s="246" t="s">
        <v>565</v>
      </c>
      <c r="J286" s="101"/>
      <c r="K286" s="125" t="str">
        <f t="shared" si="190"/>
        <v xml:space="preserve"> </v>
      </c>
      <c r="L286" s="136">
        <v>8037762.6502061868</v>
      </c>
      <c r="M286" s="136">
        <v>18546051.300000001</v>
      </c>
      <c r="N286" s="151">
        <f t="shared" si="191"/>
        <v>6.081436711255539E-2</v>
      </c>
      <c r="O286" s="136">
        <v>28200491.7710259</v>
      </c>
      <c r="P286" s="136">
        <v>0</v>
      </c>
      <c r="Q286" s="136">
        <f t="shared" si="192"/>
        <v>28200491.7710259</v>
      </c>
      <c r="R286" s="136">
        <v>0</v>
      </c>
      <c r="S286" s="136">
        <f t="shared" si="230"/>
        <v>28200491.7710259</v>
      </c>
      <c r="T286" s="136">
        <f t="shared" si="202"/>
        <v>0</v>
      </c>
      <c r="U286" s="136" t="b">
        <f t="shared" si="203"/>
        <v>0</v>
      </c>
      <c r="V286" s="136">
        <v>0</v>
      </c>
      <c r="W286" s="136">
        <v>0</v>
      </c>
      <c r="X286" s="136">
        <v>0</v>
      </c>
      <c r="Y286" s="136">
        <v>0</v>
      </c>
      <c r="Z286" s="136">
        <v>0</v>
      </c>
      <c r="AA286" s="63">
        <f t="shared" si="193"/>
        <v>0</v>
      </c>
      <c r="AB286" s="63">
        <v>0</v>
      </c>
      <c r="AC286" s="63">
        <f t="shared" si="194"/>
        <v>28200491.7710259</v>
      </c>
      <c r="AD286" s="44">
        <f>IF(E286='2. UC Pool Allocations by Type'!B$5,'2. UC Pool Allocations by Type'!J$5,IF(E286='2. UC Pool Allocations by Type'!B$6,'2. UC Pool Allocations by Type'!J$6,IF(E286='2. UC Pool Allocations by Type'!B$7,'2. UC Pool Allocations by Type'!J$7,IF(E286='2. UC Pool Allocations by Type'!B$10,'2. UC Pool Allocations by Type'!J$10,IF(E286='2. UC Pool Allocations by Type'!B$14,'2. UC Pool Allocations by Type'!J$14,IF(E286='2. UC Pool Allocations by Type'!B$15,'2. UC Pool Allocations by Type'!J$15,IF(E286='2. UC Pool Allocations by Type'!B$16,'2. UC Pool Allocations by Type'!J$16,0)))))))</f>
        <v>1888113440.4202065</v>
      </c>
      <c r="AE286" s="64">
        <f t="shared" si="204"/>
        <v>28200491.7710259</v>
      </c>
      <c r="AF286" s="64">
        <f t="shared" si="205"/>
        <v>0</v>
      </c>
      <c r="AG286" s="64">
        <f t="shared" si="206"/>
        <v>0</v>
      </c>
      <c r="AH286" s="64">
        <f t="shared" si="207"/>
        <v>0</v>
      </c>
      <c r="AI286" s="64">
        <f t="shared" si="208"/>
        <v>0</v>
      </c>
      <c r="AJ286" s="64">
        <f t="shared" si="209"/>
        <v>0</v>
      </c>
      <c r="AK286" s="64">
        <f t="shared" si="210"/>
        <v>0</v>
      </c>
      <c r="AL286" s="42">
        <f t="shared" si="211"/>
        <v>10525770.992061557</v>
      </c>
      <c r="AM286" s="44">
        <f>IF($F286=$E$362,S286*'1. UC Assumptions'!$H$14,0)</f>
        <v>0</v>
      </c>
      <c r="AN286" s="63">
        <f t="shared" si="195"/>
        <v>0</v>
      </c>
      <c r="AO286" s="63">
        <f t="shared" si="212"/>
        <v>0</v>
      </c>
      <c r="AP286" s="63">
        <f t="shared" si="213"/>
        <v>0</v>
      </c>
      <c r="AQ286" s="63">
        <f t="shared" si="214"/>
        <v>0</v>
      </c>
      <c r="AR286" s="63">
        <f t="shared" si="215"/>
        <v>0</v>
      </c>
      <c r="AS286" s="63">
        <f t="shared" si="216"/>
        <v>10525770.992061557</v>
      </c>
      <c r="AT286" s="63">
        <f t="shared" si="217"/>
        <v>-1158113.8545612951</v>
      </c>
      <c r="AU286" s="87">
        <f t="shared" si="196"/>
        <v>9367657.1375002619</v>
      </c>
      <c r="AV286" s="310">
        <v>9483525.3099999987</v>
      </c>
      <c r="AW286" s="310">
        <f>AV286*'1. UC Assumptions'!$C$19</f>
        <v>4155680.790841999</v>
      </c>
      <c r="AX286" s="311">
        <f>IF(((S286+AA286)-AV286)*'1. UC Assumptions'!$C$19&gt;0,((S286+AA286)-AV286)*'1. UC Assumptions'!$C$19,0)</f>
        <v>8201774.7032215493</v>
      </c>
      <c r="AY286" s="311">
        <f t="shared" si="197"/>
        <v>12357455.494063549</v>
      </c>
      <c r="AZ286" s="311">
        <f>ROUND(AY286/'1. UC Assumptions'!$C$19,2)</f>
        <v>28200491.77</v>
      </c>
      <c r="BA286" s="311">
        <f t="shared" si="188"/>
        <v>9367657.1375002619</v>
      </c>
      <c r="BB286" s="311">
        <f t="shared" si="218"/>
        <v>0</v>
      </c>
      <c r="BC286" s="311">
        <f t="shared" si="219"/>
        <v>0</v>
      </c>
      <c r="BD286" s="311">
        <f t="shared" si="220"/>
        <v>18832834.63249974</v>
      </c>
      <c r="BE286" s="311">
        <f t="shared" si="221"/>
        <v>0</v>
      </c>
      <c r="BF286" s="311">
        <f t="shared" si="222"/>
        <v>0</v>
      </c>
      <c r="BG286" s="311">
        <f t="shared" si="201"/>
        <v>0</v>
      </c>
      <c r="BH286" s="311">
        <v>8500026.2046769019</v>
      </c>
      <c r="BI286" s="311">
        <f t="shared" si="198"/>
        <v>9367657.1375002619</v>
      </c>
      <c r="BJ286" s="312">
        <f t="shared" si="199"/>
        <v>867630.93282335997</v>
      </c>
      <c r="BK286" s="311">
        <f t="shared" si="223"/>
        <v>9367657.1375002619</v>
      </c>
      <c r="BL286" s="311">
        <f t="shared" si="224"/>
        <v>0</v>
      </c>
      <c r="BM286" s="311">
        <f t="shared" si="225"/>
        <v>0</v>
      </c>
      <c r="BN286" s="311">
        <f t="shared" si="226"/>
        <v>0</v>
      </c>
      <c r="BO286" s="311">
        <f t="shared" si="227"/>
        <v>0</v>
      </c>
      <c r="BP286" s="311">
        <f t="shared" si="228"/>
        <v>0</v>
      </c>
      <c r="BQ286" s="311">
        <f t="shared" si="229"/>
        <v>0</v>
      </c>
      <c r="BR286" s="311">
        <f t="shared" si="189"/>
        <v>-115868.17249973677</v>
      </c>
      <c r="BS286" s="311">
        <f>ROUNDDOWN(BR286*'1. UC Assumptions'!$C$19,2)</f>
        <v>-50773.43</v>
      </c>
      <c r="BT286" s="313">
        <f>IF(BR286&gt;0,BR286/'1. UC Assumptions'!$C$29*'1. UC Assumptions'!$C$28,0)</f>
        <v>0</v>
      </c>
      <c r="BU286" s="312">
        <f>BT286*'1. UC Assumptions'!$C$19</f>
        <v>0</v>
      </c>
      <c r="BV286" s="312">
        <f t="shared" si="200"/>
        <v>9483525.3099999987</v>
      </c>
      <c r="BW286" s="79"/>
      <c r="BX286" s="93"/>
      <c r="BY286" s="93"/>
      <c r="BZ286" s="136">
        <v>8238286.9402061859</v>
      </c>
      <c r="CA286" s="136">
        <v>28200491.7710259</v>
      </c>
      <c r="CB286" s="146">
        <f t="shared" si="231"/>
        <v>0</v>
      </c>
    </row>
    <row r="287" spans="1:80" s="6" customFormat="1">
      <c r="A287" s="130" t="s">
        <v>489</v>
      </c>
      <c r="B287" s="130" t="s">
        <v>780</v>
      </c>
      <c r="C287" s="246" t="s">
        <v>780</v>
      </c>
      <c r="D287" s="246" t="s">
        <v>780</v>
      </c>
      <c r="E287" s="129" t="s">
        <v>580</v>
      </c>
      <c r="F287" s="130"/>
      <c r="G287" s="130"/>
      <c r="H287" s="130" t="s">
        <v>488</v>
      </c>
      <c r="I287" s="246" t="s">
        <v>1345</v>
      </c>
      <c r="J287" s="101"/>
      <c r="K287" s="125" t="str">
        <f t="shared" si="190"/>
        <v xml:space="preserve"> </v>
      </c>
      <c r="L287" s="136">
        <v>10884275.887692306</v>
      </c>
      <c r="M287" s="136">
        <v>15116570</v>
      </c>
      <c r="N287" s="151">
        <f t="shared" si="191"/>
        <v>7.1274203815538062E-2</v>
      </c>
      <c r="O287" s="136">
        <v>27854035.476868082</v>
      </c>
      <c r="P287" s="136">
        <v>0</v>
      </c>
      <c r="Q287" s="136">
        <f t="shared" si="192"/>
        <v>27854035.476868082</v>
      </c>
      <c r="R287" s="136">
        <v>0</v>
      </c>
      <c r="S287" s="136">
        <f t="shared" si="230"/>
        <v>27854035.476868082</v>
      </c>
      <c r="T287" s="136">
        <f t="shared" si="202"/>
        <v>0</v>
      </c>
      <c r="U287" s="136" t="b">
        <f t="shared" si="203"/>
        <v>0</v>
      </c>
      <c r="V287" s="136">
        <v>0</v>
      </c>
      <c r="W287" s="136">
        <v>0</v>
      </c>
      <c r="X287" s="136">
        <v>0</v>
      </c>
      <c r="Y287" s="136">
        <v>0</v>
      </c>
      <c r="Z287" s="136">
        <v>0</v>
      </c>
      <c r="AA287" s="63">
        <f t="shared" si="193"/>
        <v>0</v>
      </c>
      <c r="AB287" s="63">
        <v>0</v>
      </c>
      <c r="AC287" s="63">
        <f t="shared" si="194"/>
        <v>27854035.476868082</v>
      </c>
      <c r="AD287" s="44">
        <f>IF(E287='2. UC Pool Allocations by Type'!B$5,'2. UC Pool Allocations by Type'!J$5,IF(E287='2. UC Pool Allocations by Type'!B$6,'2. UC Pool Allocations by Type'!J$6,IF(E287='2. UC Pool Allocations by Type'!B$7,'2. UC Pool Allocations by Type'!J$7,IF(E287='2. UC Pool Allocations by Type'!B$10,'2. UC Pool Allocations by Type'!J$10,IF(E287='2. UC Pool Allocations by Type'!B$14,'2. UC Pool Allocations by Type'!J$14,IF(E287='2. UC Pool Allocations by Type'!B$15,'2. UC Pool Allocations by Type'!J$15,IF(E287='2. UC Pool Allocations by Type'!B$16,'2. UC Pool Allocations by Type'!J$16,0)))))))</f>
        <v>1888113440.4202065</v>
      </c>
      <c r="AE287" s="64">
        <f t="shared" si="204"/>
        <v>27854035.476868082</v>
      </c>
      <c r="AF287" s="64">
        <f t="shared" si="205"/>
        <v>0</v>
      </c>
      <c r="AG287" s="64">
        <f t="shared" si="206"/>
        <v>0</v>
      </c>
      <c r="AH287" s="64">
        <f t="shared" si="207"/>
        <v>0</v>
      </c>
      <c r="AI287" s="64">
        <f t="shared" si="208"/>
        <v>0</v>
      </c>
      <c r="AJ287" s="64">
        <f t="shared" si="209"/>
        <v>0</v>
      </c>
      <c r="AK287" s="64">
        <f t="shared" si="210"/>
        <v>0</v>
      </c>
      <c r="AL287" s="42">
        <f t="shared" si="211"/>
        <v>10396456.948864259</v>
      </c>
      <c r="AM287" s="44">
        <f>IF($F287=$E$362,S287*'1. UC Assumptions'!$H$14,0)</f>
        <v>0</v>
      </c>
      <c r="AN287" s="63">
        <f t="shared" si="195"/>
        <v>0</v>
      </c>
      <c r="AO287" s="63">
        <f t="shared" si="212"/>
        <v>0</v>
      </c>
      <c r="AP287" s="63">
        <f t="shared" si="213"/>
        <v>0</v>
      </c>
      <c r="AQ287" s="63">
        <f t="shared" si="214"/>
        <v>0</v>
      </c>
      <c r="AR287" s="63">
        <f t="shared" si="215"/>
        <v>0</v>
      </c>
      <c r="AS287" s="63">
        <f t="shared" si="216"/>
        <v>10396456.948864259</v>
      </c>
      <c r="AT287" s="63">
        <f t="shared" si="217"/>
        <v>-1143885.8816052924</v>
      </c>
      <c r="AU287" s="87">
        <f t="shared" si="196"/>
        <v>9252571.0672589671</v>
      </c>
      <c r="AV287" s="310">
        <v>9275556.9400000013</v>
      </c>
      <c r="AW287" s="310">
        <f>AV287*'1. UC Assumptions'!$C$19</f>
        <v>4064549.0511080003</v>
      </c>
      <c r="AX287" s="311">
        <f>IF(((S287+AA287)-AV287)*'1. UC Assumptions'!$C$19&gt;0,((S287+AA287)-AV287)*'1. UC Assumptions'!$C$19,0)</f>
        <v>8141089.2948555928</v>
      </c>
      <c r="AY287" s="311">
        <f t="shared" si="197"/>
        <v>12205638.345963594</v>
      </c>
      <c r="AZ287" s="311">
        <f>ROUND(AY287/'1. UC Assumptions'!$C$19,2)</f>
        <v>27854035.48</v>
      </c>
      <c r="BA287" s="311">
        <f t="shared" si="188"/>
        <v>9252571.0672589671</v>
      </c>
      <c r="BB287" s="311">
        <f t="shared" si="218"/>
        <v>0</v>
      </c>
      <c r="BC287" s="311">
        <f t="shared" si="219"/>
        <v>0</v>
      </c>
      <c r="BD287" s="311">
        <f t="shared" si="220"/>
        <v>18601464.412741035</v>
      </c>
      <c r="BE287" s="311">
        <f t="shared" si="221"/>
        <v>0</v>
      </c>
      <c r="BF287" s="311">
        <f t="shared" si="222"/>
        <v>0</v>
      </c>
      <c r="BG287" s="311">
        <f t="shared" si="201"/>
        <v>0</v>
      </c>
      <c r="BH287" s="311">
        <v>8313625.4189534979</v>
      </c>
      <c r="BI287" s="311">
        <f t="shared" si="198"/>
        <v>9252571.0672589671</v>
      </c>
      <c r="BJ287" s="312">
        <f t="shared" si="199"/>
        <v>938945.64830546919</v>
      </c>
      <c r="BK287" s="311">
        <f t="shared" si="223"/>
        <v>9252571.0672589671</v>
      </c>
      <c r="BL287" s="311">
        <f t="shared" si="224"/>
        <v>0</v>
      </c>
      <c r="BM287" s="311">
        <f t="shared" si="225"/>
        <v>0</v>
      </c>
      <c r="BN287" s="311">
        <f t="shared" si="226"/>
        <v>0</v>
      </c>
      <c r="BO287" s="311">
        <f t="shared" si="227"/>
        <v>0</v>
      </c>
      <c r="BP287" s="311">
        <f t="shared" si="228"/>
        <v>0</v>
      </c>
      <c r="BQ287" s="311">
        <f t="shared" si="229"/>
        <v>0</v>
      </c>
      <c r="BR287" s="311">
        <f t="shared" si="189"/>
        <v>-22985.872741034254</v>
      </c>
      <c r="BS287" s="311">
        <f>ROUNDDOWN(BR287*'1. UC Assumptions'!$C$19,2)</f>
        <v>-10072.4</v>
      </c>
      <c r="BT287" s="313">
        <f>IF(BR287&gt;0,BR287/'1. UC Assumptions'!$C$29*'1. UC Assumptions'!$C$28,0)</f>
        <v>0</v>
      </c>
      <c r="BU287" s="312">
        <f>BT287*'1. UC Assumptions'!$C$19</f>
        <v>0</v>
      </c>
      <c r="BV287" s="312">
        <f t="shared" si="200"/>
        <v>9275556.9400000013</v>
      </c>
      <c r="BW287" s="79"/>
      <c r="BX287" s="93"/>
      <c r="BY287" s="93"/>
      <c r="BZ287" s="136">
        <v>11338710.057692308</v>
      </c>
      <c r="CA287" s="136">
        <v>27854035.476868082</v>
      </c>
      <c r="CB287" s="146">
        <f t="shared" si="231"/>
        <v>0</v>
      </c>
    </row>
    <row r="288" spans="1:80" s="6" customFormat="1">
      <c r="A288" s="130" t="s">
        <v>1267</v>
      </c>
      <c r="B288" s="130" t="s">
        <v>330</v>
      </c>
      <c r="C288" s="246" t="s">
        <v>330</v>
      </c>
      <c r="D288" s="246" t="s">
        <v>330</v>
      </c>
      <c r="E288" s="129" t="s">
        <v>580</v>
      </c>
      <c r="F288" s="130"/>
      <c r="G288" s="130"/>
      <c r="H288" s="130" t="s">
        <v>329</v>
      </c>
      <c r="I288" s="246" t="s">
        <v>567</v>
      </c>
      <c r="J288" s="101"/>
      <c r="K288" s="125">
        <f t="shared" si="190"/>
        <v>1</v>
      </c>
      <c r="L288" s="136">
        <v>24628493.509382915</v>
      </c>
      <c r="M288" s="136">
        <v>14410312.960000001</v>
      </c>
      <c r="N288" s="151">
        <f t="shared" si="191"/>
        <v>8.0082530931080198E-2</v>
      </c>
      <c r="O288" s="136">
        <v>42165132.895979725</v>
      </c>
      <c r="P288" s="136">
        <v>0</v>
      </c>
      <c r="Q288" s="136">
        <f t="shared" si="192"/>
        <v>42165132.895979725</v>
      </c>
      <c r="R288" s="136">
        <v>5782387.5340110166</v>
      </c>
      <c r="S288" s="136">
        <f t="shared" si="230"/>
        <v>36382745.361968711</v>
      </c>
      <c r="T288" s="136">
        <f t="shared" si="202"/>
        <v>0</v>
      </c>
      <c r="U288" s="136" t="b">
        <f t="shared" si="203"/>
        <v>0</v>
      </c>
      <c r="V288" s="136">
        <v>0</v>
      </c>
      <c r="W288" s="136">
        <v>0</v>
      </c>
      <c r="X288" s="136">
        <v>0</v>
      </c>
      <c r="Y288" s="136">
        <v>0</v>
      </c>
      <c r="Z288" s="136">
        <v>0</v>
      </c>
      <c r="AA288" s="63">
        <f t="shared" si="193"/>
        <v>0</v>
      </c>
      <c r="AB288" s="63">
        <v>0</v>
      </c>
      <c r="AC288" s="63">
        <f t="shared" si="194"/>
        <v>36382745.361968711</v>
      </c>
      <c r="AD288" s="44">
        <f>IF(E288='2. UC Pool Allocations by Type'!B$5,'2. UC Pool Allocations by Type'!J$5,IF(E288='2. UC Pool Allocations by Type'!B$6,'2. UC Pool Allocations by Type'!J$6,IF(E288='2. UC Pool Allocations by Type'!B$7,'2. UC Pool Allocations by Type'!J$7,IF(E288='2. UC Pool Allocations by Type'!B$10,'2. UC Pool Allocations by Type'!J$10,IF(E288='2. UC Pool Allocations by Type'!B$14,'2. UC Pool Allocations by Type'!J$14,IF(E288='2. UC Pool Allocations by Type'!B$15,'2. UC Pool Allocations by Type'!J$15,IF(E288='2. UC Pool Allocations by Type'!B$16,'2. UC Pool Allocations by Type'!J$16,0)))))))</f>
        <v>1888113440.4202065</v>
      </c>
      <c r="AE288" s="64">
        <f t="shared" si="204"/>
        <v>36382745.361968711</v>
      </c>
      <c r="AF288" s="64">
        <f t="shared" si="205"/>
        <v>0</v>
      </c>
      <c r="AG288" s="64">
        <f t="shared" si="206"/>
        <v>0</v>
      </c>
      <c r="AH288" s="64">
        <f t="shared" si="207"/>
        <v>0</v>
      </c>
      <c r="AI288" s="64">
        <f t="shared" si="208"/>
        <v>0</v>
      </c>
      <c r="AJ288" s="64">
        <f t="shared" si="209"/>
        <v>0</v>
      </c>
      <c r="AK288" s="64">
        <f t="shared" si="210"/>
        <v>0</v>
      </c>
      <c r="AL288" s="42">
        <f t="shared" si="211"/>
        <v>13579778.99293353</v>
      </c>
      <c r="AM288" s="44">
        <f>IF($F288=$E$362,S288*'1. UC Assumptions'!$H$14,0)</f>
        <v>0</v>
      </c>
      <c r="AN288" s="63">
        <f t="shared" si="195"/>
        <v>0</v>
      </c>
      <c r="AO288" s="63">
        <f t="shared" si="212"/>
        <v>0</v>
      </c>
      <c r="AP288" s="63">
        <f t="shared" si="213"/>
        <v>0</v>
      </c>
      <c r="AQ288" s="63">
        <f t="shared" si="214"/>
        <v>0</v>
      </c>
      <c r="AR288" s="63">
        <f t="shared" si="215"/>
        <v>0</v>
      </c>
      <c r="AS288" s="63">
        <f t="shared" si="216"/>
        <v>13579778.99293353</v>
      </c>
      <c r="AT288" s="63">
        <f t="shared" si="217"/>
        <v>-1494135.6985115735</v>
      </c>
      <c r="AU288" s="87">
        <f t="shared" si="196"/>
        <v>12085643.294421956</v>
      </c>
      <c r="AV288" s="310">
        <v>11992877.84</v>
      </c>
      <c r="AW288" s="310">
        <f>AV288*'1. UC Assumptions'!$C$19</f>
        <v>5255279.0694880001</v>
      </c>
      <c r="AX288" s="311">
        <f>IF(((S288+AA288)-AV288)*'1. UC Assumptions'!$C$19&gt;0,((S288+AA288)-AV288)*'1. UC Assumptions'!$C$19,0)</f>
        <v>10687639.948126689</v>
      </c>
      <c r="AY288" s="311">
        <f t="shared" si="197"/>
        <v>15942919.017614689</v>
      </c>
      <c r="AZ288" s="311">
        <f>ROUND(AY288/'1. UC Assumptions'!$C$19,2)</f>
        <v>36382745.359999999</v>
      </c>
      <c r="BA288" s="311">
        <f t="shared" si="188"/>
        <v>12085643.294421956</v>
      </c>
      <c r="BB288" s="311">
        <f t="shared" si="218"/>
        <v>0</v>
      </c>
      <c r="BC288" s="311">
        <f t="shared" si="219"/>
        <v>0</v>
      </c>
      <c r="BD288" s="311">
        <f t="shared" si="220"/>
        <v>24297102.065578043</v>
      </c>
      <c r="BE288" s="311">
        <f t="shared" si="221"/>
        <v>0</v>
      </c>
      <c r="BF288" s="311">
        <f t="shared" si="222"/>
        <v>0</v>
      </c>
      <c r="BG288" s="311">
        <f t="shared" si="201"/>
        <v>0</v>
      </c>
      <c r="BH288" s="311">
        <v>10749143.634730035</v>
      </c>
      <c r="BI288" s="311">
        <f t="shared" si="198"/>
        <v>12085643.294421956</v>
      </c>
      <c r="BJ288" s="312">
        <f t="shared" si="199"/>
        <v>1336499.6596919205</v>
      </c>
      <c r="BK288" s="311">
        <f t="shared" si="223"/>
        <v>12085643.294421956</v>
      </c>
      <c r="BL288" s="311">
        <f t="shared" si="224"/>
        <v>0</v>
      </c>
      <c r="BM288" s="311">
        <f t="shared" si="225"/>
        <v>0</v>
      </c>
      <c r="BN288" s="311">
        <f t="shared" si="226"/>
        <v>0</v>
      </c>
      <c r="BO288" s="311">
        <f t="shared" si="227"/>
        <v>0</v>
      </c>
      <c r="BP288" s="311">
        <f t="shared" si="228"/>
        <v>0</v>
      </c>
      <c r="BQ288" s="311">
        <f t="shared" si="229"/>
        <v>0</v>
      </c>
      <c r="BR288" s="311">
        <f t="shared" si="189"/>
        <v>92765.454421956092</v>
      </c>
      <c r="BS288" s="311">
        <f>ROUNDDOWN(BR288*'1. UC Assumptions'!$C$19,2)</f>
        <v>40649.82</v>
      </c>
      <c r="BT288" s="313">
        <f>IF(BR288&gt;0,BR288/'1. UC Assumptions'!$C$29*'1. UC Assumptions'!$C$28,0)</f>
        <v>81461.415859319663</v>
      </c>
      <c r="BU288" s="312">
        <f>BT288*'1. UC Assumptions'!$C$19</f>
        <v>35696.392429553875</v>
      </c>
      <c r="BV288" s="312">
        <f t="shared" si="200"/>
        <v>12074339.255859319</v>
      </c>
      <c r="BW288" s="79"/>
      <c r="BX288" s="93"/>
      <c r="BY288" s="93"/>
      <c r="BZ288" s="136">
        <v>25637399.349382911</v>
      </c>
      <c r="CA288" s="136">
        <v>42165132.895979725</v>
      </c>
      <c r="CB288" s="146">
        <f t="shared" si="231"/>
        <v>0</v>
      </c>
    </row>
    <row r="289" spans="1:80" s="6" customFormat="1">
      <c r="A289" s="130" t="s">
        <v>1268</v>
      </c>
      <c r="B289" s="130" t="s">
        <v>255</v>
      </c>
      <c r="C289" s="246" t="s">
        <v>255</v>
      </c>
      <c r="D289" s="246" t="s">
        <v>255</v>
      </c>
      <c r="E289" s="129" t="s">
        <v>580</v>
      </c>
      <c r="F289" s="130"/>
      <c r="G289" s="130"/>
      <c r="H289" s="130" t="s">
        <v>718</v>
      </c>
      <c r="I289" s="246" t="s">
        <v>567</v>
      </c>
      <c r="J289" s="101"/>
      <c r="K289" s="125" t="str">
        <f t="shared" si="190"/>
        <v xml:space="preserve"> </v>
      </c>
      <c r="L289" s="136">
        <v>4304172.3047357397</v>
      </c>
      <c r="M289" s="136">
        <v>8059513</v>
      </c>
      <c r="N289" s="151">
        <f t="shared" si="191"/>
        <v>8.0523307535786071E-2</v>
      </c>
      <c r="O289" s="136">
        <v>13359250.138804654</v>
      </c>
      <c r="P289" s="136">
        <v>0</v>
      </c>
      <c r="Q289" s="136">
        <f t="shared" si="192"/>
        <v>13359250.138804654</v>
      </c>
      <c r="R289" s="136">
        <v>0</v>
      </c>
      <c r="S289" s="136">
        <f t="shared" si="230"/>
        <v>13359250.138804654</v>
      </c>
      <c r="T289" s="136">
        <f t="shared" si="202"/>
        <v>0</v>
      </c>
      <c r="U289" s="136" t="b">
        <f t="shared" si="203"/>
        <v>0</v>
      </c>
      <c r="V289" s="136">
        <v>0</v>
      </c>
      <c r="W289" s="136">
        <v>0</v>
      </c>
      <c r="X289" s="136">
        <v>0</v>
      </c>
      <c r="Y289" s="136">
        <v>0</v>
      </c>
      <c r="Z289" s="136">
        <v>0</v>
      </c>
      <c r="AA289" s="63">
        <f t="shared" si="193"/>
        <v>0</v>
      </c>
      <c r="AB289" s="63">
        <v>0</v>
      </c>
      <c r="AC289" s="63">
        <f t="shared" si="194"/>
        <v>13359250.138804654</v>
      </c>
      <c r="AD289" s="44">
        <f>IF(E289='2. UC Pool Allocations by Type'!B$5,'2. UC Pool Allocations by Type'!J$5,IF(E289='2. UC Pool Allocations by Type'!B$6,'2. UC Pool Allocations by Type'!J$6,IF(E289='2. UC Pool Allocations by Type'!B$7,'2. UC Pool Allocations by Type'!J$7,IF(E289='2. UC Pool Allocations by Type'!B$10,'2. UC Pool Allocations by Type'!J$10,IF(E289='2. UC Pool Allocations by Type'!B$14,'2. UC Pool Allocations by Type'!J$14,IF(E289='2. UC Pool Allocations by Type'!B$15,'2. UC Pool Allocations by Type'!J$15,IF(E289='2. UC Pool Allocations by Type'!B$16,'2. UC Pool Allocations by Type'!J$16,0)))))))</f>
        <v>1888113440.4202065</v>
      </c>
      <c r="AE289" s="64">
        <f t="shared" si="204"/>
        <v>13359250.138804654</v>
      </c>
      <c r="AF289" s="64">
        <f t="shared" si="205"/>
        <v>0</v>
      </c>
      <c r="AG289" s="64">
        <f t="shared" si="206"/>
        <v>0</v>
      </c>
      <c r="AH289" s="64">
        <f t="shared" si="207"/>
        <v>0</v>
      </c>
      <c r="AI289" s="64">
        <f t="shared" si="208"/>
        <v>0</v>
      </c>
      <c r="AJ289" s="64">
        <f t="shared" si="209"/>
        <v>0</v>
      </c>
      <c r="AK289" s="64">
        <f t="shared" si="210"/>
        <v>0</v>
      </c>
      <c r="AL289" s="42">
        <f t="shared" si="211"/>
        <v>4986310.4774363618</v>
      </c>
      <c r="AM289" s="44">
        <f>IF($F289=$E$362,S289*'1. UC Assumptions'!$H$14,0)</f>
        <v>0</v>
      </c>
      <c r="AN289" s="63">
        <f t="shared" si="195"/>
        <v>0</v>
      </c>
      <c r="AO289" s="63">
        <f t="shared" si="212"/>
        <v>0</v>
      </c>
      <c r="AP289" s="63">
        <f t="shared" si="213"/>
        <v>0</v>
      </c>
      <c r="AQ289" s="63">
        <f t="shared" si="214"/>
        <v>0</v>
      </c>
      <c r="AR289" s="63">
        <f t="shared" si="215"/>
        <v>0</v>
      </c>
      <c r="AS289" s="63">
        <f t="shared" si="216"/>
        <v>4986310.4774363618</v>
      </c>
      <c r="AT289" s="63">
        <f t="shared" si="217"/>
        <v>-548626.34304113546</v>
      </c>
      <c r="AU289" s="87">
        <f t="shared" si="196"/>
        <v>4437684.1343952268</v>
      </c>
      <c r="AV289" s="310">
        <v>4410628.29</v>
      </c>
      <c r="AW289" s="310">
        <f>AV289*'1. UC Assumptions'!$C$19</f>
        <v>1932737.3166779999</v>
      </c>
      <c r="AX289" s="311">
        <f>IF(((S289+AA289)-AV289)*'1. UC Assumptions'!$C$19&gt;0,((S289+AA289)-AV289)*'1. UC Assumptions'!$C$19,0)</f>
        <v>3921286.0941461986</v>
      </c>
      <c r="AY289" s="311">
        <f t="shared" si="197"/>
        <v>5854023.4108241983</v>
      </c>
      <c r="AZ289" s="311">
        <f>ROUND(AY289/'1. UC Assumptions'!$C$19,2)</f>
        <v>13359250.140000001</v>
      </c>
      <c r="BA289" s="311">
        <f t="shared" si="188"/>
        <v>4437684.1343952268</v>
      </c>
      <c r="BB289" s="311">
        <f t="shared" si="218"/>
        <v>0</v>
      </c>
      <c r="BC289" s="311">
        <f t="shared" si="219"/>
        <v>0</v>
      </c>
      <c r="BD289" s="311">
        <f t="shared" si="220"/>
        <v>8921566.0056047738</v>
      </c>
      <c r="BE289" s="311">
        <f t="shared" si="221"/>
        <v>0</v>
      </c>
      <c r="BF289" s="311">
        <f t="shared" si="222"/>
        <v>0</v>
      </c>
      <c r="BG289" s="311">
        <f t="shared" ref="BG289:BG320" si="232">IF(E289=E$359,BC$351/BE$351*BE289,0)</f>
        <v>0</v>
      </c>
      <c r="BH289" s="311">
        <v>3953219.4016043805</v>
      </c>
      <c r="BI289" s="311">
        <f t="shared" si="198"/>
        <v>4437684.1343952268</v>
      </c>
      <c r="BJ289" s="312">
        <f t="shared" si="199"/>
        <v>484464.73279084638</v>
      </c>
      <c r="BK289" s="311">
        <f t="shared" si="223"/>
        <v>4437684.1343952268</v>
      </c>
      <c r="BL289" s="311">
        <f t="shared" si="224"/>
        <v>0</v>
      </c>
      <c r="BM289" s="311">
        <f t="shared" si="225"/>
        <v>0</v>
      </c>
      <c r="BN289" s="311">
        <f t="shared" si="226"/>
        <v>0</v>
      </c>
      <c r="BO289" s="311">
        <f t="shared" si="227"/>
        <v>0</v>
      </c>
      <c r="BP289" s="311">
        <f t="shared" si="228"/>
        <v>0</v>
      </c>
      <c r="BQ289" s="311">
        <f t="shared" si="229"/>
        <v>0</v>
      </c>
      <c r="BR289" s="311">
        <f t="shared" si="189"/>
        <v>27055.844395226799</v>
      </c>
      <c r="BS289" s="311">
        <f>ROUNDDOWN(BR289*'1. UC Assumptions'!$C$19,2)</f>
        <v>11855.87</v>
      </c>
      <c r="BT289" s="313">
        <f>IF(BR289&gt;0,BR289/'1. UC Assumptions'!$C$29*'1. UC Assumptions'!$C$28,0)</f>
        <v>23758.924110686621</v>
      </c>
      <c r="BU289" s="312">
        <f>BT289*'1. UC Assumptions'!$C$19</f>
        <v>10411.160545302877</v>
      </c>
      <c r="BV289" s="312">
        <f t="shared" si="200"/>
        <v>4434387.2141106864</v>
      </c>
      <c r="BW289" s="79"/>
      <c r="BX289" s="93"/>
      <c r="BY289" s="93"/>
      <c r="BZ289" s="136">
        <v>4628871.2047357401</v>
      </c>
      <c r="CA289" s="136">
        <v>13359250.138804654</v>
      </c>
      <c r="CB289" s="146">
        <f t="shared" si="231"/>
        <v>0</v>
      </c>
    </row>
    <row r="290" spans="1:80" s="6" customFormat="1">
      <c r="A290" s="130" t="s">
        <v>948</v>
      </c>
      <c r="B290" s="130" t="s">
        <v>946</v>
      </c>
      <c r="C290" s="246" t="s">
        <v>946</v>
      </c>
      <c r="D290" s="246" t="s">
        <v>946</v>
      </c>
      <c r="E290" s="129" t="s">
        <v>580</v>
      </c>
      <c r="F290" s="130"/>
      <c r="G290" s="130"/>
      <c r="H290" s="130" t="s">
        <v>947</v>
      </c>
      <c r="I290" s="246" t="s">
        <v>1378</v>
      </c>
      <c r="J290" s="101"/>
      <c r="K290" s="125" t="str">
        <f t="shared" si="190"/>
        <v xml:space="preserve"> </v>
      </c>
      <c r="L290" s="136">
        <v>5594004.1625252534</v>
      </c>
      <c r="M290" s="136">
        <v>10587494</v>
      </c>
      <c r="N290" s="151">
        <f t="shared" si="191"/>
        <v>6.8489304065868506E-2</v>
      </c>
      <c r="O290" s="136">
        <v>17289757.710419737</v>
      </c>
      <c r="P290" s="136">
        <v>0</v>
      </c>
      <c r="Q290" s="136">
        <f t="shared" si="192"/>
        <v>17289757.710419737</v>
      </c>
      <c r="R290" s="136">
        <v>0</v>
      </c>
      <c r="S290" s="136">
        <f t="shared" si="230"/>
        <v>17289757.710419737</v>
      </c>
      <c r="T290" s="136">
        <f t="shared" si="202"/>
        <v>0</v>
      </c>
      <c r="U290" s="136" t="b">
        <f t="shared" si="203"/>
        <v>0</v>
      </c>
      <c r="V290" s="136">
        <v>0</v>
      </c>
      <c r="W290" s="136">
        <v>0</v>
      </c>
      <c r="X290" s="136">
        <v>0</v>
      </c>
      <c r="Y290" s="136">
        <v>0</v>
      </c>
      <c r="Z290" s="136">
        <v>0</v>
      </c>
      <c r="AA290" s="63">
        <f t="shared" si="193"/>
        <v>0</v>
      </c>
      <c r="AB290" s="63">
        <v>0</v>
      </c>
      <c r="AC290" s="63">
        <f t="shared" si="194"/>
        <v>17289757.710419737</v>
      </c>
      <c r="AD290" s="44">
        <f>IF(E290='2. UC Pool Allocations by Type'!B$5,'2. UC Pool Allocations by Type'!J$5,IF(E290='2. UC Pool Allocations by Type'!B$6,'2. UC Pool Allocations by Type'!J$6,IF(E290='2. UC Pool Allocations by Type'!B$7,'2. UC Pool Allocations by Type'!J$7,IF(E290='2. UC Pool Allocations by Type'!B$10,'2. UC Pool Allocations by Type'!J$10,IF(E290='2. UC Pool Allocations by Type'!B$14,'2. UC Pool Allocations by Type'!J$14,IF(E290='2. UC Pool Allocations by Type'!B$15,'2. UC Pool Allocations by Type'!J$15,IF(E290='2. UC Pool Allocations by Type'!B$16,'2. UC Pool Allocations by Type'!J$16,0)))))))</f>
        <v>1888113440.4202065</v>
      </c>
      <c r="AE290" s="64">
        <f t="shared" si="204"/>
        <v>17289757.710419737</v>
      </c>
      <c r="AF290" s="64">
        <f t="shared" si="205"/>
        <v>0</v>
      </c>
      <c r="AG290" s="64">
        <f t="shared" si="206"/>
        <v>0</v>
      </c>
      <c r="AH290" s="64">
        <f t="shared" si="207"/>
        <v>0</v>
      </c>
      <c r="AI290" s="64">
        <f t="shared" si="208"/>
        <v>0</v>
      </c>
      <c r="AJ290" s="64">
        <f t="shared" si="209"/>
        <v>0</v>
      </c>
      <c r="AK290" s="64">
        <f t="shared" si="210"/>
        <v>0</v>
      </c>
      <c r="AL290" s="42">
        <f t="shared" si="211"/>
        <v>6453363.708894223</v>
      </c>
      <c r="AM290" s="44">
        <f>IF($F290=$E$362,S290*'1. UC Assumptions'!$H$14,0)</f>
        <v>0</v>
      </c>
      <c r="AN290" s="63">
        <f t="shared" si="195"/>
        <v>0</v>
      </c>
      <c r="AO290" s="63">
        <f t="shared" si="212"/>
        <v>0</v>
      </c>
      <c r="AP290" s="63">
        <f t="shared" si="213"/>
        <v>0</v>
      </c>
      <c r="AQ290" s="63">
        <f t="shared" si="214"/>
        <v>0</v>
      </c>
      <c r="AR290" s="63">
        <f t="shared" si="215"/>
        <v>0</v>
      </c>
      <c r="AS290" s="63">
        <f t="shared" si="216"/>
        <v>6453363.708894223</v>
      </c>
      <c r="AT290" s="63">
        <f t="shared" si="217"/>
        <v>-710041.09109252749</v>
      </c>
      <c r="AU290" s="87">
        <f t="shared" si="196"/>
        <v>5743322.6178016951</v>
      </c>
      <c r="AV290" s="310">
        <v>5772597.0800000001</v>
      </c>
      <c r="AW290" s="310">
        <f>AV290*'1. UC Assumptions'!$C$19</f>
        <v>2529552.0404559998</v>
      </c>
      <c r="AX290" s="311">
        <f>IF(((S290+AA290)-AV290)*'1. UC Assumptions'!$C$19&gt;0,((S290+AA290)-AV290)*'1. UC Assumptions'!$C$19,0)</f>
        <v>5046819.7882499285</v>
      </c>
      <c r="AY290" s="311">
        <f t="shared" si="197"/>
        <v>7576371.8287059283</v>
      </c>
      <c r="AZ290" s="311">
        <f>ROUND(AY290/'1. UC Assumptions'!$C$19,2)</f>
        <v>17289757.710000001</v>
      </c>
      <c r="BA290" s="311">
        <f t="shared" si="188"/>
        <v>5743322.6178016951</v>
      </c>
      <c r="BB290" s="311">
        <f t="shared" si="218"/>
        <v>0</v>
      </c>
      <c r="BC290" s="311">
        <f t="shared" si="219"/>
        <v>0</v>
      </c>
      <c r="BD290" s="311">
        <f t="shared" si="220"/>
        <v>11546435.092198305</v>
      </c>
      <c r="BE290" s="311">
        <f t="shared" si="221"/>
        <v>0</v>
      </c>
      <c r="BF290" s="311">
        <f t="shared" si="222"/>
        <v>0</v>
      </c>
      <c r="BG290" s="311">
        <f t="shared" si="232"/>
        <v>0</v>
      </c>
      <c r="BH290" s="311">
        <v>5173943.7640512157</v>
      </c>
      <c r="BI290" s="311">
        <f t="shared" si="198"/>
        <v>5743322.6178016951</v>
      </c>
      <c r="BJ290" s="312">
        <f t="shared" si="199"/>
        <v>569378.85375047941</v>
      </c>
      <c r="BK290" s="311">
        <f t="shared" si="223"/>
        <v>5743322.6178016951</v>
      </c>
      <c r="BL290" s="311">
        <f t="shared" si="224"/>
        <v>0</v>
      </c>
      <c r="BM290" s="311">
        <f t="shared" si="225"/>
        <v>0</v>
      </c>
      <c r="BN290" s="311">
        <f t="shared" si="226"/>
        <v>0</v>
      </c>
      <c r="BO290" s="311">
        <f t="shared" si="227"/>
        <v>0</v>
      </c>
      <c r="BP290" s="311">
        <f t="shared" si="228"/>
        <v>0</v>
      </c>
      <c r="BQ290" s="311">
        <f t="shared" si="229"/>
        <v>0</v>
      </c>
      <c r="BR290" s="311">
        <f t="shared" si="189"/>
        <v>-29274.462198304944</v>
      </c>
      <c r="BS290" s="311">
        <f>ROUNDDOWN(BR290*'1. UC Assumptions'!$C$19,2)</f>
        <v>-12828.06</v>
      </c>
      <c r="BT290" s="313">
        <f>IF(BR290&gt;0,BR290/'1. UC Assumptions'!$C$29*'1. UC Assumptions'!$C$28,0)</f>
        <v>0</v>
      </c>
      <c r="BU290" s="312">
        <f>BT290*'1. UC Assumptions'!$C$19</f>
        <v>0</v>
      </c>
      <c r="BV290" s="312">
        <f t="shared" si="200"/>
        <v>5772597.0800000001</v>
      </c>
      <c r="BW290" s="79"/>
      <c r="BX290" s="93"/>
      <c r="BY290" s="93"/>
      <c r="BZ290" s="136">
        <v>5834018.1625252534</v>
      </c>
      <c r="CA290" s="136">
        <v>17289757.710419737</v>
      </c>
      <c r="CB290" s="146">
        <f t="shared" si="231"/>
        <v>0</v>
      </c>
    </row>
    <row r="291" spans="1:80" s="6" customFormat="1">
      <c r="A291" s="130" t="s">
        <v>1269</v>
      </c>
      <c r="B291" s="130" t="s">
        <v>949</v>
      </c>
      <c r="C291" s="246" t="s">
        <v>949</v>
      </c>
      <c r="D291" s="246" t="s">
        <v>949</v>
      </c>
      <c r="E291" s="129" t="s">
        <v>580</v>
      </c>
      <c r="F291" s="130"/>
      <c r="G291" s="130"/>
      <c r="H291" s="130" t="s">
        <v>950</v>
      </c>
      <c r="I291" s="246" t="s">
        <v>1356</v>
      </c>
      <c r="J291" s="101"/>
      <c r="K291" s="125" t="str">
        <f t="shared" si="190"/>
        <v xml:space="preserve"> </v>
      </c>
      <c r="L291" s="136">
        <v>3421465.5875510201</v>
      </c>
      <c r="M291" s="136">
        <v>5522739.4699999997</v>
      </c>
      <c r="N291" s="151">
        <f t="shared" si="191"/>
        <v>7.4329464764963937E-2</v>
      </c>
      <c r="O291" s="136">
        <v>9609023.0322268698</v>
      </c>
      <c r="P291" s="136">
        <v>0</v>
      </c>
      <c r="Q291" s="136">
        <f t="shared" si="192"/>
        <v>9609023.0322268698</v>
      </c>
      <c r="R291" s="136">
        <v>0</v>
      </c>
      <c r="S291" s="136">
        <f t="shared" si="230"/>
        <v>9609023.0322268698</v>
      </c>
      <c r="T291" s="136">
        <f t="shared" si="202"/>
        <v>0</v>
      </c>
      <c r="U291" s="136" t="b">
        <f t="shared" si="203"/>
        <v>0</v>
      </c>
      <c r="V291" s="136">
        <v>0</v>
      </c>
      <c r="W291" s="136">
        <v>0</v>
      </c>
      <c r="X291" s="136">
        <v>0</v>
      </c>
      <c r="Y291" s="136">
        <v>0</v>
      </c>
      <c r="Z291" s="136">
        <v>0</v>
      </c>
      <c r="AA291" s="63">
        <f t="shared" si="193"/>
        <v>0</v>
      </c>
      <c r="AB291" s="63">
        <v>0</v>
      </c>
      <c r="AC291" s="63">
        <f t="shared" si="194"/>
        <v>9609023.0322268698</v>
      </c>
      <c r="AD291" s="44">
        <f>IF(E291='2. UC Pool Allocations by Type'!B$5,'2. UC Pool Allocations by Type'!J$5,IF(E291='2. UC Pool Allocations by Type'!B$6,'2. UC Pool Allocations by Type'!J$6,IF(E291='2. UC Pool Allocations by Type'!B$7,'2. UC Pool Allocations by Type'!J$7,IF(E291='2. UC Pool Allocations by Type'!B$10,'2. UC Pool Allocations by Type'!J$10,IF(E291='2. UC Pool Allocations by Type'!B$14,'2. UC Pool Allocations by Type'!J$14,IF(E291='2. UC Pool Allocations by Type'!B$15,'2. UC Pool Allocations by Type'!J$15,IF(E291='2. UC Pool Allocations by Type'!B$16,'2. UC Pool Allocations by Type'!J$16,0)))))))</f>
        <v>1888113440.4202065</v>
      </c>
      <c r="AE291" s="64">
        <f t="shared" si="204"/>
        <v>9609023.0322268698</v>
      </c>
      <c r="AF291" s="64">
        <f t="shared" si="205"/>
        <v>0</v>
      </c>
      <c r="AG291" s="64">
        <f t="shared" si="206"/>
        <v>0</v>
      </c>
      <c r="AH291" s="64">
        <f t="shared" si="207"/>
        <v>0</v>
      </c>
      <c r="AI291" s="64">
        <f t="shared" si="208"/>
        <v>0</v>
      </c>
      <c r="AJ291" s="64">
        <f t="shared" si="209"/>
        <v>0</v>
      </c>
      <c r="AK291" s="64">
        <f t="shared" si="210"/>
        <v>0</v>
      </c>
      <c r="AL291" s="42">
        <f t="shared" si="211"/>
        <v>3586546.5296098818</v>
      </c>
      <c r="AM291" s="44">
        <f>IF($F291=$E$362,S291*'1. UC Assumptions'!$H$14,0)</f>
        <v>0</v>
      </c>
      <c r="AN291" s="63">
        <f t="shared" si="195"/>
        <v>0</v>
      </c>
      <c r="AO291" s="63">
        <f t="shared" si="212"/>
        <v>0</v>
      </c>
      <c r="AP291" s="63">
        <f t="shared" si="213"/>
        <v>0</v>
      </c>
      <c r="AQ291" s="63">
        <f t="shared" si="214"/>
        <v>0</v>
      </c>
      <c r="AR291" s="63">
        <f t="shared" si="215"/>
        <v>0</v>
      </c>
      <c r="AS291" s="63">
        <f t="shared" si="216"/>
        <v>3586546.5296098818</v>
      </c>
      <c r="AT291" s="63">
        <f t="shared" si="217"/>
        <v>-394615.20007442369</v>
      </c>
      <c r="AU291" s="87">
        <f t="shared" si="196"/>
        <v>3191931.3295354582</v>
      </c>
      <c r="AV291" s="310">
        <v>3190760.91</v>
      </c>
      <c r="AW291" s="310">
        <f>AV291*'1. UC Assumptions'!$C$19</f>
        <v>1398191.4307619999</v>
      </c>
      <c r="AX291" s="311">
        <f>IF(((S291+AA291)-AV291)*'1. UC Assumptions'!$C$19&gt;0,((S291+AA291)-AV291)*'1. UC Assumptions'!$C$19,0)</f>
        <v>2812482.4619598142</v>
      </c>
      <c r="AY291" s="311">
        <f t="shared" si="197"/>
        <v>4210673.8927218141</v>
      </c>
      <c r="AZ291" s="311">
        <f>ROUND(AY291/'1. UC Assumptions'!$C$19,2)</f>
        <v>9609023.0299999993</v>
      </c>
      <c r="BA291" s="311">
        <f t="shared" si="188"/>
        <v>3191931.3295354582</v>
      </c>
      <c r="BB291" s="311">
        <f t="shared" si="218"/>
        <v>0</v>
      </c>
      <c r="BC291" s="311">
        <f t="shared" si="219"/>
        <v>0</v>
      </c>
      <c r="BD291" s="311">
        <f t="shared" si="220"/>
        <v>6417091.7004645411</v>
      </c>
      <c r="BE291" s="311">
        <f t="shared" si="221"/>
        <v>0</v>
      </c>
      <c r="BF291" s="311">
        <f t="shared" si="222"/>
        <v>0</v>
      </c>
      <c r="BG291" s="311">
        <f t="shared" si="232"/>
        <v>0</v>
      </c>
      <c r="BH291" s="311">
        <v>2859859.6691782344</v>
      </c>
      <c r="BI291" s="311">
        <f t="shared" si="198"/>
        <v>3191931.3295354582</v>
      </c>
      <c r="BJ291" s="312">
        <f t="shared" si="199"/>
        <v>332071.66035722382</v>
      </c>
      <c r="BK291" s="311">
        <f t="shared" si="223"/>
        <v>3191931.3295354582</v>
      </c>
      <c r="BL291" s="311">
        <f t="shared" si="224"/>
        <v>0</v>
      </c>
      <c r="BM291" s="311">
        <f t="shared" si="225"/>
        <v>0</v>
      </c>
      <c r="BN291" s="311">
        <f t="shared" si="226"/>
        <v>0</v>
      </c>
      <c r="BO291" s="311">
        <f t="shared" si="227"/>
        <v>0</v>
      </c>
      <c r="BP291" s="311">
        <f t="shared" si="228"/>
        <v>0</v>
      </c>
      <c r="BQ291" s="311">
        <f t="shared" si="229"/>
        <v>0</v>
      </c>
      <c r="BR291" s="311">
        <f t="shared" si="189"/>
        <v>1170.4195354580879</v>
      </c>
      <c r="BS291" s="311">
        <f>ROUNDDOWN(BR291*'1. UC Assumptions'!$C$19,2)</f>
        <v>512.87</v>
      </c>
      <c r="BT291" s="313">
        <f>IF(BR291&gt;0,BR291/'1. UC Assumptions'!$C$29*'1. UC Assumptions'!$C$28,0)</f>
        <v>1027.7967493603594</v>
      </c>
      <c r="BU291" s="312">
        <f>BT291*'1. UC Assumptions'!$C$19</f>
        <v>450.38053556970948</v>
      </c>
      <c r="BV291" s="312">
        <f t="shared" si="200"/>
        <v>3191788.7067493605</v>
      </c>
      <c r="BW291" s="79"/>
      <c r="BX291" s="93"/>
      <c r="BY291" s="93"/>
      <c r="BZ291" s="136">
        <v>3603744.0375510203</v>
      </c>
      <c r="CA291" s="136">
        <v>9609023.0322268698</v>
      </c>
      <c r="CB291" s="146">
        <f t="shared" si="231"/>
        <v>0</v>
      </c>
    </row>
    <row r="292" spans="1:80" s="6" customFormat="1">
      <c r="A292" s="130" t="s">
        <v>958</v>
      </c>
      <c r="B292" s="130" t="s">
        <v>956</v>
      </c>
      <c r="C292" s="246" t="s">
        <v>956</v>
      </c>
      <c r="D292" s="246" t="s">
        <v>956</v>
      </c>
      <c r="E292" s="129" t="s">
        <v>580</v>
      </c>
      <c r="F292" s="130"/>
      <c r="G292" s="130"/>
      <c r="H292" s="130" t="s">
        <v>957</v>
      </c>
      <c r="I292" s="246" t="s">
        <v>1356</v>
      </c>
      <c r="J292" s="101"/>
      <c r="K292" s="125" t="str">
        <f t="shared" si="190"/>
        <v xml:space="preserve"> </v>
      </c>
      <c r="L292" s="136">
        <v>6149292.8485863879</v>
      </c>
      <c r="M292" s="136">
        <v>7982850</v>
      </c>
      <c r="N292" s="151">
        <f t="shared" si="191"/>
        <v>8.7684662766380317E-2</v>
      </c>
      <c r="O292" s="136">
        <v>15371315.028431</v>
      </c>
      <c r="P292" s="136">
        <v>0</v>
      </c>
      <c r="Q292" s="136">
        <f t="shared" si="192"/>
        <v>15371315.028431</v>
      </c>
      <c r="R292" s="136">
        <v>0</v>
      </c>
      <c r="S292" s="136">
        <f t="shared" si="230"/>
        <v>15371315.028431</v>
      </c>
      <c r="T292" s="136">
        <f t="shared" si="202"/>
        <v>0</v>
      </c>
      <c r="U292" s="136" t="b">
        <f t="shared" si="203"/>
        <v>0</v>
      </c>
      <c r="V292" s="136">
        <v>0</v>
      </c>
      <c r="W292" s="136">
        <v>0</v>
      </c>
      <c r="X292" s="136">
        <v>0</v>
      </c>
      <c r="Y292" s="136">
        <v>0</v>
      </c>
      <c r="Z292" s="136">
        <v>0</v>
      </c>
      <c r="AA292" s="63">
        <f t="shared" si="193"/>
        <v>0</v>
      </c>
      <c r="AB292" s="63">
        <v>0</v>
      </c>
      <c r="AC292" s="63">
        <f t="shared" si="194"/>
        <v>15371315.028431</v>
      </c>
      <c r="AD292" s="44">
        <f>IF(E292='2. UC Pool Allocations by Type'!B$5,'2. UC Pool Allocations by Type'!J$5,IF(E292='2. UC Pool Allocations by Type'!B$6,'2. UC Pool Allocations by Type'!J$6,IF(E292='2. UC Pool Allocations by Type'!B$7,'2. UC Pool Allocations by Type'!J$7,IF(E292='2. UC Pool Allocations by Type'!B$10,'2. UC Pool Allocations by Type'!J$10,IF(E292='2. UC Pool Allocations by Type'!B$14,'2. UC Pool Allocations by Type'!J$14,IF(E292='2. UC Pool Allocations by Type'!B$15,'2. UC Pool Allocations by Type'!J$15,IF(E292='2. UC Pool Allocations by Type'!B$16,'2. UC Pool Allocations by Type'!J$16,0)))))))</f>
        <v>1888113440.4202065</v>
      </c>
      <c r="AE292" s="64">
        <f t="shared" si="204"/>
        <v>15371315.028431</v>
      </c>
      <c r="AF292" s="64">
        <f t="shared" si="205"/>
        <v>0</v>
      </c>
      <c r="AG292" s="64">
        <f t="shared" si="206"/>
        <v>0</v>
      </c>
      <c r="AH292" s="64">
        <f t="shared" si="207"/>
        <v>0</v>
      </c>
      <c r="AI292" s="64">
        <f t="shared" si="208"/>
        <v>0</v>
      </c>
      <c r="AJ292" s="64">
        <f t="shared" si="209"/>
        <v>0</v>
      </c>
      <c r="AK292" s="64">
        <f t="shared" si="210"/>
        <v>0</v>
      </c>
      <c r="AL292" s="42">
        <f t="shared" si="211"/>
        <v>5737309.2338174134</v>
      </c>
      <c r="AM292" s="44">
        <f>IF($F292=$E$362,S292*'1. UC Assumptions'!$H$14,0)</f>
        <v>0</v>
      </c>
      <c r="AN292" s="63">
        <f t="shared" si="195"/>
        <v>0</v>
      </c>
      <c r="AO292" s="63">
        <f t="shared" si="212"/>
        <v>0</v>
      </c>
      <c r="AP292" s="63">
        <f t="shared" si="213"/>
        <v>0</v>
      </c>
      <c r="AQ292" s="63">
        <f t="shared" si="214"/>
        <v>0</v>
      </c>
      <c r="AR292" s="63">
        <f t="shared" si="215"/>
        <v>0</v>
      </c>
      <c r="AS292" s="63">
        <f t="shared" si="216"/>
        <v>5737309.2338174134</v>
      </c>
      <c r="AT292" s="63">
        <f t="shared" si="217"/>
        <v>-631256.11573704064</v>
      </c>
      <c r="AU292" s="87">
        <f t="shared" si="196"/>
        <v>5106053.1180803729</v>
      </c>
      <c r="AV292" s="310">
        <v>5041508.87</v>
      </c>
      <c r="AW292" s="310">
        <f>AV292*'1. UC Assumptions'!$C$19</f>
        <v>2209189.1868340001</v>
      </c>
      <c r="AX292" s="311">
        <f>IF(((S292+AA292)-AV292)*'1. UC Assumptions'!$C$19&gt;0,((S292+AA292)-AV292)*'1. UC Assumptions'!$C$19,0)</f>
        <v>4526521.0586244641</v>
      </c>
      <c r="AY292" s="311">
        <f t="shared" si="197"/>
        <v>6735710.2454584641</v>
      </c>
      <c r="AZ292" s="311">
        <f>ROUND(AY292/'1. UC Assumptions'!$C$19,2)</f>
        <v>15371315.029999999</v>
      </c>
      <c r="BA292" s="311">
        <f t="shared" si="188"/>
        <v>5106053.1180803729</v>
      </c>
      <c r="BB292" s="311">
        <f t="shared" si="218"/>
        <v>0</v>
      </c>
      <c r="BC292" s="311">
        <f t="shared" si="219"/>
        <v>0</v>
      </c>
      <c r="BD292" s="311">
        <f t="shared" si="220"/>
        <v>10265261.911919627</v>
      </c>
      <c r="BE292" s="311">
        <f t="shared" si="221"/>
        <v>0</v>
      </c>
      <c r="BF292" s="311">
        <f t="shared" si="222"/>
        <v>0</v>
      </c>
      <c r="BG292" s="311">
        <f t="shared" si="232"/>
        <v>0</v>
      </c>
      <c r="BH292" s="311">
        <v>4518673.8353750966</v>
      </c>
      <c r="BI292" s="311">
        <f t="shared" si="198"/>
        <v>5106053.1180803729</v>
      </c>
      <c r="BJ292" s="312">
        <f t="shared" si="199"/>
        <v>587379.28270527627</v>
      </c>
      <c r="BK292" s="311">
        <f t="shared" si="223"/>
        <v>5106053.1180803729</v>
      </c>
      <c r="BL292" s="311">
        <f t="shared" si="224"/>
        <v>0</v>
      </c>
      <c r="BM292" s="311">
        <f t="shared" si="225"/>
        <v>0</v>
      </c>
      <c r="BN292" s="311">
        <f t="shared" si="226"/>
        <v>0</v>
      </c>
      <c r="BO292" s="311">
        <f t="shared" si="227"/>
        <v>0</v>
      </c>
      <c r="BP292" s="311">
        <f t="shared" si="228"/>
        <v>0</v>
      </c>
      <c r="BQ292" s="311">
        <f t="shared" si="229"/>
        <v>0</v>
      </c>
      <c r="BR292" s="311">
        <f t="shared" si="189"/>
        <v>64544.24808037281</v>
      </c>
      <c r="BS292" s="311">
        <f>ROUNDDOWN(BR292*'1. UC Assumptions'!$C$19,2)</f>
        <v>28283.279999999999</v>
      </c>
      <c r="BT292" s="313">
        <f>IF(BR292&gt;0,BR292/'1. UC Assumptions'!$C$29*'1. UC Assumptions'!$C$28,0)</f>
        <v>56679.136290178001</v>
      </c>
      <c r="BU292" s="312">
        <f>BT292*'1. UC Assumptions'!$C$19</f>
        <v>24836.797522355999</v>
      </c>
      <c r="BV292" s="312">
        <f t="shared" si="200"/>
        <v>5098188.0062901778</v>
      </c>
      <c r="BW292" s="79"/>
      <c r="BX292" s="93"/>
      <c r="BY292" s="93"/>
      <c r="BZ292" s="136">
        <v>6616558.558586387</v>
      </c>
      <c r="CA292" s="136">
        <v>15371315.028431</v>
      </c>
      <c r="CB292" s="146">
        <f t="shared" si="231"/>
        <v>0</v>
      </c>
    </row>
    <row r="293" spans="1:80" s="6" customFormat="1">
      <c r="A293" s="130" t="s">
        <v>1270</v>
      </c>
      <c r="B293" s="130" t="s">
        <v>959</v>
      </c>
      <c r="C293" s="246" t="s">
        <v>959</v>
      </c>
      <c r="D293" s="246" t="s">
        <v>959</v>
      </c>
      <c r="E293" s="129" t="s">
        <v>580</v>
      </c>
      <c r="F293" s="130"/>
      <c r="G293" s="130"/>
      <c r="H293" s="130" t="s">
        <v>1140</v>
      </c>
      <c r="I293" s="246" t="s">
        <v>1345</v>
      </c>
      <c r="J293" s="101"/>
      <c r="K293" s="125" t="str">
        <f t="shared" si="190"/>
        <v xml:space="preserve"> </v>
      </c>
      <c r="L293" s="136">
        <v>467224.38</v>
      </c>
      <c r="M293" s="136">
        <v>666176.42000000004</v>
      </c>
      <c r="N293" s="151">
        <f t="shared" si="191"/>
        <v>5.3905486626581567E-2</v>
      </c>
      <c r="O293" s="136">
        <v>1194497.3216669569</v>
      </c>
      <c r="P293" s="136">
        <v>0</v>
      </c>
      <c r="Q293" s="136">
        <f t="shared" si="192"/>
        <v>1194497.3216669569</v>
      </c>
      <c r="R293" s="136">
        <v>0</v>
      </c>
      <c r="S293" s="136">
        <f t="shared" si="230"/>
        <v>1194497.3216669569</v>
      </c>
      <c r="T293" s="136">
        <f t="shared" si="202"/>
        <v>0</v>
      </c>
      <c r="U293" s="136" t="b">
        <f t="shared" si="203"/>
        <v>0</v>
      </c>
      <c r="V293" s="136">
        <v>0</v>
      </c>
      <c r="W293" s="136">
        <v>0</v>
      </c>
      <c r="X293" s="136">
        <v>0</v>
      </c>
      <c r="Y293" s="136">
        <v>0</v>
      </c>
      <c r="Z293" s="136">
        <v>0</v>
      </c>
      <c r="AA293" s="63">
        <f t="shared" si="193"/>
        <v>0</v>
      </c>
      <c r="AB293" s="63">
        <v>0</v>
      </c>
      <c r="AC293" s="63">
        <f t="shared" si="194"/>
        <v>1194497.3216669569</v>
      </c>
      <c r="AD293" s="44">
        <f>IF(E293='2. UC Pool Allocations by Type'!B$5,'2. UC Pool Allocations by Type'!J$5,IF(E293='2. UC Pool Allocations by Type'!B$6,'2. UC Pool Allocations by Type'!J$6,IF(E293='2. UC Pool Allocations by Type'!B$7,'2. UC Pool Allocations by Type'!J$7,IF(E293='2. UC Pool Allocations by Type'!B$10,'2. UC Pool Allocations by Type'!J$10,IF(E293='2. UC Pool Allocations by Type'!B$14,'2. UC Pool Allocations by Type'!J$14,IF(E293='2. UC Pool Allocations by Type'!B$15,'2. UC Pool Allocations by Type'!J$15,IF(E293='2. UC Pool Allocations by Type'!B$16,'2. UC Pool Allocations by Type'!J$16,0)))))))</f>
        <v>1888113440.4202065</v>
      </c>
      <c r="AE293" s="64">
        <f t="shared" si="204"/>
        <v>1194497.3216669569</v>
      </c>
      <c r="AF293" s="64">
        <f t="shared" si="205"/>
        <v>0</v>
      </c>
      <c r="AG293" s="64">
        <f t="shared" si="206"/>
        <v>0</v>
      </c>
      <c r="AH293" s="64">
        <f t="shared" si="207"/>
        <v>0</v>
      </c>
      <c r="AI293" s="64">
        <f t="shared" si="208"/>
        <v>0</v>
      </c>
      <c r="AJ293" s="64">
        <f t="shared" si="209"/>
        <v>0</v>
      </c>
      <c r="AK293" s="64">
        <f t="shared" si="210"/>
        <v>0</v>
      </c>
      <c r="AL293" s="42">
        <f t="shared" si="211"/>
        <v>445843.47537567379</v>
      </c>
      <c r="AM293" s="44">
        <f>IF($F293=$E$362,S293*'1. UC Assumptions'!$H$14,0)</f>
        <v>0</v>
      </c>
      <c r="AN293" s="63">
        <f t="shared" si="195"/>
        <v>0</v>
      </c>
      <c r="AO293" s="63">
        <f t="shared" si="212"/>
        <v>0</v>
      </c>
      <c r="AP293" s="63">
        <f t="shared" si="213"/>
        <v>0</v>
      </c>
      <c r="AQ293" s="63">
        <f t="shared" si="214"/>
        <v>0</v>
      </c>
      <c r="AR293" s="63">
        <f t="shared" si="215"/>
        <v>0</v>
      </c>
      <c r="AS293" s="63">
        <f t="shared" si="216"/>
        <v>445843.47537567379</v>
      </c>
      <c r="AT293" s="63">
        <f t="shared" si="217"/>
        <v>-49054.601908757337</v>
      </c>
      <c r="AU293" s="87">
        <f t="shared" si="196"/>
        <v>396788.87346691644</v>
      </c>
      <c r="AV293" s="310">
        <v>404330.03</v>
      </c>
      <c r="AW293" s="310">
        <f>AV293*'1. UC Assumptions'!$C$19</f>
        <v>177177.419146</v>
      </c>
      <c r="AX293" s="311">
        <f>IF(((S293+AA293)-AV293)*'1. UC Assumptions'!$C$19&gt;0,((S293+AA293)-AV293)*'1. UC Assumptions'!$C$19,0)</f>
        <v>346251.30720846046</v>
      </c>
      <c r="AY293" s="311">
        <f t="shared" si="197"/>
        <v>523428.72635446046</v>
      </c>
      <c r="AZ293" s="311">
        <f>ROUND(AY293/'1. UC Assumptions'!$C$19,2)</f>
        <v>1194497.32</v>
      </c>
      <c r="BA293" s="311">
        <f t="shared" si="188"/>
        <v>396788.87346691644</v>
      </c>
      <c r="BB293" s="311">
        <f t="shared" si="218"/>
        <v>0</v>
      </c>
      <c r="BC293" s="311">
        <f t="shared" si="219"/>
        <v>0</v>
      </c>
      <c r="BD293" s="311">
        <f t="shared" si="220"/>
        <v>797708.44653308368</v>
      </c>
      <c r="BE293" s="311">
        <f t="shared" si="221"/>
        <v>0</v>
      </c>
      <c r="BF293" s="311">
        <f t="shared" si="222"/>
        <v>0</v>
      </c>
      <c r="BG293" s="311">
        <f t="shared" si="232"/>
        <v>0</v>
      </c>
      <c r="BH293" s="311">
        <v>362398.58277602529</v>
      </c>
      <c r="BI293" s="311">
        <f t="shared" si="198"/>
        <v>396788.87346691644</v>
      </c>
      <c r="BJ293" s="312">
        <f t="shared" si="199"/>
        <v>34390.290690891154</v>
      </c>
      <c r="BK293" s="311">
        <f t="shared" si="223"/>
        <v>396788.87346691644</v>
      </c>
      <c r="BL293" s="311">
        <f t="shared" si="224"/>
        <v>0</v>
      </c>
      <c r="BM293" s="311">
        <f t="shared" si="225"/>
        <v>0</v>
      </c>
      <c r="BN293" s="311">
        <f t="shared" si="226"/>
        <v>0</v>
      </c>
      <c r="BO293" s="311">
        <f t="shared" si="227"/>
        <v>0</v>
      </c>
      <c r="BP293" s="311">
        <f t="shared" si="228"/>
        <v>0</v>
      </c>
      <c r="BQ293" s="311">
        <f t="shared" si="229"/>
        <v>0</v>
      </c>
      <c r="BR293" s="311">
        <f t="shared" si="189"/>
        <v>-7541.1565330835874</v>
      </c>
      <c r="BS293" s="311">
        <f>ROUNDDOWN(BR293*'1. UC Assumptions'!$C$19,2)</f>
        <v>-3304.53</v>
      </c>
      <c r="BT293" s="313">
        <f>IF(BR293&gt;0,BR293/'1. UC Assumptions'!$C$29*'1. UC Assumptions'!$C$28,0)</f>
        <v>0</v>
      </c>
      <c r="BU293" s="312">
        <f>BT293*'1. UC Assumptions'!$C$19</f>
        <v>0</v>
      </c>
      <c r="BV293" s="312">
        <f t="shared" si="200"/>
        <v>404330.03</v>
      </c>
      <c r="BW293" s="79"/>
      <c r="BX293" s="93"/>
      <c r="BY293" s="93"/>
      <c r="BZ293" s="136">
        <v>468336.43000000005</v>
      </c>
      <c r="CA293" s="136">
        <v>1194497.3216669569</v>
      </c>
      <c r="CB293" s="146">
        <f t="shared" si="231"/>
        <v>0</v>
      </c>
    </row>
    <row r="294" spans="1:80" s="6" customFormat="1">
      <c r="A294" s="130" t="s">
        <v>1271</v>
      </c>
      <c r="B294" s="130" t="s">
        <v>955</v>
      </c>
      <c r="C294" s="246" t="s">
        <v>955</v>
      </c>
      <c r="D294" s="246" t="s">
        <v>955</v>
      </c>
      <c r="E294" s="129" t="s">
        <v>580</v>
      </c>
      <c r="F294" s="130"/>
      <c r="G294" s="130"/>
      <c r="H294" s="130" t="s">
        <v>1141</v>
      </c>
      <c r="I294" s="246" t="s">
        <v>1356</v>
      </c>
      <c r="J294" s="101"/>
      <c r="K294" s="125" t="str">
        <f t="shared" si="190"/>
        <v xml:space="preserve"> </v>
      </c>
      <c r="L294" s="136">
        <v>2546766.2700000005</v>
      </c>
      <c r="M294" s="136">
        <v>3537358</v>
      </c>
      <c r="N294" s="151">
        <f t="shared" si="191"/>
        <v>5.787064845739387E-2</v>
      </c>
      <c r="O294" s="136">
        <v>6436216.4868002692</v>
      </c>
      <c r="P294" s="136">
        <v>0</v>
      </c>
      <c r="Q294" s="136">
        <f t="shared" si="192"/>
        <v>6436216.4868002692</v>
      </c>
      <c r="R294" s="136">
        <v>0</v>
      </c>
      <c r="S294" s="136">
        <f t="shared" si="230"/>
        <v>6436216.4868002692</v>
      </c>
      <c r="T294" s="136">
        <f t="shared" si="202"/>
        <v>0</v>
      </c>
      <c r="U294" s="136" t="b">
        <f t="shared" si="203"/>
        <v>0</v>
      </c>
      <c r="V294" s="136">
        <v>0</v>
      </c>
      <c r="W294" s="136">
        <v>0</v>
      </c>
      <c r="X294" s="136">
        <v>0</v>
      </c>
      <c r="Y294" s="136">
        <v>0</v>
      </c>
      <c r="Z294" s="136">
        <v>0</v>
      </c>
      <c r="AA294" s="63">
        <f t="shared" si="193"/>
        <v>0</v>
      </c>
      <c r="AB294" s="63">
        <v>0</v>
      </c>
      <c r="AC294" s="63">
        <f t="shared" si="194"/>
        <v>6436216.4868002692</v>
      </c>
      <c r="AD294" s="44">
        <f>IF(E294='2. UC Pool Allocations by Type'!B$5,'2. UC Pool Allocations by Type'!J$5,IF(E294='2. UC Pool Allocations by Type'!B$6,'2. UC Pool Allocations by Type'!J$6,IF(E294='2. UC Pool Allocations by Type'!B$7,'2. UC Pool Allocations by Type'!J$7,IF(E294='2. UC Pool Allocations by Type'!B$10,'2. UC Pool Allocations by Type'!J$10,IF(E294='2. UC Pool Allocations by Type'!B$14,'2. UC Pool Allocations by Type'!J$14,IF(E294='2. UC Pool Allocations by Type'!B$15,'2. UC Pool Allocations by Type'!J$15,IF(E294='2. UC Pool Allocations by Type'!B$16,'2. UC Pool Allocations by Type'!J$16,0)))))))</f>
        <v>1888113440.4202065</v>
      </c>
      <c r="AE294" s="64">
        <f t="shared" si="204"/>
        <v>6436216.4868002692</v>
      </c>
      <c r="AF294" s="64">
        <f t="shared" si="205"/>
        <v>0</v>
      </c>
      <c r="AG294" s="64">
        <f t="shared" si="206"/>
        <v>0</v>
      </c>
      <c r="AH294" s="64">
        <f t="shared" si="207"/>
        <v>0</v>
      </c>
      <c r="AI294" s="64">
        <f t="shared" si="208"/>
        <v>0</v>
      </c>
      <c r="AJ294" s="64">
        <f t="shared" si="209"/>
        <v>0</v>
      </c>
      <c r="AK294" s="64">
        <f t="shared" si="210"/>
        <v>0</v>
      </c>
      <c r="AL294" s="42">
        <f t="shared" si="211"/>
        <v>2402303.525252535</v>
      </c>
      <c r="AM294" s="44">
        <f>IF($F294=$E$362,S294*'1. UC Assumptions'!$H$14,0)</f>
        <v>0</v>
      </c>
      <c r="AN294" s="63">
        <f t="shared" si="195"/>
        <v>0</v>
      </c>
      <c r="AO294" s="63">
        <f t="shared" si="212"/>
        <v>0</v>
      </c>
      <c r="AP294" s="63">
        <f t="shared" si="213"/>
        <v>0</v>
      </c>
      <c r="AQ294" s="63">
        <f t="shared" si="214"/>
        <v>0</v>
      </c>
      <c r="AR294" s="63">
        <f t="shared" si="215"/>
        <v>0</v>
      </c>
      <c r="AS294" s="63">
        <f t="shared" si="216"/>
        <v>2402303.525252535</v>
      </c>
      <c r="AT294" s="63">
        <f t="shared" si="217"/>
        <v>-264317.07449788402</v>
      </c>
      <c r="AU294" s="87">
        <f t="shared" si="196"/>
        <v>2137986.4507546509</v>
      </c>
      <c r="AV294" s="310">
        <v>2170454.04</v>
      </c>
      <c r="AW294" s="310">
        <f>AV294*'1. UC Assumptions'!$C$19</f>
        <v>951092.96032800002</v>
      </c>
      <c r="AX294" s="311">
        <f>IF(((S294+AA294)-AV294)*'1. UC Assumptions'!$C$19&gt;0,((S294+AA294)-AV294)*'1. UC Assumptions'!$C$19,0)</f>
        <v>1869257.1041878778</v>
      </c>
      <c r="AY294" s="311">
        <f t="shared" si="197"/>
        <v>2820350.064515878</v>
      </c>
      <c r="AZ294" s="311">
        <f>ROUND(AY294/'1. UC Assumptions'!$C$19,2)</f>
        <v>6436216.4900000002</v>
      </c>
      <c r="BA294" s="311">
        <f t="shared" si="188"/>
        <v>2137986.4507546509</v>
      </c>
      <c r="BB294" s="311">
        <f t="shared" si="218"/>
        <v>0</v>
      </c>
      <c r="BC294" s="311">
        <f t="shared" si="219"/>
        <v>0</v>
      </c>
      <c r="BD294" s="311">
        <f t="shared" si="220"/>
        <v>4298230.0392453494</v>
      </c>
      <c r="BE294" s="311">
        <f t="shared" si="221"/>
        <v>0</v>
      </c>
      <c r="BF294" s="311">
        <f t="shared" si="222"/>
        <v>0</v>
      </c>
      <c r="BG294" s="311">
        <f t="shared" si="232"/>
        <v>0</v>
      </c>
      <c r="BH294" s="311">
        <v>1945364.793190517</v>
      </c>
      <c r="BI294" s="311">
        <f t="shared" si="198"/>
        <v>2137986.4507546509</v>
      </c>
      <c r="BJ294" s="312">
        <f t="shared" si="199"/>
        <v>192621.65756413387</v>
      </c>
      <c r="BK294" s="311">
        <f t="shared" si="223"/>
        <v>2137986.4507546509</v>
      </c>
      <c r="BL294" s="311">
        <f t="shared" si="224"/>
        <v>0</v>
      </c>
      <c r="BM294" s="311">
        <f t="shared" si="225"/>
        <v>0</v>
      </c>
      <c r="BN294" s="311">
        <f t="shared" si="226"/>
        <v>0</v>
      </c>
      <c r="BO294" s="311">
        <f t="shared" si="227"/>
        <v>0</v>
      </c>
      <c r="BP294" s="311">
        <f t="shared" si="228"/>
        <v>0</v>
      </c>
      <c r="BQ294" s="311">
        <f t="shared" si="229"/>
        <v>0</v>
      </c>
      <c r="BR294" s="311">
        <f t="shared" si="189"/>
        <v>-32467.589245349169</v>
      </c>
      <c r="BS294" s="311">
        <f>ROUNDDOWN(BR294*'1. UC Assumptions'!$C$19,2)</f>
        <v>-14227.29</v>
      </c>
      <c r="BT294" s="313">
        <f>IF(BR294&gt;0,BR294/'1. UC Assumptions'!$C$29*'1. UC Assumptions'!$C$28,0)</f>
        <v>0</v>
      </c>
      <c r="BU294" s="312">
        <f>BT294*'1. UC Assumptions'!$C$19</f>
        <v>0</v>
      </c>
      <c r="BV294" s="312">
        <f t="shared" si="200"/>
        <v>2170454.04</v>
      </c>
      <c r="BW294" s="79"/>
      <c r="BX294" s="93"/>
      <c r="BY294" s="93"/>
      <c r="BZ294" s="136">
        <v>2575648.8500000006</v>
      </c>
      <c r="CA294" s="136">
        <v>6436216.4868002692</v>
      </c>
      <c r="CB294" s="146">
        <f t="shared" si="231"/>
        <v>0</v>
      </c>
    </row>
    <row r="295" spans="1:80" s="6" customFormat="1">
      <c r="A295" s="130" t="s">
        <v>256</v>
      </c>
      <c r="B295" s="130" t="s">
        <v>257</v>
      </c>
      <c r="C295" s="246" t="s">
        <v>257</v>
      </c>
      <c r="D295" s="246" t="s">
        <v>257</v>
      </c>
      <c r="E295" s="129" t="s">
        <v>580</v>
      </c>
      <c r="F295" s="130" t="s">
        <v>604</v>
      </c>
      <c r="G295" s="130"/>
      <c r="H295" s="130" t="s">
        <v>719</v>
      </c>
      <c r="I295" s="246" t="s">
        <v>1455</v>
      </c>
      <c r="J295" s="101"/>
      <c r="K295" s="125">
        <f t="shared" si="190"/>
        <v>1</v>
      </c>
      <c r="L295" s="136">
        <v>1665926.6664264109</v>
      </c>
      <c r="M295" s="136">
        <v>2765775</v>
      </c>
      <c r="N295" s="151">
        <f t="shared" si="191"/>
        <v>0.1649164774814853</v>
      </c>
      <c r="O295" s="136">
        <v>5162562.2945022825</v>
      </c>
      <c r="P295" s="136">
        <v>0</v>
      </c>
      <c r="Q295" s="136">
        <f t="shared" si="192"/>
        <v>5162562.2945022825</v>
      </c>
      <c r="R295" s="136">
        <v>750153.6191094286</v>
      </c>
      <c r="S295" s="136">
        <f t="shared" si="230"/>
        <v>4412408.675392854</v>
      </c>
      <c r="T295" s="136">
        <f t="shared" si="202"/>
        <v>4412408.675392854</v>
      </c>
      <c r="U295" s="136" t="b">
        <f t="shared" si="203"/>
        <v>0</v>
      </c>
      <c r="V295" s="136">
        <v>0</v>
      </c>
      <c r="W295" s="136">
        <v>0</v>
      </c>
      <c r="X295" s="136">
        <v>0</v>
      </c>
      <c r="Y295" s="136">
        <v>0</v>
      </c>
      <c r="Z295" s="136">
        <v>0</v>
      </c>
      <c r="AA295" s="63">
        <f t="shared" si="193"/>
        <v>0</v>
      </c>
      <c r="AB295" s="63">
        <v>0</v>
      </c>
      <c r="AC295" s="63">
        <f t="shared" si="194"/>
        <v>4412408.675392854</v>
      </c>
      <c r="AD295" s="44">
        <f>IF(E295='2. UC Pool Allocations by Type'!B$5,'2. UC Pool Allocations by Type'!J$5,IF(E295='2. UC Pool Allocations by Type'!B$6,'2. UC Pool Allocations by Type'!J$6,IF(E295='2. UC Pool Allocations by Type'!B$7,'2. UC Pool Allocations by Type'!J$7,IF(E295='2. UC Pool Allocations by Type'!B$10,'2. UC Pool Allocations by Type'!J$10,IF(E295='2. UC Pool Allocations by Type'!B$14,'2. UC Pool Allocations by Type'!J$14,IF(E295='2. UC Pool Allocations by Type'!B$15,'2. UC Pool Allocations by Type'!J$15,IF(E295='2. UC Pool Allocations by Type'!B$16,'2. UC Pool Allocations by Type'!J$16,0)))))))</f>
        <v>1888113440.4202065</v>
      </c>
      <c r="AE295" s="64">
        <f t="shared" si="204"/>
        <v>4412408.675392854</v>
      </c>
      <c r="AF295" s="64">
        <f t="shared" si="205"/>
        <v>0</v>
      </c>
      <c r="AG295" s="64">
        <f t="shared" si="206"/>
        <v>0</v>
      </c>
      <c r="AH295" s="64">
        <f t="shared" si="207"/>
        <v>0</v>
      </c>
      <c r="AI295" s="64">
        <f t="shared" si="208"/>
        <v>0</v>
      </c>
      <c r="AJ295" s="64">
        <f t="shared" si="209"/>
        <v>0</v>
      </c>
      <c r="AK295" s="64">
        <f t="shared" si="210"/>
        <v>0</v>
      </c>
      <c r="AL295" s="42">
        <f t="shared" si="211"/>
        <v>1646921.7493678227</v>
      </c>
      <c r="AM295" s="44">
        <f>IF($F295=$E$362,S295*'1. UC Assumptions'!$H$14,0)</f>
        <v>3507299.2035173965</v>
      </c>
      <c r="AN295" s="63">
        <f t="shared" si="195"/>
        <v>1860377.4541495738</v>
      </c>
      <c r="AO295" s="63">
        <f t="shared" si="212"/>
        <v>0</v>
      </c>
      <c r="AP295" s="63">
        <f t="shared" si="213"/>
        <v>0</v>
      </c>
      <c r="AQ295" s="63">
        <f t="shared" si="214"/>
        <v>0</v>
      </c>
      <c r="AR295" s="63">
        <f t="shared" si="215"/>
        <v>1860377.4541495738</v>
      </c>
      <c r="AS295" s="63">
        <f t="shared" si="216"/>
        <v>0</v>
      </c>
      <c r="AT295" s="63">
        <f t="shared" si="217"/>
        <v>0</v>
      </c>
      <c r="AU295" s="87">
        <f t="shared" si="196"/>
        <v>3507299.2035173965</v>
      </c>
      <c r="AV295" s="310">
        <v>3120767.8800000004</v>
      </c>
      <c r="AW295" s="310">
        <f>AV295*'1. UC Assumptions'!$C$19</f>
        <v>1367520.485016</v>
      </c>
      <c r="AX295" s="311">
        <f>IF(((S295+AA295)-AV295)*'1. UC Assumptions'!$C$19&gt;0,((S295+AA295)-AV295)*'1. UC Assumptions'!$C$19,0)</f>
        <v>565996.9965411484</v>
      </c>
      <c r="AY295" s="311">
        <f t="shared" si="197"/>
        <v>1933517.4815571485</v>
      </c>
      <c r="AZ295" s="311">
        <f>ROUND(AY295/'1. UC Assumptions'!$C$19,2)</f>
        <v>4412408.68</v>
      </c>
      <c r="BA295" s="311">
        <f t="shared" si="188"/>
        <v>3507299.2035173965</v>
      </c>
      <c r="BB295" s="311">
        <f t="shared" si="218"/>
        <v>0</v>
      </c>
      <c r="BC295" s="311">
        <f t="shared" si="219"/>
        <v>0</v>
      </c>
      <c r="BD295" s="311">
        <f t="shared" si="220"/>
        <v>905109.47648260323</v>
      </c>
      <c r="BE295" s="311">
        <f t="shared" si="221"/>
        <v>0</v>
      </c>
      <c r="BF295" s="311">
        <f t="shared" si="222"/>
        <v>0</v>
      </c>
      <c r="BG295" s="311">
        <f t="shared" si="232"/>
        <v>0</v>
      </c>
      <c r="BH295" s="311">
        <v>3120767.8855682118</v>
      </c>
      <c r="BI295" s="311">
        <f t="shared" si="198"/>
        <v>3507299.2035173965</v>
      </c>
      <c r="BJ295" s="312">
        <f t="shared" si="199"/>
        <v>386531.31794918468</v>
      </c>
      <c r="BK295" s="311">
        <f t="shared" si="223"/>
        <v>3507299.2035173965</v>
      </c>
      <c r="BL295" s="311">
        <f t="shared" si="224"/>
        <v>0</v>
      </c>
      <c r="BM295" s="311">
        <f t="shared" si="225"/>
        <v>0</v>
      </c>
      <c r="BN295" s="311">
        <f t="shared" si="226"/>
        <v>0</v>
      </c>
      <c r="BO295" s="311">
        <f t="shared" si="227"/>
        <v>0</v>
      </c>
      <c r="BP295" s="311">
        <f t="shared" si="228"/>
        <v>0</v>
      </c>
      <c r="BQ295" s="311">
        <f t="shared" si="229"/>
        <v>0</v>
      </c>
      <c r="BR295" s="311">
        <f t="shared" si="189"/>
        <v>386531.32351739611</v>
      </c>
      <c r="BS295" s="311">
        <f>ROUNDDOWN(BR295*'1. UC Assumptions'!$C$19,2)</f>
        <v>169378.02</v>
      </c>
      <c r="BT295" s="313">
        <f>IF(BR295&gt;0,BR295/'1. UC Assumptions'!$C$29*'1. UC Assumptions'!$C$28,0)</f>
        <v>339430.11527199805</v>
      </c>
      <c r="BU295" s="312">
        <f>BT295*'1. UC Assumptions'!$C$19</f>
        <v>148738.27651218954</v>
      </c>
      <c r="BV295" s="312">
        <f t="shared" si="200"/>
        <v>3460197.9952719985</v>
      </c>
      <c r="BW295" s="79"/>
      <c r="BX295" s="93"/>
      <c r="BY295" s="93"/>
      <c r="BZ295" s="136">
        <v>2137537.1764264107</v>
      </c>
      <c r="CA295" s="136">
        <v>5162562.2945022825</v>
      </c>
      <c r="CB295" s="146">
        <f t="shared" si="231"/>
        <v>0</v>
      </c>
    </row>
    <row r="296" spans="1:80" s="6" customFormat="1">
      <c r="A296" s="130" t="s">
        <v>498</v>
      </c>
      <c r="B296" s="130" t="s">
        <v>499</v>
      </c>
      <c r="C296" s="246" t="s">
        <v>499</v>
      </c>
      <c r="D296" s="246" t="s">
        <v>499</v>
      </c>
      <c r="E296" s="129" t="s">
        <v>580</v>
      </c>
      <c r="F296" s="130"/>
      <c r="G296" s="130"/>
      <c r="H296" s="130" t="s">
        <v>848</v>
      </c>
      <c r="I296" s="246" t="s">
        <v>563</v>
      </c>
      <c r="J296" s="101"/>
      <c r="K296" s="125" t="str">
        <f t="shared" si="190"/>
        <v xml:space="preserve"> </v>
      </c>
      <c r="L296" s="136">
        <v>5050007.6369230766</v>
      </c>
      <c r="M296" s="136">
        <v>5404701.2700000005</v>
      </c>
      <c r="N296" s="151">
        <f t="shared" si="191"/>
        <v>0.14265883369352905</v>
      </c>
      <c r="O296" s="136">
        <v>11946165.486190075</v>
      </c>
      <c r="P296" s="136">
        <v>0</v>
      </c>
      <c r="Q296" s="136">
        <f t="shared" si="192"/>
        <v>11946165.486190075</v>
      </c>
      <c r="R296" s="136">
        <v>0</v>
      </c>
      <c r="S296" s="136">
        <f>Q296-R296</f>
        <v>11946165.486190075</v>
      </c>
      <c r="T296" s="136">
        <f t="shared" si="202"/>
        <v>0</v>
      </c>
      <c r="U296" s="136" t="b">
        <f t="shared" si="203"/>
        <v>0</v>
      </c>
      <c r="V296" s="136">
        <v>0</v>
      </c>
      <c r="W296" s="136">
        <v>0</v>
      </c>
      <c r="X296" s="136">
        <v>0</v>
      </c>
      <c r="Y296" s="136">
        <v>0</v>
      </c>
      <c r="Z296" s="136">
        <v>0</v>
      </c>
      <c r="AA296" s="63">
        <f t="shared" si="193"/>
        <v>0</v>
      </c>
      <c r="AB296" s="63">
        <v>0</v>
      </c>
      <c r="AC296" s="63">
        <f t="shared" si="194"/>
        <v>11946165.486190075</v>
      </c>
      <c r="AD296" s="44">
        <f>IF(E296='2. UC Pool Allocations by Type'!B$5,'2. UC Pool Allocations by Type'!J$5,IF(E296='2. UC Pool Allocations by Type'!B$6,'2. UC Pool Allocations by Type'!J$6,IF(E296='2. UC Pool Allocations by Type'!B$7,'2. UC Pool Allocations by Type'!J$7,IF(E296='2. UC Pool Allocations by Type'!B$10,'2. UC Pool Allocations by Type'!J$10,IF(E296='2. UC Pool Allocations by Type'!B$14,'2. UC Pool Allocations by Type'!J$14,IF(E296='2. UC Pool Allocations by Type'!B$15,'2. UC Pool Allocations by Type'!J$15,IF(E296='2. UC Pool Allocations by Type'!B$16,'2. UC Pool Allocations by Type'!J$16,0)))))))</f>
        <v>1888113440.4202065</v>
      </c>
      <c r="AE296" s="64">
        <f t="shared" si="204"/>
        <v>11946165.486190075</v>
      </c>
      <c r="AF296" s="64">
        <f t="shared" si="205"/>
        <v>0</v>
      </c>
      <c r="AG296" s="64">
        <f t="shared" si="206"/>
        <v>0</v>
      </c>
      <c r="AH296" s="64">
        <f t="shared" si="207"/>
        <v>0</v>
      </c>
      <c r="AI296" s="64">
        <f t="shared" si="208"/>
        <v>0</v>
      </c>
      <c r="AJ296" s="64">
        <f t="shared" si="209"/>
        <v>0</v>
      </c>
      <c r="AK296" s="64">
        <f t="shared" si="210"/>
        <v>0</v>
      </c>
      <c r="AL296" s="42">
        <f t="shared" si="211"/>
        <v>4458879.7657102728</v>
      </c>
      <c r="AM296" s="44">
        <f>IF($F296=$E$362,S296*'1. UC Assumptions'!$H$14,0)</f>
        <v>0</v>
      </c>
      <c r="AN296" s="63">
        <f t="shared" si="195"/>
        <v>0</v>
      </c>
      <c r="AO296" s="63">
        <f t="shared" si="212"/>
        <v>0</v>
      </c>
      <c r="AP296" s="63">
        <f t="shared" si="213"/>
        <v>0</v>
      </c>
      <c r="AQ296" s="63">
        <f t="shared" si="214"/>
        <v>0</v>
      </c>
      <c r="AR296" s="63">
        <f t="shared" si="215"/>
        <v>0</v>
      </c>
      <c r="AS296" s="63">
        <f t="shared" si="216"/>
        <v>4458879.7657102728</v>
      </c>
      <c r="AT296" s="63">
        <f t="shared" si="217"/>
        <v>-490594.98220003542</v>
      </c>
      <c r="AU296" s="87">
        <f t="shared" si="196"/>
        <v>3968284.7835102375</v>
      </c>
      <c r="AV296" s="310">
        <v>3729618.9699999997</v>
      </c>
      <c r="AW296" s="310">
        <f>AV296*'1. UC Assumptions'!$C$19</f>
        <v>1634319.0326539997</v>
      </c>
      <c r="AX296" s="311">
        <f>IF(((S296+AA296)-AV296)*'1. UC Assumptions'!$C$19&gt;0,((S296+AA296)-AV296)*'1. UC Assumptions'!$C$19,0)</f>
        <v>3600490.6833944907</v>
      </c>
      <c r="AY296" s="311">
        <f t="shared" si="197"/>
        <v>5234809.7160484903</v>
      </c>
      <c r="AZ296" s="311">
        <f>ROUND(AY296/'1. UC Assumptions'!$C$19,2)</f>
        <v>11946165.49</v>
      </c>
      <c r="BA296" s="311">
        <f t="shared" si="188"/>
        <v>3968284.7835102375</v>
      </c>
      <c r="BB296" s="311">
        <f t="shared" si="218"/>
        <v>0</v>
      </c>
      <c r="BC296" s="311">
        <f t="shared" si="219"/>
        <v>0</v>
      </c>
      <c r="BD296" s="311">
        <f t="shared" si="220"/>
        <v>7977880.7064897623</v>
      </c>
      <c r="BE296" s="311">
        <f t="shared" si="221"/>
        <v>0</v>
      </c>
      <c r="BF296" s="311">
        <f t="shared" si="222"/>
        <v>0</v>
      </c>
      <c r="BG296" s="311">
        <f t="shared" si="232"/>
        <v>0</v>
      </c>
      <c r="BH296" s="311">
        <v>3342834.8482115166</v>
      </c>
      <c r="BI296" s="311">
        <f t="shared" si="198"/>
        <v>3968284.7835102375</v>
      </c>
      <c r="BJ296" s="312">
        <f t="shared" si="199"/>
        <v>625449.93529872084</v>
      </c>
      <c r="BK296" s="311">
        <f t="shared" si="223"/>
        <v>3968284.7835102375</v>
      </c>
      <c r="BL296" s="311">
        <f t="shared" si="224"/>
        <v>0</v>
      </c>
      <c r="BM296" s="311">
        <f t="shared" si="225"/>
        <v>0</v>
      </c>
      <c r="BN296" s="311">
        <f t="shared" si="226"/>
        <v>0</v>
      </c>
      <c r="BO296" s="311">
        <f t="shared" si="227"/>
        <v>0</v>
      </c>
      <c r="BP296" s="311">
        <f t="shared" si="228"/>
        <v>0</v>
      </c>
      <c r="BQ296" s="311">
        <f t="shared" si="229"/>
        <v>0</v>
      </c>
      <c r="BR296" s="311">
        <f t="shared" si="189"/>
        <v>238665.81351023773</v>
      </c>
      <c r="BS296" s="311">
        <f>ROUNDDOWN(BR296*'1. UC Assumptions'!$C$19,2)</f>
        <v>104583.35</v>
      </c>
      <c r="BT296" s="313">
        <f>IF(BR296&gt;0,BR296/'1. UC Assumptions'!$C$29*'1. UC Assumptions'!$C$28,0)</f>
        <v>209582.92294161057</v>
      </c>
      <c r="BU296" s="312">
        <f>BT296*'1. UC Assumptions'!$C$19</f>
        <v>91839.23683301374</v>
      </c>
      <c r="BV296" s="312">
        <f t="shared" si="200"/>
        <v>3939201.8929416104</v>
      </c>
      <c r="BW296" s="79"/>
      <c r="BX296" s="93"/>
      <c r="BY296" s="93"/>
      <c r="BZ296" s="136">
        <v>5941559.6269230768</v>
      </c>
      <c r="CA296" s="136">
        <v>11946165.486190075</v>
      </c>
      <c r="CB296" s="146">
        <f t="shared" si="231"/>
        <v>0</v>
      </c>
    </row>
    <row r="297" spans="1:80" s="6" customFormat="1">
      <c r="A297" s="130" t="s">
        <v>1272</v>
      </c>
      <c r="B297" s="130" t="s">
        <v>424</v>
      </c>
      <c r="C297" s="246" t="s">
        <v>424</v>
      </c>
      <c r="D297" s="246" t="s">
        <v>424</v>
      </c>
      <c r="E297" s="129" t="s">
        <v>580</v>
      </c>
      <c r="F297" s="130"/>
      <c r="G297" s="130"/>
      <c r="H297" s="130" t="s">
        <v>750</v>
      </c>
      <c r="I297" s="246" t="s">
        <v>577</v>
      </c>
      <c r="J297" s="101"/>
      <c r="K297" s="125">
        <f t="shared" si="190"/>
        <v>1</v>
      </c>
      <c r="L297" s="136">
        <v>27737723.331459336</v>
      </c>
      <c r="M297" s="136">
        <v>25912268</v>
      </c>
      <c r="N297" s="151">
        <f t="shared" si="191"/>
        <v>0.15781984900693979</v>
      </c>
      <c r="O297" s="136">
        <v>61916996.996325493</v>
      </c>
      <c r="P297" s="136">
        <v>200027.86628838402</v>
      </c>
      <c r="Q297" s="136">
        <f t="shared" si="192"/>
        <v>62117024.862613879</v>
      </c>
      <c r="R297" s="136">
        <v>5397552.9261641055</v>
      </c>
      <c r="S297" s="136">
        <f>Q297-R297</f>
        <v>56719471.936449774</v>
      </c>
      <c r="T297" s="136">
        <f t="shared" si="202"/>
        <v>0</v>
      </c>
      <c r="U297" s="136" t="b">
        <f t="shared" si="203"/>
        <v>0</v>
      </c>
      <c r="V297" s="136">
        <v>6838405</v>
      </c>
      <c r="W297" s="136">
        <v>0</v>
      </c>
      <c r="X297" s="136">
        <v>0</v>
      </c>
      <c r="Y297" s="136">
        <v>0</v>
      </c>
      <c r="Z297" s="136">
        <v>0</v>
      </c>
      <c r="AA297" s="63">
        <f t="shared" si="193"/>
        <v>6838405</v>
      </c>
      <c r="AB297" s="63">
        <v>0</v>
      </c>
      <c r="AC297" s="63">
        <f t="shared" si="194"/>
        <v>63557876.936449774</v>
      </c>
      <c r="AD297" s="44">
        <f>IF(E297='2. UC Pool Allocations by Type'!B$5,'2. UC Pool Allocations by Type'!J$5,IF(E297='2. UC Pool Allocations by Type'!B$6,'2. UC Pool Allocations by Type'!J$6,IF(E297='2. UC Pool Allocations by Type'!B$7,'2. UC Pool Allocations by Type'!J$7,IF(E297='2. UC Pool Allocations by Type'!B$10,'2. UC Pool Allocations by Type'!J$10,IF(E297='2. UC Pool Allocations by Type'!B$14,'2. UC Pool Allocations by Type'!J$14,IF(E297='2. UC Pool Allocations by Type'!B$15,'2. UC Pool Allocations by Type'!J$15,IF(E297='2. UC Pool Allocations by Type'!B$16,'2. UC Pool Allocations by Type'!J$16,0)))))))</f>
        <v>1888113440.4202065</v>
      </c>
      <c r="AE297" s="64">
        <f t="shared" si="204"/>
        <v>63557876.936449774</v>
      </c>
      <c r="AF297" s="64">
        <f t="shared" si="205"/>
        <v>0</v>
      </c>
      <c r="AG297" s="64">
        <f t="shared" si="206"/>
        <v>0</v>
      </c>
      <c r="AH297" s="64">
        <f t="shared" si="207"/>
        <v>0</v>
      </c>
      <c r="AI297" s="64">
        <f t="shared" si="208"/>
        <v>0</v>
      </c>
      <c r="AJ297" s="64">
        <f t="shared" si="209"/>
        <v>0</v>
      </c>
      <c r="AK297" s="64">
        <f t="shared" si="210"/>
        <v>0</v>
      </c>
      <c r="AL297" s="42">
        <f t="shared" si="211"/>
        <v>23722836.566348433</v>
      </c>
      <c r="AM297" s="44">
        <f>IF($F297=$E$362,S297*'1. UC Assumptions'!$H$14,0)</f>
        <v>0</v>
      </c>
      <c r="AN297" s="63">
        <f t="shared" si="195"/>
        <v>0</v>
      </c>
      <c r="AO297" s="63">
        <f t="shared" si="212"/>
        <v>0</v>
      </c>
      <c r="AP297" s="63">
        <f t="shared" si="213"/>
        <v>0</v>
      </c>
      <c r="AQ297" s="63">
        <f t="shared" si="214"/>
        <v>0</v>
      </c>
      <c r="AR297" s="63">
        <f t="shared" si="215"/>
        <v>0</v>
      </c>
      <c r="AS297" s="63">
        <f t="shared" si="216"/>
        <v>23722836.566348433</v>
      </c>
      <c r="AT297" s="63">
        <f t="shared" si="217"/>
        <v>-2610140.9310255637</v>
      </c>
      <c r="AU297" s="87">
        <f t="shared" si="196"/>
        <v>21112695.635322869</v>
      </c>
      <c r="AV297" s="310">
        <v>19651559.259999998</v>
      </c>
      <c r="AW297" s="310">
        <f>AV297*'1. UC Assumptions'!$C$19</f>
        <v>8611313.2677319981</v>
      </c>
      <c r="AX297" s="311">
        <f>IF(((S297+AA297)-AV297)*'1. UC Assumptions'!$C$19&gt;0,((S297+AA297)-AV297)*'1. UC Assumptions'!$C$19,0)</f>
        <v>19239748.405820291</v>
      </c>
      <c r="AY297" s="311">
        <f t="shared" si="197"/>
        <v>27851061.67355229</v>
      </c>
      <c r="AZ297" s="311">
        <f>ROUND(AY297/'1. UC Assumptions'!$C$19,2)</f>
        <v>63557876.939999998</v>
      </c>
      <c r="BA297" s="311">
        <f t="shared" si="188"/>
        <v>21112695.635322869</v>
      </c>
      <c r="BB297" s="311">
        <f t="shared" si="218"/>
        <v>0</v>
      </c>
      <c r="BC297" s="311">
        <f t="shared" si="219"/>
        <v>0</v>
      </c>
      <c r="BD297" s="311">
        <f t="shared" si="220"/>
        <v>42445181.304677129</v>
      </c>
      <c r="BE297" s="311">
        <f t="shared" si="221"/>
        <v>0</v>
      </c>
      <c r="BF297" s="311">
        <f t="shared" si="222"/>
        <v>0</v>
      </c>
      <c r="BG297" s="311">
        <f t="shared" si="232"/>
        <v>0</v>
      </c>
      <c r="BH297" s="311">
        <v>17613573.31983107</v>
      </c>
      <c r="BI297" s="311">
        <f t="shared" si="198"/>
        <v>21112695.635322869</v>
      </c>
      <c r="BJ297" s="312">
        <f t="shared" si="199"/>
        <v>3499122.3154917993</v>
      </c>
      <c r="BK297" s="311">
        <f t="shared" si="223"/>
        <v>21112695.635322869</v>
      </c>
      <c r="BL297" s="311">
        <f t="shared" si="224"/>
        <v>0</v>
      </c>
      <c r="BM297" s="311">
        <f t="shared" si="225"/>
        <v>0</v>
      </c>
      <c r="BN297" s="311">
        <f t="shared" si="226"/>
        <v>0</v>
      </c>
      <c r="BO297" s="311">
        <f t="shared" si="227"/>
        <v>0</v>
      </c>
      <c r="BP297" s="311">
        <f t="shared" si="228"/>
        <v>0</v>
      </c>
      <c r="BQ297" s="311">
        <f t="shared" si="229"/>
        <v>0</v>
      </c>
      <c r="BR297" s="311">
        <f t="shared" si="189"/>
        <v>1461136.3753228709</v>
      </c>
      <c r="BS297" s="311">
        <f>ROUNDDOWN(BR297*'1. UC Assumptions'!$C$19,2)</f>
        <v>640269.94999999995</v>
      </c>
      <c r="BT297" s="313">
        <f>IF(BR297&gt;0,BR297/'1. UC Assumptions'!$C$29*'1. UC Assumptions'!$C$28,0)</f>
        <v>1283087.9624213192</v>
      </c>
      <c r="BU297" s="312">
        <f>BT297*'1. UC Assumptions'!$C$19</f>
        <v>562249.1451330221</v>
      </c>
      <c r="BV297" s="312">
        <f t="shared" si="200"/>
        <v>20934647.222421318</v>
      </c>
      <c r="BW297" s="79"/>
      <c r="BX297" s="93"/>
      <c r="BY297" s="93"/>
      <c r="BZ297" s="136">
        <v>32895422.441459335</v>
      </c>
      <c r="CA297" s="136">
        <v>61916996.996325493</v>
      </c>
      <c r="CB297" s="146">
        <f t="shared" si="231"/>
        <v>-200027.86628838629</v>
      </c>
    </row>
    <row r="298" spans="1:80" s="6" customFormat="1">
      <c r="A298" s="130" t="s">
        <v>975</v>
      </c>
      <c r="B298" s="130" t="s">
        <v>277</v>
      </c>
      <c r="C298" s="246" t="s">
        <v>277</v>
      </c>
      <c r="D298" s="246" t="s">
        <v>277</v>
      </c>
      <c r="E298" s="129" t="s">
        <v>580</v>
      </c>
      <c r="F298" s="130"/>
      <c r="G298" s="130"/>
      <c r="H298" s="130" t="s">
        <v>725</v>
      </c>
      <c r="I298" s="246" t="s">
        <v>577</v>
      </c>
      <c r="J298" s="101"/>
      <c r="K298" s="125">
        <f t="shared" si="190"/>
        <v>1</v>
      </c>
      <c r="L298" s="136">
        <v>2630393.5199999991</v>
      </c>
      <c r="M298" s="136">
        <v>1499017</v>
      </c>
      <c r="N298" s="151">
        <f t="shared" si="191"/>
        <v>1.0510373530949226</v>
      </c>
      <c r="O298" s="136">
        <v>8469161.4439110626</v>
      </c>
      <c r="P298" s="136">
        <v>413.77887206399998</v>
      </c>
      <c r="Q298" s="136">
        <f t="shared" si="192"/>
        <v>8469575.2227831259</v>
      </c>
      <c r="R298" s="136">
        <v>3127575.7655837596</v>
      </c>
      <c r="S298" s="136">
        <f>Q298-R298</f>
        <v>5341999.4571993668</v>
      </c>
      <c r="T298" s="136">
        <f t="shared" si="202"/>
        <v>0</v>
      </c>
      <c r="U298" s="136" t="b">
        <f t="shared" si="203"/>
        <v>0</v>
      </c>
      <c r="V298" s="136">
        <v>5517893</v>
      </c>
      <c r="W298" s="136">
        <v>0</v>
      </c>
      <c r="X298" s="136">
        <v>0</v>
      </c>
      <c r="Y298" s="136">
        <v>0</v>
      </c>
      <c r="Z298" s="136">
        <v>0</v>
      </c>
      <c r="AA298" s="63">
        <f t="shared" si="193"/>
        <v>5517893</v>
      </c>
      <c r="AB298" s="63">
        <v>0</v>
      </c>
      <c r="AC298" s="63">
        <f t="shared" si="194"/>
        <v>10859892.457199367</v>
      </c>
      <c r="AD298" s="44">
        <f>IF(E298='2. UC Pool Allocations by Type'!B$5,'2. UC Pool Allocations by Type'!J$5,IF(E298='2. UC Pool Allocations by Type'!B$6,'2. UC Pool Allocations by Type'!J$6,IF(E298='2. UC Pool Allocations by Type'!B$7,'2. UC Pool Allocations by Type'!J$7,IF(E298='2. UC Pool Allocations by Type'!B$10,'2. UC Pool Allocations by Type'!J$10,IF(E298='2. UC Pool Allocations by Type'!B$14,'2. UC Pool Allocations by Type'!J$14,IF(E298='2. UC Pool Allocations by Type'!B$15,'2. UC Pool Allocations by Type'!J$15,IF(E298='2. UC Pool Allocations by Type'!B$16,'2. UC Pool Allocations by Type'!J$16,0)))))))</f>
        <v>1888113440.4202065</v>
      </c>
      <c r="AE298" s="64">
        <f t="shared" si="204"/>
        <v>10859892.457199367</v>
      </c>
      <c r="AF298" s="64">
        <f t="shared" si="205"/>
        <v>0</v>
      </c>
      <c r="AG298" s="64">
        <f t="shared" si="206"/>
        <v>0</v>
      </c>
      <c r="AH298" s="64">
        <f t="shared" si="207"/>
        <v>0</v>
      </c>
      <c r="AI298" s="64">
        <f t="shared" si="208"/>
        <v>0</v>
      </c>
      <c r="AJ298" s="64">
        <f t="shared" si="209"/>
        <v>0</v>
      </c>
      <c r="AK298" s="64">
        <f t="shared" si="210"/>
        <v>0</v>
      </c>
      <c r="AL298" s="42">
        <f t="shared" si="211"/>
        <v>4053430.7674854705</v>
      </c>
      <c r="AM298" s="44">
        <f>IF($F298=$E$362,S298*'1. UC Assumptions'!$H$14,0)</f>
        <v>0</v>
      </c>
      <c r="AN298" s="63">
        <f t="shared" si="195"/>
        <v>0</v>
      </c>
      <c r="AO298" s="63">
        <f t="shared" si="212"/>
        <v>0</v>
      </c>
      <c r="AP298" s="63">
        <f t="shared" si="213"/>
        <v>0</v>
      </c>
      <c r="AQ298" s="63">
        <f t="shared" si="214"/>
        <v>0</v>
      </c>
      <c r="AR298" s="63">
        <f t="shared" si="215"/>
        <v>0</v>
      </c>
      <c r="AS298" s="63">
        <f t="shared" si="216"/>
        <v>4053430.7674854705</v>
      </c>
      <c r="AT298" s="63">
        <f t="shared" si="217"/>
        <v>-445984.84366326913</v>
      </c>
      <c r="AU298" s="87">
        <f t="shared" si="196"/>
        <v>3607445.9238222013</v>
      </c>
      <c r="AV298" s="310">
        <v>2296362.2799999998</v>
      </c>
      <c r="AW298" s="310">
        <f>AV298*'1. UC Assumptions'!$C$19</f>
        <v>1006265.9510959999</v>
      </c>
      <c r="AX298" s="311">
        <f>IF(((S298+AA298)-AV298)*'1. UC Assumptions'!$C$19&gt;0,((S298+AA298)-AV298)*'1. UC Assumptions'!$C$19,0)</f>
        <v>3752538.9236487625</v>
      </c>
      <c r="AY298" s="311">
        <f t="shared" si="197"/>
        <v>4758804.8747447627</v>
      </c>
      <c r="AZ298" s="311">
        <f>ROUND(AY298/'1. UC Assumptions'!$C$19,2)</f>
        <v>10859892.460000001</v>
      </c>
      <c r="BA298" s="311">
        <f t="shared" si="188"/>
        <v>3607445.9238222013</v>
      </c>
      <c r="BB298" s="311">
        <f t="shared" si="218"/>
        <v>0</v>
      </c>
      <c r="BC298" s="311">
        <f t="shared" si="219"/>
        <v>0</v>
      </c>
      <c r="BD298" s="311">
        <f t="shared" si="220"/>
        <v>7252446.5361777991</v>
      </c>
      <c r="BE298" s="311">
        <f t="shared" si="221"/>
        <v>0</v>
      </c>
      <c r="BF298" s="311">
        <f t="shared" si="222"/>
        <v>0</v>
      </c>
      <c r="BG298" s="311">
        <f t="shared" si="232"/>
        <v>0</v>
      </c>
      <c r="BH298" s="311">
        <v>2058215.6069826134</v>
      </c>
      <c r="BI298" s="311">
        <f t="shared" si="198"/>
        <v>3607445.9238222013</v>
      </c>
      <c r="BJ298" s="312">
        <f t="shared" si="199"/>
        <v>1549230.3168395879</v>
      </c>
      <c r="BK298" s="311">
        <f t="shared" si="223"/>
        <v>3607445.9238222013</v>
      </c>
      <c r="BL298" s="311">
        <f t="shared" si="224"/>
        <v>0</v>
      </c>
      <c r="BM298" s="311">
        <f t="shared" si="225"/>
        <v>0</v>
      </c>
      <c r="BN298" s="311">
        <f t="shared" si="226"/>
        <v>0</v>
      </c>
      <c r="BO298" s="311">
        <f t="shared" si="227"/>
        <v>0</v>
      </c>
      <c r="BP298" s="311">
        <f t="shared" si="228"/>
        <v>0</v>
      </c>
      <c r="BQ298" s="311">
        <f t="shared" si="229"/>
        <v>0</v>
      </c>
      <c r="BR298" s="311">
        <f t="shared" si="189"/>
        <v>1311083.6438222015</v>
      </c>
      <c r="BS298" s="311">
        <f>ROUNDDOWN(BR298*'1. UC Assumptions'!$C$19,2)</f>
        <v>574516.85</v>
      </c>
      <c r="BT298" s="313">
        <f>IF(BR298&gt;0,BR298/'1. UC Assumptions'!$C$29*'1. UC Assumptions'!$C$28,0)</f>
        <v>1151320.0749273107</v>
      </c>
      <c r="BU298" s="312">
        <f>BT298*'1. UC Assumptions'!$C$19</f>
        <v>504508.4568331475</v>
      </c>
      <c r="BV298" s="312">
        <f t="shared" si="200"/>
        <v>3447682.3549273107</v>
      </c>
      <c r="BW298" s="79"/>
      <c r="BX298" s="93"/>
      <c r="BY298" s="93"/>
      <c r="BZ298" s="136">
        <v>6544845.7299999986</v>
      </c>
      <c r="CA298" s="136">
        <v>8469161.4439110626</v>
      </c>
      <c r="CB298" s="146">
        <f t="shared" si="231"/>
        <v>-413.77887206338346</v>
      </c>
    </row>
    <row r="299" spans="1:80" s="6" customFormat="1">
      <c r="A299" s="130" t="s">
        <v>500</v>
      </c>
      <c r="B299" s="130" t="s">
        <v>501</v>
      </c>
      <c r="C299" s="246" t="s">
        <v>501</v>
      </c>
      <c r="D299" s="246" t="s">
        <v>501</v>
      </c>
      <c r="E299" s="129" t="s">
        <v>580</v>
      </c>
      <c r="F299" s="130" t="s">
        <v>604</v>
      </c>
      <c r="G299" s="130"/>
      <c r="H299" s="130" t="s">
        <v>1145</v>
      </c>
      <c r="I299" s="246" t="s">
        <v>1456</v>
      </c>
      <c r="J299" s="101"/>
      <c r="K299" s="125" t="str">
        <f t="shared" si="190"/>
        <v xml:space="preserve"> </v>
      </c>
      <c r="L299" s="136">
        <v>493356.39870900777</v>
      </c>
      <c r="M299" s="136">
        <v>27945</v>
      </c>
      <c r="N299" s="151">
        <f t="shared" si="191"/>
        <v>7.8730081706942068E-2</v>
      </c>
      <c r="O299" s="136">
        <v>562343.50042331114</v>
      </c>
      <c r="P299" s="136">
        <v>0</v>
      </c>
      <c r="Q299" s="136">
        <f t="shared" si="192"/>
        <v>562343.50042331114</v>
      </c>
      <c r="R299" s="136">
        <v>0</v>
      </c>
      <c r="S299" s="136">
        <f t="shared" ref="S299:S325" si="233">Q299-R299</f>
        <v>562343.50042331114</v>
      </c>
      <c r="T299" s="136">
        <f t="shared" si="202"/>
        <v>562343.50042331114</v>
      </c>
      <c r="U299" s="136" t="b">
        <f t="shared" si="203"/>
        <v>0</v>
      </c>
      <c r="V299" s="136">
        <v>-3222</v>
      </c>
      <c r="W299" s="136">
        <v>0</v>
      </c>
      <c r="X299" s="136">
        <v>0</v>
      </c>
      <c r="Y299" s="136">
        <v>0</v>
      </c>
      <c r="Z299" s="136">
        <v>0</v>
      </c>
      <c r="AA299" s="63">
        <f t="shared" si="193"/>
        <v>-3222</v>
      </c>
      <c r="AB299" s="63">
        <v>0</v>
      </c>
      <c r="AC299" s="63">
        <f t="shared" si="194"/>
        <v>559121.50042331114</v>
      </c>
      <c r="AD299" s="44">
        <f>IF(E299='2. UC Pool Allocations by Type'!B$5,'2. UC Pool Allocations by Type'!J$5,IF(E299='2. UC Pool Allocations by Type'!B$6,'2. UC Pool Allocations by Type'!J$6,IF(E299='2. UC Pool Allocations by Type'!B$7,'2. UC Pool Allocations by Type'!J$7,IF(E299='2. UC Pool Allocations by Type'!B$10,'2. UC Pool Allocations by Type'!J$10,IF(E299='2. UC Pool Allocations by Type'!B$14,'2. UC Pool Allocations by Type'!J$14,IF(E299='2. UC Pool Allocations by Type'!B$15,'2. UC Pool Allocations by Type'!J$15,IF(E299='2. UC Pool Allocations by Type'!B$16,'2. UC Pool Allocations by Type'!J$16,0)))))))</f>
        <v>1888113440.4202065</v>
      </c>
      <c r="AE299" s="64">
        <f t="shared" si="204"/>
        <v>559121.50042331114</v>
      </c>
      <c r="AF299" s="64">
        <f t="shared" si="205"/>
        <v>0</v>
      </c>
      <c r="AG299" s="64">
        <f t="shared" si="206"/>
        <v>0</v>
      </c>
      <c r="AH299" s="64">
        <f t="shared" si="207"/>
        <v>0</v>
      </c>
      <c r="AI299" s="64">
        <f t="shared" si="208"/>
        <v>0</v>
      </c>
      <c r="AJ299" s="64">
        <f t="shared" si="209"/>
        <v>0</v>
      </c>
      <c r="AK299" s="64">
        <f t="shared" si="210"/>
        <v>0</v>
      </c>
      <c r="AL299" s="42">
        <f t="shared" si="211"/>
        <v>208690.85964806657</v>
      </c>
      <c r="AM299" s="44">
        <f>IF($F299=$E$362,S299*'1. UC Assumptions'!$H$14,0)</f>
        <v>446990.98751596524</v>
      </c>
      <c r="AN299" s="63">
        <f t="shared" si="195"/>
        <v>238300.12786789867</v>
      </c>
      <c r="AO299" s="63">
        <f t="shared" si="212"/>
        <v>0</v>
      </c>
      <c r="AP299" s="63">
        <f t="shared" si="213"/>
        <v>0</v>
      </c>
      <c r="AQ299" s="63">
        <f t="shared" si="214"/>
        <v>0</v>
      </c>
      <c r="AR299" s="63">
        <f t="shared" si="215"/>
        <v>238300.12786789867</v>
      </c>
      <c r="AS299" s="63">
        <f t="shared" si="216"/>
        <v>0</v>
      </c>
      <c r="AT299" s="63">
        <f t="shared" si="217"/>
        <v>0</v>
      </c>
      <c r="AU299" s="87">
        <f t="shared" si="196"/>
        <v>446990.98751596524</v>
      </c>
      <c r="AV299" s="310">
        <v>436332.32</v>
      </c>
      <c r="AW299" s="310">
        <f>AV299*'1. UC Assumptions'!$C$19</f>
        <v>191200.82262399999</v>
      </c>
      <c r="AX299" s="311">
        <f>IF(((S299+AA299)-AV299)*'1. UC Assumptions'!$C$19&gt;0,((S299+AA299)-AV299)*'1. UC Assumptions'!$C$19,0)</f>
        <v>53806.218861494934</v>
      </c>
      <c r="AY299" s="311">
        <f t="shared" si="197"/>
        <v>245007.04148549493</v>
      </c>
      <c r="AZ299" s="311">
        <f>ROUND(AY299/'1. UC Assumptions'!$C$19,2)</f>
        <v>559121.5</v>
      </c>
      <c r="BA299" s="311">
        <f t="shared" si="188"/>
        <v>446990.98751596524</v>
      </c>
      <c r="BB299" s="311">
        <f t="shared" si="218"/>
        <v>0</v>
      </c>
      <c r="BC299" s="311">
        <f t="shared" si="219"/>
        <v>0</v>
      </c>
      <c r="BD299" s="311">
        <f t="shared" si="220"/>
        <v>112130.51248403476</v>
      </c>
      <c r="BE299" s="311">
        <f t="shared" si="221"/>
        <v>0</v>
      </c>
      <c r="BF299" s="311">
        <f t="shared" si="222"/>
        <v>0</v>
      </c>
      <c r="BG299" s="311">
        <f t="shared" si="232"/>
        <v>0</v>
      </c>
      <c r="BH299" s="311">
        <v>436332.31745912071</v>
      </c>
      <c r="BI299" s="311">
        <f t="shared" si="198"/>
        <v>446990.98751596524</v>
      </c>
      <c r="BJ299" s="312">
        <f t="shared" si="199"/>
        <v>10658.670056844538</v>
      </c>
      <c r="BK299" s="311">
        <f t="shared" si="223"/>
        <v>446990.98751596524</v>
      </c>
      <c r="BL299" s="311">
        <f t="shared" si="224"/>
        <v>0</v>
      </c>
      <c r="BM299" s="311">
        <f t="shared" si="225"/>
        <v>0</v>
      </c>
      <c r="BN299" s="311">
        <f t="shared" si="226"/>
        <v>0</v>
      </c>
      <c r="BO299" s="311">
        <f t="shared" si="227"/>
        <v>0</v>
      </c>
      <c r="BP299" s="311">
        <f t="shared" si="228"/>
        <v>0</v>
      </c>
      <c r="BQ299" s="311">
        <f t="shared" si="229"/>
        <v>0</v>
      </c>
      <c r="BR299" s="311">
        <f t="shared" si="189"/>
        <v>10658.667515965237</v>
      </c>
      <c r="BS299" s="311">
        <f>ROUNDDOWN(BR299*'1. UC Assumptions'!$C$19,2)</f>
        <v>4670.62</v>
      </c>
      <c r="BT299" s="313">
        <f>IF(BR299&gt;0,BR299/'1. UC Assumptions'!$C$29*'1. UC Assumptions'!$C$28,0)</f>
        <v>9359.8436231964424</v>
      </c>
      <c r="BU299" s="312">
        <f>BT299*'1. UC Assumptions'!$C$19</f>
        <v>4101.4834756846813</v>
      </c>
      <c r="BV299" s="312">
        <f t="shared" si="200"/>
        <v>445692.16362319642</v>
      </c>
      <c r="BW299" s="79"/>
      <c r="BX299" s="93"/>
      <c r="BY299" s="93"/>
      <c r="BZ299" s="136">
        <v>506159.10870900773</v>
      </c>
      <c r="CA299" s="136">
        <v>562343.50042331114</v>
      </c>
      <c r="CB299" s="146">
        <f t="shared" si="231"/>
        <v>0</v>
      </c>
    </row>
    <row r="300" spans="1:80" s="6" customFormat="1">
      <c r="A300" s="130" t="s">
        <v>503</v>
      </c>
      <c r="B300" s="264" t="s">
        <v>504</v>
      </c>
      <c r="C300" s="246" t="s">
        <v>504</v>
      </c>
      <c r="D300" s="246" t="s">
        <v>504</v>
      </c>
      <c r="E300" s="129" t="s">
        <v>580</v>
      </c>
      <c r="F300" s="130" t="s">
        <v>604</v>
      </c>
      <c r="G300" s="130"/>
      <c r="H300" s="130" t="s">
        <v>502</v>
      </c>
      <c r="I300" s="246" t="s">
        <v>1394</v>
      </c>
      <c r="J300" s="101"/>
      <c r="K300" s="125">
        <f t="shared" si="190"/>
        <v>1</v>
      </c>
      <c r="L300" s="136">
        <v>9853041.5890431609</v>
      </c>
      <c r="M300" s="136">
        <v>3681877.7397500011</v>
      </c>
      <c r="N300" s="151">
        <f t="shared" si="191"/>
        <v>0.54649239514120218</v>
      </c>
      <c r="O300" s="136">
        <v>14593011.394648863</v>
      </c>
      <c r="P300" s="136">
        <v>6338638.4161794288</v>
      </c>
      <c r="Q300" s="136">
        <f t="shared" si="192"/>
        <v>20931649.810828291</v>
      </c>
      <c r="R300" s="136">
        <v>3167341.7295270348</v>
      </c>
      <c r="S300" s="136">
        <f t="shared" si="233"/>
        <v>17764308.081301257</v>
      </c>
      <c r="T300" s="136">
        <f t="shared" si="202"/>
        <v>17764308.081301257</v>
      </c>
      <c r="U300" s="136" t="b">
        <f t="shared" si="203"/>
        <v>0</v>
      </c>
      <c r="V300" s="136">
        <v>0</v>
      </c>
      <c r="W300" s="136">
        <v>0</v>
      </c>
      <c r="X300" s="136">
        <v>0</v>
      </c>
      <c r="Y300" s="136">
        <v>0</v>
      </c>
      <c r="Z300" s="136">
        <v>0</v>
      </c>
      <c r="AA300" s="63">
        <f t="shared" si="193"/>
        <v>0</v>
      </c>
      <c r="AB300" s="63">
        <v>0</v>
      </c>
      <c r="AC300" s="63">
        <f t="shared" si="194"/>
        <v>17764308.081301257</v>
      </c>
      <c r="AD300" s="44">
        <f>IF(E300='2. UC Pool Allocations by Type'!B$5,'2. UC Pool Allocations by Type'!J$5,IF(E300='2. UC Pool Allocations by Type'!B$6,'2. UC Pool Allocations by Type'!J$6,IF(E300='2. UC Pool Allocations by Type'!B$7,'2. UC Pool Allocations by Type'!J$7,IF(E300='2. UC Pool Allocations by Type'!B$10,'2. UC Pool Allocations by Type'!J$10,IF(E300='2. UC Pool Allocations by Type'!B$14,'2. UC Pool Allocations by Type'!J$14,IF(E300='2. UC Pool Allocations by Type'!B$15,'2. UC Pool Allocations by Type'!J$15,IF(E300='2. UC Pool Allocations by Type'!B$16,'2. UC Pool Allocations by Type'!J$16,0)))))))</f>
        <v>1888113440.4202065</v>
      </c>
      <c r="AE300" s="64">
        <f t="shared" si="204"/>
        <v>17764308.081301257</v>
      </c>
      <c r="AF300" s="64">
        <f t="shared" si="205"/>
        <v>0</v>
      </c>
      <c r="AG300" s="64">
        <f t="shared" si="206"/>
        <v>0</v>
      </c>
      <c r="AH300" s="64">
        <f t="shared" si="207"/>
        <v>0</v>
      </c>
      <c r="AI300" s="64">
        <f t="shared" si="208"/>
        <v>0</v>
      </c>
      <c r="AJ300" s="64">
        <f t="shared" si="209"/>
        <v>0</v>
      </c>
      <c r="AK300" s="64">
        <f t="shared" si="210"/>
        <v>0</v>
      </c>
      <c r="AL300" s="42">
        <f t="shared" si="211"/>
        <v>6630488.5820579175</v>
      </c>
      <c r="AM300" s="44">
        <f>IF($F300=$E$362,S300*'1. UC Assumptions'!$H$14,0)</f>
        <v>14120347.449239461</v>
      </c>
      <c r="AN300" s="63">
        <f t="shared" si="195"/>
        <v>7489858.8671815433</v>
      </c>
      <c r="AO300" s="63">
        <f t="shared" si="212"/>
        <v>0</v>
      </c>
      <c r="AP300" s="63">
        <f t="shared" si="213"/>
        <v>0</v>
      </c>
      <c r="AQ300" s="63">
        <f t="shared" si="214"/>
        <v>0</v>
      </c>
      <c r="AR300" s="63">
        <f t="shared" si="215"/>
        <v>7489858.8671815433</v>
      </c>
      <c r="AS300" s="63">
        <f t="shared" si="216"/>
        <v>0</v>
      </c>
      <c r="AT300" s="63">
        <f t="shared" si="217"/>
        <v>0</v>
      </c>
      <c r="AU300" s="87">
        <f t="shared" si="196"/>
        <v>14120347.449239461</v>
      </c>
      <c r="AV300" s="310">
        <v>8841132</v>
      </c>
      <c r="AW300" s="310">
        <f>AV300*'1. UC Assumptions'!$C$19</f>
        <v>3874184.0423999997</v>
      </c>
      <c r="AX300" s="311">
        <f>IF(((S300+AA300)-AV300)*'1. UC Assumptions'!$C$19&gt;0,((S300+AA300)-AV300)*'1. UC Assumptions'!$C$19,0)</f>
        <v>3910135.7588262106</v>
      </c>
      <c r="AY300" s="311">
        <f t="shared" si="197"/>
        <v>7784319.8012262098</v>
      </c>
      <c r="AZ300" s="311">
        <f>ROUND(AY300/'1. UC Assumptions'!$C$19,2)</f>
        <v>17764308.079999998</v>
      </c>
      <c r="BA300" s="311">
        <f t="shared" si="188"/>
        <v>14120347.449239461</v>
      </c>
      <c r="BB300" s="311">
        <f t="shared" si="218"/>
        <v>0</v>
      </c>
      <c r="BC300" s="311">
        <f t="shared" si="219"/>
        <v>0</v>
      </c>
      <c r="BD300" s="311">
        <f t="shared" si="220"/>
        <v>3643960.6307605375</v>
      </c>
      <c r="BE300" s="311">
        <f t="shared" si="221"/>
        <v>0</v>
      </c>
      <c r="BF300" s="311">
        <f t="shared" si="222"/>
        <v>0</v>
      </c>
      <c r="BG300" s="311">
        <f t="shared" si="232"/>
        <v>0</v>
      </c>
      <c r="BH300" s="311">
        <v>8841132.0064341426</v>
      </c>
      <c r="BI300" s="311">
        <f t="shared" si="198"/>
        <v>14120347.449239461</v>
      </c>
      <c r="BJ300" s="312">
        <f t="shared" si="199"/>
        <v>5279215.4428053182</v>
      </c>
      <c r="BK300" s="311">
        <f t="shared" si="223"/>
        <v>14120347.449239461</v>
      </c>
      <c r="BL300" s="311">
        <f t="shared" si="224"/>
        <v>0</v>
      </c>
      <c r="BM300" s="311">
        <f t="shared" si="225"/>
        <v>0</v>
      </c>
      <c r="BN300" s="311">
        <f t="shared" si="226"/>
        <v>0</v>
      </c>
      <c r="BO300" s="311">
        <f t="shared" si="227"/>
        <v>0</v>
      </c>
      <c r="BP300" s="311">
        <f t="shared" si="228"/>
        <v>0</v>
      </c>
      <c r="BQ300" s="311">
        <f t="shared" si="229"/>
        <v>0</v>
      </c>
      <c r="BR300" s="311">
        <f t="shared" si="189"/>
        <v>5279215.4492394608</v>
      </c>
      <c r="BS300" s="311">
        <f>ROUNDDOWN(BR300*'1. UC Assumptions'!$C$19,2)</f>
        <v>2313352.2000000002</v>
      </c>
      <c r="BT300" s="313">
        <f>IF(BR300&gt;0,BR300/'1. UC Assumptions'!$C$29*'1. UC Assumptions'!$C$28,0)</f>
        <v>4635910.725616565</v>
      </c>
      <c r="BU300" s="312">
        <f>BT300*'1. UC Assumptions'!$C$19</f>
        <v>2031456.0799651786</v>
      </c>
      <c r="BV300" s="312">
        <f t="shared" si="200"/>
        <v>13477042.725616565</v>
      </c>
      <c r="BW300" s="79"/>
      <c r="BX300" s="93"/>
      <c r="BY300" s="93"/>
      <c r="BZ300" s="136">
        <v>10178311.519043161</v>
      </c>
      <c r="CA300" s="136">
        <v>14593011.394648863</v>
      </c>
      <c r="CB300" s="146">
        <f t="shared" si="231"/>
        <v>-6338638.4161794279</v>
      </c>
    </row>
    <row r="301" spans="1:80" s="6" customFormat="1">
      <c r="A301" s="130" t="s">
        <v>508</v>
      </c>
      <c r="B301" s="130" t="s">
        <v>509</v>
      </c>
      <c r="C301" s="246" t="s">
        <v>509</v>
      </c>
      <c r="D301" s="246" t="s">
        <v>509</v>
      </c>
      <c r="E301" s="129" t="s">
        <v>580</v>
      </c>
      <c r="F301" s="130" t="s">
        <v>604</v>
      </c>
      <c r="G301" s="130"/>
      <c r="H301" s="130" t="s">
        <v>760</v>
      </c>
      <c r="I301" s="246" t="s">
        <v>1457</v>
      </c>
      <c r="J301" s="101"/>
      <c r="K301" s="125">
        <f t="shared" si="190"/>
        <v>1</v>
      </c>
      <c r="L301" s="136">
        <v>132260.64356934832</v>
      </c>
      <c r="M301" s="136">
        <v>2071972.4900000002</v>
      </c>
      <c r="N301" s="151">
        <f t="shared" si="191"/>
        <v>0.21357808102605125</v>
      </c>
      <c r="O301" s="136">
        <v>2675009.01637113</v>
      </c>
      <c r="P301" s="136">
        <v>0</v>
      </c>
      <c r="Q301" s="136">
        <f t="shared" si="192"/>
        <v>2675009.01637113</v>
      </c>
      <c r="R301" s="136">
        <v>507089.12786123028</v>
      </c>
      <c r="S301" s="136">
        <f t="shared" si="233"/>
        <v>2167919.8885098998</v>
      </c>
      <c r="T301" s="136">
        <f t="shared" si="202"/>
        <v>2167919.8885098998</v>
      </c>
      <c r="U301" s="136" t="b">
        <f t="shared" si="203"/>
        <v>0</v>
      </c>
      <c r="V301" s="136">
        <v>0</v>
      </c>
      <c r="W301" s="136">
        <v>0</v>
      </c>
      <c r="X301" s="136">
        <v>0</v>
      </c>
      <c r="Y301" s="136">
        <v>0</v>
      </c>
      <c r="Z301" s="136">
        <v>0</v>
      </c>
      <c r="AA301" s="63">
        <f t="shared" si="193"/>
        <v>0</v>
      </c>
      <c r="AB301" s="63">
        <v>0</v>
      </c>
      <c r="AC301" s="63">
        <f t="shared" si="194"/>
        <v>2167919.8885098998</v>
      </c>
      <c r="AD301" s="44">
        <f>IF(E301='2. UC Pool Allocations by Type'!B$5,'2. UC Pool Allocations by Type'!J$5,IF(E301='2. UC Pool Allocations by Type'!B$6,'2. UC Pool Allocations by Type'!J$6,IF(E301='2. UC Pool Allocations by Type'!B$7,'2. UC Pool Allocations by Type'!J$7,IF(E301='2. UC Pool Allocations by Type'!B$10,'2. UC Pool Allocations by Type'!J$10,IF(E301='2. UC Pool Allocations by Type'!B$14,'2. UC Pool Allocations by Type'!J$14,IF(E301='2. UC Pool Allocations by Type'!B$15,'2. UC Pool Allocations by Type'!J$15,IF(E301='2. UC Pool Allocations by Type'!B$16,'2. UC Pool Allocations by Type'!J$16,0)))))))</f>
        <v>1888113440.4202065</v>
      </c>
      <c r="AE301" s="64">
        <f t="shared" si="204"/>
        <v>2167919.8885098998</v>
      </c>
      <c r="AF301" s="64">
        <f t="shared" si="205"/>
        <v>0</v>
      </c>
      <c r="AG301" s="64">
        <f t="shared" si="206"/>
        <v>0</v>
      </c>
      <c r="AH301" s="64">
        <f t="shared" si="207"/>
        <v>0</v>
      </c>
      <c r="AI301" s="64">
        <f t="shared" si="208"/>
        <v>0</v>
      </c>
      <c r="AJ301" s="64">
        <f t="shared" si="209"/>
        <v>0</v>
      </c>
      <c r="AK301" s="64">
        <f t="shared" si="210"/>
        <v>0</v>
      </c>
      <c r="AL301" s="42">
        <f t="shared" si="211"/>
        <v>809171.28895730246</v>
      </c>
      <c r="AM301" s="44">
        <f>IF($F301=$E$362,S301*'1. UC Assumptions'!$H$14,0)</f>
        <v>1723218.3729181255</v>
      </c>
      <c r="AN301" s="63">
        <f t="shared" si="195"/>
        <v>914047.08396082302</v>
      </c>
      <c r="AO301" s="63">
        <f t="shared" si="212"/>
        <v>0</v>
      </c>
      <c r="AP301" s="63">
        <f t="shared" si="213"/>
        <v>0</v>
      </c>
      <c r="AQ301" s="63">
        <f t="shared" si="214"/>
        <v>0</v>
      </c>
      <c r="AR301" s="63">
        <f t="shared" si="215"/>
        <v>914047.08396082302</v>
      </c>
      <c r="AS301" s="63">
        <f t="shared" si="216"/>
        <v>0</v>
      </c>
      <c r="AT301" s="63">
        <f t="shared" si="217"/>
        <v>0</v>
      </c>
      <c r="AU301" s="87">
        <f t="shared" si="196"/>
        <v>1723218.3729181255</v>
      </c>
      <c r="AV301" s="310">
        <v>1446716.93</v>
      </c>
      <c r="AW301" s="310">
        <f>AV301*'1. UC Assumptions'!$C$19</f>
        <v>633951.35872599995</v>
      </c>
      <c r="AX301" s="311">
        <f>IF(((S301+AA301)-AV301)*'1. UC Assumptions'!$C$19&gt;0,((S301+AA301)-AV301)*'1. UC Assumptions'!$C$19,0)</f>
        <v>316031.13641903811</v>
      </c>
      <c r="AY301" s="311">
        <f t="shared" si="197"/>
        <v>949982.495145038</v>
      </c>
      <c r="AZ301" s="311">
        <f>ROUND(AY301/'1. UC Assumptions'!$C$19,2)</f>
        <v>2167919.89</v>
      </c>
      <c r="BA301" s="311">
        <f t="shared" si="188"/>
        <v>1723218.3729181255</v>
      </c>
      <c r="BB301" s="311">
        <f t="shared" si="218"/>
        <v>0</v>
      </c>
      <c r="BC301" s="311">
        <f t="shared" si="219"/>
        <v>0</v>
      </c>
      <c r="BD301" s="311">
        <f t="shared" si="220"/>
        <v>444701.51708187466</v>
      </c>
      <c r="BE301" s="311">
        <f t="shared" si="221"/>
        <v>0</v>
      </c>
      <c r="BF301" s="311">
        <f t="shared" si="222"/>
        <v>0</v>
      </c>
      <c r="BG301" s="311">
        <f t="shared" si="232"/>
        <v>0</v>
      </c>
      <c r="BH301" s="311">
        <v>1446716.9415972992</v>
      </c>
      <c r="BI301" s="311">
        <f t="shared" si="198"/>
        <v>1723218.3729181255</v>
      </c>
      <c r="BJ301" s="312">
        <f t="shared" si="199"/>
        <v>276501.43132082629</v>
      </c>
      <c r="BK301" s="311">
        <f t="shared" si="223"/>
        <v>1723218.3729181255</v>
      </c>
      <c r="BL301" s="311">
        <f t="shared" si="224"/>
        <v>0</v>
      </c>
      <c r="BM301" s="311">
        <f t="shared" si="225"/>
        <v>0</v>
      </c>
      <c r="BN301" s="311">
        <f t="shared" si="226"/>
        <v>0</v>
      </c>
      <c r="BO301" s="311">
        <f t="shared" si="227"/>
        <v>0</v>
      </c>
      <c r="BP301" s="311">
        <f t="shared" si="228"/>
        <v>0</v>
      </c>
      <c r="BQ301" s="311">
        <f t="shared" si="229"/>
        <v>0</v>
      </c>
      <c r="BR301" s="311">
        <f t="shared" si="189"/>
        <v>276501.44291812554</v>
      </c>
      <c r="BS301" s="311">
        <f>ROUNDDOWN(BR301*'1. UC Assumptions'!$C$19,2)</f>
        <v>121162.93</v>
      </c>
      <c r="BT301" s="313">
        <f>IF(BR301&gt;0,BR301/'1. UC Assumptions'!$C$29*'1. UC Assumptions'!$C$28,0)</f>
        <v>242808.04926369496</v>
      </c>
      <c r="BU301" s="312">
        <f>BT301*'1. UC Assumptions'!$C$19</f>
        <v>106398.48718735113</v>
      </c>
      <c r="BV301" s="312">
        <f t="shared" si="200"/>
        <v>1689524.979263695</v>
      </c>
      <c r="BW301" s="79"/>
      <c r="BX301" s="93"/>
      <c r="BY301" s="93"/>
      <c r="BZ301" s="136">
        <v>468704.70356934838</v>
      </c>
      <c r="CA301" s="136">
        <v>2675009.01637113</v>
      </c>
      <c r="CB301" s="146">
        <f t="shared" si="231"/>
        <v>0</v>
      </c>
    </row>
    <row r="302" spans="1:80" s="6" customFormat="1">
      <c r="A302" s="130" t="s">
        <v>871</v>
      </c>
      <c r="B302" s="130" t="s">
        <v>872</v>
      </c>
      <c r="C302" s="246" t="s">
        <v>872</v>
      </c>
      <c r="D302" s="246" t="s">
        <v>872</v>
      </c>
      <c r="E302" s="129" t="s">
        <v>580</v>
      </c>
      <c r="F302" s="130"/>
      <c r="G302" s="130"/>
      <c r="H302" s="130" t="s">
        <v>1146</v>
      </c>
      <c r="I302" s="246" t="s">
        <v>565</v>
      </c>
      <c r="J302" s="101"/>
      <c r="K302" s="125" t="str">
        <f t="shared" si="190"/>
        <v xml:space="preserve"> </v>
      </c>
      <c r="L302" s="136">
        <v>6196019.54</v>
      </c>
      <c r="M302" s="136">
        <v>5308061.83</v>
      </c>
      <c r="N302" s="151">
        <f t="shared" si="191"/>
        <v>0.10499177781289415</v>
      </c>
      <c r="O302" s="136">
        <v>12689344.603668433</v>
      </c>
      <c r="P302" s="136">
        <v>22570.721472061443</v>
      </c>
      <c r="Q302" s="136">
        <f t="shared" si="192"/>
        <v>12711915.325140495</v>
      </c>
      <c r="R302" s="136">
        <v>0</v>
      </c>
      <c r="S302" s="136">
        <f t="shared" si="233"/>
        <v>12711915.325140495</v>
      </c>
      <c r="T302" s="136">
        <f t="shared" si="202"/>
        <v>0</v>
      </c>
      <c r="U302" s="136" t="b">
        <f t="shared" si="203"/>
        <v>0</v>
      </c>
      <c r="V302" s="136">
        <v>0</v>
      </c>
      <c r="W302" s="136">
        <v>0</v>
      </c>
      <c r="X302" s="136">
        <v>0</v>
      </c>
      <c r="Y302" s="136">
        <v>0</v>
      </c>
      <c r="Z302" s="136">
        <v>0</v>
      </c>
      <c r="AA302" s="63">
        <f t="shared" si="193"/>
        <v>0</v>
      </c>
      <c r="AB302" s="63">
        <v>0</v>
      </c>
      <c r="AC302" s="63">
        <f t="shared" si="194"/>
        <v>12711915.325140495</v>
      </c>
      <c r="AD302" s="44">
        <f>IF(E302='2. UC Pool Allocations by Type'!B$5,'2. UC Pool Allocations by Type'!J$5,IF(E302='2. UC Pool Allocations by Type'!B$6,'2. UC Pool Allocations by Type'!J$6,IF(E302='2. UC Pool Allocations by Type'!B$7,'2. UC Pool Allocations by Type'!J$7,IF(E302='2. UC Pool Allocations by Type'!B$10,'2. UC Pool Allocations by Type'!J$10,IF(E302='2. UC Pool Allocations by Type'!B$14,'2. UC Pool Allocations by Type'!J$14,IF(E302='2. UC Pool Allocations by Type'!B$15,'2. UC Pool Allocations by Type'!J$15,IF(E302='2. UC Pool Allocations by Type'!B$16,'2. UC Pool Allocations by Type'!J$16,0)))))))</f>
        <v>1888113440.4202065</v>
      </c>
      <c r="AE302" s="64">
        <f t="shared" si="204"/>
        <v>12711915.325140495</v>
      </c>
      <c r="AF302" s="64">
        <f t="shared" si="205"/>
        <v>0</v>
      </c>
      <c r="AG302" s="64">
        <f t="shared" si="206"/>
        <v>0</v>
      </c>
      <c r="AH302" s="64">
        <f t="shared" si="207"/>
        <v>0</v>
      </c>
      <c r="AI302" s="64">
        <f t="shared" si="208"/>
        <v>0</v>
      </c>
      <c r="AJ302" s="64">
        <f t="shared" si="209"/>
        <v>0</v>
      </c>
      <c r="AK302" s="64">
        <f t="shared" si="210"/>
        <v>0</v>
      </c>
      <c r="AL302" s="42">
        <f t="shared" si="211"/>
        <v>4744694.1943182647</v>
      </c>
      <c r="AM302" s="44">
        <f>IF($F302=$E$362,S302*'1. UC Assumptions'!$H$14,0)</f>
        <v>0</v>
      </c>
      <c r="AN302" s="63">
        <f t="shared" si="195"/>
        <v>0</v>
      </c>
      <c r="AO302" s="63">
        <f t="shared" si="212"/>
        <v>0</v>
      </c>
      <c r="AP302" s="63">
        <f t="shared" si="213"/>
        <v>0</v>
      </c>
      <c r="AQ302" s="63">
        <f t="shared" si="214"/>
        <v>0</v>
      </c>
      <c r="AR302" s="63">
        <f t="shared" si="215"/>
        <v>0</v>
      </c>
      <c r="AS302" s="63">
        <f t="shared" si="216"/>
        <v>4744694.1943182647</v>
      </c>
      <c r="AT302" s="63">
        <f t="shared" si="217"/>
        <v>-522042.14648416027</v>
      </c>
      <c r="AU302" s="87">
        <f t="shared" si="196"/>
        <v>4222652.0478341049</v>
      </c>
      <c r="AV302" s="310">
        <v>4103972.71</v>
      </c>
      <c r="AW302" s="310">
        <f>AV302*'1. UC Assumptions'!$C$19</f>
        <v>1798360.8415219998</v>
      </c>
      <c r="AX302" s="311">
        <f>IF(((S302+AA302)-AV302)*'1. UC Assumptions'!$C$19&gt;0,((S302+AA302)-AV302)*'1. UC Assumptions'!$C$19,0)</f>
        <v>3772000.4539545644</v>
      </c>
      <c r="AY302" s="311">
        <f t="shared" si="197"/>
        <v>5570361.2954765642</v>
      </c>
      <c r="AZ302" s="311">
        <f>ROUND(AY302/'1. UC Assumptions'!$C$19,2)</f>
        <v>12711915.33</v>
      </c>
      <c r="BA302" s="311">
        <f t="shared" si="188"/>
        <v>4222652.0478341049</v>
      </c>
      <c r="BB302" s="311">
        <f t="shared" si="218"/>
        <v>0</v>
      </c>
      <c r="BC302" s="311">
        <f t="shared" si="219"/>
        <v>0</v>
      </c>
      <c r="BD302" s="311">
        <f t="shared" si="220"/>
        <v>8489263.2821658961</v>
      </c>
      <c r="BE302" s="311">
        <f t="shared" si="221"/>
        <v>0</v>
      </c>
      <c r="BF302" s="311">
        <f t="shared" si="222"/>
        <v>0</v>
      </c>
      <c r="BG302" s="311">
        <f t="shared" si="232"/>
        <v>0</v>
      </c>
      <c r="BH302" s="311">
        <v>3678365.8390344605</v>
      </c>
      <c r="BI302" s="311">
        <f t="shared" si="198"/>
        <v>4222652.0478341049</v>
      </c>
      <c r="BJ302" s="312">
        <f t="shared" si="199"/>
        <v>544286.20879964437</v>
      </c>
      <c r="BK302" s="311">
        <f t="shared" si="223"/>
        <v>4222652.0478341049</v>
      </c>
      <c r="BL302" s="311">
        <f t="shared" si="224"/>
        <v>0</v>
      </c>
      <c r="BM302" s="311">
        <f t="shared" si="225"/>
        <v>0</v>
      </c>
      <c r="BN302" s="311">
        <f t="shared" si="226"/>
        <v>0</v>
      </c>
      <c r="BO302" s="311">
        <f t="shared" si="227"/>
        <v>0</v>
      </c>
      <c r="BP302" s="311">
        <f t="shared" si="228"/>
        <v>0</v>
      </c>
      <c r="BQ302" s="311">
        <f t="shared" si="229"/>
        <v>0</v>
      </c>
      <c r="BR302" s="311">
        <f t="shared" si="189"/>
        <v>118679.3378341049</v>
      </c>
      <c r="BS302" s="311">
        <f>ROUNDDOWN(BR302*'1. UC Assumptions'!$C$19,2)</f>
        <v>52005.279999999999</v>
      </c>
      <c r="BT302" s="313">
        <f>IF(BR302&gt;0,BR302/'1. UC Assumptions'!$C$29*'1. UC Assumptions'!$C$28,0)</f>
        <v>104217.53392418567</v>
      </c>
      <c r="BU302" s="312">
        <f>BT302*'1. UC Assumptions'!$C$19</f>
        <v>45668.123365578162</v>
      </c>
      <c r="BV302" s="312">
        <f t="shared" si="200"/>
        <v>4208190.2439241856</v>
      </c>
      <c r="BW302" s="79"/>
      <c r="BX302" s="93"/>
      <c r="BY302" s="93"/>
      <c r="BZ302" s="136">
        <v>6744057.71</v>
      </c>
      <c r="CA302" s="136">
        <v>12689344.603668433</v>
      </c>
      <c r="CB302" s="146">
        <f t="shared" si="231"/>
        <v>-22570.721472062171</v>
      </c>
    </row>
    <row r="303" spans="1:80" s="6" customFormat="1">
      <c r="A303" s="130" t="s">
        <v>527</v>
      </c>
      <c r="B303" s="130" t="s">
        <v>528</v>
      </c>
      <c r="C303" s="246" t="s">
        <v>528</v>
      </c>
      <c r="D303" s="246" t="s">
        <v>528</v>
      </c>
      <c r="E303" s="129" t="s">
        <v>580</v>
      </c>
      <c r="F303" s="130"/>
      <c r="G303" s="130"/>
      <c r="H303" s="130" t="s">
        <v>765</v>
      </c>
      <c r="I303" s="246" t="s">
        <v>577</v>
      </c>
      <c r="J303" s="101"/>
      <c r="K303" s="125" t="str">
        <f t="shared" si="190"/>
        <v xml:space="preserve"> </v>
      </c>
      <c r="L303" s="136">
        <v>1211612.3500000001</v>
      </c>
      <c r="M303" s="136">
        <v>1315529</v>
      </c>
      <c r="N303" s="151">
        <f t="shared" si="191"/>
        <v>9.227999273499532E-2</v>
      </c>
      <c r="O303" s="136">
        <v>2754369.8314034585</v>
      </c>
      <c r="P303" s="136">
        <v>5976.1040148479997</v>
      </c>
      <c r="Q303" s="136">
        <f t="shared" si="192"/>
        <v>2760345.9354183064</v>
      </c>
      <c r="R303" s="136">
        <v>0</v>
      </c>
      <c r="S303" s="136">
        <f t="shared" si="233"/>
        <v>2760345.9354183064</v>
      </c>
      <c r="T303" s="136">
        <f t="shared" si="202"/>
        <v>0</v>
      </c>
      <c r="U303" s="136" t="b">
        <f t="shared" si="203"/>
        <v>0</v>
      </c>
      <c r="V303" s="136">
        <v>11187</v>
      </c>
      <c r="W303" s="136">
        <v>0</v>
      </c>
      <c r="X303" s="136">
        <v>0</v>
      </c>
      <c r="Y303" s="136">
        <v>0</v>
      </c>
      <c r="Z303" s="136">
        <v>0</v>
      </c>
      <c r="AA303" s="63">
        <f t="shared" si="193"/>
        <v>11187</v>
      </c>
      <c r="AB303" s="63">
        <v>0</v>
      </c>
      <c r="AC303" s="63">
        <f t="shared" si="194"/>
        <v>2771532.9354183064</v>
      </c>
      <c r="AD303" s="44">
        <f>IF(E303='2. UC Pool Allocations by Type'!B$5,'2. UC Pool Allocations by Type'!J$5,IF(E303='2. UC Pool Allocations by Type'!B$6,'2. UC Pool Allocations by Type'!J$6,IF(E303='2. UC Pool Allocations by Type'!B$7,'2. UC Pool Allocations by Type'!J$7,IF(E303='2. UC Pool Allocations by Type'!B$10,'2. UC Pool Allocations by Type'!J$10,IF(E303='2. UC Pool Allocations by Type'!B$14,'2. UC Pool Allocations by Type'!J$14,IF(E303='2. UC Pool Allocations by Type'!B$15,'2. UC Pool Allocations by Type'!J$15,IF(E303='2. UC Pool Allocations by Type'!B$16,'2. UC Pool Allocations by Type'!J$16,0)))))))</f>
        <v>1888113440.4202065</v>
      </c>
      <c r="AE303" s="64">
        <f t="shared" si="204"/>
        <v>2771532.9354183064</v>
      </c>
      <c r="AF303" s="64">
        <f t="shared" si="205"/>
        <v>0</v>
      </c>
      <c r="AG303" s="64">
        <f t="shared" si="206"/>
        <v>0</v>
      </c>
      <c r="AH303" s="64">
        <f t="shared" si="207"/>
        <v>0</v>
      </c>
      <c r="AI303" s="64">
        <f t="shared" si="208"/>
        <v>0</v>
      </c>
      <c r="AJ303" s="64">
        <f t="shared" si="209"/>
        <v>0</v>
      </c>
      <c r="AK303" s="64">
        <f t="shared" si="210"/>
        <v>0</v>
      </c>
      <c r="AL303" s="42">
        <f t="shared" si="211"/>
        <v>1034468.5196285131</v>
      </c>
      <c r="AM303" s="44">
        <f>IF($F303=$E$362,S303*'1. UC Assumptions'!$H$14,0)</f>
        <v>0</v>
      </c>
      <c r="AN303" s="63">
        <f t="shared" si="195"/>
        <v>0</v>
      </c>
      <c r="AO303" s="63">
        <f t="shared" si="212"/>
        <v>0</v>
      </c>
      <c r="AP303" s="63">
        <f t="shared" si="213"/>
        <v>0</v>
      </c>
      <c r="AQ303" s="63">
        <f t="shared" si="214"/>
        <v>0</v>
      </c>
      <c r="AR303" s="63">
        <f t="shared" si="215"/>
        <v>0</v>
      </c>
      <c r="AS303" s="63">
        <f t="shared" si="216"/>
        <v>1034468.5196285131</v>
      </c>
      <c r="AT303" s="63">
        <f t="shared" si="217"/>
        <v>-113818.96163167901</v>
      </c>
      <c r="AU303" s="87">
        <f t="shared" si="196"/>
        <v>920649.55799683416</v>
      </c>
      <c r="AV303" s="310">
        <v>905324.31</v>
      </c>
      <c r="AW303" s="310">
        <f>AV303*'1. UC Assumptions'!$C$19</f>
        <v>396713.11264200002</v>
      </c>
      <c r="AX303" s="311">
        <f>IF(((S303+AA303)-AV303)*'1. UC Assumptions'!$C$19&gt;0,((S303+AA303)-AV303)*'1. UC Assumptions'!$C$19,0)</f>
        <v>817772.61965830182</v>
      </c>
      <c r="AY303" s="311">
        <f t="shared" si="197"/>
        <v>1214485.7323003018</v>
      </c>
      <c r="AZ303" s="311">
        <f>ROUND(AY303/'1. UC Assumptions'!$C$19,2)</f>
        <v>2771532.94</v>
      </c>
      <c r="BA303" s="311">
        <f t="shared" si="188"/>
        <v>920649.55799683416</v>
      </c>
      <c r="BB303" s="311">
        <f t="shared" si="218"/>
        <v>0</v>
      </c>
      <c r="BC303" s="311">
        <f t="shared" si="219"/>
        <v>0</v>
      </c>
      <c r="BD303" s="311">
        <f t="shared" si="220"/>
        <v>1850883.3820031658</v>
      </c>
      <c r="BE303" s="311">
        <f t="shared" si="221"/>
        <v>0</v>
      </c>
      <c r="BF303" s="311">
        <f t="shared" si="222"/>
        <v>0</v>
      </c>
      <c r="BG303" s="311">
        <f t="shared" si="232"/>
        <v>0</v>
      </c>
      <c r="BH303" s="311">
        <v>811436.70263140579</v>
      </c>
      <c r="BI303" s="311">
        <f t="shared" si="198"/>
        <v>920649.55799683416</v>
      </c>
      <c r="BJ303" s="312">
        <f t="shared" si="199"/>
        <v>109212.85536542838</v>
      </c>
      <c r="BK303" s="311">
        <f t="shared" si="223"/>
        <v>920649.55799683416</v>
      </c>
      <c r="BL303" s="311">
        <f t="shared" si="224"/>
        <v>0</v>
      </c>
      <c r="BM303" s="311">
        <f t="shared" si="225"/>
        <v>0</v>
      </c>
      <c r="BN303" s="311">
        <f t="shared" si="226"/>
        <v>0</v>
      </c>
      <c r="BO303" s="311">
        <f t="shared" si="227"/>
        <v>0</v>
      </c>
      <c r="BP303" s="311">
        <f t="shared" si="228"/>
        <v>0</v>
      </c>
      <c r="BQ303" s="311">
        <f t="shared" si="229"/>
        <v>0</v>
      </c>
      <c r="BR303" s="311">
        <f t="shared" si="189"/>
        <v>15325.247996834107</v>
      </c>
      <c r="BS303" s="311">
        <f>ROUNDDOWN(BR303*'1. UC Assumptions'!$C$19,2)</f>
        <v>6715.52</v>
      </c>
      <c r="BT303" s="313">
        <f>IF(BR303&gt;0,BR303/'1. UC Assumptions'!$C$29*'1. UC Assumptions'!$C$28,0)</f>
        <v>13457.772702095757</v>
      </c>
      <c r="BU303" s="312">
        <f>BT303*'1. UC Assumptions'!$C$19</f>
        <v>5897.1959980583606</v>
      </c>
      <c r="BV303" s="312">
        <f t="shared" si="200"/>
        <v>918782.08270209585</v>
      </c>
      <c r="BW303" s="79"/>
      <c r="BX303" s="93"/>
      <c r="BY303" s="93"/>
      <c r="BZ303" s="136">
        <v>1300523.7199999997</v>
      </c>
      <c r="CA303" s="136">
        <v>2754369.8314034585</v>
      </c>
      <c r="CB303" s="146">
        <f t="shared" si="231"/>
        <v>-5976.1040148478933</v>
      </c>
    </row>
    <row r="304" spans="1:80" s="6" customFormat="1">
      <c r="A304" s="130" t="s">
        <v>546</v>
      </c>
      <c r="B304" s="130" t="s">
        <v>547</v>
      </c>
      <c r="C304" s="246" t="s">
        <v>547</v>
      </c>
      <c r="D304" s="246" t="s">
        <v>547</v>
      </c>
      <c r="E304" s="129" t="s">
        <v>580</v>
      </c>
      <c r="F304" s="130" t="s">
        <v>604</v>
      </c>
      <c r="G304" s="130"/>
      <c r="H304" s="130" t="s">
        <v>545</v>
      </c>
      <c r="I304" s="246" t="s">
        <v>1458</v>
      </c>
      <c r="J304" s="101"/>
      <c r="K304" s="125" t="str">
        <f t="shared" si="190"/>
        <v xml:space="preserve"> </v>
      </c>
      <c r="L304" s="136">
        <v>749510.6936114569</v>
      </c>
      <c r="M304" s="136">
        <v>1438736</v>
      </c>
      <c r="N304" s="151">
        <f t="shared" si="191"/>
        <v>6.2773755813350984E-2</v>
      </c>
      <c r="O304" s="136">
        <v>2325611.1572155952</v>
      </c>
      <c r="P304" s="136">
        <v>0</v>
      </c>
      <c r="Q304" s="136">
        <f t="shared" si="192"/>
        <v>2325611.1572155952</v>
      </c>
      <c r="R304" s="136">
        <v>0</v>
      </c>
      <c r="S304" s="136">
        <f t="shared" si="233"/>
        <v>2325611.1572155952</v>
      </c>
      <c r="T304" s="136">
        <f t="shared" si="202"/>
        <v>2325611.1572155952</v>
      </c>
      <c r="U304" s="136" t="b">
        <f t="shared" si="203"/>
        <v>0</v>
      </c>
      <c r="V304" s="136">
        <v>0</v>
      </c>
      <c r="W304" s="136">
        <v>0</v>
      </c>
      <c r="X304" s="136">
        <v>0</v>
      </c>
      <c r="Y304" s="136">
        <v>0</v>
      </c>
      <c r="Z304" s="136">
        <v>0</v>
      </c>
      <c r="AA304" s="63">
        <f t="shared" si="193"/>
        <v>0</v>
      </c>
      <c r="AB304" s="63">
        <v>0</v>
      </c>
      <c r="AC304" s="63">
        <f t="shared" si="194"/>
        <v>2325611.1572155952</v>
      </c>
      <c r="AD304" s="44">
        <f>IF(E304='2. UC Pool Allocations by Type'!B$5,'2. UC Pool Allocations by Type'!J$5,IF(E304='2. UC Pool Allocations by Type'!B$6,'2. UC Pool Allocations by Type'!J$6,IF(E304='2. UC Pool Allocations by Type'!B$7,'2. UC Pool Allocations by Type'!J$7,IF(E304='2. UC Pool Allocations by Type'!B$10,'2. UC Pool Allocations by Type'!J$10,IF(E304='2. UC Pool Allocations by Type'!B$14,'2. UC Pool Allocations by Type'!J$14,IF(E304='2. UC Pool Allocations by Type'!B$15,'2. UC Pool Allocations by Type'!J$15,IF(E304='2. UC Pool Allocations by Type'!B$16,'2. UC Pool Allocations by Type'!J$16,0)))))))</f>
        <v>1888113440.4202065</v>
      </c>
      <c r="AE304" s="64">
        <f t="shared" si="204"/>
        <v>2325611.1572155952</v>
      </c>
      <c r="AF304" s="64">
        <f t="shared" si="205"/>
        <v>0</v>
      </c>
      <c r="AG304" s="64">
        <f t="shared" si="206"/>
        <v>0</v>
      </c>
      <c r="AH304" s="64">
        <f t="shared" si="207"/>
        <v>0</v>
      </c>
      <c r="AI304" s="64">
        <f t="shared" si="208"/>
        <v>0</v>
      </c>
      <c r="AJ304" s="64">
        <f t="shared" si="209"/>
        <v>0</v>
      </c>
      <c r="AK304" s="64">
        <f t="shared" si="210"/>
        <v>0</v>
      </c>
      <c r="AL304" s="42">
        <f t="shared" si="211"/>
        <v>868029.2051709888</v>
      </c>
      <c r="AM304" s="44">
        <f>IF($F304=$E$362,S304*'1. UC Assumptions'!$H$14,0)</f>
        <v>1848562.7147098321</v>
      </c>
      <c r="AN304" s="63">
        <f t="shared" si="195"/>
        <v>980533.5095388433</v>
      </c>
      <c r="AO304" s="63">
        <f t="shared" si="212"/>
        <v>0</v>
      </c>
      <c r="AP304" s="63">
        <f t="shared" si="213"/>
        <v>0</v>
      </c>
      <c r="AQ304" s="63">
        <f t="shared" si="214"/>
        <v>0</v>
      </c>
      <c r="AR304" s="63">
        <f t="shared" si="215"/>
        <v>980533.5095388433</v>
      </c>
      <c r="AS304" s="63">
        <f t="shared" si="216"/>
        <v>0</v>
      </c>
      <c r="AT304" s="63">
        <f t="shared" si="217"/>
        <v>0</v>
      </c>
      <c r="AU304" s="87">
        <f t="shared" si="196"/>
        <v>1848562.7147098321</v>
      </c>
      <c r="AV304" s="310">
        <v>1831582.1800000002</v>
      </c>
      <c r="AW304" s="310">
        <f>AV304*'1. UC Assumptions'!$C$19</f>
        <v>802599.31127599999</v>
      </c>
      <c r="AX304" s="311">
        <f>IF(((S304+AA304)-AV304)*'1. UC Assumptions'!$C$19&gt;0,((S304+AA304)-AV304)*'1. UC Assumptions'!$C$19,0)</f>
        <v>216483.49781587376</v>
      </c>
      <c r="AY304" s="311">
        <f t="shared" si="197"/>
        <v>1019082.8090918737</v>
      </c>
      <c r="AZ304" s="311">
        <f>ROUND(AY304/'1. UC Assumptions'!$C$19,2)</f>
        <v>2325611.16</v>
      </c>
      <c r="BA304" s="311">
        <f t="shared" si="188"/>
        <v>1848562.7147098321</v>
      </c>
      <c r="BB304" s="311">
        <f t="shared" si="218"/>
        <v>0</v>
      </c>
      <c r="BC304" s="311">
        <f t="shared" si="219"/>
        <v>0</v>
      </c>
      <c r="BD304" s="311">
        <f t="shared" si="220"/>
        <v>477048.44529016805</v>
      </c>
      <c r="BE304" s="311">
        <f t="shared" si="221"/>
        <v>0</v>
      </c>
      <c r="BF304" s="311">
        <f t="shared" si="222"/>
        <v>0</v>
      </c>
      <c r="BG304" s="311">
        <f t="shared" si="232"/>
        <v>0</v>
      </c>
      <c r="BH304" s="311">
        <v>1831582.1847270308</v>
      </c>
      <c r="BI304" s="311">
        <f t="shared" si="198"/>
        <v>1848562.7147098321</v>
      </c>
      <c r="BJ304" s="312">
        <f t="shared" si="199"/>
        <v>16980.529982801294</v>
      </c>
      <c r="BK304" s="311">
        <f t="shared" si="223"/>
        <v>1848562.7147098321</v>
      </c>
      <c r="BL304" s="311">
        <f t="shared" si="224"/>
        <v>0</v>
      </c>
      <c r="BM304" s="311">
        <f t="shared" si="225"/>
        <v>0</v>
      </c>
      <c r="BN304" s="311">
        <f t="shared" si="226"/>
        <v>0</v>
      </c>
      <c r="BO304" s="311">
        <f t="shared" si="227"/>
        <v>0</v>
      </c>
      <c r="BP304" s="311">
        <f t="shared" si="228"/>
        <v>0</v>
      </c>
      <c r="BQ304" s="311">
        <f t="shared" si="229"/>
        <v>0</v>
      </c>
      <c r="BR304" s="311">
        <f t="shared" si="189"/>
        <v>16980.534709831933</v>
      </c>
      <c r="BS304" s="311">
        <f>ROUNDDOWN(BR304*'1. UC Assumptions'!$C$19,2)</f>
        <v>7440.87</v>
      </c>
      <c r="BT304" s="313">
        <f>IF(BR304&gt;0,BR304/'1. UC Assumptions'!$C$29*'1. UC Assumptions'!$C$28,0)</f>
        <v>14911.352594892654</v>
      </c>
      <c r="BU304" s="312">
        <f>BT304*'1. UC Assumptions'!$C$19</f>
        <v>6534.1547070819606</v>
      </c>
      <c r="BV304" s="312">
        <f t="shared" si="200"/>
        <v>1846493.5325948929</v>
      </c>
      <c r="BW304" s="79"/>
      <c r="BX304" s="93"/>
      <c r="BY304" s="93"/>
      <c r="BZ304" s="136">
        <v>770089.16361145687</v>
      </c>
      <c r="CA304" s="136">
        <v>2325611.1572155952</v>
      </c>
      <c r="CB304" s="146">
        <f t="shared" si="231"/>
        <v>0</v>
      </c>
    </row>
    <row r="305" spans="1:80" s="6" customFormat="1">
      <c r="A305" s="130" t="s">
        <v>553</v>
      </c>
      <c r="B305" s="130" t="s">
        <v>554</v>
      </c>
      <c r="C305" s="246" t="s">
        <v>554</v>
      </c>
      <c r="D305" s="246" t="s">
        <v>554</v>
      </c>
      <c r="E305" s="129" t="s">
        <v>599</v>
      </c>
      <c r="F305" s="130" t="s">
        <v>604</v>
      </c>
      <c r="G305" s="130"/>
      <c r="H305" s="130" t="s">
        <v>991</v>
      </c>
      <c r="I305" s="246" t="s">
        <v>1459</v>
      </c>
      <c r="J305" s="101"/>
      <c r="K305" s="125">
        <f t="shared" si="190"/>
        <v>1</v>
      </c>
      <c r="L305" s="136">
        <v>511362.45276324905</v>
      </c>
      <c r="M305" s="136">
        <v>1222819</v>
      </c>
      <c r="N305" s="151">
        <f t="shared" si="191"/>
        <v>8.1525953823470942E-2</v>
      </c>
      <c r="O305" s="136">
        <v>1875562.2498027454</v>
      </c>
      <c r="P305" s="136">
        <v>0</v>
      </c>
      <c r="Q305" s="136">
        <f t="shared" si="192"/>
        <v>1875562.2498027454</v>
      </c>
      <c r="R305" s="136">
        <v>427325.01679534768</v>
      </c>
      <c r="S305" s="136">
        <f t="shared" si="233"/>
        <v>1448237.2330073977</v>
      </c>
      <c r="T305" s="136" t="b">
        <f t="shared" si="202"/>
        <v>0</v>
      </c>
      <c r="U305" s="136">
        <f t="shared" si="203"/>
        <v>1448237.2330073977</v>
      </c>
      <c r="V305" s="136">
        <v>-14182</v>
      </c>
      <c r="W305" s="136">
        <v>0</v>
      </c>
      <c r="X305" s="136">
        <v>0</v>
      </c>
      <c r="Y305" s="136">
        <v>0</v>
      </c>
      <c r="Z305" s="136">
        <v>0</v>
      </c>
      <c r="AA305" s="63">
        <f t="shared" si="193"/>
        <v>-14182</v>
      </c>
      <c r="AB305" s="63">
        <v>0</v>
      </c>
      <c r="AC305" s="63">
        <f t="shared" si="194"/>
        <v>1434055.2330073977</v>
      </c>
      <c r="AD305" s="44">
        <f>IF(E305='2. UC Pool Allocations by Type'!B$5,'2. UC Pool Allocations by Type'!J$5,IF(E305='2. UC Pool Allocations by Type'!B$6,'2. UC Pool Allocations by Type'!J$6,IF(E305='2. UC Pool Allocations by Type'!B$7,'2. UC Pool Allocations by Type'!J$7,IF(E305='2. UC Pool Allocations by Type'!B$10,'2. UC Pool Allocations by Type'!J$10,IF(E305='2. UC Pool Allocations by Type'!B$14,'2. UC Pool Allocations by Type'!J$14,IF(E305='2. UC Pool Allocations by Type'!B$15,'2. UC Pool Allocations by Type'!J$15,IF(E305='2. UC Pool Allocations by Type'!B$16,'2. UC Pool Allocations by Type'!J$16,0)))))))</f>
        <v>232198730.65142876</v>
      </c>
      <c r="AE305" s="64">
        <f t="shared" si="204"/>
        <v>0</v>
      </c>
      <c r="AF305" s="64">
        <f t="shared" si="205"/>
        <v>1434055.2330073977</v>
      </c>
      <c r="AG305" s="64">
        <f t="shared" si="206"/>
        <v>0</v>
      </c>
      <c r="AH305" s="64">
        <f t="shared" si="207"/>
        <v>0</v>
      </c>
      <c r="AI305" s="64">
        <f t="shared" si="208"/>
        <v>0</v>
      </c>
      <c r="AJ305" s="64">
        <f t="shared" si="209"/>
        <v>0</v>
      </c>
      <c r="AK305" s="64">
        <f t="shared" si="210"/>
        <v>0</v>
      </c>
      <c r="AL305" s="42">
        <f t="shared" si="211"/>
        <v>718224.01468662184</v>
      </c>
      <c r="AM305" s="44">
        <f>IF($F305=$E$362,S305*'1. UC Assumptions'!$H$14,0)</f>
        <v>1151162.9288007519</v>
      </c>
      <c r="AN305" s="63">
        <f t="shared" si="195"/>
        <v>432938.91411413008</v>
      </c>
      <c r="AO305" s="63">
        <f t="shared" si="212"/>
        <v>432938.91411413008</v>
      </c>
      <c r="AP305" s="63">
        <f t="shared" si="213"/>
        <v>0</v>
      </c>
      <c r="AQ305" s="63">
        <f t="shared" si="214"/>
        <v>0</v>
      </c>
      <c r="AR305" s="63">
        <f t="shared" si="215"/>
        <v>0</v>
      </c>
      <c r="AS305" s="63">
        <f t="shared" si="216"/>
        <v>0</v>
      </c>
      <c r="AT305" s="63">
        <f t="shared" si="217"/>
        <v>0</v>
      </c>
      <c r="AU305" s="87">
        <f t="shared" si="196"/>
        <v>1151162.9288007519</v>
      </c>
      <c r="AV305" s="310">
        <v>1113844.23</v>
      </c>
      <c r="AW305" s="310">
        <f>AV305*'1. UC Assumptions'!$C$19</f>
        <v>488086.54158599995</v>
      </c>
      <c r="AX305" s="311">
        <f>IF(((S305+AA305)-AV305)*'1. UC Assumptions'!$C$19&gt;0,((S305+AA305)-AV305)*'1. UC Assumptions'!$C$19,0)</f>
        <v>140316.4615178417</v>
      </c>
      <c r="AY305" s="311">
        <f t="shared" si="197"/>
        <v>628403.00310384168</v>
      </c>
      <c r="AZ305" s="311">
        <f>ROUND(AY305/'1. UC Assumptions'!$C$19,2)</f>
        <v>1434055.23</v>
      </c>
      <c r="BA305" s="311">
        <f t="shared" si="188"/>
        <v>1151162.9288007519</v>
      </c>
      <c r="BB305" s="311">
        <f t="shared" si="218"/>
        <v>0</v>
      </c>
      <c r="BC305" s="311">
        <f t="shared" si="219"/>
        <v>0</v>
      </c>
      <c r="BD305" s="311">
        <f t="shared" si="220"/>
        <v>0</v>
      </c>
      <c r="BE305" s="311">
        <f t="shared" si="221"/>
        <v>0</v>
      </c>
      <c r="BF305" s="311">
        <f t="shared" si="222"/>
        <v>0</v>
      </c>
      <c r="BG305" s="311">
        <f t="shared" si="232"/>
        <v>0</v>
      </c>
      <c r="BH305" s="311">
        <v>1113844.2452527743</v>
      </c>
      <c r="BI305" s="311">
        <f t="shared" si="198"/>
        <v>1151162.9288007519</v>
      </c>
      <c r="BJ305" s="312">
        <f t="shared" si="199"/>
        <v>37318.683547977591</v>
      </c>
      <c r="BK305" s="311">
        <f t="shared" si="223"/>
        <v>0</v>
      </c>
      <c r="BL305" s="311">
        <f t="shared" si="224"/>
        <v>1151162.9288007519</v>
      </c>
      <c r="BM305" s="311">
        <f t="shared" si="225"/>
        <v>0</v>
      </c>
      <c r="BN305" s="311">
        <f t="shared" si="226"/>
        <v>0</v>
      </c>
      <c r="BO305" s="311">
        <f t="shared" si="227"/>
        <v>0</v>
      </c>
      <c r="BP305" s="311">
        <f t="shared" si="228"/>
        <v>0</v>
      </c>
      <c r="BQ305" s="311">
        <f t="shared" si="229"/>
        <v>0</v>
      </c>
      <c r="BR305" s="311">
        <f t="shared" si="189"/>
        <v>37318.698800751939</v>
      </c>
      <c r="BS305" s="311">
        <f>ROUNDDOWN(BR305*'1. UC Assumptions'!$C$19,2)</f>
        <v>16353.05</v>
      </c>
      <c r="BT305" s="313">
        <f>IF(BR305&gt;0,BR305/'1. UC Assumptions'!$C$29*'1. UC Assumptions'!$C$28,0)</f>
        <v>32771.186874251121</v>
      </c>
      <c r="BU305" s="312">
        <f>BT305*'1. UC Assumptions'!$C$19</f>
        <v>14360.33408829684</v>
      </c>
      <c r="BV305" s="312">
        <f t="shared" si="200"/>
        <v>1146615.4168742511</v>
      </c>
      <c r="BW305" s="79"/>
      <c r="BX305" s="93"/>
      <c r="BY305" s="93"/>
      <c r="BZ305" s="136">
        <v>558557.51276324911</v>
      </c>
      <c r="CA305" s="136">
        <v>1875562.2498027454</v>
      </c>
      <c r="CB305" s="146">
        <f t="shared" si="231"/>
        <v>0</v>
      </c>
    </row>
    <row r="306" spans="1:80" s="6" customFormat="1">
      <c r="A306" s="130" t="s">
        <v>1273</v>
      </c>
      <c r="B306" s="130" t="s">
        <v>557</v>
      </c>
      <c r="C306" s="246" t="s">
        <v>557</v>
      </c>
      <c r="D306" s="246" t="s">
        <v>557</v>
      </c>
      <c r="E306" s="129" t="s">
        <v>580</v>
      </c>
      <c r="F306" s="130" t="s">
        <v>604</v>
      </c>
      <c r="G306" s="130"/>
      <c r="H306" s="130" t="s">
        <v>773</v>
      </c>
      <c r="I306" s="246" t="s">
        <v>1460</v>
      </c>
      <c r="J306" s="101"/>
      <c r="K306" s="125" t="str">
        <f t="shared" si="190"/>
        <v xml:space="preserve"> </v>
      </c>
      <c r="L306" s="136">
        <v>739202.78245166386</v>
      </c>
      <c r="M306" s="136">
        <v>936401.67</v>
      </c>
      <c r="N306" s="151">
        <f t="shared" si="191"/>
        <v>7.9827318559839266E-2</v>
      </c>
      <c r="O306" s="136">
        <v>1809363.462857808</v>
      </c>
      <c r="P306" s="136">
        <v>0</v>
      </c>
      <c r="Q306" s="136">
        <f t="shared" si="192"/>
        <v>1809363.462857808</v>
      </c>
      <c r="R306" s="136">
        <v>0</v>
      </c>
      <c r="S306" s="136">
        <f t="shared" si="233"/>
        <v>1809363.462857808</v>
      </c>
      <c r="T306" s="136">
        <f t="shared" si="202"/>
        <v>1809363.462857808</v>
      </c>
      <c r="U306" s="136" t="b">
        <f t="shared" si="203"/>
        <v>0</v>
      </c>
      <c r="V306" s="136">
        <v>0</v>
      </c>
      <c r="W306" s="136">
        <v>0</v>
      </c>
      <c r="X306" s="136">
        <v>0</v>
      </c>
      <c r="Y306" s="136">
        <v>0</v>
      </c>
      <c r="Z306" s="136">
        <v>0</v>
      </c>
      <c r="AA306" s="63">
        <f t="shared" si="193"/>
        <v>0</v>
      </c>
      <c r="AB306" s="63">
        <v>0</v>
      </c>
      <c r="AC306" s="63">
        <f t="shared" si="194"/>
        <v>1809363.462857808</v>
      </c>
      <c r="AD306" s="44">
        <f>IF(E306='2. UC Pool Allocations by Type'!B$5,'2. UC Pool Allocations by Type'!J$5,IF(E306='2. UC Pool Allocations by Type'!B$6,'2. UC Pool Allocations by Type'!J$6,IF(E306='2. UC Pool Allocations by Type'!B$7,'2. UC Pool Allocations by Type'!J$7,IF(E306='2. UC Pool Allocations by Type'!B$10,'2. UC Pool Allocations by Type'!J$10,IF(E306='2. UC Pool Allocations by Type'!B$14,'2. UC Pool Allocations by Type'!J$14,IF(E306='2. UC Pool Allocations by Type'!B$15,'2. UC Pool Allocations by Type'!J$15,IF(E306='2. UC Pool Allocations by Type'!B$16,'2. UC Pool Allocations by Type'!J$16,0)))))))</f>
        <v>1888113440.4202065</v>
      </c>
      <c r="AE306" s="64">
        <f t="shared" si="204"/>
        <v>1809363.462857808</v>
      </c>
      <c r="AF306" s="64">
        <f t="shared" si="205"/>
        <v>0</v>
      </c>
      <c r="AG306" s="64">
        <f t="shared" si="206"/>
        <v>0</v>
      </c>
      <c r="AH306" s="64">
        <f t="shared" si="207"/>
        <v>0</v>
      </c>
      <c r="AI306" s="64">
        <f t="shared" si="208"/>
        <v>0</v>
      </c>
      <c r="AJ306" s="64">
        <f t="shared" si="209"/>
        <v>0</v>
      </c>
      <c r="AK306" s="64">
        <f t="shared" si="210"/>
        <v>0</v>
      </c>
      <c r="AL306" s="42">
        <f t="shared" si="211"/>
        <v>675340.8985233428</v>
      </c>
      <c r="AM306" s="44">
        <f>IF($F306=$E$362,S306*'1. UC Assumptions'!$H$14,0)</f>
        <v>1438211.9832972318</v>
      </c>
      <c r="AN306" s="63">
        <f t="shared" si="195"/>
        <v>762871.08477388904</v>
      </c>
      <c r="AO306" s="63">
        <f t="shared" si="212"/>
        <v>0</v>
      </c>
      <c r="AP306" s="63">
        <f t="shared" si="213"/>
        <v>0</v>
      </c>
      <c r="AQ306" s="63">
        <f t="shared" si="214"/>
        <v>0</v>
      </c>
      <c r="AR306" s="63">
        <f t="shared" si="215"/>
        <v>762871.08477388904</v>
      </c>
      <c r="AS306" s="63">
        <f t="shared" si="216"/>
        <v>0</v>
      </c>
      <c r="AT306" s="63">
        <f t="shared" si="217"/>
        <v>0</v>
      </c>
      <c r="AU306" s="87">
        <f t="shared" si="196"/>
        <v>1438211.9832972318</v>
      </c>
      <c r="AV306" s="310">
        <v>1402496</v>
      </c>
      <c r="AW306" s="310">
        <f>AV306*'1. UC Assumptions'!$C$19</f>
        <v>614573.74719999998</v>
      </c>
      <c r="AX306" s="311">
        <f>IF(((S306+AA306)-AV306)*'1. UC Assumptions'!$C$19&gt;0,((S306+AA306)-AV306)*'1. UC Assumptions'!$C$19,0)</f>
        <v>178289.32222429145</v>
      </c>
      <c r="AY306" s="311">
        <f t="shared" si="197"/>
        <v>792863.06942429137</v>
      </c>
      <c r="AZ306" s="311">
        <f>ROUND(AY306/'1. UC Assumptions'!$C$19,2)</f>
        <v>1809363.46</v>
      </c>
      <c r="BA306" s="311">
        <f t="shared" si="188"/>
        <v>1438211.9832972318</v>
      </c>
      <c r="BB306" s="311">
        <f t="shared" si="218"/>
        <v>0</v>
      </c>
      <c r="BC306" s="311">
        <f t="shared" si="219"/>
        <v>0</v>
      </c>
      <c r="BD306" s="311">
        <f t="shared" si="220"/>
        <v>371151.47670276812</v>
      </c>
      <c r="BE306" s="311">
        <f t="shared" si="221"/>
        <v>0</v>
      </c>
      <c r="BF306" s="311">
        <f t="shared" si="222"/>
        <v>0</v>
      </c>
      <c r="BG306" s="311">
        <f t="shared" si="232"/>
        <v>0</v>
      </c>
      <c r="BH306" s="311">
        <v>1402496.0132291501</v>
      </c>
      <c r="BI306" s="311">
        <f t="shared" si="198"/>
        <v>1438211.9832972318</v>
      </c>
      <c r="BJ306" s="312">
        <f t="shared" si="199"/>
        <v>35715.970068081748</v>
      </c>
      <c r="BK306" s="311">
        <f t="shared" si="223"/>
        <v>1438211.9832972318</v>
      </c>
      <c r="BL306" s="311">
        <f t="shared" si="224"/>
        <v>0</v>
      </c>
      <c r="BM306" s="311">
        <f t="shared" si="225"/>
        <v>0</v>
      </c>
      <c r="BN306" s="311">
        <f t="shared" si="226"/>
        <v>0</v>
      </c>
      <c r="BO306" s="311">
        <f t="shared" si="227"/>
        <v>0</v>
      </c>
      <c r="BP306" s="311">
        <f t="shared" si="228"/>
        <v>0</v>
      </c>
      <c r="BQ306" s="311">
        <f t="shared" si="229"/>
        <v>0</v>
      </c>
      <c r="BR306" s="311">
        <f t="shared" si="189"/>
        <v>35715.98329723184</v>
      </c>
      <c r="BS306" s="311">
        <f>ROUNDDOWN(BR306*'1. UC Assumptions'!$C$19,2)</f>
        <v>15650.74</v>
      </c>
      <c r="BT306" s="313">
        <f>IF(BR306&gt;0,BR306/'1. UC Assumptions'!$C$29*'1. UC Assumptions'!$C$28,0)</f>
        <v>31363.772067198461</v>
      </c>
      <c r="BU306" s="312">
        <f>BT306*'1. UC Assumptions'!$C$19</f>
        <v>13743.604919846364</v>
      </c>
      <c r="BV306" s="312">
        <f t="shared" si="200"/>
        <v>1433859.7720671985</v>
      </c>
      <c r="BW306" s="79"/>
      <c r="BX306" s="93"/>
      <c r="BY306" s="93"/>
      <c r="BZ306" s="136">
        <v>782100.38245166396</v>
      </c>
      <c r="CA306" s="136">
        <v>1809363.462857808</v>
      </c>
      <c r="CB306" s="146">
        <f t="shared" si="231"/>
        <v>0</v>
      </c>
    </row>
    <row r="307" spans="1:80" s="6" customFormat="1">
      <c r="A307" s="130" t="s">
        <v>1274</v>
      </c>
      <c r="B307" s="130" t="s">
        <v>559</v>
      </c>
      <c r="C307" s="246" t="s">
        <v>559</v>
      </c>
      <c r="D307" s="246" t="s">
        <v>559</v>
      </c>
      <c r="E307" s="129" t="s">
        <v>599</v>
      </c>
      <c r="F307" s="130" t="s">
        <v>604</v>
      </c>
      <c r="G307" s="130"/>
      <c r="H307" s="130" t="s">
        <v>774</v>
      </c>
      <c r="I307" s="246" t="s">
        <v>1461</v>
      </c>
      <c r="J307" s="101"/>
      <c r="K307" s="125" t="str">
        <f t="shared" ref="K307:K326" si="234">IF(R307&gt;0,1," ")</f>
        <v xml:space="preserve"> </v>
      </c>
      <c r="L307" s="136">
        <v>1478573.5028670267</v>
      </c>
      <c r="M307" s="136">
        <v>1263176.6100000001</v>
      </c>
      <c r="N307" s="151">
        <f t="shared" ref="N307:N326" si="235">Q307/(L307+M307)-1</f>
        <v>5.7339664552315872E-2</v>
      </c>
      <c r="O307" s="136">
        <v>2898961.1446250961</v>
      </c>
      <c r="P307" s="136">
        <v>0</v>
      </c>
      <c r="Q307" s="136">
        <f t="shared" si="192"/>
        <v>2898961.1446250961</v>
      </c>
      <c r="R307" s="136">
        <v>0</v>
      </c>
      <c r="S307" s="136">
        <f t="shared" si="233"/>
        <v>2898961.1446250961</v>
      </c>
      <c r="T307" s="136" t="b">
        <f t="shared" si="202"/>
        <v>0</v>
      </c>
      <c r="U307" s="136">
        <f t="shared" si="203"/>
        <v>2898961.1446250961</v>
      </c>
      <c r="V307" s="136">
        <v>0</v>
      </c>
      <c r="W307" s="136">
        <v>0</v>
      </c>
      <c r="X307" s="136">
        <v>0</v>
      </c>
      <c r="Y307" s="136">
        <v>0</v>
      </c>
      <c r="Z307" s="136">
        <v>0</v>
      </c>
      <c r="AA307" s="63">
        <f t="shared" ref="AA307:AA326" si="236">V307+W307+X307+Y307+Z307</f>
        <v>0</v>
      </c>
      <c r="AB307" s="63">
        <v>0</v>
      </c>
      <c r="AC307" s="63">
        <f t="shared" ref="AC307:AC326" si="237">S307+AA307+AB307</f>
        <v>2898961.1446250961</v>
      </c>
      <c r="AD307" s="44">
        <f>IF(E307='2. UC Pool Allocations by Type'!B$5,'2. UC Pool Allocations by Type'!J$5,IF(E307='2. UC Pool Allocations by Type'!B$6,'2. UC Pool Allocations by Type'!J$6,IF(E307='2. UC Pool Allocations by Type'!B$7,'2. UC Pool Allocations by Type'!J$7,IF(E307='2. UC Pool Allocations by Type'!B$10,'2. UC Pool Allocations by Type'!J$10,IF(E307='2. UC Pool Allocations by Type'!B$14,'2. UC Pool Allocations by Type'!J$14,IF(E307='2. UC Pool Allocations by Type'!B$15,'2. UC Pool Allocations by Type'!J$15,IF(E307='2. UC Pool Allocations by Type'!B$16,'2. UC Pool Allocations by Type'!J$16,0)))))))</f>
        <v>232198730.65142876</v>
      </c>
      <c r="AE307" s="64">
        <f t="shared" si="204"/>
        <v>0</v>
      </c>
      <c r="AF307" s="64">
        <f t="shared" si="205"/>
        <v>2898961.1446250961</v>
      </c>
      <c r="AG307" s="64">
        <f t="shared" si="206"/>
        <v>0</v>
      </c>
      <c r="AH307" s="64">
        <f t="shared" si="207"/>
        <v>0</v>
      </c>
      <c r="AI307" s="64">
        <f t="shared" si="208"/>
        <v>0</v>
      </c>
      <c r="AJ307" s="64">
        <f t="shared" si="209"/>
        <v>0</v>
      </c>
      <c r="AK307" s="64">
        <f t="shared" si="210"/>
        <v>0</v>
      </c>
      <c r="AL307" s="42">
        <f t="shared" si="211"/>
        <v>1451899.1066660124</v>
      </c>
      <c r="AM307" s="44">
        <f>IF($F307=$E$362,S307*'1. UC Assumptions'!$H$14,0)</f>
        <v>2304302.4482917427</v>
      </c>
      <c r="AN307" s="63">
        <f t="shared" ref="AN307:AN326" si="238">IF(AM307=0,0,IF(AL307&gt;AM307,0,AM307-AL307))</f>
        <v>852403.34162573027</v>
      </c>
      <c r="AO307" s="63">
        <f t="shared" si="212"/>
        <v>852403.34162573027</v>
      </c>
      <c r="AP307" s="63">
        <f t="shared" si="213"/>
        <v>0</v>
      </c>
      <c r="AQ307" s="63">
        <f t="shared" si="214"/>
        <v>0</v>
      </c>
      <c r="AR307" s="63">
        <f t="shared" si="215"/>
        <v>0</v>
      </c>
      <c r="AS307" s="63">
        <f t="shared" si="216"/>
        <v>0</v>
      </c>
      <c r="AT307" s="63">
        <f t="shared" si="217"/>
        <v>0</v>
      </c>
      <c r="AU307" s="87">
        <f t="shared" ref="AU307:AU326" si="239">AL307+AN307+AQ307+AT307</f>
        <v>2304302.4482917427</v>
      </c>
      <c r="AV307" s="310">
        <v>2294566.86</v>
      </c>
      <c r="AW307" s="310">
        <f>AV307*'1. UC Assumptions'!$C$19</f>
        <v>1005479.1980519999</v>
      </c>
      <c r="AX307" s="311">
        <f>IF(((S307+AA307)-AV307)*'1. UC Assumptions'!$C$19&gt;0,((S307+AA307)-AV307)*'1. UC Assumptions'!$C$19,0)</f>
        <v>264845.57552271715</v>
      </c>
      <c r="AY307" s="311">
        <f t="shared" ref="AY307:AY326" si="240">AX307+AW307</f>
        <v>1270324.7735747171</v>
      </c>
      <c r="AZ307" s="311">
        <f>ROUND(AY307/'1. UC Assumptions'!$C$19,2)</f>
        <v>2898961.14</v>
      </c>
      <c r="BA307" s="311">
        <f t="shared" si="188"/>
        <v>2304302.4482917427</v>
      </c>
      <c r="BB307" s="311">
        <f t="shared" si="218"/>
        <v>0</v>
      </c>
      <c r="BC307" s="311">
        <f t="shared" si="219"/>
        <v>0</v>
      </c>
      <c r="BD307" s="311">
        <f t="shared" si="220"/>
        <v>0</v>
      </c>
      <c r="BE307" s="311">
        <f t="shared" si="221"/>
        <v>0</v>
      </c>
      <c r="BF307" s="311">
        <f t="shared" si="222"/>
        <v>0</v>
      </c>
      <c r="BG307" s="311">
        <f t="shared" si="232"/>
        <v>0</v>
      </c>
      <c r="BH307" s="311">
        <v>2294566.8653152836</v>
      </c>
      <c r="BI307" s="311">
        <f t="shared" si="198"/>
        <v>2304302.4482917427</v>
      </c>
      <c r="BJ307" s="312">
        <f t="shared" si="199"/>
        <v>9735.5829764590599</v>
      </c>
      <c r="BK307" s="311">
        <f t="shared" si="223"/>
        <v>0</v>
      </c>
      <c r="BL307" s="311">
        <f t="shared" si="224"/>
        <v>2304302.4482917427</v>
      </c>
      <c r="BM307" s="311">
        <f t="shared" si="225"/>
        <v>0</v>
      </c>
      <c r="BN307" s="311">
        <f t="shared" si="226"/>
        <v>0</v>
      </c>
      <c r="BO307" s="311">
        <f t="shared" si="227"/>
        <v>0</v>
      </c>
      <c r="BP307" s="311">
        <f t="shared" si="228"/>
        <v>0</v>
      </c>
      <c r="BQ307" s="311">
        <f t="shared" si="229"/>
        <v>0</v>
      </c>
      <c r="BR307" s="311">
        <f t="shared" si="189"/>
        <v>9735.5882917428389</v>
      </c>
      <c r="BS307" s="311">
        <f>ROUNDDOWN(BR307*'1. UC Assumptions'!$C$19,2)</f>
        <v>4266.13</v>
      </c>
      <c r="BT307" s="313">
        <f>IF(BR307&gt;0,BR307/'1. UC Assumptions'!$C$29*'1. UC Assumptions'!$C$28,0)</f>
        <v>8549.2472538471065</v>
      </c>
      <c r="BU307" s="312">
        <f>BT307*'1. UC Assumptions'!$C$19</f>
        <v>3746.2801466358019</v>
      </c>
      <c r="BV307" s="312">
        <f t="shared" si="200"/>
        <v>2303116.1072538472</v>
      </c>
      <c r="BW307" s="79"/>
      <c r="BX307" s="93"/>
      <c r="BY307" s="93"/>
      <c r="BZ307" s="136">
        <v>1490206.4328670269</v>
      </c>
      <c r="CA307" s="136">
        <v>2898961.1446250961</v>
      </c>
      <c r="CB307" s="146">
        <f t="shared" si="231"/>
        <v>0</v>
      </c>
    </row>
    <row r="308" spans="1:80" s="6" customFormat="1">
      <c r="A308" s="130" t="s">
        <v>356</v>
      </c>
      <c r="B308" s="130" t="s">
        <v>357</v>
      </c>
      <c r="C308" s="246" t="s">
        <v>357</v>
      </c>
      <c r="D308" s="246" t="s">
        <v>357</v>
      </c>
      <c r="E308" s="129" t="s">
        <v>599</v>
      </c>
      <c r="F308" s="130" t="s">
        <v>604</v>
      </c>
      <c r="G308" s="130"/>
      <c r="H308" s="130" t="s">
        <v>858</v>
      </c>
      <c r="I308" s="246" t="s">
        <v>1462</v>
      </c>
      <c r="J308" s="101"/>
      <c r="K308" s="125">
        <f t="shared" si="234"/>
        <v>1</v>
      </c>
      <c r="L308" s="136">
        <v>2866555.5098027084</v>
      </c>
      <c r="M308" s="136">
        <v>2573664</v>
      </c>
      <c r="N308" s="151">
        <f t="shared" si="235"/>
        <v>5.8829170278811294E-2</v>
      </c>
      <c r="O308" s="136">
        <v>5760263.1096990034</v>
      </c>
      <c r="P308" s="136">
        <v>0</v>
      </c>
      <c r="Q308" s="136">
        <f t="shared" si="192"/>
        <v>5760263.1096990034</v>
      </c>
      <c r="R308" s="136">
        <v>2554632.1543188426</v>
      </c>
      <c r="S308" s="136">
        <f t="shared" si="233"/>
        <v>3205630.9553801608</v>
      </c>
      <c r="T308" s="136" t="b">
        <f t="shared" si="202"/>
        <v>0</v>
      </c>
      <c r="U308" s="136">
        <f t="shared" si="203"/>
        <v>3205630.9553801608</v>
      </c>
      <c r="V308" s="136">
        <v>0</v>
      </c>
      <c r="W308" s="136">
        <v>0</v>
      </c>
      <c r="X308" s="136">
        <v>0</v>
      </c>
      <c r="Y308" s="136">
        <v>0</v>
      </c>
      <c r="Z308" s="136">
        <v>0</v>
      </c>
      <c r="AA308" s="63">
        <f t="shared" si="236"/>
        <v>0</v>
      </c>
      <c r="AB308" s="63">
        <v>0</v>
      </c>
      <c r="AC308" s="63">
        <f t="shared" si="237"/>
        <v>3205630.9553801608</v>
      </c>
      <c r="AD308" s="44">
        <f>IF(E308='2. UC Pool Allocations by Type'!B$5,'2. UC Pool Allocations by Type'!J$5,IF(E308='2. UC Pool Allocations by Type'!B$6,'2. UC Pool Allocations by Type'!J$6,IF(E308='2. UC Pool Allocations by Type'!B$7,'2. UC Pool Allocations by Type'!J$7,IF(E308='2. UC Pool Allocations by Type'!B$10,'2. UC Pool Allocations by Type'!J$10,IF(E308='2. UC Pool Allocations by Type'!B$14,'2. UC Pool Allocations by Type'!J$14,IF(E308='2. UC Pool Allocations by Type'!B$15,'2. UC Pool Allocations by Type'!J$15,IF(E308='2. UC Pool Allocations by Type'!B$16,'2. UC Pool Allocations by Type'!J$16,0)))))))</f>
        <v>232198730.65142876</v>
      </c>
      <c r="AE308" s="64">
        <f t="shared" si="204"/>
        <v>0</v>
      </c>
      <c r="AF308" s="64">
        <f t="shared" si="205"/>
        <v>3205630.9553801608</v>
      </c>
      <c r="AG308" s="64">
        <f t="shared" si="206"/>
        <v>0</v>
      </c>
      <c r="AH308" s="64">
        <f t="shared" si="207"/>
        <v>0</v>
      </c>
      <c r="AI308" s="64">
        <f t="shared" si="208"/>
        <v>0</v>
      </c>
      <c r="AJ308" s="64">
        <f t="shared" si="209"/>
        <v>0</v>
      </c>
      <c r="AK308" s="64">
        <f t="shared" si="210"/>
        <v>0</v>
      </c>
      <c r="AL308" s="42">
        <f t="shared" si="211"/>
        <v>1605489.859374875</v>
      </c>
      <c r="AM308" s="44">
        <f>IF($F308=$E$362,S308*'1. UC Assumptions'!$H$14,0)</f>
        <v>2548065.6311996151</v>
      </c>
      <c r="AN308" s="63">
        <f t="shared" si="238"/>
        <v>942575.77182474011</v>
      </c>
      <c r="AO308" s="63">
        <f t="shared" si="212"/>
        <v>942575.77182474011</v>
      </c>
      <c r="AP308" s="63">
        <f t="shared" si="213"/>
        <v>0</v>
      </c>
      <c r="AQ308" s="63">
        <f t="shared" si="214"/>
        <v>0</v>
      </c>
      <c r="AR308" s="63">
        <f t="shared" si="215"/>
        <v>0</v>
      </c>
      <c r="AS308" s="63">
        <f t="shared" si="216"/>
        <v>0</v>
      </c>
      <c r="AT308" s="63">
        <f t="shared" si="217"/>
        <v>0</v>
      </c>
      <c r="AU308" s="87">
        <f t="shared" si="239"/>
        <v>2548065.6311996151</v>
      </c>
      <c r="AV308" s="310">
        <v>2542666.3600000003</v>
      </c>
      <c r="AW308" s="310">
        <f>AV308*'1. UC Assumptions'!$C$19</f>
        <v>1114196.3989520001</v>
      </c>
      <c r="AX308" s="311">
        <f>IF(((S308+AA308)-AV308)*'1. UC Assumptions'!$C$19&gt;0,((S308+AA308)-AV308)*'1. UC Assumptions'!$C$19,0)</f>
        <v>290511.08569558634</v>
      </c>
      <c r="AY308" s="311">
        <f t="shared" si="240"/>
        <v>1404707.4846475865</v>
      </c>
      <c r="AZ308" s="311">
        <f>ROUND(AY308/'1. UC Assumptions'!$C$19,2)</f>
        <v>3205630.96</v>
      </c>
      <c r="BA308" s="311">
        <f t="shared" ref="BA308:BA350" si="241">IF(AU308&gt;=AZ308,AZ308,AU308)</f>
        <v>2548065.6311996151</v>
      </c>
      <c r="BB308" s="311">
        <f t="shared" si="218"/>
        <v>0</v>
      </c>
      <c r="BC308" s="311">
        <f t="shared" si="219"/>
        <v>0</v>
      </c>
      <c r="BD308" s="311">
        <f t="shared" si="220"/>
        <v>0</v>
      </c>
      <c r="BE308" s="311">
        <f t="shared" si="221"/>
        <v>0</v>
      </c>
      <c r="BF308" s="311">
        <f t="shared" si="222"/>
        <v>0</v>
      </c>
      <c r="BG308" s="311">
        <f t="shared" si="232"/>
        <v>0</v>
      </c>
      <c r="BH308" s="311">
        <v>2542666.3672113707</v>
      </c>
      <c r="BI308" s="311">
        <f t="shared" si="198"/>
        <v>2548065.6311996151</v>
      </c>
      <c r="BJ308" s="312">
        <f t="shared" si="199"/>
        <v>5399.2639882443473</v>
      </c>
      <c r="BK308" s="311">
        <f t="shared" si="223"/>
        <v>0</v>
      </c>
      <c r="BL308" s="311">
        <f t="shared" si="224"/>
        <v>2548065.6311996151</v>
      </c>
      <c r="BM308" s="311">
        <f t="shared" si="225"/>
        <v>0</v>
      </c>
      <c r="BN308" s="311">
        <f t="shared" si="226"/>
        <v>0</v>
      </c>
      <c r="BO308" s="311">
        <f t="shared" si="227"/>
        <v>0</v>
      </c>
      <c r="BP308" s="311">
        <f t="shared" si="228"/>
        <v>0</v>
      </c>
      <c r="BQ308" s="311">
        <f t="shared" si="229"/>
        <v>0</v>
      </c>
      <c r="BR308" s="311">
        <f t="shared" ref="BR308:BR350" si="242">BI308-AV308</f>
        <v>5399.2711996147409</v>
      </c>
      <c r="BS308" s="311">
        <f>ROUNDDOWN(BR308*'1. UC Assumptions'!$C$19,2)</f>
        <v>2365.96</v>
      </c>
      <c r="BT308" s="313">
        <f>IF(BR308&gt;0,BR308/'1. UC Assumptions'!$C$29*'1. UC Assumptions'!$C$28,0)</f>
        <v>4741.3369477869228</v>
      </c>
      <c r="BU308" s="312">
        <f>BT308*'1. UC Assumptions'!$C$19</f>
        <v>2077.6538505202293</v>
      </c>
      <c r="BV308" s="312">
        <f t="shared" si="200"/>
        <v>2547407.6969477874</v>
      </c>
      <c r="BW308" s="79"/>
      <c r="BX308" s="93"/>
      <c r="BY308" s="93"/>
      <c r="BZ308" s="136">
        <v>2897334.0498027084</v>
      </c>
      <c r="CA308" s="136">
        <v>5760263.1096990034</v>
      </c>
      <c r="CB308" s="146">
        <f t="shared" si="231"/>
        <v>0</v>
      </c>
    </row>
    <row r="309" spans="1:80" s="6" customFormat="1">
      <c r="A309" s="130" t="s">
        <v>140</v>
      </c>
      <c r="B309" s="130" t="s">
        <v>141</v>
      </c>
      <c r="C309" s="246" t="s">
        <v>141</v>
      </c>
      <c r="D309" s="246" t="s">
        <v>141</v>
      </c>
      <c r="E309" s="129" t="s">
        <v>599</v>
      </c>
      <c r="F309" s="130" t="s">
        <v>604</v>
      </c>
      <c r="G309" s="130"/>
      <c r="H309" s="130" t="s">
        <v>673</v>
      </c>
      <c r="I309" s="246" t="s">
        <v>1463</v>
      </c>
      <c r="J309" s="101"/>
      <c r="K309" s="125" t="str">
        <f t="shared" si="234"/>
        <v xml:space="preserve"> </v>
      </c>
      <c r="L309" s="136">
        <v>202663.12774318526</v>
      </c>
      <c r="M309" s="136">
        <v>368228</v>
      </c>
      <c r="N309" s="151">
        <f t="shared" si="235"/>
        <v>5.4226762887535251E-2</v>
      </c>
      <c r="O309" s="136">
        <v>601848.70556191262</v>
      </c>
      <c r="P309" s="136">
        <v>0</v>
      </c>
      <c r="Q309" s="136">
        <f t="shared" ref="Q309:Q348" si="243">O309+P309</f>
        <v>601848.70556191262</v>
      </c>
      <c r="R309" s="136">
        <v>0</v>
      </c>
      <c r="S309" s="136">
        <f t="shared" si="233"/>
        <v>601848.70556191262</v>
      </c>
      <c r="T309" s="136" t="b">
        <f t="shared" si="202"/>
        <v>0</v>
      </c>
      <c r="U309" s="136">
        <f t="shared" si="203"/>
        <v>601848.70556191262</v>
      </c>
      <c r="V309" s="136">
        <v>72477</v>
      </c>
      <c r="W309" s="136">
        <v>0</v>
      </c>
      <c r="X309" s="136">
        <v>0</v>
      </c>
      <c r="Y309" s="136">
        <v>0</v>
      </c>
      <c r="Z309" s="136">
        <v>0</v>
      </c>
      <c r="AA309" s="63">
        <f t="shared" si="236"/>
        <v>72477</v>
      </c>
      <c r="AB309" s="63">
        <v>0</v>
      </c>
      <c r="AC309" s="63">
        <f t="shared" si="237"/>
        <v>674325.70556191262</v>
      </c>
      <c r="AD309" s="44">
        <f>IF(E309='2. UC Pool Allocations by Type'!B$5,'2. UC Pool Allocations by Type'!J$5,IF(E309='2. UC Pool Allocations by Type'!B$6,'2. UC Pool Allocations by Type'!J$6,IF(E309='2. UC Pool Allocations by Type'!B$7,'2. UC Pool Allocations by Type'!J$7,IF(E309='2. UC Pool Allocations by Type'!B$10,'2. UC Pool Allocations by Type'!J$10,IF(E309='2. UC Pool Allocations by Type'!B$14,'2. UC Pool Allocations by Type'!J$14,IF(E309='2. UC Pool Allocations by Type'!B$15,'2. UC Pool Allocations by Type'!J$15,IF(E309='2. UC Pool Allocations by Type'!B$16,'2. UC Pool Allocations by Type'!J$16,0)))))))</f>
        <v>232198730.65142876</v>
      </c>
      <c r="AE309" s="64">
        <f t="shared" si="204"/>
        <v>0</v>
      </c>
      <c r="AF309" s="64">
        <f t="shared" si="205"/>
        <v>674325.70556191262</v>
      </c>
      <c r="AG309" s="64">
        <f t="shared" si="206"/>
        <v>0</v>
      </c>
      <c r="AH309" s="64">
        <f t="shared" si="207"/>
        <v>0</v>
      </c>
      <c r="AI309" s="64">
        <f t="shared" si="208"/>
        <v>0</v>
      </c>
      <c r="AJ309" s="64">
        <f t="shared" si="209"/>
        <v>0</v>
      </c>
      <c r="AK309" s="64">
        <f t="shared" si="210"/>
        <v>0</v>
      </c>
      <c r="AL309" s="42">
        <f t="shared" si="211"/>
        <v>337725.42668345571</v>
      </c>
      <c r="AM309" s="44">
        <f>IF($F309=$E$362,S309*'1. UC Assumptions'!$H$14,0)</f>
        <v>478392.56083126384</v>
      </c>
      <c r="AN309" s="63">
        <f t="shared" si="238"/>
        <v>140667.13414780813</v>
      </c>
      <c r="AO309" s="63">
        <f t="shared" si="212"/>
        <v>140667.13414780813</v>
      </c>
      <c r="AP309" s="63">
        <f t="shared" si="213"/>
        <v>0</v>
      </c>
      <c r="AQ309" s="63">
        <f t="shared" si="214"/>
        <v>0</v>
      </c>
      <c r="AR309" s="63">
        <f t="shared" si="215"/>
        <v>0</v>
      </c>
      <c r="AS309" s="63">
        <f t="shared" si="216"/>
        <v>0</v>
      </c>
      <c r="AT309" s="63">
        <f t="shared" si="217"/>
        <v>0</v>
      </c>
      <c r="AU309" s="87">
        <f t="shared" si="239"/>
        <v>478392.56083126384</v>
      </c>
      <c r="AV309" s="310">
        <v>477777.98000000004</v>
      </c>
      <c r="AW309" s="310">
        <f>AV309*'1. UC Assumptions'!$C$19</f>
        <v>209362.31083600002</v>
      </c>
      <c r="AX309" s="311">
        <f>IF(((S309+AA309)-AV309)*'1. UC Assumptions'!$C$19&gt;0,((S309+AA309)-AV309)*'1. UC Assumptions'!$C$19,0)</f>
        <v>86127.21334123009</v>
      </c>
      <c r="AY309" s="311">
        <f t="shared" si="240"/>
        <v>295489.52417723008</v>
      </c>
      <c r="AZ309" s="311">
        <f>ROUND(AY309/'1. UC Assumptions'!$C$19,2)</f>
        <v>674325.71</v>
      </c>
      <c r="BA309" s="311">
        <f t="shared" si="241"/>
        <v>478392.56083126384</v>
      </c>
      <c r="BB309" s="311">
        <f t="shared" si="218"/>
        <v>0</v>
      </c>
      <c r="BC309" s="311">
        <f t="shared" si="219"/>
        <v>0</v>
      </c>
      <c r="BD309" s="311">
        <f t="shared" si="220"/>
        <v>0</v>
      </c>
      <c r="BE309" s="311">
        <f t="shared" si="221"/>
        <v>0</v>
      </c>
      <c r="BF309" s="311">
        <f t="shared" si="222"/>
        <v>0</v>
      </c>
      <c r="BG309" s="311">
        <f t="shared" si="232"/>
        <v>0</v>
      </c>
      <c r="BH309" s="311">
        <v>477777.99270415108</v>
      </c>
      <c r="BI309" s="311">
        <f t="shared" ref="BI309:BI350" si="244">BA309+BF309+BG309</f>
        <v>478392.56083126384</v>
      </c>
      <c r="BJ309" s="312">
        <f t="shared" ref="BJ309:BJ350" si="245">BI309-BH309</f>
        <v>614.56812711275415</v>
      </c>
      <c r="BK309" s="311">
        <f t="shared" si="223"/>
        <v>0</v>
      </c>
      <c r="BL309" s="311">
        <f t="shared" si="224"/>
        <v>478392.56083126384</v>
      </c>
      <c r="BM309" s="311">
        <f t="shared" si="225"/>
        <v>0</v>
      </c>
      <c r="BN309" s="311">
        <f t="shared" si="226"/>
        <v>0</v>
      </c>
      <c r="BO309" s="311">
        <f t="shared" si="227"/>
        <v>0</v>
      </c>
      <c r="BP309" s="311">
        <f t="shared" si="228"/>
        <v>0</v>
      </c>
      <c r="BQ309" s="311">
        <f t="shared" si="229"/>
        <v>0</v>
      </c>
      <c r="BR309" s="311">
        <f t="shared" si="242"/>
        <v>614.58083126379643</v>
      </c>
      <c r="BS309" s="311">
        <f>ROUNDDOWN(BR309*'1. UC Assumptions'!$C$19,2)</f>
        <v>269.3</v>
      </c>
      <c r="BT309" s="313">
        <f>IF(BR309&gt;0,BR309/'1. UC Assumptions'!$C$29*'1. UC Assumptions'!$C$28,0)</f>
        <v>539.69039430369037</v>
      </c>
      <c r="BU309" s="312">
        <f>BT309*'1. UC Assumptions'!$C$19</f>
        <v>236.49233078387709</v>
      </c>
      <c r="BV309" s="312">
        <f t="shared" ref="BV309:BV348" si="246">AV309+BT309</f>
        <v>478317.67039430374</v>
      </c>
      <c r="BW309" s="79"/>
      <c r="BX309" s="93"/>
      <c r="BY309" s="93"/>
      <c r="BZ309" s="136">
        <v>203397.46774318529</v>
      </c>
      <c r="CA309" s="136">
        <v>601848.70556191262</v>
      </c>
      <c r="CB309" s="146">
        <f t="shared" si="231"/>
        <v>0</v>
      </c>
    </row>
    <row r="310" spans="1:80" s="6" customFormat="1">
      <c r="A310" s="130" t="s">
        <v>551</v>
      </c>
      <c r="B310" s="130" t="s">
        <v>552</v>
      </c>
      <c r="C310" s="246" t="s">
        <v>552</v>
      </c>
      <c r="D310" s="246" t="s">
        <v>552</v>
      </c>
      <c r="E310" s="129" t="s">
        <v>580</v>
      </c>
      <c r="F310" s="130"/>
      <c r="G310" s="130"/>
      <c r="H310" s="130" t="s">
        <v>1147</v>
      </c>
      <c r="I310" s="246" t="s">
        <v>567</v>
      </c>
      <c r="J310" s="101"/>
      <c r="K310" s="125" t="str">
        <f t="shared" si="234"/>
        <v xml:space="preserve"> </v>
      </c>
      <c r="L310" s="136">
        <v>3656788.1100000003</v>
      </c>
      <c r="M310" s="136">
        <v>5454621</v>
      </c>
      <c r="N310" s="151">
        <f t="shared" si="235"/>
        <v>0.11127921349998737</v>
      </c>
      <c r="O310" s="136">
        <v>10125319.54963742</v>
      </c>
      <c r="P310" s="136">
        <v>0</v>
      </c>
      <c r="Q310" s="136">
        <f t="shared" si="243"/>
        <v>10125319.54963742</v>
      </c>
      <c r="R310" s="136">
        <v>0</v>
      </c>
      <c r="S310" s="136">
        <f t="shared" si="233"/>
        <v>10125319.54963742</v>
      </c>
      <c r="T310" s="136">
        <f t="shared" si="202"/>
        <v>0</v>
      </c>
      <c r="U310" s="136" t="b">
        <f t="shared" si="203"/>
        <v>0</v>
      </c>
      <c r="V310" s="136">
        <v>0</v>
      </c>
      <c r="W310" s="136">
        <v>0</v>
      </c>
      <c r="X310" s="136">
        <v>0</v>
      </c>
      <c r="Y310" s="136">
        <v>0</v>
      </c>
      <c r="Z310" s="136">
        <v>0</v>
      </c>
      <c r="AA310" s="63">
        <f t="shared" si="236"/>
        <v>0</v>
      </c>
      <c r="AB310" s="63">
        <v>0</v>
      </c>
      <c r="AC310" s="63">
        <f t="shared" si="237"/>
        <v>10125319.54963742</v>
      </c>
      <c r="AD310" s="44">
        <f>IF(E310='2. UC Pool Allocations by Type'!B$5,'2. UC Pool Allocations by Type'!J$5,IF(E310='2. UC Pool Allocations by Type'!B$6,'2. UC Pool Allocations by Type'!J$6,IF(E310='2. UC Pool Allocations by Type'!B$7,'2. UC Pool Allocations by Type'!J$7,IF(E310='2. UC Pool Allocations by Type'!B$10,'2. UC Pool Allocations by Type'!J$10,IF(E310='2. UC Pool Allocations by Type'!B$14,'2. UC Pool Allocations by Type'!J$14,IF(E310='2. UC Pool Allocations by Type'!B$15,'2. UC Pool Allocations by Type'!J$15,IF(E310='2. UC Pool Allocations by Type'!B$16,'2. UC Pool Allocations by Type'!J$16,0)))))))</f>
        <v>1888113440.4202065</v>
      </c>
      <c r="AE310" s="64">
        <f t="shared" si="204"/>
        <v>10125319.54963742</v>
      </c>
      <c r="AF310" s="64">
        <f t="shared" si="205"/>
        <v>0</v>
      </c>
      <c r="AG310" s="64">
        <f t="shared" si="206"/>
        <v>0</v>
      </c>
      <c r="AH310" s="64">
        <f t="shared" si="207"/>
        <v>0</v>
      </c>
      <c r="AI310" s="64">
        <f t="shared" si="208"/>
        <v>0</v>
      </c>
      <c r="AJ310" s="64">
        <f t="shared" si="209"/>
        <v>0</v>
      </c>
      <c r="AK310" s="64">
        <f t="shared" si="210"/>
        <v>0</v>
      </c>
      <c r="AL310" s="42">
        <f t="shared" si="211"/>
        <v>3779253.0593536599</v>
      </c>
      <c r="AM310" s="44">
        <f>IF($F310=$E$362,S310*'1. UC Assumptions'!$H$14,0)</f>
        <v>0</v>
      </c>
      <c r="AN310" s="63">
        <f t="shared" si="238"/>
        <v>0</v>
      </c>
      <c r="AO310" s="63">
        <f t="shared" si="212"/>
        <v>0</v>
      </c>
      <c r="AP310" s="63">
        <f t="shared" si="213"/>
        <v>0</v>
      </c>
      <c r="AQ310" s="63">
        <f t="shared" si="214"/>
        <v>0</v>
      </c>
      <c r="AR310" s="63">
        <f t="shared" si="215"/>
        <v>0</v>
      </c>
      <c r="AS310" s="63">
        <f t="shared" si="216"/>
        <v>3779253.0593536599</v>
      </c>
      <c r="AT310" s="63">
        <f t="shared" si="217"/>
        <v>-415818.02712899429</v>
      </c>
      <c r="AU310" s="87">
        <f t="shared" si="239"/>
        <v>3363435.0322246654</v>
      </c>
      <c r="AV310" s="310">
        <v>3250409.3899999997</v>
      </c>
      <c r="AW310" s="310">
        <f>AV310*'1. UC Assumptions'!$C$19</f>
        <v>1424329.3946979998</v>
      </c>
      <c r="AX310" s="311">
        <f>IF(((S310+AA310)-AV310)*'1. UC Assumptions'!$C$19&gt;0,((S310+AA310)-AV310)*'1. UC Assumptions'!$C$19,0)</f>
        <v>3012585.6319531174</v>
      </c>
      <c r="AY310" s="311">
        <f t="shared" si="240"/>
        <v>4436915.026651117</v>
      </c>
      <c r="AZ310" s="311">
        <f>ROUND(AY310/'1. UC Assumptions'!$C$19,2)</f>
        <v>10125319.550000001</v>
      </c>
      <c r="BA310" s="311">
        <f t="shared" si="241"/>
        <v>3363435.0322246654</v>
      </c>
      <c r="BB310" s="311">
        <f t="shared" si="218"/>
        <v>0</v>
      </c>
      <c r="BC310" s="311">
        <f t="shared" si="219"/>
        <v>0</v>
      </c>
      <c r="BD310" s="311">
        <f t="shared" si="220"/>
        <v>6761884.5177753353</v>
      </c>
      <c r="BE310" s="311">
        <f t="shared" si="221"/>
        <v>0</v>
      </c>
      <c r="BF310" s="311">
        <f t="shared" si="222"/>
        <v>0</v>
      </c>
      <c r="BG310" s="311">
        <f t="shared" si="232"/>
        <v>0</v>
      </c>
      <c r="BH310" s="311">
        <v>2913322.2321500652</v>
      </c>
      <c r="BI310" s="311">
        <f t="shared" si="244"/>
        <v>3363435.0322246654</v>
      </c>
      <c r="BJ310" s="312">
        <f t="shared" si="245"/>
        <v>450112.80007460015</v>
      </c>
      <c r="BK310" s="311">
        <f t="shared" si="223"/>
        <v>3363435.0322246654</v>
      </c>
      <c r="BL310" s="311">
        <f t="shared" si="224"/>
        <v>0</v>
      </c>
      <c r="BM310" s="311">
        <f t="shared" si="225"/>
        <v>0</v>
      </c>
      <c r="BN310" s="311">
        <f t="shared" si="226"/>
        <v>0</v>
      </c>
      <c r="BO310" s="311">
        <f t="shared" si="227"/>
        <v>0</v>
      </c>
      <c r="BP310" s="311">
        <f t="shared" si="228"/>
        <v>0</v>
      </c>
      <c r="BQ310" s="311">
        <f t="shared" si="229"/>
        <v>0</v>
      </c>
      <c r="BR310" s="311">
        <f t="shared" si="242"/>
        <v>113025.64222466573</v>
      </c>
      <c r="BS310" s="311">
        <f>ROUNDDOWN(BR310*'1. UC Assumptions'!$C$19,2)</f>
        <v>49527.83</v>
      </c>
      <c r="BT310" s="313">
        <f>IF(BR310&gt;0,BR310/'1. UC Assumptions'!$C$29*'1. UC Assumptions'!$C$28,0)</f>
        <v>99252.775738583281</v>
      </c>
      <c r="BU310" s="312">
        <f>BT310*'1. UC Assumptions'!$C$19</f>
        <v>43492.56632864719</v>
      </c>
      <c r="BV310" s="312">
        <f t="shared" si="246"/>
        <v>3349662.1657385831</v>
      </c>
      <c r="BW310" s="79"/>
      <c r="BX310" s="93"/>
      <c r="BY310" s="93"/>
      <c r="BZ310" s="136">
        <v>4162231.99</v>
      </c>
      <c r="CA310" s="136">
        <v>10125319.54963742</v>
      </c>
      <c r="CB310" s="146">
        <f t="shared" si="231"/>
        <v>0</v>
      </c>
    </row>
    <row r="311" spans="1:80" s="6" customFormat="1">
      <c r="A311" s="130" t="s">
        <v>285</v>
      </c>
      <c r="B311" s="130" t="s">
        <v>885</v>
      </c>
      <c r="C311" s="246" t="s">
        <v>885</v>
      </c>
      <c r="D311" s="246" t="s">
        <v>885</v>
      </c>
      <c r="E311" s="129" t="s">
        <v>599</v>
      </c>
      <c r="F311" s="130" t="s">
        <v>604</v>
      </c>
      <c r="G311" s="130"/>
      <c r="H311" s="130" t="s">
        <v>729</v>
      </c>
      <c r="I311" s="246" t="s">
        <v>1329</v>
      </c>
      <c r="J311" s="101"/>
      <c r="K311" s="125" t="str">
        <f t="shared" si="234"/>
        <v xml:space="preserve"> </v>
      </c>
      <c r="L311" s="136">
        <v>151733.41697899275</v>
      </c>
      <c r="M311" s="136">
        <v>1002263</v>
      </c>
      <c r="N311" s="151">
        <f t="shared" si="235"/>
        <v>7.9623839404240337E-2</v>
      </c>
      <c r="O311" s="136">
        <v>1245882.0423575968</v>
      </c>
      <c r="P311" s="136">
        <v>0</v>
      </c>
      <c r="Q311" s="136">
        <f t="shared" si="243"/>
        <v>1245882.0423575968</v>
      </c>
      <c r="R311" s="136">
        <v>0</v>
      </c>
      <c r="S311" s="136">
        <f t="shared" si="233"/>
        <v>1245882.0423575968</v>
      </c>
      <c r="T311" s="136" t="b">
        <f t="shared" si="202"/>
        <v>0</v>
      </c>
      <c r="U311" s="136">
        <f t="shared" si="203"/>
        <v>1245882.0423575968</v>
      </c>
      <c r="V311" s="136">
        <v>0</v>
      </c>
      <c r="W311" s="136">
        <v>0</v>
      </c>
      <c r="X311" s="136">
        <v>0</v>
      </c>
      <c r="Y311" s="136">
        <v>0</v>
      </c>
      <c r="Z311" s="136">
        <v>0</v>
      </c>
      <c r="AA311" s="63">
        <f t="shared" si="236"/>
        <v>0</v>
      </c>
      <c r="AB311" s="63">
        <v>0</v>
      </c>
      <c r="AC311" s="63">
        <f t="shared" si="237"/>
        <v>1245882.0423575968</v>
      </c>
      <c r="AD311" s="44">
        <f>IF(E311='2. UC Pool Allocations by Type'!B$5,'2. UC Pool Allocations by Type'!J$5,IF(E311='2. UC Pool Allocations by Type'!B$6,'2. UC Pool Allocations by Type'!J$6,IF(E311='2. UC Pool Allocations by Type'!B$7,'2. UC Pool Allocations by Type'!J$7,IF(E311='2. UC Pool Allocations by Type'!B$10,'2. UC Pool Allocations by Type'!J$10,IF(E311='2. UC Pool Allocations by Type'!B$14,'2. UC Pool Allocations by Type'!J$14,IF(E311='2. UC Pool Allocations by Type'!B$15,'2. UC Pool Allocations by Type'!J$15,IF(E311='2. UC Pool Allocations by Type'!B$16,'2. UC Pool Allocations by Type'!J$16,0)))))))</f>
        <v>232198730.65142876</v>
      </c>
      <c r="AE311" s="64">
        <f t="shared" si="204"/>
        <v>0</v>
      </c>
      <c r="AF311" s="64">
        <f t="shared" si="205"/>
        <v>1245882.0423575968</v>
      </c>
      <c r="AG311" s="64">
        <f t="shared" si="206"/>
        <v>0</v>
      </c>
      <c r="AH311" s="64">
        <f t="shared" si="207"/>
        <v>0</v>
      </c>
      <c r="AI311" s="64">
        <f t="shared" si="208"/>
        <v>0</v>
      </c>
      <c r="AJ311" s="64">
        <f t="shared" si="209"/>
        <v>0</v>
      </c>
      <c r="AK311" s="64">
        <f t="shared" si="210"/>
        <v>0</v>
      </c>
      <c r="AL311" s="42">
        <f t="shared" si="211"/>
        <v>623980.43094301445</v>
      </c>
      <c r="AM311" s="44">
        <f>IF($F311=$E$362,S311*'1. UC Assumptions'!$H$14,0)</f>
        <v>990316.49520732043</v>
      </c>
      <c r="AN311" s="63">
        <f t="shared" si="238"/>
        <v>366336.06426430598</v>
      </c>
      <c r="AO311" s="63">
        <f t="shared" si="212"/>
        <v>366336.06426430598</v>
      </c>
      <c r="AP311" s="63">
        <f t="shared" si="213"/>
        <v>0</v>
      </c>
      <c r="AQ311" s="63">
        <f t="shared" si="214"/>
        <v>0</v>
      </c>
      <c r="AR311" s="63">
        <f t="shared" si="215"/>
        <v>0</v>
      </c>
      <c r="AS311" s="63">
        <f t="shared" si="216"/>
        <v>0</v>
      </c>
      <c r="AT311" s="63">
        <f t="shared" si="217"/>
        <v>0</v>
      </c>
      <c r="AU311" s="87">
        <f t="shared" si="239"/>
        <v>990316.49520732043</v>
      </c>
      <c r="AV311" s="310">
        <v>965777.98</v>
      </c>
      <c r="AW311" s="310">
        <f>AV311*'1. UC Assumptions'!$C$19</f>
        <v>423203.910836</v>
      </c>
      <c r="AX311" s="311">
        <f>IF(((S311+AA311)-AV311)*'1. UC Assumptions'!$C$19&gt;0,((S311+AA311)-AV311)*'1. UC Assumptions'!$C$19,0)</f>
        <v>122741.60012509892</v>
      </c>
      <c r="AY311" s="311">
        <f t="shared" si="240"/>
        <v>545945.51096109895</v>
      </c>
      <c r="AZ311" s="311">
        <f>ROUND(AY311/'1. UC Assumptions'!$C$19,2)</f>
        <v>1245882.04</v>
      </c>
      <c r="BA311" s="311">
        <f t="shared" si="241"/>
        <v>990316.49520732043</v>
      </c>
      <c r="BB311" s="311">
        <f t="shared" si="218"/>
        <v>0</v>
      </c>
      <c r="BC311" s="311">
        <f t="shared" si="219"/>
        <v>0</v>
      </c>
      <c r="BD311" s="311">
        <f t="shared" si="220"/>
        <v>0</v>
      </c>
      <c r="BE311" s="311">
        <f t="shared" si="221"/>
        <v>0</v>
      </c>
      <c r="BF311" s="311">
        <f t="shared" si="222"/>
        <v>0</v>
      </c>
      <c r="BG311" s="311">
        <f t="shared" si="232"/>
        <v>0</v>
      </c>
      <c r="BH311" s="311">
        <v>965778.00021448534</v>
      </c>
      <c r="BI311" s="311">
        <f t="shared" si="244"/>
        <v>990316.49520732043</v>
      </c>
      <c r="BJ311" s="312">
        <f t="shared" si="245"/>
        <v>24538.494992835098</v>
      </c>
      <c r="BK311" s="311">
        <f t="shared" si="223"/>
        <v>0</v>
      </c>
      <c r="BL311" s="311">
        <f t="shared" si="224"/>
        <v>990316.49520732043</v>
      </c>
      <c r="BM311" s="311">
        <f t="shared" si="225"/>
        <v>0</v>
      </c>
      <c r="BN311" s="311">
        <f t="shared" si="226"/>
        <v>0</v>
      </c>
      <c r="BO311" s="311">
        <f t="shared" si="227"/>
        <v>0</v>
      </c>
      <c r="BP311" s="311">
        <f t="shared" si="228"/>
        <v>0</v>
      </c>
      <c r="BQ311" s="311">
        <f t="shared" si="229"/>
        <v>0</v>
      </c>
      <c r="BR311" s="311">
        <f t="shared" si="242"/>
        <v>24538.515207320452</v>
      </c>
      <c r="BS311" s="311">
        <f>ROUNDDOWN(BR311*'1. UC Assumptions'!$C$19,2)</f>
        <v>10752.77</v>
      </c>
      <c r="BT311" s="313">
        <f>IF(BR311&gt;0,BR311/'1. UC Assumptions'!$C$29*'1. UC Assumptions'!$C$28,0)</f>
        <v>21548.346896262858</v>
      </c>
      <c r="BU311" s="312">
        <f>BT311*'1. UC Assumptions'!$C$19</f>
        <v>9442.4856099423832</v>
      </c>
      <c r="BV311" s="312">
        <f t="shared" si="246"/>
        <v>987326.32689626282</v>
      </c>
      <c r="BW311" s="79"/>
      <c r="BX311" s="93"/>
      <c r="BY311" s="93"/>
      <c r="BZ311" s="136">
        <v>181054.16697899275</v>
      </c>
      <c r="CA311" s="136">
        <v>1245882.0423575968</v>
      </c>
      <c r="CB311" s="146">
        <f t="shared" si="231"/>
        <v>0</v>
      </c>
    </row>
    <row r="312" spans="1:80" s="6" customFormat="1">
      <c r="A312" s="130" t="s">
        <v>1275</v>
      </c>
      <c r="B312" s="130" t="s">
        <v>258</v>
      </c>
      <c r="C312" s="246" t="s">
        <v>258</v>
      </c>
      <c r="D312" s="246" t="s">
        <v>258</v>
      </c>
      <c r="E312" s="129" t="s">
        <v>580</v>
      </c>
      <c r="F312" s="130"/>
      <c r="G312" s="130"/>
      <c r="H312" s="130" t="s">
        <v>1148</v>
      </c>
      <c r="I312" s="246" t="s">
        <v>564</v>
      </c>
      <c r="J312" s="101"/>
      <c r="K312" s="125">
        <f t="shared" si="234"/>
        <v>1</v>
      </c>
      <c r="L312" s="136">
        <v>7712976.3285669256</v>
      </c>
      <c r="M312" s="136">
        <v>21629141</v>
      </c>
      <c r="N312" s="151">
        <f t="shared" si="235"/>
        <v>9.6916537931194924E-2</v>
      </c>
      <c r="O312" s="136">
        <v>32185853.755622551</v>
      </c>
      <c r="P312" s="136">
        <v>0</v>
      </c>
      <c r="Q312" s="136">
        <f t="shared" si="243"/>
        <v>32185853.755622551</v>
      </c>
      <c r="R312" s="136">
        <v>3060852.1513640378</v>
      </c>
      <c r="S312" s="136">
        <f t="shared" si="233"/>
        <v>29125001.604258515</v>
      </c>
      <c r="T312" s="136">
        <f t="shared" si="202"/>
        <v>0</v>
      </c>
      <c r="U312" s="136" t="b">
        <f t="shared" si="203"/>
        <v>0</v>
      </c>
      <c r="V312" s="136">
        <v>3127464</v>
      </c>
      <c r="W312" s="136">
        <v>0</v>
      </c>
      <c r="X312" s="136">
        <v>0</v>
      </c>
      <c r="Y312" s="136">
        <v>0</v>
      </c>
      <c r="Z312" s="136">
        <v>0</v>
      </c>
      <c r="AA312" s="63">
        <f t="shared" si="236"/>
        <v>3127464</v>
      </c>
      <c r="AB312" s="63">
        <v>0</v>
      </c>
      <c r="AC312" s="63">
        <f t="shared" si="237"/>
        <v>32252465.604258515</v>
      </c>
      <c r="AD312" s="44">
        <f>IF(E312='2. UC Pool Allocations by Type'!B$5,'2. UC Pool Allocations by Type'!J$5,IF(E312='2. UC Pool Allocations by Type'!B$6,'2. UC Pool Allocations by Type'!J$6,IF(E312='2. UC Pool Allocations by Type'!B$7,'2. UC Pool Allocations by Type'!J$7,IF(E312='2. UC Pool Allocations by Type'!B$10,'2. UC Pool Allocations by Type'!J$10,IF(E312='2. UC Pool Allocations by Type'!B$14,'2. UC Pool Allocations by Type'!J$14,IF(E312='2. UC Pool Allocations by Type'!B$15,'2. UC Pool Allocations by Type'!J$15,IF(E312='2. UC Pool Allocations by Type'!B$16,'2. UC Pool Allocations by Type'!J$16,0)))))))</f>
        <v>1888113440.4202065</v>
      </c>
      <c r="AE312" s="64">
        <f t="shared" si="204"/>
        <v>32252465.604258515</v>
      </c>
      <c r="AF312" s="64">
        <f t="shared" si="205"/>
        <v>0</v>
      </c>
      <c r="AG312" s="64">
        <f t="shared" si="206"/>
        <v>0</v>
      </c>
      <c r="AH312" s="64">
        <f t="shared" si="207"/>
        <v>0</v>
      </c>
      <c r="AI312" s="64">
        <f t="shared" si="208"/>
        <v>0</v>
      </c>
      <c r="AJ312" s="64">
        <f t="shared" si="209"/>
        <v>0</v>
      </c>
      <c r="AK312" s="64">
        <f t="shared" si="210"/>
        <v>0</v>
      </c>
      <c r="AL312" s="42">
        <f t="shared" si="211"/>
        <v>12038161.236200934</v>
      </c>
      <c r="AM312" s="44">
        <f>IF($F312=$E$362,S312*'1. UC Assumptions'!$H$14,0)</f>
        <v>0</v>
      </c>
      <c r="AN312" s="63">
        <f t="shared" si="238"/>
        <v>0</v>
      </c>
      <c r="AO312" s="63">
        <f t="shared" si="212"/>
        <v>0</v>
      </c>
      <c r="AP312" s="63">
        <f t="shared" si="213"/>
        <v>0</v>
      </c>
      <c r="AQ312" s="63">
        <f t="shared" si="214"/>
        <v>0</v>
      </c>
      <c r="AR312" s="63">
        <f t="shared" si="215"/>
        <v>0</v>
      </c>
      <c r="AS312" s="63">
        <f t="shared" si="216"/>
        <v>12038161.236200934</v>
      </c>
      <c r="AT312" s="63">
        <f t="shared" si="217"/>
        <v>-1324516.8759230683</v>
      </c>
      <c r="AU312" s="87">
        <f t="shared" si="239"/>
        <v>10713644.360277865</v>
      </c>
      <c r="AV312" s="310">
        <v>10503927.170000002</v>
      </c>
      <c r="AW312" s="310">
        <f>AV312*'1. UC Assumptions'!$C$19</f>
        <v>4602820.8858940005</v>
      </c>
      <c r="AX312" s="311">
        <f>IF(((S312+AA312)-AV312)*'1. UC Assumptions'!$C$19&gt;0,((S312+AA312)-AV312)*'1. UC Assumptions'!$C$19,0)</f>
        <v>9530209.5418920796</v>
      </c>
      <c r="AY312" s="311">
        <f t="shared" si="240"/>
        <v>14133030.42778608</v>
      </c>
      <c r="AZ312" s="311">
        <f>ROUND(AY312/'1. UC Assumptions'!$C$19,2)</f>
        <v>32252465.600000001</v>
      </c>
      <c r="BA312" s="311">
        <f t="shared" si="241"/>
        <v>10713644.360277865</v>
      </c>
      <c r="BB312" s="311">
        <f t="shared" si="218"/>
        <v>0</v>
      </c>
      <c r="BC312" s="311">
        <f t="shared" si="219"/>
        <v>0</v>
      </c>
      <c r="BD312" s="311">
        <f t="shared" si="220"/>
        <v>21538821.239722136</v>
      </c>
      <c r="BE312" s="311">
        <f t="shared" si="221"/>
        <v>0</v>
      </c>
      <c r="BF312" s="311">
        <f t="shared" si="222"/>
        <v>0</v>
      </c>
      <c r="BG312" s="311">
        <f t="shared" si="232"/>
        <v>0</v>
      </c>
      <c r="BH312" s="311">
        <v>9414606.2164873797</v>
      </c>
      <c r="BI312" s="311">
        <f t="shared" si="244"/>
        <v>10713644.360277865</v>
      </c>
      <c r="BJ312" s="312">
        <f t="shared" si="245"/>
        <v>1299038.1437904853</v>
      </c>
      <c r="BK312" s="311">
        <f t="shared" si="223"/>
        <v>10713644.360277865</v>
      </c>
      <c r="BL312" s="311">
        <f t="shared" si="224"/>
        <v>0</v>
      </c>
      <c r="BM312" s="311">
        <f t="shared" si="225"/>
        <v>0</v>
      </c>
      <c r="BN312" s="311">
        <f t="shared" si="226"/>
        <v>0</v>
      </c>
      <c r="BO312" s="311">
        <f t="shared" si="227"/>
        <v>0</v>
      </c>
      <c r="BP312" s="311">
        <f t="shared" si="228"/>
        <v>0</v>
      </c>
      <c r="BQ312" s="311">
        <f t="shared" si="229"/>
        <v>0</v>
      </c>
      <c r="BR312" s="311">
        <f t="shared" si="242"/>
        <v>209717.19027786329</v>
      </c>
      <c r="BS312" s="311">
        <f>ROUNDDOWN(BR312*'1. UC Assumptions'!$C$19,2)</f>
        <v>91898.07</v>
      </c>
      <c r="BT312" s="313">
        <f>IF(BR312&gt;0,BR312/'1. UC Assumptions'!$C$29*'1. UC Assumptions'!$C$28,0)</f>
        <v>184161.86668331159</v>
      </c>
      <c r="BU312" s="312">
        <f>BT312*'1. UC Assumptions'!$C$19</f>
        <v>80699.729980627133</v>
      </c>
      <c r="BV312" s="312">
        <f t="shared" si="246"/>
        <v>10688089.036683314</v>
      </c>
      <c r="BW312" s="79"/>
      <c r="BX312" s="93"/>
      <c r="BY312" s="93"/>
      <c r="BZ312" s="136">
        <v>8940424.9685669262</v>
      </c>
      <c r="CA312" s="136">
        <v>32185853.755622551</v>
      </c>
      <c r="CB312" s="146">
        <f t="shared" si="231"/>
        <v>0</v>
      </c>
    </row>
    <row r="313" spans="1:80" s="6" customFormat="1">
      <c r="A313" s="130" t="s">
        <v>1276</v>
      </c>
      <c r="B313" s="130" t="s">
        <v>436</v>
      </c>
      <c r="C313" s="246" t="s">
        <v>436</v>
      </c>
      <c r="D313" s="246" t="s">
        <v>436</v>
      </c>
      <c r="E313" s="129" t="s">
        <v>580</v>
      </c>
      <c r="F313" s="130" t="s">
        <v>604</v>
      </c>
      <c r="G313" s="130"/>
      <c r="H313" s="130" t="s">
        <v>1149</v>
      </c>
      <c r="I313" s="246" t="s">
        <v>1464</v>
      </c>
      <c r="J313" s="101"/>
      <c r="K313" s="125" t="str">
        <f t="shared" si="234"/>
        <v xml:space="preserve"> </v>
      </c>
      <c r="L313" s="136">
        <v>280925.42999999982</v>
      </c>
      <c r="M313" s="136">
        <v>1852488</v>
      </c>
      <c r="N313" s="151">
        <f t="shared" si="235"/>
        <v>0.10945008843518567</v>
      </c>
      <c r="O313" s="136">
        <v>2366915.7185823126</v>
      </c>
      <c r="P313" s="136">
        <v>0</v>
      </c>
      <c r="Q313" s="136">
        <f t="shared" si="243"/>
        <v>2366915.7185823126</v>
      </c>
      <c r="R313" s="136">
        <v>0</v>
      </c>
      <c r="S313" s="136">
        <f t="shared" si="233"/>
        <v>2366915.7185823126</v>
      </c>
      <c r="T313" s="136">
        <f t="shared" si="202"/>
        <v>2366915.7185823126</v>
      </c>
      <c r="U313" s="136" t="b">
        <f t="shared" si="203"/>
        <v>0</v>
      </c>
      <c r="V313" s="136">
        <v>0</v>
      </c>
      <c r="W313" s="136">
        <v>0</v>
      </c>
      <c r="X313" s="136">
        <v>0</v>
      </c>
      <c r="Y313" s="136">
        <v>0</v>
      </c>
      <c r="Z313" s="136">
        <v>0</v>
      </c>
      <c r="AA313" s="63">
        <f t="shared" si="236"/>
        <v>0</v>
      </c>
      <c r="AB313" s="63">
        <v>0</v>
      </c>
      <c r="AC313" s="63">
        <f t="shared" si="237"/>
        <v>2366915.7185823126</v>
      </c>
      <c r="AD313" s="44">
        <f>IF(E313='2. UC Pool Allocations by Type'!B$5,'2. UC Pool Allocations by Type'!J$5,IF(E313='2. UC Pool Allocations by Type'!B$6,'2. UC Pool Allocations by Type'!J$6,IF(E313='2. UC Pool Allocations by Type'!B$7,'2. UC Pool Allocations by Type'!J$7,IF(E313='2. UC Pool Allocations by Type'!B$10,'2. UC Pool Allocations by Type'!J$10,IF(E313='2. UC Pool Allocations by Type'!B$14,'2. UC Pool Allocations by Type'!J$14,IF(E313='2. UC Pool Allocations by Type'!B$15,'2. UC Pool Allocations by Type'!J$15,IF(E313='2. UC Pool Allocations by Type'!B$16,'2. UC Pool Allocations by Type'!J$16,0)))))))</f>
        <v>1888113440.4202065</v>
      </c>
      <c r="AE313" s="64">
        <f t="shared" si="204"/>
        <v>2366915.7185823126</v>
      </c>
      <c r="AF313" s="64">
        <f t="shared" si="205"/>
        <v>0</v>
      </c>
      <c r="AG313" s="64">
        <f t="shared" si="206"/>
        <v>0</v>
      </c>
      <c r="AH313" s="64">
        <f t="shared" si="207"/>
        <v>0</v>
      </c>
      <c r="AI313" s="64">
        <f t="shared" si="208"/>
        <v>0</v>
      </c>
      <c r="AJ313" s="64">
        <f t="shared" si="209"/>
        <v>0</v>
      </c>
      <c r="AK313" s="64">
        <f t="shared" si="210"/>
        <v>0</v>
      </c>
      <c r="AL313" s="42">
        <f t="shared" si="211"/>
        <v>883446.04106887581</v>
      </c>
      <c r="AM313" s="44">
        <f>IF($F313=$E$362,S313*'1. UC Assumptions'!$H$14,0)</f>
        <v>1881394.5455397868</v>
      </c>
      <c r="AN313" s="63">
        <f t="shared" si="238"/>
        <v>997948.50447091099</v>
      </c>
      <c r="AO313" s="63">
        <f t="shared" si="212"/>
        <v>0</v>
      </c>
      <c r="AP313" s="63">
        <f t="shared" si="213"/>
        <v>0</v>
      </c>
      <c r="AQ313" s="63">
        <f t="shared" si="214"/>
        <v>0</v>
      </c>
      <c r="AR313" s="63">
        <f t="shared" si="215"/>
        <v>997948.50447091099</v>
      </c>
      <c r="AS313" s="63">
        <f t="shared" si="216"/>
        <v>0</v>
      </c>
      <c r="AT313" s="63">
        <f t="shared" si="217"/>
        <v>0</v>
      </c>
      <c r="AU313" s="87">
        <f t="shared" si="239"/>
        <v>1881394.5455397868</v>
      </c>
      <c r="AV313" s="310">
        <v>1786772.31</v>
      </c>
      <c r="AW313" s="310">
        <f>AV313*'1. UC Assumptions'!$C$19</f>
        <v>782963.62624200003</v>
      </c>
      <c r="AX313" s="311">
        <f>IF(((S313+AA313)-AV313)*'1. UC Assumptions'!$C$19&gt;0,((S313+AA313)-AV313)*'1. UC Assumptions'!$C$19,0)</f>
        <v>254218.84164076933</v>
      </c>
      <c r="AY313" s="311">
        <f t="shared" si="240"/>
        <v>1037182.4678827694</v>
      </c>
      <c r="AZ313" s="311">
        <f>ROUND(AY313/'1. UC Assumptions'!$C$19,2)</f>
        <v>2366915.7200000002</v>
      </c>
      <c r="BA313" s="311">
        <f t="shared" si="241"/>
        <v>1881394.5455397868</v>
      </c>
      <c r="BB313" s="311">
        <f t="shared" si="218"/>
        <v>0</v>
      </c>
      <c r="BC313" s="311">
        <f t="shared" si="219"/>
        <v>0</v>
      </c>
      <c r="BD313" s="311">
        <f t="shared" si="220"/>
        <v>485521.1744602134</v>
      </c>
      <c r="BE313" s="311">
        <f t="shared" si="221"/>
        <v>0</v>
      </c>
      <c r="BF313" s="311">
        <f t="shared" si="222"/>
        <v>0</v>
      </c>
      <c r="BG313" s="311">
        <f t="shared" si="232"/>
        <v>0</v>
      </c>
      <c r="BH313" s="311">
        <v>1785686.2493818062</v>
      </c>
      <c r="BI313" s="311">
        <f t="shared" si="244"/>
        <v>1881394.5455397868</v>
      </c>
      <c r="BJ313" s="312">
        <f t="shared" si="245"/>
        <v>95708.296157980571</v>
      </c>
      <c r="BK313" s="311">
        <f t="shared" si="223"/>
        <v>1881394.5455397868</v>
      </c>
      <c r="BL313" s="311">
        <f t="shared" si="224"/>
        <v>0</v>
      </c>
      <c r="BM313" s="311">
        <f t="shared" si="225"/>
        <v>0</v>
      </c>
      <c r="BN313" s="311">
        <f t="shared" si="226"/>
        <v>0</v>
      </c>
      <c r="BO313" s="311">
        <f t="shared" si="227"/>
        <v>0</v>
      </c>
      <c r="BP313" s="311">
        <f t="shared" si="228"/>
        <v>0</v>
      </c>
      <c r="BQ313" s="311">
        <f t="shared" si="229"/>
        <v>0</v>
      </c>
      <c r="BR313" s="311">
        <f t="shared" si="242"/>
        <v>94622.23553978675</v>
      </c>
      <c r="BS313" s="311">
        <f>ROUNDDOWN(BR313*'1. UC Assumptions'!$C$19,2)</f>
        <v>41463.46</v>
      </c>
      <c r="BT313" s="313">
        <f>IF(BR313&gt;0,BR313/'1. UC Assumptions'!$C$29*'1. UC Assumptions'!$C$28,0)</f>
        <v>83091.936830103979</v>
      </c>
      <c r="BU313" s="312">
        <f>BT313*'1. UC Assumptions'!$C$19</f>
        <v>36410.886718951559</v>
      </c>
      <c r="BV313" s="312">
        <f t="shared" si="246"/>
        <v>1869864.2468301039</v>
      </c>
      <c r="BW313" s="79"/>
      <c r="BX313" s="93"/>
      <c r="BY313" s="93"/>
      <c r="BZ313" s="136">
        <v>395567.51999999979</v>
      </c>
      <c r="CA313" s="136">
        <v>2366915.7185823126</v>
      </c>
      <c r="CB313" s="146">
        <f t="shared" si="231"/>
        <v>0</v>
      </c>
    </row>
    <row r="314" spans="1:80" s="6" customFormat="1">
      <c r="A314" s="130" t="s">
        <v>1277</v>
      </c>
      <c r="B314" s="130" t="s">
        <v>194</v>
      </c>
      <c r="C314" s="246" t="s">
        <v>194</v>
      </c>
      <c r="D314" s="246" t="s">
        <v>194</v>
      </c>
      <c r="E314" s="129" t="s">
        <v>580</v>
      </c>
      <c r="F314" s="130" t="s">
        <v>604</v>
      </c>
      <c r="G314" s="130"/>
      <c r="H314" s="130" t="s">
        <v>1150</v>
      </c>
      <c r="I314" s="246" t="s">
        <v>1465</v>
      </c>
      <c r="J314" s="101"/>
      <c r="K314" s="125" t="str">
        <f t="shared" si="234"/>
        <v xml:space="preserve"> </v>
      </c>
      <c r="L314" s="136">
        <v>436943.96004340408</v>
      </c>
      <c r="M314" s="136">
        <v>1028591.47</v>
      </c>
      <c r="N314" s="151">
        <f t="shared" si="235"/>
        <v>6.8600588356576564E-2</v>
      </c>
      <c r="O314" s="136">
        <v>1566072.0228017899</v>
      </c>
      <c r="P314" s="136">
        <v>0</v>
      </c>
      <c r="Q314" s="136">
        <f t="shared" si="243"/>
        <v>1566072.0228017899</v>
      </c>
      <c r="R314" s="136">
        <v>0</v>
      </c>
      <c r="S314" s="136">
        <f t="shared" si="233"/>
        <v>1566072.0228017899</v>
      </c>
      <c r="T314" s="136">
        <f t="shared" si="202"/>
        <v>1566072.0228017899</v>
      </c>
      <c r="U314" s="136" t="b">
        <f t="shared" si="203"/>
        <v>0</v>
      </c>
      <c r="V314" s="136">
        <v>0</v>
      </c>
      <c r="W314" s="136">
        <v>0</v>
      </c>
      <c r="X314" s="136">
        <v>0</v>
      </c>
      <c r="Y314" s="136">
        <v>0</v>
      </c>
      <c r="Z314" s="136">
        <v>0</v>
      </c>
      <c r="AA314" s="63">
        <f t="shared" si="236"/>
        <v>0</v>
      </c>
      <c r="AB314" s="63">
        <v>0</v>
      </c>
      <c r="AC314" s="63">
        <f t="shared" si="237"/>
        <v>1566072.0228017899</v>
      </c>
      <c r="AD314" s="44">
        <f>IF(E314='2. UC Pool Allocations by Type'!B$5,'2. UC Pool Allocations by Type'!J$5,IF(E314='2. UC Pool Allocations by Type'!B$6,'2. UC Pool Allocations by Type'!J$6,IF(E314='2. UC Pool Allocations by Type'!B$7,'2. UC Pool Allocations by Type'!J$7,IF(E314='2. UC Pool Allocations by Type'!B$10,'2. UC Pool Allocations by Type'!J$10,IF(E314='2. UC Pool Allocations by Type'!B$14,'2. UC Pool Allocations by Type'!J$14,IF(E314='2. UC Pool Allocations by Type'!B$15,'2. UC Pool Allocations by Type'!J$15,IF(E314='2. UC Pool Allocations by Type'!B$16,'2. UC Pool Allocations by Type'!J$16,0)))))))</f>
        <v>1888113440.4202065</v>
      </c>
      <c r="AE314" s="64">
        <f t="shared" si="204"/>
        <v>1566072.0228017899</v>
      </c>
      <c r="AF314" s="64">
        <f t="shared" si="205"/>
        <v>0</v>
      </c>
      <c r="AG314" s="64">
        <f t="shared" si="206"/>
        <v>0</v>
      </c>
      <c r="AH314" s="64">
        <f t="shared" si="207"/>
        <v>0</v>
      </c>
      <c r="AI314" s="64">
        <f t="shared" si="208"/>
        <v>0</v>
      </c>
      <c r="AJ314" s="64">
        <f t="shared" si="209"/>
        <v>0</v>
      </c>
      <c r="AK314" s="64">
        <f t="shared" si="210"/>
        <v>0</v>
      </c>
      <c r="AL314" s="42">
        <f t="shared" si="211"/>
        <v>584532.9082531305</v>
      </c>
      <c r="AM314" s="44">
        <f>IF($F314=$E$362,S314*'1. UC Assumptions'!$H$14,0)</f>
        <v>1244826.4796629611</v>
      </c>
      <c r="AN314" s="63">
        <f t="shared" si="238"/>
        <v>660293.57140983059</v>
      </c>
      <c r="AO314" s="63">
        <f t="shared" si="212"/>
        <v>0</v>
      </c>
      <c r="AP314" s="63">
        <f t="shared" si="213"/>
        <v>0</v>
      </c>
      <c r="AQ314" s="63">
        <f t="shared" si="214"/>
        <v>0</v>
      </c>
      <c r="AR314" s="63">
        <f t="shared" si="215"/>
        <v>660293.57140983059</v>
      </c>
      <c r="AS314" s="63">
        <f t="shared" si="216"/>
        <v>0</v>
      </c>
      <c r="AT314" s="63">
        <f t="shared" si="217"/>
        <v>0</v>
      </c>
      <c r="AU314" s="87">
        <f t="shared" si="239"/>
        <v>1244826.4796629611</v>
      </c>
      <c r="AV314" s="310">
        <v>1226666.3400000001</v>
      </c>
      <c r="AW314" s="310">
        <f>AV314*'1. UC Assumptions'!$C$19</f>
        <v>537525.19018799998</v>
      </c>
      <c r="AX314" s="311">
        <f>IF(((S314+AA314)-AV314)*'1. UC Assumptions'!$C$19&gt;0,((S314+AA314)-AV314)*'1. UC Assumptions'!$C$19,0)</f>
        <v>148727.57020374431</v>
      </c>
      <c r="AY314" s="311">
        <f t="shared" si="240"/>
        <v>686252.76039174432</v>
      </c>
      <c r="AZ314" s="311">
        <f>ROUND(AY314/'1. UC Assumptions'!$C$19,2)</f>
        <v>1566072.02</v>
      </c>
      <c r="BA314" s="311">
        <f t="shared" si="241"/>
        <v>1244826.4796629611</v>
      </c>
      <c r="BB314" s="311">
        <f t="shared" si="218"/>
        <v>0</v>
      </c>
      <c r="BC314" s="311">
        <f t="shared" si="219"/>
        <v>0</v>
      </c>
      <c r="BD314" s="311">
        <f t="shared" si="220"/>
        <v>321245.54033703892</v>
      </c>
      <c r="BE314" s="311">
        <f t="shared" si="221"/>
        <v>0</v>
      </c>
      <c r="BF314" s="311">
        <f t="shared" si="222"/>
        <v>0</v>
      </c>
      <c r="BG314" s="311">
        <f t="shared" si="232"/>
        <v>0</v>
      </c>
      <c r="BH314" s="311">
        <v>1226666.3500919989</v>
      </c>
      <c r="BI314" s="311">
        <f t="shared" si="244"/>
        <v>1244826.4796629611</v>
      </c>
      <c r="BJ314" s="312">
        <f t="shared" si="245"/>
        <v>18160.129570962163</v>
      </c>
      <c r="BK314" s="311">
        <f t="shared" si="223"/>
        <v>1244826.4796629611</v>
      </c>
      <c r="BL314" s="311">
        <f t="shared" si="224"/>
        <v>0</v>
      </c>
      <c r="BM314" s="311">
        <f t="shared" si="225"/>
        <v>0</v>
      </c>
      <c r="BN314" s="311">
        <f t="shared" si="226"/>
        <v>0</v>
      </c>
      <c r="BO314" s="311">
        <f t="shared" si="227"/>
        <v>0</v>
      </c>
      <c r="BP314" s="311">
        <f t="shared" si="228"/>
        <v>0</v>
      </c>
      <c r="BQ314" s="311">
        <f t="shared" si="229"/>
        <v>0</v>
      </c>
      <c r="BR314" s="311">
        <f t="shared" si="242"/>
        <v>18160.13966296101</v>
      </c>
      <c r="BS314" s="311">
        <f>ROUNDDOWN(BR314*'1. UC Assumptions'!$C$19,2)</f>
        <v>7957.77</v>
      </c>
      <c r="BT314" s="313">
        <f>IF(BR314&gt;0,BR314/'1. UC Assumptions'!$C$29*'1. UC Assumptions'!$C$28,0)</f>
        <v>15947.215462544576</v>
      </c>
      <c r="BU314" s="312">
        <f>BT314*'1. UC Assumptions'!$C$19</f>
        <v>6988.069815687033</v>
      </c>
      <c r="BV314" s="312">
        <f t="shared" si="246"/>
        <v>1242613.5554625446</v>
      </c>
      <c r="BW314" s="79"/>
      <c r="BX314" s="93"/>
      <c r="BY314" s="93"/>
      <c r="BZ314" s="136">
        <v>458836.59004340408</v>
      </c>
      <c r="CA314" s="136">
        <v>1566072.0228017899</v>
      </c>
      <c r="CB314" s="146">
        <f t="shared" si="231"/>
        <v>0</v>
      </c>
    </row>
    <row r="315" spans="1:80" s="6" customFormat="1">
      <c r="A315" s="130" t="s">
        <v>55</v>
      </c>
      <c r="B315" s="130" t="s">
        <v>56</v>
      </c>
      <c r="C315" s="246" t="s">
        <v>56</v>
      </c>
      <c r="D315" s="246" t="s">
        <v>56</v>
      </c>
      <c r="E315" s="129" t="s">
        <v>580</v>
      </c>
      <c r="F315" s="130" t="s">
        <v>604</v>
      </c>
      <c r="G315" s="130"/>
      <c r="H315" s="130" t="s">
        <v>1151</v>
      </c>
      <c r="I315" s="246" t="s">
        <v>1466</v>
      </c>
      <c r="J315" s="101"/>
      <c r="K315" s="125" t="str">
        <f t="shared" si="234"/>
        <v xml:space="preserve"> </v>
      </c>
      <c r="L315" s="136">
        <v>450166.54108509794</v>
      </c>
      <c r="M315" s="136">
        <v>1165302</v>
      </c>
      <c r="N315" s="151">
        <f t="shared" si="235"/>
        <v>8.5019488988608227E-2</v>
      </c>
      <c r="O315" s="136">
        <v>1752579.0074969735</v>
      </c>
      <c r="P315" s="136">
        <v>235.84342835199999</v>
      </c>
      <c r="Q315" s="136">
        <f t="shared" si="243"/>
        <v>1752814.8509253254</v>
      </c>
      <c r="R315" s="136">
        <v>0</v>
      </c>
      <c r="S315" s="136">
        <f t="shared" si="233"/>
        <v>1752814.8509253254</v>
      </c>
      <c r="T315" s="136">
        <f t="shared" si="202"/>
        <v>1752814.8509253254</v>
      </c>
      <c r="U315" s="136" t="b">
        <f t="shared" si="203"/>
        <v>0</v>
      </c>
      <c r="V315" s="136">
        <v>0</v>
      </c>
      <c r="W315" s="136">
        <v>0</v>
      </c>
      <c r="X315" s="136">
        <v>0</v>
      </c>
      <c r="Y315" s="136">
        <v>0</v>
      </c>
      <c r="Z315" s="136">
        <v>0</v>
      </c>
      <c r="AA315" s="63">
        <f t="shared" si="236"/>
        <v>0</v>
      </c>
      <c r="AB315" s="63">
        <v>0</v>
      </c>
      <c r="AC315" s="63">
        <f t="shared" si="237"/>
        <v>1752814.8509253254</v>
      </c>
      <c r="AD315" s="44">
        <f>IF(E315='2. UC Pool Allocations by Type'!B$5,'2. UC Pool Allocations by Type'!J$5,IF(E315='2. UC Pool Allocations by Type'!B$6,'2. UC Pool Allocations by Type'!J$6,IF(E315='2. UC Pool Allocations by Type'!B$7,'2. UC Pool Allocations by Type'!J$7,IF(E315='2. UC Pool Allocations by Type'!B$10,'2. UC Pool Allocations by Type'!J$10,IF(E315='2. UC Pool Allocations by Type'!B$14,'2. UC Pool Allocations by Type'!J$14,IF(E315='2. UC Pool Allocations by Type'!B$15,'2. UC Pool Allocations by Type'!J$15,IF(E315='2. UC Pool Allocations by Type'!B$16,'2. UC Pool Allocations by Type'!J$16,0)))))))</f>
        <v>1888113440.4202065</v>
      </c>
      <c r="AE315" s="64">
        <f t="shared" si="204"/>
        <v>1752814.8509253254</v>
      </c>
      <c r="AF315" s="64">
        <f t="shared" si="205"/>
        <v>0</v>
      </c>
      <c r="AG315" s="64">
        <f t="shared" si="206"/>
        <v>0</v>
      </c>
      <c r="AH315" s="64">
        <f t="shared" si="207"/>
        <v>0</v>
      </c>
      <c r="AI315" s="64">
        <f t="shared" si="208"/>
        <v>0</v>
      </c>
      <c r="AJ315" s="64">
        <f t="shared" si="209"/>
        <v>0</v>
      </c>
      <c r="AK315" s="64">
        <f t="shared" si="210"/>
        <v>0</v>
      </c>
      <c r="AL315" s="42">
        <f t="shared" si="211"/>
        <v>654234.25456999801</v>
      </c>
      <c r="AM315" s="44">
        <f>IF($F315=$E$362,S315*'1. UC Assumptions'!$H$14,0)</f>
        <v>1393263.0866329509</v>
      </c>
      <c r="AN315" s="63">
        <f t="shared" si="238"/>
        <v>739028.83206295292</v>
      </c>
      <c r="AO315" s="63">
        <f t="shared" si="212"/>
        <v>0</v>
      </c>
      <c r="AP315" s="63">
        <f t="shared" si="213"/>
        <v>0</v>
      </c>
      <c r="AQ315" s="63">
        <f t="shared" si="214"/>
        <v>0</v>
      </c>
      <c r="AR315" s="63">
        <f t="shared" si="215"/>
        <v>739028.83206295292</v>
      </c>
      <c r="AS315" s="63">
        <f t="shared" si="216"/>
        <v>0</v>
      </c>
      <c r="AT315" s="63">
        <f t="shared" si="217"/>
        <v>0</v>
      </c>
      <c r="AU315" s="87">
        <f t="shared" si="239"/>
        <v>1393263.0866329509</v>
      </c>
      <c r="AV315" s="310">
        <v>1352161.71</v>
      </c>
      <c r="AW315" s="310">
        <f>AV315*'1. UC Assumptions'!$C$19</f>
        <v>592517.26132199995</v>
      </c>
      <c r="AX315" s="311">
        <f>IF(((S315+AA315)-AV315)*'1. UC Assumptions'!$C$19&gt;0,((S315+AA315)-AV315)*'1. UC Assumptions'!$C$19,0)</f>
        <v>175566.20635347761</v>
      </c>
      <c r="AY315" s="311">
        <f t="shared" si="240"/>
        <v>768083.4676754775</v>
      </c>
      <c r="AZ315" s="311">
        <f>ROUND(AY315/'1. UC Assumptions'!$C$19,2)</f>
        <v>1752814.85</v>
      </c>
      <c r="BA315" s="311">
        <f t="shared" si="241"/>
        <v>1393263.0866329509</v>
      </c>
      <c r="BB315" s="311">
        <f t="shared" si="218"/>
        <v>0</v>
      </c>
      <c r="BC315" s="311">
        <f t="shared" si="219"/>
        <v>0</v>
      </c>
      <c r="BD315" s="311">
        <f t="shared" si="220"/>
        <v>359551.76336704916</v>
      </c>
      <c r="BE315" s="311">
        <f t="shared" si="221"/>
        <v>0</v>
      </c>
      <c r="BF315" s="311">
        <f t="shared" si="222"/>
        <v>0</v>
      </c>
      <c r="BG315" s="311">
        <f t="shared" si="232"/>
        <v>0</v>
      </c>
      <c r="BH315" s="311">
        <v>1352161.7139757958</v>
      </c>
      <c r="BI315" s="311">
        <f t="shared" si="244"/>
        <v>1393263.0866329509</v>
      </c>
      <c r="BJ315" s="312">
        <f t="shared" si="245"/>
        <v>41101.372657155152</v>
      </c>
      <c r="BK315" s="311">
        <f t="shared" si="223"/>
        <v>1393263.0866329509</v>
      </c>
      <c r="BL315" s="311">
        <f t="shared" si="224"/>
        <v>0</v>
      </c>
      <c r="BM315" s="311">
        <f t="shared" si="225"/>
        <v>0</v>
      </c>
      <c r="BN315" s="311">
        <f t="shared" si="226"/>
        <v>0</v>
      </c>
      <c r="BO315" s="311">
        <f t="shared" si="227"/>
        <v>0</v>
      </c>
      <c r="BP315" s="311">
        <f t="shared" si="228"/>
        <v>0</v>
      </c>
      <c r="BQ315" s="311">
        <f t="shared" si="229"/>
        <v>0</v>
      </c>
      <c r="BR315" s="311">
        <f t="shared" si="242"/>
        <v>41101.376632950967</v>
      </c>
      <c r="BS315" s="311">
        <f>ROUNDDOWN(BR315*'1. UC Assumptions'!$C$19,2)</f>
        <v>18010.62</v>
      </c>
      <c r="BT315" s="313">
        <f>IF(BR315&gt;0,BR315/'1. UC Assumptions'!$C$29*'1. UC Assumptions'!$C$28,0)</f>
        <v>36092.922253770404</v>
      </c>
      <c r="BU315" s="312">
        <f>BT315*'1. UC Assumptions'!$C$19</f>
        <v>15815.91853160219</v>
      </c>
      <c r="BV315" s="312">
        <f t="shared" si="246"/>
        <v>1388254.6322537703</v>
      </c>
      <c r="BW315" s="79"/>
      <c r="BX315" s="93"/>
      <c r="BY315" s="93"/>
      <c r="BZ315" s="136">
        <v>499267.16108509793</v>
      </c>
      <c r="CA315" s="136">
        <v>1752579.0074969735</v>
      </c>
      <c r="CB315" s="146">
        <f t="shared" si="231"/>
        <v>-235.84342835191637</v>
      </c>
    </row>
    <row r="316" spans="1:80" s="6" customFormat="1">
      <c r="A316" s="130" t="s">
        <v>69</v>
      </c>
      <c r="B316" s="130" t="s">
        <v>70</v>
      </c>
      <c r="C316" s="246" t="s">
        <v>70</v>
      </c>
      <c r="D316" s="246" t="s">
        <v>70</v>
      </c>
      <c r="E316" s="129" t="s">
        <v>580</v>
      </c>
      <c r="F316" s="130" t="s">
        <v>604</v>
      </c>
      <c r="G316" s="130"/>
      <c r="H316" s="130" t="s">
        <v>1152</v>
      </c>
      <c r="I316" s="246" t="s">
        <v>1467</v>
      </c>
      <c r="J316" s="101"/>
      <c r="K316" s="125" t="str">
        <f t="shared" si="234"/>
        <v xml:space="preserve"> </v>
      </c>
      <c r="L316" s="136">
        <v>563944.90337069333</v>
      </c>
      <c r="M316" s="136">
        <v>464960</v>
      </c>
      <c r="N316" s="151">
        <f t="shared" si="235"/>
        <v>6.3471719372828028E-2</v>
      </c>
      <c r="O316" s="136">
        <v>1094211.2666587648</v>
      </c>
      <c r="P316" s="136">
        <v>0</v>
      </c>
      <c r="Q316" s="136">
        <f t="shared" si="243"/>
        <v>1094211.2666587648</v>
      </c>
      <c r="R316" s="136">
        <v>0</v>
      </c>
      <c r="S316" s="136">
        <f t="shared" si="233"/>
        <v>1094211.2666587648</v>
      </c>
      <c r="T316" s="136">
        <f t="shared" si="202"/>
        <v>1094211.2666587648</v>
      </c>
      <c r="U316" s="136" t="b">
        <f t="shared" si="203"/>
        <v>0</v>
      </c>
      <c r="V316" s="136">
        <v>0</v>
      </c>
      <c r="W316" s="136">
        <v>0</v>
      </c>
      <c r="X316" s="136">
        <v>0</v>
      </c>
      <c r="Y316" s="136">
        <v>0</v>
      </c>
      <c r="Z316" s="136">
        <v>0</v>
      </c>
      <c r="AA316" s="63">
        <f t="shared" si="236"/>
        <v>0</v>
      </c>
      <c r="AB316" s="63">
        <v>0</v>
      </c>
      <c r="AC316" s="63">
        <f t="shared" si="237"/>
        <v>1094211.2666587648</v>
      </c>
      <c r="AD316" s="44">
        <f>IF(E316='2. UC Pool Allocations by Type'!B$5,'2. UC Pool Allocations by Type'!J$5,IF(E316='2. UC Pool Allocations by Type'!B$6,'2. UC Pool Allocations by Type'!J$6,IF(E316='2. UC Pool Allocations by Type'!B$7,'2. UC Pool Allocations by Type'!J$7,IF(E316='2. UC Pool Allocations by Type'!B$10,'2. UC Pool Allocations by Type'!J$10,IF(E316='2. UC Pool Allocations by Type'!B$14,'2. UC Pool Allocations by Type'!J$14,IF(E316='2. UC Pool Allocations by Type'!B$15,'2. UC Pool Allocations by Type'!J$15,IF(E316='2. UC Pool Allocations by Type'!B$16,'2. UC Pool Allocations by Type'!J$16,0)))))))</f>
        <v>1888113440.4202065</v>
      </c>
      <c r="AE316" s="64">
        <f t="shared" si="204"/>
        <v>1094211.2666587648</v>
      </c>
      <c r="AF316" s="64">
        <f t="shared" si="205"/>
        <v>0</v>
      </c>
      <c r="AG316" s="64">
        <f t="shared" si="206"/>
        <v>0</v>
      </c>
      <c r="AH316" s="64">
        <f t="shared" si="207"/>
        <v>0</v>
      </c>
      <c r="AI316" s="64">
        <f t="shared" si="208"/>
        <v>0</v>
      </c>
      <c r="AJ316" s="64">
        <f t="shared" si="209"/>
        <v>0</v>
      </c>
      <c r="AK316" s="64">
        <f t="shared" si="210"/>
        <v>0</v>
      </c>
      <c r="AL316" s="42">
        <f t="shared" si="211"/>
        <v>408411.92782379518</v>
      </c>
      <c r="AM316" s="44">
        <f>IF($F316=$E$362,S316*'1. UC Assumptions'!$H$14,0)</f>
        <v>869757.67349799245</v>
      </c>
      <c r="AN316" s="63">
        <f t="shared" si="238"/>
        <v>461345.74567419727</v>
      </c>
      <c r="AO316" s="63">
        <f t="shared" si="212"/>
        <v>0</v>
      </c>
      <c r="AP316" s="63">
        <f t="shared" si="213"/>
        <v>0</v>
      </c>
      <c r="AQ316" s="63">
        <f t="shared" si="214"/>
        <v>0</v>
      </c>
      <c r="AR316" s="63">
        <f t="shared" si="215"/>
        <v>461345.74567419727</v>
      </c>
      <c r="AS316" s="63">
        <f t="shared" si="216"/>
        <v>0</v>
      </c>
      <c r="AT316" s="63">
        <f t="shared" si="217"/>
        <v>0</v>
      </c>
      <c r="AU316" s="87">
        <f t="shared" si="239"/>
        <v>869757.67349799245</v>
      </c>
      <c r="AV316" s="310">
        <v>861202.65</v>
      </c>
      <c r="AW316" s="310">
        <f>AV316*'1. UC Assumptions'!$C$19</f>
        <v>377379.00122999999</v>
      </c>
      <c r="AX316" s="311">
        <f>IF(((S316+AA316)-AV316)*'1. UC Assumptions'!$C$19&gt;0,((S316+AA316)-AV316)*'1. UC Assumptions'!$C$19,0)</f>
        <v>102104.37581987072</v>
      </c>
      <c r="AY316" s="311">
        <f t="shared" si="240"/>
        <v>479483.37704987073</v>
      </c>
      <c r="AZ316" s="311">
        <f>ROUND(AY316/'1. UC Assumptions'!$C$19,2)</f>
        <v>1094211.27</v>
      </c>
      <c r="BA316" s="311">
        <f t="shared" si="241"/>
        <v>869757.67349799245</v>
      </c>
      <c r="BB316" s="311">
        <f t="shared" si="218"/>
        <v>0</v>
      </c>
      <c r="BC316" s="311">
        <f t="shared" si="219"/>
        <v>0</v>
      </c>
      <c r="BD316" s="311">
        <f t="shared" si="220"/>
        <v>224453.59650200757</v>
      </c>
      <c r="BE316" s="311">
        <f t="shared" si="221"/>
        <v>0</v>
      </c>
      <c r="BF316" s="311">
        <f t="shared" si="222"/>
        <v>0</v>
      </c>
      <c r="BG316" s="311">
        <f t="shared" si="232"/>
        <v>0</v>
      </c>
      <c r="BH316" s="311">
        <v>861202.66800145409</v>
      </c>
      <c r="BI316" s="311">
        <f t="shared" si="244"/>
        <v>869757.67349799245</v>
      </c>
      <c r="BJ316" s="312">
        <f t="shared" si="245"/>
        <v>8555.0054965383606</v>
      </c>
      <c r="BK316" s="311">
        <f t="shared" si="223"/>
        <v>869757.67349799245</v>
      </c>
      <c r="BL316" s="311">
        <f t="shared" si="224"/>
        <v>0</v>
      </c>
      <c r="BM316" s="311">
        <f t="shared" si="225"/>
        <v>0</v>
      </c>
      <c r="BN316" s="311">
        <f t="shared" si="226"/>
        <v>0</v>
      </c>
      <c r="BO316" s="311">
        <f t="shared" si="227"/>
        <v>0</v>
      </c>
      <c r="BP316" s="311">
        <f t="shared" si="228"/>
        <v>0</v>
      </c>
      <c r="BQ316" s="311">
        <f t="shared" si="229"/>
        <v>0</v>
      </c>
      <c r="BR316" s="311">
        <f t="shared" si="242"/>
        <v>8555.023497992428</v>
      </c>
      <c r="BS316" s="311">
        <f>ROUNDDOWN(BR316*'1. UC Assumptions'!$C$19,2)</f>
        <v>3748.81</v>
      </c>
      <c r="BT316" s="313">
        <f>IF(BR316&gt;0,BR316/'1. UC Assumptions'!$C$29*'1. UC Assumptions'!$C$28,0)</f>
        <v>7512.5415080300281</v>
      </c>
      <c r="BU316" s="312">
        <f>BT316*'1. UC Assumptions'!$C$19</f>
        <v>3291.995688818758</v>
      </c>
      <c r="BV316" s="312">
        <f t="shared" si="246"/>
        <v>868715.19150803005</v>
      </c>
      <c r="BW316" s="79"/>
      <c r="BX316" s="93"/>
      <c r="BY316" s="93"/>
      <c r="BZ316" s="136">
        <v>574302.89337069332</v>
      </c>
      <c r="CA316" s="136">
        <v>1094211.2666587648</v>
      </c>
      <c r="CB316" s="146">
        <f t="shared" si="231"/>
        <v>0</v>
      </c>
    </row>
    <row r="317" spans="1:80" s="6" customFormat="1">
      <c r="A317" s="130" t="s">
        <v>873</v>
      </c>
      <c r="B317" s="130" t="s">
        <v>521</v>
      </c>
      <c r="C317" s="246" t="s">
        <v>521</v>
      </c>
      <c r="D317" s="246" t="s">
        <v>521</v>
      </c>
      <c r="E317" s="129" t="s">
        <v>580</v>
      </c>
      <c r="F317" s="130"/>
      <c r="G317" s="130"/>
      <c r="H317" s="130" t="s">
        <v>1153</v>
      </c>
      <c r="I317" s="246" t="s">
        <v>1434</v>
      </c>
      <c r="J317" s="101"/>
      <c r="K317" s="125">
        <f t="shared" si="234"/>
        <v>1</v>
      </c>
      <c r="L317" s="136">
        <v>6720272.3881564531</v>
      </c>
      <c r="M317" s="136">
        <v>4681893</v>
      </c>
      <c r="N317" s="151">
        <f t="shared" si="235"/>
        <v>0.12786364363772162</v>
      </c>
      <c r="O317" s="136">
        <v>12357125.367274215</v>
      </c>
      <c r="P317" s="136">
        <v>502962.43277184002</v>
      </c>
      <c r="Q317" s="136">
        <f t="shared" si="243"/>
        <v>12860087.800046055</v>
      </c>
      <c r="R317" s="136">
        <v>1223540.5113306255</v>
      </c>
      <c r="S317" s="136">
        <f t="shared" si="233"/>
        <v>11636547.28871543</v>
      </c>
      <c r="T317" s="136">
        <f t="shared" si="202"/>
        <v>0</v>
      </c>
      <c r="U317" s="136" t="b">
        <f t="shared" si="203"/>
        <v>0</v>
      </c>
      <c r="V317" s="136">
        <v>1023531</v>
      </c>
      <c r="W317" s="136">
        <v>0</v>
      </c>
      <c r="X317" s="136">
        <v>0</v>
      </c>
      <c r="Y317" s="136">
        <v>0</v>
      </c>
      <c r="Z317" s="136">
        <v>0</v>
      </c>
      <c r="AA317" s="63">
        <f t="shared" si="236"/>
        <v>1023531</v>
      </c>
      <c r="AB317" s="63">
        <v>0</v>
      </c>
      <c r="AC317" s="63">
        <f t="shared" si="237"/>
        <v>12660078.28871543</v>
      </c>
      <c r="AD317" s="44">
        <f>IF(E317='2. UC Pool Allocations by Type'!B$5,'2. UC Pool Allocations by Type'!J$5,IF(E317='2. UC Pool Allocations by Type'!B$6,'2. UC Pool Allocations by Type'!J$6,IF(E317='2. UC Pool Allocations by Type'!B$7,'2. UC Pool Allocations by Type'!J$7,IF(E317='2. UC Pool Allocations by Type'!B$10,'2. UC Pool Allocations by Type'!J$10,IF(E317='2. UC Pool Allocations by Type'!B$14,'2. UC Pool Allocations by Type'!J$14,IF(E317='2. UC Pool Allocations by Type'!B$15,'2. UC Pool Allocations by Type'!J$15,IF(E317='2. UC Pool Allocations by Type'!B$16,'2. UC Pool Allocations by Type'!J$16,0)))))))</f>
        <v>1888113440.4202065</v>
      </c>
      <c r="AE317" s="64">
        <f t="shared" si="204"/>
        <v>12660078.28871543</v>
      </c>
      <c r="AF317" s="64">
        <f t="shared" si="205"/>
        <v>0</v>
      </c>
      <c r="AG317" s="64">
        <f t="shared" si="206"/>
        <v>0</v>
      </c>
      <c r="AH317" s="64">
        <f t="shared" si="207"/>
        <v>0</v>
      </c>
      <c r="AI317" s="64">
        <f t="shared" si="208"/>
        <v>0</v>
      </c>
      <c r="AJ317" s="64">
        <f t="shared" si="209"/>
        <v>0</v>
      </c>
      <c r="AK317" s="64">
        <f t="shared" si="210"/>
        <v>0</v>
      </c>
      <c r="AL317" s="42">
        <f t="shared" si="211"/>
        <v>4725346.135470653</v>
      </c>
      <c r="AM317" s="44">
        <f>IF($F317=$E$362,S317*'1. UC Assumptions'!$H$14,0)</f>
        <v>0</v>
      </c>
      <c r="AN317" s="63">
        <f t="shared" si="238"/>
        <v>0</v>
      </c>
      <c r="AO317" s="63">
        <f t="shared" si="212"/>
        <v>0</v>
      </c>
      <c r="AP317" s="63">
        <f t="shared" si="213"/>
        <v>0</v>
      </c>
      <c r="AQ317" s="63">
        <f t="shared" si="214"/>
        <v>0</v>
      </c>
      <c r="AR317" s="63">
        <f t="shared" si="215"/>
        <v>0</v>
      </c>
      <c r="AS317" s="63">
        <f t="shared" si="216"/>
        <v>4725346.135470653</v>
      </c>
      <c r="AT317" s="63">
        <f t="shared" si="217"/>
        <v>-519913.34708056448</v>
      </c>
      <c r="AU317" s="87">
        <f t="shared" si="239"/>
        <v>4205432.7883900888</v>
      </c>
      <c r="AV317" s="310">
        <v>4005260.0199999996</v>
      </c>
      <c r="AW317" s="310">
        <f>AV317*'1. UC Assumptions'!$C$19</f>
        <v>1755104.9407639997</v>
      </c>
      <c r="AX317" s="311">
        <f>IF(((S317+AA317)-AV317)*'1. UC Assumptions'!$C$19&gt;0,((S317+AA317)-AV317)*'1. UC Assumptions'!$C$19,0)</f>
        <v>3792541.3653511014</v>
      </c>
      <c r="AY317" s="311">
        <f t="shared" si="240"/>
        <v>5547646.3061151011</v>
      </c>
      <c r="AZ317" s="311">
        <f>ROUND(AY317/'1. UC Assumptions'!$C$19,2)</f>
        <v>12660078.289999999</v>
      </c>
      <c r="BA317" s="311">
        <f t="shared" si="241"/>
        <v>4205432.7883900888</v>
      </c>
      <c r="BB317" s="311">
        <f t="shared" si="218"/>
        <v>0</v>
      </c>
      <c r="BC317" s="311">
        <f t="shared" si="219"/>
        <v>0</v>
      </c>
      <c r="BD317" s="311">
        <f t="shared" si="220"/>
        <v>8454645.5016099103</v>
      </c>
      <c r="BE317" s="311">
        <f t="shared" si="221"/>
        <v>0</v>
      </c>
      <c r="BF317" s="311">
        <f t="shared" si="222"/>
        <v>0</v>
      </c>
      <c r="BG317" s="311">
        <f t="shared" si="232"/>
        <v>0</v>
      </c>
      <c r="BH317" s="311">
        <v>3589890.2639565906</v>
      </c>
      <c r="BI317" s="311">
        <f t="shared" si="244"/>
        <v>4205432.7883900888</v>
      </c>
      <c r="BJ317" s="312">
        <f t="shared" si="245"/>
        <v>615542.52443349827</v>
      </c>
      <c r="BK317" s="311">
        <f t="shared" si="223"/>
        <v>4205432.7883900888</v>
      </c>
      <c r="BL317" s="311">
        <f t="shared" si="224"/>
        <v>0</v>
      </c>
      <c r="BM317" s="311">
        <f t="shared" si="225"/>
        <v>0</v>
      </c>
      <c r="BN317" s="311">
        <f t="shared" si="226"/>
        <v>0</v>
      </c>
      <c r="BO317" s="311">
        <f t="shared" si="227"/>
        <v>0</v>
      </c>
      <c r="BP317" s="311">
        <f t="shared" si="228"/>
        <v>0</v>
      </c>
      <c r="BQ317" s="311">
        <f t="shared" si="229"/>
        <v>0</v>
      </c>
      <c r="BR317" s="311">
        <f t="shared" si="242"/>
        <v>200172.76839008927</v>
      </c>
      <c r="BS317" s="311">
        <f>ROUNDDOWN(BR317*'1. UC Assumptions'!$C$19,2)</f>
        <v>87715.7</v>
      </c>
      <c r="BT317" s="313">
        <f>IF(BR317&gt;0,BR317/'1. UC Assumptions'!$C$29*'1. UC Assumptions'!$C$28,0)</f>
        <v>175780.49103672465</v>
      </c>
      <c r="BU317" s="312">
        <f>BT317*'1. UC Assumptions'!$C$19</f>
        <v>77027.01117229274</v>
      </c>
      <c r="BV317" s="312">
        <f t="shared" si="246"/>
        <v>4181040.5110367243</v>
      </c>
      <c r="BW317" s="79"/>
      <c r="BX317" s="93"/>
      <c r="BY317" s="93"/>
      <c r="BZ317" s="136">
        <v>7054690.4681564532</v>
      </c>
      <c r="CA317" s="136">
        <v>12357125.367274215</v>
      </c>
      <c r="CB317" s="146">
        <f t="shared" si="231"/>
        <v>-502962.4327718392</v>
      </c>
    </row>
    <row r="318" spans="1:80" s="6" customFormat="1">
      <c r="A318" s="130" t="s">
        <v>152</v>
      </c>
      <c r="B318" s="130" t="s">
        <v>153</v>
      </c>
      <c r="C318" s="246" t="s">
        <v>153</v>
      </c>
      <c r="D318" s="246" t="s">
        <v>153</v>
      </c>
      <c r="E318" s="129" t="s">
        <v>580</v>
      </c>
      <c r="F318" s="130"/>
      <c r="G318" s="130"/>
      <c r="H318" s="130" t="s">
        <v>1154</v>
      </c>
      <c r="I318" s="246" t="s">
        <v>1335</v>
      </c>
      <c r="J318" s="101"/>
      <c r="K318" s="125" t="str">
        <f t="shared" si="234"/>
        <v xml:space="preserve"> </v>
      </c>
      <c r="L318" s="136">
        <v>1429244.7867230782</v>
      </c>
      <c r="M318" s="136">
        <v>6343594</v>
      </c>
      <c r="N318" s="151">
        <f t="shared" si="235"/>
        <v>8.3814353408373954E-2</v>
      </c>
      <c r="O318" s="136">
        <v>8424314.2437798027</v>
      </c>
      <c r="P318" s="136">
        <v>0</v>
      </c>
      <c r="Q318" s="136">
        <f t="shared" si="243"/>
        <v>8424314.2437798027</v>
      </c>
      <c r="R318" s="136">
        <v>0</v>
      </c>
      <c r="S318" s="136">
        <f t="shared" si="233"/>
        <v>8424314.2437798027</v>
      </c>
      <c r="T318" s="136">
        <f t="shared" si="202"/>
        <v>0</v>
      </c>
      <c r="U318" s="136" t="b">
        <f t="shared" si="203"/>
        <v>0</v>
      </c>
      <c r="V318" s="136">
        <v>2310877</v>
      </c>
      <c r="W318" s="136">
        <v>0</v>
      </c>
      <c r="X318" s="136">
        <v>1862428</v>
      </c>
      <c r="Y318" s="136">
        <v>0</v>
      </c>
      <c r="Z318" s="136">
        <v>0</v>
      </c>
      <c r="AA318" s="63">
        <f t="shared" si="236"/>
        <v>4173305</v>
      </c>
      <c r="AB318" s="63">
        <v>0</v>
      </c>
      <c r="AC318" s="63">
        <f t="shared" si="237"/>
        <v>12597619.243779803</v>
      </c>
      <c r="AD318" s="44">
        <f>IF(E318='2. UC Pool Allocations by Type'!B$5,'2. UC Pool Allocations by Type'!J$5,IF(E318='2. UC Pool Allocations by Type'!B$6,'2. UC Pool Allocations by Type'!J$6,IF(E318='2. UC Pool Allocations by Type'!B$7,'2. UC Pool Allocations by Type'!J$7,IF(E318='2. UC Pool Allocations by Type'!B$10,'2. UC Pool Allocations by Type'!J$10,IF(E318='2. UC Pool Allocations by Type'!B$14,'2. UC Pool Allocations by Type'!J$14,IF(E318='2. UC Pool Allocations by Type'!B$15,'2. UC Pool Allocations by Type'!J$15,IF(E318='2. UC Pool Allocations by Type'!B$16,'2. UC Pool Allocations by Type'!J$16,0)))))))</f>
        <v>1888113440.4202065</v>
      </c>
      <c r="AE318" s="64">
        <f t="shared" si="204"/>
        <v>12597619.243779803</v>
      </c>
      <c r="AF318" s="64">
        <f t="shared" si="205"/>
        <v>0</v>
      </c>
      <c r="AG318" s="64">
        <f t="shared" si="206"/>
        <v>0</v>
      </c>
      <c r="AH318" s="64">
        <f t="shared" si="207"/>
        <v>0</v>
      </c>
      <c r="AI318" s="64">
        <f t="shared" si="208"/>
        <v>0</v>
      </c>
      <c r="AJ318" s="64">
        <f t="shared" si="209"/>
        <v>0</v>
      </c>
      <c r="AK318" s="64">
        <f t="shared" si="210"/>
        <v>0</v>
      </c>
      <c r="AL318" s="42">
        <f t="shared" si="211"/>
        <v>4702033.4355109045</v>
      </c>
      <c r="AM318" s="44">
        <f>IF($F318=$E$362,S318*'1. UC Assumptions'!$H$14,0)</f>
        <v>0</v>
      </c>
      <c r="AN318" s="63">
        <f t="shared" si="238"/>
        <v>0</v>
      </c>
      <c r="AO318" s="63">
        <f t="shared" si="212"/>
        <v>0</v>
      </c>
      <c r="AP318" s="63">
        <f t="shared" si="213"/>
        <v>0</v>
      </c>
      <c r="AQ318" s="63">
        <f t="shared" si="214"/>
        <v>0</v>
      </c>
      <c r="AR318" s="63">
        <f t="shared" si="215"/>
        <v>0</v>
      </c>
      <c r="AS318" s="63">
        <f t="shared" si="216"/>
        <v>4702033.4355109045</v>
      </c>
      <c r="AT318" s="63">
        <f t="shared" si="217"/>
        <v>-517348.33204926865</v>
      </c>
      <c r="AU318" s="87">
        <f t="shared" si="239"/>
        <v>4184685.1034616358</v>
      </c>
      <c r="AV318" s="310">
        <v>4186911.36</v>
      </c>
      <c r="AW318" s="310">
        <f>AV318*'1. UC Assumptions'!$C$19</f>
        <v>1834704.5579519998</v>
      </c>
      <c r="AX318" s="311">
        <f>IF(((S318+AA318)-AV318)*'1. UC Assumptions'!$C$19&gt;0,((S318+AA318)-AV318)*'1. UC Assumptions'!$C$19,0)</f>
        <v>3685572.1946723098</v>
      </c>
      <c r="AY318" s="311">
        <f t="shared" si="240"/>
        <v>5520276.7526243096</v>
      </c>
      <c r="AZ318" s="311">
        <f>ROUND(AY318/'1. UC Assumptions'!$C$19,2)</f>
        <v>12597619.24</v>
      </c>
      <c r="BA318" s="311">
        <f t="shared" si="241"/>
        <v>4184685.1034616358</v>
      </c>
      <c r="BB318" s="311">
        <f t="shared" si="218"/>
        <v>0</v>
      </c>
      <c r="BC318" s="311">
        <f t="shared" si="219"/>
        <v>0</v>
      </c>
      <c r="BD318" s="311">
        <f t="shared" si="220"/>
        <v>8412934.136538364</v>
      </c>
      <c r="BE318" s="311">
        <f t="shared" si="221"/>
        <v>0</v>
      </c>
      <c r="BF318" s="311">
        <f t="shared" si="222"/>
        <v>0</v>
      </c>
      <c r="BG318" s="311">
        <f t="shared" si="232"/>
        <v>0</v>
      </c>
      <c r="BH318" s="311">
        <v>3752703.2717016093</v>
      </c>
      <c r="BI318" s="311">
        <f t="shared" si="244"/>
        <v>4184685.1034616358</v>
      </c>
      <c r="BJ318" s="312">
        <f t="shared" si="245"/>
        <v>431981.83176002651</v>
      </c>
      <c r="BK318" s="311">
        <f t="shared" si="223"/>
        <v>4184685.1034616358</v>
      </c>
      <c r="BL318" s="311">
        <f t="shared" si="224"/>
        <v>0</v>
      </c>
      <c r="BM318" s="311">
        <f t="shared" si="225"/>
        <v>0</v>
      </c>
      <c r="BN318" s="311">
        <f t="shared" si="226"/>
        <v>0</v>
      </c>
      <c r="BO318" s="311">
        <f t="shared" si="227"/>
        <v>0</v>
      </c>
      <c r="BP318" s="311">
        <f t="shared" si="228"/>
        <v>0</v>
      </c>
      <c r="BQ318" s="311">
        <f t="shared" si="229"/>
        <v>0</v>
      </c>
      <c r="BR318" s="311">
        <f t="shared" si="242"/>
        <v>-2226.2565383641049</v>
      </c>
      <c r="BS318" s="311">
        <f>ROUNDDOWN(BR318*'1. UC Assumptions'!$C$19,2)</f>
        <v>-975.54</v>
      </c>
      <c r="BT318" s="313">
        <f>IF(BR318&gt;0,BR318/'1. UC Assumptions'!$C$29*'1. UC Assumptions'!$C$28,0)</f>
        <v>0</v>
      </c>
      <c r="BU318" s="312">
        <f>BT318*'1. UC Assumptions'!$C$19</f>
        <v>0</v>
      </c>
      <c r="BV318" s="312">
        <f t="shared" si="246"/>
        <v>4186911.36</v>
      </c>
      <c r="BW318" s="79"/>
      <c r="BX318" s="93"/>
      <c r="BY318" s="93"/>
      <c r="BZ318" s="136">
        <v>1657673.6367230779</v>
      </c>
      <c r="CA318" s="136">
        <v>8424314.2437798027</v>
      </c>
      <c r="CB318" s="146">
        <f t="shared" si="231"/>
        <v>0</v>
      </c>
    </row>
    <row r="319" spans="1:80" s="6" customFormat="1">
      <c r="A319" s="130" t="s">
        <v>1278</v>
      </c>
      <c r="B319" s="130" t="s">
        <v>550</v>
      </c>
      <c r="C319" s="246" t="s">
        <v>550</v>
      </c>
      <c r="D319" s="246" t="s">
        <v>550</v>
      </c>
      <c r="E319" s="129" t="s">
        <v>580</v>
      </c>
      <c r="F319" s="130"/>
      <c r="G319" s="130"/>
      <c r="H319" s="130" t="s">
        <v>877</v>
      </c>
      <c r="I319" s="246" t="s">
        <v>567</v>
      </c>
      <c r="J319" s="101"/>
      <c r="K319" s="125" t="str">
        <f t="shared" si="234"/>
        <v xml:space="preserve"> </v>
      </c>
      <c r="L319" s="136">
        <v>7357593.7974228831</v>
      </c>
      <c r="M319" s="136">
        <v>17176710.300000001</v>
      </c>
      <c r="N319" s="151">
        <f t="shared" si="235"/>
        <v>0.10513153061180502</v>
      </c>
      <c r="O319" s="136">
        <v>27113633.039680429</v>
      </c>
      <c r="P319" s="136">
        <v>0</v>
      </c>
      <c r="Q319" s="136">
        <f t="shared" si="243"/>
        <v>27113633.039680429</v>
      </c>
      <c r="R319" s="136">
        <v>0</v>
      </c>
      <c r="S319" s="136">
        <f t="shared" si="233"/>
        <v>27113633.039680429</v>
      </c>
      <c r="T319" s="136">
        <f t="shared" si="202"/>
        <v>0</v>
      </c>
      <c r="U319" s="136" t="b">
        <f t="shared" si="203"/>
        <v>0</v>
      </c>
      <c r="V319" s="136">
        <v>228002</v>
      </c>
      <c r="W319" s="136">
        <v>0</v>
      </c>
      <c r="X319" s="136">
        <v>0</v>
      </c>
      <c r="Y319" s="136">
        <v>0</v>
      </c>
      <c r="Z319" s="136">
        <v>0</v>
      </c>
      <c r="AA319" s="63">
        <f t="shared" si="236"/>
        <v>228002</v>
      </c>
      <c r="AB319" s="63">
        <v>0</v>
      </c>
      <c r="AC319" s="63">
        <f t="shared" si="237"/>
        <v>27341635.039680429</v>
      </c>
      <c r="AD319" s="44">
        <f>IF(E319='2. UC Pool Allocations by Type'!B$5,'2. UC Pool Allocations by Type'!J$5,IF(E319='2. UC Pool Allocations by Type'!B$6,'2. UC Pool Allocations by Type'!J$6,IF(E319='2. UC Pool Allocations by Type'!B$7,'2. UC Pool Allocations by Type'!J$7,IF(E319='2. UC Pool Allocations by Type'!B$10,'2. UC Pool Allocations by Type'!J$10,IF(E319='2. UC Pool Allocations by Type'!B$14,'2. UC Pool Allocations by Type'!J$14,IF(E319='2. UC Pool Allocations by Type'!B$15,'2. UC Pool Allocations by Type'!J$15,IF(E319='2. UC Pool Allocations by Type'!B$16,'2. UC Pool Allocations by Type'!J$16,0)))))))</f>
        <v>1888113440.4202065</v>
      </c>
      <c r="AE319" s="64">
        <f t="shared" si="204"/>
        <v>27341635.039680429</v>
      </c>
      <c r="AF319" s="64">
        <f t="shared" si="205"/>
        <v>0</v>
      </c>
      <c r="AG319" s="64">
        <f t="shared" si="206"/>
        <v>0</v>
      </c>
      <c r="AH319" s="64">
        <f t="shared" si="207"/>
        <v>0</v>
      </c>
      <c r="AI319" s="64">
        <f t="shared" si="208"/>
        <v>0</v>
      </c>
      <c r="AJ319" s="64">
        <f t="shared" si="209"/>
        <v>0</v>
      </c>
      <c r="AK319" s="64">
        <f t="shared" si="210"/>
        <v>0</v>
      </c>
      <c r="AL319" s="42">
        <f t="shared" si="211"/>
        <v>10205204.622420406</v>
      </c>
      <c r="AM319" s="44">
        <f>IF($F319=$E$362,S319*'1. UC Assumptions'!$H$14,0)</f>
        <v>0</v>
      </c>
      <c r="AN319" s="63">
        <f t="shared" si="238"/>
        <v>0</v>
      </c>
      <c r="AO319" s="63">
        <f t="shared" si="212"/>
        <v>0</v>
      </c>
      <c r="AP319" s="63">
        <f t="shared" si="213"/>
        <v>0</v>
      </c>
      <c r="AQ319" s="63">
        <f t="shared" si="214"/>
        <v>0</v>
      </c>
      <c r="AR319" s="63">
        <f t="shared" si="215"/>
        <v>0</v>
      </c>
      <c r="AS319" s="63">
        <f t="shared" si="216"/>
        <v>10205204.622420406</v>
      </c>
      <c r="AT319" s="63">
        <f t="shared" si="217"/>
        <v>-1122843.0554656442</v>
      </c>
      <c r="AU319" s="87">
        <f t="shared" si="239"/>
        <v>9082361.5669547617</v>
      </c>
      <c r="AV319" s="310">
        <v>8829634.9899999984</v>
      </c>
      <c r="AW319" s="310">
        <f>AV319*'1. UC Assumptions'!$C$19</f>
        <v>3869146.0526179993</v>
      </c>
      <c r="AX319" s="311">
        <f>IF(((S319+AA319)-AV319)*'1. UC Assumptions'!$C$19&gt;0,((S319+AA319)-AV319)*'1. UC Assumptions'!$C$19,0)</f>
        <v>8111958.4217699645</v>
      </c>
      <c r="AY319" s="311">
        <f t="shared" si="240"/>
        <v>11981104.474387964</v>
      </c>
      <c r="AZ319" s="311">
        <f>ROUND(AY319/'1. UC Assumptions'!$C$19,2)</f>
        <v>27341635.039999999</v>
      </c>
      <c r="BA319" s="311">
        <f t="shared" si="241"/>
        <v>9082361.5669547617</v>
      </c>
      <c r="BB319" s="311">
        <f t="shared" si="218"/>
        <v>0</v>
      </c>
      <c r="BC319" s="311">
        <f t="shared" si="219"/>
        <v>0</v>
      </c>
      <c r="BD319" s="311">
        <f t="shared" si="220"/>
        <v>18259273.473045237</v>
      </c>
      <c r="BE319" s="311">
        <f t="shared" si="221"/>
        <v>0</v>
      </c>
      <c r="BF319" s="311">
        <f t="shared" si="222"/>
        <v>0</v>
      </c>
      <c r="BG319" s="311">
        <f t="shared" si="232"/>
        <v>0</v>
      </c>
      <c r="BH319" s="311">
        <v>7913948.2680065725</v>
      </c>
      <c r="BI319" s="311">
        <f t="shared" si="244"/>
        <v>9082361.5669547617</v>
      </c>
      <c r="BJ319" s="312">
        <f t="shared" si="245"/>
        <v>1168413.2989481892</v>
      </c>
      <c r="BK319" s="311">
        <f t="shared" si="223"/>
        <v>9082361.5669547617</v>
      </c>
      <c r="BL319" s="311">
        <f t="shared" si="224"/>
        <v>0</v>
      </c>
      <c r="BM319" s="311">
        <f t="shared" si="225"/>
        <v>0</v>
      </c>
      <c r="BN319" s="311">
        <f t="shared" si="226"/>
        <v>0</v>
      </c>
      <c r="BO319" s="311">
        <f t="shared" si="227"/>
        <v>0</v>
      </c>
      <c r="BP319" s="311">
        <f t="shared" si="228"/>
        <v>0</v>
      </c>
      <c r="BQ319" s="311">
        <f t="shared" si="229"/>
        <v>0</v>
      </c>
      <c r="BR319" s="311">
        <f t="shared" si="242"/>
        <v>252726.57695476338</v>
      </c>
      <c r="BS319" s="311">
        <f>ROUNDDOWN(BR319*'1. UC Assumptions'!$C$19,2)</f>
        <v>110744.78</v>
      </c>
      <c r="BT319" s="313">
        <f>IF(BR319&gt;0,BR319/'1. UC Assumptions'!$C$29*'1. UC Assumptions'!$C$28,0)</f>
        <v>221930.29627569648</v>
      </c>
      <c r="BU319" s="312">
        <f>BT319*'1. UC Assumptions'!$C$19</f>
        <v>97249.855828010201</v>
      </c>
      <c r="BV319" s="312">
        <f t="shared" si="246"/>
        <v>9051565.2862756941</v>
      </c>
      <c r="BW319" s="79"/>
      <c r="BX319" s="93"/>
      <c r="BY319" s="93"/>
      <c r="BZ319" s="136">
        <v>8575348.3574228827</v>
      </c>
      <c r="CA319" s="136">
        <v>27113633.039680429</v>
      </c>
      <c r="CB319" s="146">
        <f t="shared" si="231"/>
        <v>0</v>
      </c>
    </row>
    <row r="320" spans="1:80" s="6" customFormat="1">
      <c r="A320" s="130" t="s">
        <v>224</v>
      </c>
      <c r="B320" s="130" t="s">
        <v>225</v>
      </c>
      <c r="C320" s="246" t="s">
        <v>225</v>
      </c>
      <c r="D320" s="246" t="s">
        <v>225</v>
      </c>
      <c r="E320" s="129" t="s">
        <v>580</v>
      </c>
      <c r="F320" s="130"/>
      <c r="G320" s="130"/>
      <c r="H320" s="130" t="s">
        <v>1155</v>
      </c>
      <c r="I320" s="246" t="s">
        <v>1415</v>
      </c>
      <c r="J320" s="101"/>
      <c r="K320" s="125">
        <f t="shared" si="234"/>
        <v>1</v>
      </c>
      <c r="L320" s="136">
        <v>4432932.3118085042</v>
      </c>
      <c r="M320" s="136">
        <v>8179078</v>
      </c>
      <c r="N320" s="151">
        <f t="shared" si="235"/>
        <v>0.12077890785863143</v>
      </c>
      <c r="O320" s="136">
        <v>14135275.143170532</v>
      </c>
      <c r="P320" s="136">
        <v>0</v>
      </c>
      <c r="Q320" s="136">
        <f t="shared" si="243"/>
        <v>14135275.143170532</v>
      </c>
      <c r="R320" s="136">
        <v>1602469.3624964992</v>
      </c>
      <c r="S320" s="136">
        <f t="shared" si="233"/>
        <v>12532805.780674033</v>
      </c>
      <c r="T320" s="136">
        <f t="shared" si="202"/>
        <v>0</v>
      </c>
      <c r="U320" s="136" t="b">
        <f t="shared" si="203"/>
        <v>0</v>
      </c>
      <c r="V320" s="136">
        <v>507678</v>
      </c>
      <c r="W320" s="136">
        <v>0</v>
      </c>
      <c r="X320" s="136">
        <v>0</v>
      </c>
      <c r="Y320" s="136">
        <v>0</v>
      </c>
      <c r="Z320" s="136">
        <v>721617</v>
      </c>
      <c r="AA320" s="63">
        <f t="shared" si="236"/>
        <v>1229295</v>
      </c>
      <c r="AB320" s="63">
        <v>0</v>
      </c>
      <c r="AC320" s="63">
        <f t="shared" si="237"/>
        <v>13762100.780674033</v>
      </c>
      <c r="AD320" s="44">
        <f>IF(E320='2. UC Pool Allocations by Type'!B$5,'2. UC Pool Allocations by Type'!J$5,IF(E320='2. UC Pool Allocations by Type'!B$6,'2. UC Pool Allocations by Type'!J$6,IF(E320='2. UC Pool Allocations by Type'!B$7,'2. UC Pool Allocations by Type'!J$7,IF(E320='2. UC Pool Allocations by Type'!B$10,'2. UC Pool Allocations by Type'!J$10,IF(E320='2. UC Pool Allocations by Type'!B$14,'2. UC Pool Allocations by Type'!J$14,IF(E320='2. UC Pool Allocations by Type'!B$15,'2. UC Pool Allocations by Type'!J$15,IF(E320='2. UC Pool Allocations by Type'!B$16,'2. UC Pool Allocations by Type'!J$16,0)))))))</f>
        <v>1888113440.4202065</v>
      </c>
      <c r="AE320" s="64">
        <f t="shared" si="204"/>
        <v>13762100.780674033</v>
      </c>
      <c r="AF320" s="64">
        <f t="shared" si="205"/>
        <v>0</v>
      </c>
      <c r="AG320" s="64">
        <f t="shared" si="206"/>
        <v>0</v>
      </c>
      <c r="AH320" s="64">
        <f t="shared" si="207"/>
        <v>0</v>
      </c>
      <c r="AI320" s="64">
        <f t="shared" si="208"/>
        <v>0</v>
      </c>
      <c r="AJ320" s="64">
        <f t="shared" si="209"/>
        <v>0</v>
      </c>
      <c r="AK320" s="64">
        <f t="shared" si="210"/>
        <v>0</v>
      </c>
      <c r="AL320" s="42">
        <f t="shared" si="211"/>
        <v>5136673.5858087745</v>
      </c>
      <c r="AM320" s="44">
        <f>IF($F320=$E$362,S320*'1. UC Assumptions'!$H$14,0)</f>
        <v>0</v>
      </c>
      <c r="AN320" s="63">
        <f t="shared" si="238"/>
        <v>0</v>
      </c>
      <c r="AO320" s="63">
        <f t="shared" si="212"/>
        <v>0</v>
      </c>
      <c r="AP320" s="63">
        <f t="shared" si="213"/>
        <v>0</v>
      </c>
      <c r="AQ320" s="63">
        <f t="shared" si="214"/>
        <v>0</v>
      </c>
      <c r="AR320" s="63">
        <f t="shared" si="215"/>
        <v>0</v>
      </c>
      <c r="AS320" s="63">
        <f t="shared" si="216"/>
        <v>5136673.5858087745</v>
      </c>
      <c r="AT320" s="63">
        <f t="shared" si="217"/>
        <v>-565170.27119160781</v>
      </c>
      <c r="AU320" s="87">
        <f t="shared" si="239"/>
        <v>4571503.3146171663</v>
      </c>
      <c r="AV320" s="310">
        <v>4379888.7699999996</v>
      </c>
      <c r="AW320" s="310">
        <f>AV320*'1. UC Assumptions'!$C$19</f>
        <v>1919267.2590139997</v>
      </c>
      <c r="AX320" s="311">
        <f>IF(((S320+AA320)-AV320)*'1. UC Assumptions'!$C$19&gt;0,((S320+AA320)-AV320)*'1. UC Assumptions'!$C$19,0)</f>
        <v>4111285.3030773611</v>
      </c>
      <c r="AY320" s="311">
        <f t="shared" si="240"/>
        <v>6030552.5620913608</v>
      </c>
      <c r="AZ320" s="311">
        <f>ROUND(AY320/'1. UC Assumptions'!$C$19,2)</f>
        <v>13762100.779999999</v>
      </c>
      <c r="BA320" s="311">
        <f t="shared" si="241"/>
        <v>4571503.3146171663</v>
      </c>
      <c r="BB320" s="311">
        <f t="shared" si="218"/>
        <v>0</v>
      </c>
      <c r="BC320" s="311">
        <f t="shared" si="219"/>
        <v>0</v>
      </c>
      <c r="BD320" s="311">
        <f t="shared" si="220"/>
        <v>9190597.465382833</v>
      </c>
      <c r="BE320" s="311">
        <f t="shared" si="221"/>
        <v>0</v>
      </c>
      <c r="BF320" s="311">
        <f t="shared" si="222"/>
        <v>0</v>
      </c>
      <c r="BG320" s="311">
        <f t="shared" si="232"/>
        <v>0</v>
      </c>
      <c r="BH320" s="311">
        <v>3925667.7466785461</v>
      </c>
      <c r="BI320" s="311">
        <f t="shared" si="244"/>
        <v>4571503.3146171663</v>
      </c>
      <c r="BJ320" s="312">
        <f t="shared" si="245"/>
        <v>645835.56793862022</v>
      </c>
      <c r="BK320" s="311">
        <f t="shared" si="223"/>
        <v>4571503.3146171663</v>
      </c>
      <c r="BL320" s="311">
        <f t="shared" si="224"/>
        <v>0</v>
      </c>
      <c r="BM320" s="311">
        <f t="shared" si="225"/>
        <v>0</v>
      </c>
      <c r="BN320" s="311">
        <f t="shared" si="226"/>
        <v>0</v>
      </c>
      <c r="BO320" s="311">
        <f t="shared" si="227"/>
        <v>0</v>
      </c>
      <c r="BP320" s="311">
        <f t="shared" si="228"/>
        <v>0</v>
      </c>
      <c r="BQ320" s="311">
        <f t="shared" si="229"/>
        <v>0</v>
      </c>
      <c r="BR320" s="311">
        <f t="shared" si="242"/>
        <v>191614.54461716674</v>
      </c>
      <c r="BS320" s="311">
        <f>ROUNDDOWN(BR320*'1. UC Assumptions'!$C$19,2)</f>
        <v>83965.49</v>
      </c>
      <c r="BT320" s="313">
        <f>IF(BR320&gt;0,BR320/'1. UC Assumptions'!$C$29*'1. UC Assumptions'!$C$28,0)</f>
        <v>168265.13922685792</v>
      </c>
      <c r="BU320" s="312">
        <f>BT320*'1. UC Assumptions'!$C$19</f>
        <v>73733.784009209136</v>
      </c>
      <c r="BV320" s="312">
        <f t="shared" si="246"/>
        <v>4548153.9092268571</v>
      </c>
      <c r="BW320" s="79"/>
      <c r="BX320" s="93"/>
      <c r="BY320" s="93"/>
      <c r="BZ320" s="136">
        <v>5246361.3018085044</v>
      </c>
      <c r="CA320" s="136">
        <v>14135275.143170532</v>
      </c>
      <c r="CB320" s="146">
        <f t="shared" si="231"/>
        <v>0</v>
      </c>
    </row>
    <row r="321" spans="1:80" s="6" customFormat="1">
      <c r="A321" s="130">
        <v>450688</v>
      </c>
      <c r="B321" s="130" t="s">
        <v>1028</v>
      </c>
      <c r="C321" s="246" t="s">
        <v>1028</v>
      </c>
      <c r="D321" s="246" t="s">
        <v>1028</v>
      </c>
      <c r="E321" s="129" t="s">
        <v>580</v>
      </c>
      <c r="F321" s="130"/>
      <c r="G321" s="130"/>
      <c r="H321" s="130" t="s">
        <v>1156</v>
      </c>
      <c r="I321" s="246" t="s">
        <v>565</v>
      </c>
      <c r="J321" s="101"/>
      <c r="K321" s="125">
        <f t="shared" si="234"/>
        <v>1</v>
      </c>
      <c r="L321" s="136">
        <v>-379404.6099999994</v>
      </c>
      <c r="M321" s="136">
        <v>8383107</v>
      </c>
      <c r="N321" s="151">
        <f t="shared" si="235"/>
        <v>6.6165634515450655E-2</v>
      </c>
      <c r="O321" s="136">
        <v>8533272.4371071793</v>
      </c>
      <c r="P321" s="136">
        <v>0</v>
      </c>
      <c r="Q321" s="136">
        <f t="shared" si="243"/>
        <v>8533272.4371071793</v>
      </c>
      <c r="R321" s="136">
        <v>1413583.5719856855</v>
      </c>
      <c r="S321" s="136">
        <f t="shared" si="233"/>
        <v>7119688.865121494</v>
      </c>
      <c r="T321" s="136">
        <f t="shared" si="202"/>
        <v>0</v>
      </c>
      <c r="U321" s="136" t="b">
        <f t="shared" si="203"/>
        <v>0</v>
      </c>
      <c r="V321" s="136">
        <v>2364356</v>
      </c>
      <c r="W321" s="136">
        <v>0</v>
      </c>
      <c r="X321" s="136">
        <v>344190</v>
      </c>
      <c r="Y321" s="136">
        <v>0</v>
      </c>
      <c r="Z321" s="136">
        <v>0</v>
      </c>
      <c r="AA321" s="63">
        <f t="shared" si="236"/>
        <v>2708546</v>
      </c>
      <c r="AB321" s="63">
        <v>0</v>
      </c>
      <c r="AC321" s="63">
        <f t="shared" si="237"/>
        <v>9828234.865121495</v>
      </c>
      <c r="AD321" s="44">
        <f>IF(E321='2. UC Pool Allocations by Type'!B$5,'2. UC Pool Allocations by Type'!J$5,IF(E321='2. UC Pool Allocations by Type'!B$6,'2. UC Pool Allocations by Type'!J$6,IF(E321='2. UC Pool Allocations by Type'!B$7,'2. UC Pool Allocations by Type'!J$7,IF(E321='2. UC Pool Allocations by Type'!B$10,'2. UC Pool Allocations by Type'!J$10,IF(E321='2. UC Pool Allocations by Type'!B$14,'2. UC Pool Allocations by Type'!J$14,IF(E321='2. UC Pool Allocations by Type'!B$15,'2. UC Pool Allocations by Type'!J$15,IF(E321='2. UC Pool Allocations by Type'!B$16,'2. UC Pool Allocations by Type'!J$16,0)))))))</f>
        <v>1888113440.4202065</v>
      </c>
      <c r="AE321" s="64">
        <f t="shared" si="204"/>
        <v>9828234.865121495</v>
      </c>
      <c r="AF321" s="64">
        <f t="shared" si="205"/>
        <v>0</v>
      </c>
      <c r="AG321" s="64">
        <f t="shared" si="206"/>
        <v>0</v>
      </c>
      <c r="AH321" s="64">
        <f t="shared" si="207"/>
        <v>0</v>
      </c>
      <c r="AI321" s="64">
        <f t="shared" si="208"/>
        <v>0</v>
      </c>
      <c r="AJ321" s="64">
        <f t="shared" si="209"/>
        <v>0</v>
      </c>
      <c r="AK321" s="64">
        <f t="shared" si="210"/>
        <v>0</v>
      </c>
      <c r="AL321" s="42">
        <f t="shared" si="211"/>
        <v>3668366.8599265884</v>
      </c>
      <c r="AM321" s="44">
        <f>IF($F321=$E$362,S321*'1. UC Assumptions'!$H$14,0)</f>
        <v>0</v>
      </c>
      <c r="AN321" s="63">
        <f t="shared" si="238"/>
        <v>0</v>
      </c>
      <c r="AO321" s="63">
        <f t="shared" si="212"/>
        <v>0</v>
      </c>
      <c r="AP321" s="63">
        <f t="shared" si="213"/>
        <v>0</v>
      </c>
      <c r="AQ321" s="63">
        <f t="shared" si="214"/>
        <v>0</v>
      </c>
      <c r="AR321" s="63">
        <f t="shared" si="215"/>
        <v>0</v>
      </c>
      <c r="AS321" s="63">
        <f t="shared" si="216"/>
        <v>3668366.8599265884</v>
      </c>
      <c r="AT321" s="63">
        <f t="shared" si="217"/>
        <v>-403617.60552253999</v>
      </c>
      <c r="AU321" s="87">
        <f t="shared" si="239"/>
        <v>3264749.2544040484</v>
      </c>
      <c r="AV321" s="310">
        <v>3300056.0500000003</v>
      </c>
      <c r="AW321" s="310">
        <f>AV321*'1. UC Assumptions'!$C$19</f>
        <v>1446084.5611100001</v>
      </c>
      <c r="AX321" s="311">
        <f>IF(((S321+AA321)-AV321)*'1. UC Assumptions'!$C$19&gt;0,((S321+AA321)-AV321)*'1. UC Assumptions'!$C$19,0)</f>
        <v>2860647.9567862386</v>
      </c>
      <c r="AY321" s="311">
        <f t="shared" si="240"/>
        <v>4306732.5178962387</v>
      </c>
      <c r="AZ321" s="311">
        <f>ROUND(AY321/'1. UC Assumptions'!$C$19,2)</f>
        <v>9828234.8699999992</v>
      </c>
      <c r="BA321" s="311">
        <f t="shared" si="241"/>
        <v>3264749.2544040484</v>
      </c>
      <c r="BB321" s="311">
        <f t="shared" si="218"/>
        <v>0</v>
      </c>
      <c r="BC321" s="311">
        <f t="shared" si="219"/>
        <v>0</v>
      </c>
      <c r="BD321" s="311">
        <f t="shared" si="220"/>
        <v>6563485.6155959507</v>
      </c>
      <c r="BE321" s="311">
        <f t="shared" si="221"/>
        <v>0</v>
      </c>
      <c r="BF321" s="311">
        <f t="shared" si="222"/>
        <v>0</v>
      </c>
      <c r="BG321" s="311">
        <f t="shared" ref="BG321:BG344" si="247">IF(E321=E$359,BC$351/BE$351*BE321,0)</f>
        <v>0</v>
      </c>
      <c r="BH321" s="311">
        <v>2957820.2297676359</v>
      </c>
      <c r="BI321" s="311">
        <f t="shared" si="244"/>
        <v>3264749.2544040484</v>
      </c>
      <c r="BJ321" s="312">
        <f t="shared" si="245"/>
        <v>306929.02463641251</v>
      </c>
      <c r="BK321" s="311">
        <f t="shared" si="223"/>
        <v>3264749.2544040484</v>
      </c>
      <c r="BL321" s="311">
        <f t="shared" si="224"/>
        <v>0</v>
      </c>
      <c r="BM321" s="311">
        <f t="shared" si="225"/>
        <v>0</v>
      </c>
      <c r="BN321" s="311">
        <f t="shared" si="226"/>
        <v>0</v>
      </c>
      <c r="BO321" s="311">
        <f t="shared" si="227"/>
        <v>0</v>
      </c>
      <c r="BP321" s="311">
        <f t="shared" si="228"/>
        <v>0</v>
      </c>
      <c r="BQ321" s="311">
        <f t="shared" si="229"/>
        <v>0</v>
      </c>
      <c r="BR321" s="311">
        <f t="shared" si="242"/>
        <v>-35306.795595951844</v>
      </c>
      <c r="BS321" s="311">
        <f>ROUNDDOWN(BR321*'1. UC Assumptions'!$C$19,2)</f>
        <v>-15471.43</v>
      </c>
      <c r="BT321" s="313">
        <f>IF(BR321&gt;0,BR321/'1. UC Assumptions'!$C$29*'1. UC Assumptions'!$C$28,0)</f>
        <v>0</v>
      </c>
      <c r="BU321" s="312">
        <f>BT321*'1. UC Assumptions'!$C$19</f>
        <v>0</v>
      </c>
      <c r="BV321" s="312">
        <f t="shared" si="246"/>
        <v>3300056.0500000003</v>
      </c>
      <c r="BW321" s="79"/>
      <c r="BX321" s="93"/>
      <c r="BY321" s="93"/>
      <c r="BZ321" s="136">
        <v>-278352.75999999931</v>
      </c>
      <c r="CA321" s="136">
        <v>8533272.4371071793</v>
      </c>
      <c r="CB321" s="146">
        <f t="shared" si="231"/>
        <v>0</v>
      </c>
    </row>
    <row r="322" spans="1:80" s="6" customFormat="1">
      <c r="A322" s="130" t="s">
        <v>90</v>
      </c>
      <c r="B322" s="130" t="s">
        <v>91</v>
      </c>
      <c r="C322" s="246" t="s">
        <v>91</v>
      </c>
      <c r="D322" s="246" t="s">
        <v>91</v>
      </c>
      <c r="E322" s="129" t="s">
        <v>580</v>
      </c>
      <c r="F322" s="130"/>
      <c r="G322" s="130"/>
      <c r="H322" s="130" t="s">
        <v>832</v>
      </c>
      <c r="I322" s="246" t="s">
        <v>570</v>
      </c>
      <c r="J322" s="101"/>
      <c r="K322" s="125">
        <f t="shared" si="234"/>
        <v>1</v>
      </c>
      <c r="L322" s="136">
        <v>6981455.1869579582</v>
      </c>
      <c r="M322" s="136">
        <v>7904801</v>
      </c>
      <c r="N322" s="151">
        <f t="shared" si="235"/>
        <v>9.1709388187331875E-2</v>
      </c>
      <c r="O322" s="136">
        <v>16251465.634263756</v>
      </c>
      <c r="P322" s="136">
        <v>0</v>
      </c>
      <c r="Q322" s="136">
        <f t="shared" si="243"/>
        <v>16251465.634263756</v>
      </c>
      <c r="R322" s="136">
        <v>2574522.9341413565</v>
      </c>
      <c r="S322" s="136">
        <f t="shared" si="233"/>
        <v>13676942.700122399</v>
      </c>
      <c r="T322" s="136">
        <f t="shared" si="202"/>
        <v>0</v>
      </c>
      <c r="U322" s="136" t="b">
        <f t="shared" si="203"/>
        <v>0</v>
      </c>
      <c r="V322" s="136">
        <v>765795</v>
      </c>
      <c r="W322" s="136">
        <v>0</v>
      </c>
      <c r="X322" s="136">
        <v>0</v>
      </c>
      <c r="Y322" s="136">
        <v>0</v>
      </c>
      <c r="Z322" s="136">
        <v>0</v>
      </c>
      <c r="AA322" s="63">
        <f t="shared" si="236"/>
        <v>765795</v>
      </c>
      <c r="AB322" s="63">
        <v>0</v>
      </c>
      <c r="AC322" s="63">
        <f t="shared" si="237"/>
        <v>14442737.700122399</v>
      </c>
      <c r="AD322" s="44">
        <f>IF(E322='2. UC Pool Allocations by Type'!B$5,'2. UC Pool Allocations by Type'!J$5,IF(E322='2. UC Pool Allocations by Type'!B$6,'2. UC Pool Allocations by Type'!J$6,IF(E322='2. UC Pool Allocations by Type'!B$7,'2. UC Pool Allocations by Type'!J$7,IF(E322='2. UC Pool Allocations by Type'!B$10,'2. UC Pool Allocations by Type'!J$10,IF(E322='2. UC Pool Allocations by Type'!B$14,'2. UC Pool Allocations by Type'!J$14,IF(E322='2. UC Pool Allocations by Type'!B$15,'2. UC Pool Allocations by Type'!J$15,IF(E322='2. UC Pool Allocations by Type'!B$16,'2. UC Pool Allocations by Type'!J$16,0)))))))</f>
        <v>1888113440.4202065</v>
      </c>
      <c r="AE322" s="64">
        <f t="shared" si="204"/>
        <v>14442737.700122399</v>
      </c>
      <c r="AF322" s="64">
        <f t="shared" si="205"/>
        <v>0</v>
      </c>
      <c r="AG322" s="64">
        <f t="shared" si="206"/>
        <v>0</v>
      </c>
      <c r="AH322" s="64">
        <f t="shared" si="207"/>
        <v>0</v>
      </c>
      <c r="AI322" s="64">
        <f t="shared" si="208"/>
        <v>0</v>
      </c>
      <c r="AJ322" s="64">
        <f t="shared" si="209"/>
        <v>0</v>
      </c>
      <c r="AK322" s="64">
        <f t="shared" si="210"/>
        <v>0</v>
      </c>
      <c r="AL322" s="42">
        <f t="shared" si="211"/>
        <v>5390719.8060316611</v>
      </c>
      <c r="AM322" s="44">
        <f>IF($F322=$E$362,S322*'1. UC Assumptions'!$H$14,0)</f>
        <v>0</v>
      </c>
      <c r="AN322" s="63">
        <f t="shared" si="238"/>
        <v>0</v>
      </c>
      <c r="AO322" s="63">
        <f t="shared" si="212"/>
        <v>0</v>
      </c>
      <c r="AP322" s="63">
        <f t="shared" si="213"/>
        <v>0</v>
      </c>
      <c r="AQ322" s="63">
        <f t="shared" si="214"/>
        <v>0</v>
      </c>
      <c r="AR322" s="63">
        <f t="shared" si="215"/>
        <v>0</v>
      </c>
      <c r="AS322" s="63">
        <f t="shared" si="216"/>
        <v>5390719.8060316611</v>
      </c>
      <c r="AT322" s="63">
        <f t="shared" si="217"/>
        <v>-593122.09035629884</v>
      </c>
      <c r="AU322" s="87">
        <f t="shared" si="239"/>
        <v>4797597.7156753624</v>
      </c>
      <c r="AV322" s="310">
        <v>4708871.38</v>
      </c>
      <c r="AW322" s="310">
        <f>AV322*'1. UC Assumptions'!$C$19</f>
        <v>2063427.4387159999</v>
      </c>
      <c r="AX322" s="311">
        <f>IF(((S322+AA322)-AV322)*'1. UC Assumptions'!$C$19&gt;0,((S322+AA322)-AV322)*'1. UC Assumptions'!$C$19,0)</f>
        <v>4265380.2214776352</v>
      </c>
      <c r="AY322" s="311">
        <f t="shared" si="240"/>
        <v>6328807.6601936352</v>
      </c>
      <c r="AZ322" s="311">
        <f>ROUND(AY322/'1. UC Assumptions'!$C$19,2)</f>
        <v>14442737.699999999</v>
      </c>
      <c r="BA322" s="311">
        <f t="shared" si="241"/>
        <v>4797597.7156753624</v>
      </c>
      <c r="BB322" s="311">
        <f t="shared" si="218"/>
        <v>0</v>
      </c>
      <c r="BC322" s="311">
        <f t="shared" si="219"/>
        <v>0</v>
      </c>
      <c r="BD322" s="311">
        <f t="shared" si="220"/>
        <v>9645139.9843246378</v>
      </c>
      <c r="BE322" s="311">
        <f t="shared" si="221"/>
        <v>0</v>
      </c>
      <c r="BF322" s="311">
        <f t="shared" si="222"/>
        <v>0</v>
      </c>
      <c r="BG322" s="311">
        <f t="shared" si="247"/>
        <v>0</v>
      </c>
      <c r="BH322" s="311">
        <v>4220532.8663395578</v>
      </c>
      <c r="BI322" s="311">
        <f t="shared" si="244"/>
        <v>4797597.7156753624</v>
      </c>
      <c r="BJ322" s="312">
        <f t="shared" si="245"/>
        <v>577064.84933580458</v>
      </c>
      <c r="BK322" s="311">
        <f t="shared" si="223"/>
        <v>4797597.7156753624</v>
      </c>
      <c r="BL322" s="311">
        <f t="shared" si="224"/>
        <v>0</v>
      </c>
      <c r="BM322" s="311">
        <f t="shared" si="225"/>
        <v>0</v>
      </c>
      <c r="BN322" s="311">
        <f t="shared" si="226"/>
        <v>0</v>
      </c>
      <c r="BO322" s="311">
        <f t="shared" si="227"/>
        <v>0</v>
      </c>
      <c r="BP322" s="311">
        <f t="shared" si="228"/>
        <v>0</v>
      </c>
      <c r="BQ322" s="311">
        <f t="shared" si="229"/>
        <v>0</v>
      </c>
      <c r="BR322" s="311">
        <f t="shared" si="242"/>
        <v>88726.335675362498</v>
      </c>
      <c r="BS322" s="311">
        <f>ROUNDDOWN(BR322*'1. UC Assumptions'!$C$19,2)</f>
        <v>38879.879999999997</v>
      </c>
      <c r="BT322" s="313">
        <f>IF(BR322&gt;0,BR322/'1. UC Assumptions'!$C$29*'1. UC Assumptions'!$C$28,0)</f>
        <v>77914.48846084236</v>
      </c>
      <c r="BU322" s="312">
        <f>BT322*'1. UC Assumptions'!$C$19</f>
        <v>34142.128843541119</v>
      </c>
      <c r="BV322" s="312">
        <f t="shared" si="246"/>
        <v>4786785.8684608424</v>
      </c>
      <c r="BW322" s="79"/>
      <c r="BX322" s="93"/>
      <c r="BY322" s="93"/>
      <c r="BZ322" s="136">
        <v>7530559.3469579583</v>
      </c>
      <c r="CA322" s="136">
        <v>16251465.634263756</v>
      </c>
      <c r="CB322" s="146">
        <f t="shared" si="231"/>
        <v>0</v>
      </c>
    </row>
    <row r="323" spans="1:80" s="6" customFormat="1">
      <c r="A323" s="130" t="s">
        <v>982</v>
      </c>
      <c r="B323" s="130" t="s">
        <v>983</v>
      </c>
      <c r="C323" s="246" t="s">
        <v>983</v>
      </c>
      <c r="D323" s="246" t="s">
        <v>983</v>
      </c>
      <c r="E323" s="129" t="s">
        <v>580</v>
      </c>
      <c r="F323" s="130" t="s">
        <v>604</v>
      </c>
      <c r="G323" s="130"/>
      <c r="H323" s="130" t="s">
        <v>832</v>
      </c>
      <c r="I323" s="246" t="s">
        <v>1468</v>
      </c>
      <c r="J323" s="101"/>
      <c r="K323" s="125" t="str">
        <f t="shared" si="234"/>
        <v xml:space="preserve"> </v>
      </c>
      <c r="L323" s="136">
        <v>642973.4863345786</v>
      </c>
      <c r="M323" s="136">
        <v>1298828.81</v>
      </c>
      <c r="N323" s="151">
        <f t="shared" si="235"/>
        <v>6.9782444411792932E-2</v>
      </c>
      <c r="O323" s="136">
        <v>2077306.0071372383</v>
      </c>
      <c r="P323" s="136">
        <v>0</v>
      </c>
      <c r="Q323" s="136">
        <f t="shared" si="243"/>
        <v>2077306.0071372383</v>
      </c>
      <c r="R323" s="136">
        <v>0</v>
      </c>
      <c r="S323" s="136">
        <f t="shared" si="233"/>
        <v>2077306.0071372383</v>
      </c>
      <c r="T323" s="136">
        <f t="shared" ref="T323:T350" si="248">IF($E323=$E$355,IF($F323=$E$362,$S323,0))</f>
        <v>2077306.0071372383</v>
      </c>
      <c r="U323" s="136" t="b">
        <f t="shared" ref="U323:U350" si="249">IF($E323=$E$356,IF($F323=$E$362,$S323,0))</f>
        <v>0</v>
      </c>
      <c r="V323" s="136">
        <v>38930</v>
      </c>
      <c r="W323" s="136">
        <v>0</v>
      </c>
      <c r="X323" s="136">
        <v>0</v>
      </c>
      <c r="Y323" s="136">
        <v>0</v>
      </c>
      <c r="Z323" s="136">
        <v>0</v>
      </c>
      <c r="AA323" s="63">
        <f t="shared" si="236"/>
        <v>38930</v>
      </c>
      <c r="AB323" s="63">
        <v>0</v>
      </c>
      <c r="AC323" s="63">
        <f t="shared" si="237"/>
        <v>2116236.007137238</v>
      </c>
      <c r="AD323" s="44">
        <f>IF(E323='2. UC Pool Allocations by Type'!B$5,'2. UC Pool Allocations by Type'!J$5,IF(E323='2. UC Pool Allocations by Type'!B$6,'2. UC Pool Allocations by Type'!J$6,IF(E323='2. UC Pool Allocations by Type'!B$7,'2. UC Pool Allocations by Type'!J$7,IF(E323='2. UC Pool Allocations by Type'!B$10,'2. UC Pool Allocations by Type'!J$10,IF(E323='2. UC Pool Allocations by Type'!B$14,'2. UC Pool Allocations by Type'!J$14,IF(E323='2. UC Pool Allocations by Type'!B$15,'2. UC Pool Allocations by Type'!J$15,IF(E323='2. UC Pool Allocations by Type'!B$16,'2. UC Pool Allocations by Type'!J$16,0)))))))</f>
        <v>1888113440.4202065</v>
      </c>
      <c r="AE323" s="64">
        <f t="shared" ref="AE323:AE350" si="250">IF(E323=E$355,AC323,0)</f>
        <v>2116236.007137238</v>
      </c>
      <c r="AF323" s="64">
        <f t="shared" ref="AF323:AF350" si="251">IF(E323=E$356,AC323,0)</f>
        <v>0</v>
      </c>
      <c r="AG323" s="64">
        <f t="shared" ref="AG323:AG350" si="252">IF(E323=E$357,AC323,0)</f>
        <v>0</v>
      </c>
      <c r="AH323" s="64">
        <f t="shared" ref="AH323:AH350" si="253">IF(E323=E$358,AC323,0)</f>
        <v>0</v>
      </c>
      <c r="AI323" s="64">
        <f t="shared" ref="AI323:AI350" si="254">IF(E323=E$359,AC323,0)</f>
        <v>0</v>
      </c>
      <c r="AJ323" s="64">
        <f t="shared" ref="AJ323:AJ350" si="255">IF(E323=E$360,AC323,0)</f>
        <v>0</v>
      </c>
      <c r="AK323" s="64">
        <f t="shared" ref="AK323:AK350" si="256">IF(E323=E$361,AC323,0)</f>
        <v>0</v>
      </c>
      <c r="AL323" s="42">
        <f t="shared" ref="AL323:AL350" si="257">IF($E323=$E$355,$AD323*$AC323/$AE$351,IF($E323=$E$356,$AD323*$AC323/$AF$351,IF($E323=$E$357,$AD323*$AC323/$AG$351,IF($E323=$E$358,$AD323*$AC323/$AH$351,IF($E323=$E$359,$AD323*$AC323/$AI$351,IF($E323=$E$360,$AD323*$AC323/$AJ$351,IF($E323=$E$361,$AD323*$AC323/$AK$351,0)))))))</f>
        <v>789880.39489323343</v>
      </c>
      <c r="AM323" s="44">
        <f>IF($F323=$E$362,S323*'1. UC Assumptions'!$H$14,0)</f>
        <v>1651191.9543911379</v>
      </c>
      <c r="AN323" s="63">
        <f t="shared" si="238"/>
        <v>861311.5594979045</v>
      </c>
      <c r="AO323" s="63">
        <f t="shared" ref="AO323:AO350" si="258">IF(E323=E$356,AN323,0)</f>
        <v>0</v>
      </c>
      <c r="AP323" s="63">
        <f t="shared" ref="AP323:AP350" si="259">IF(E323=E$356,IF(F323 &lt;&gt; E$362,AL323,0),0)</f>
        <v>0</v>
      </c>
      <c r="AQ323" s="63">
        <f t="shared" ref="AQ323:AQ331" si="260">-AO$351*AP323/AP$351</f>
        <v>0</v>
      </c>
      <c r="AR323" s="63">
        <f t="shared" ref="AR323:AR350" si="261">IF(E323=E$355,AN323,0)</f>
        <v>861311.5594979045</v>
      </c>
      <c r="AS323" s="63">
        <f t="shared" ref="AS323:AS350" si="262">IF(E323=E$355,IF(F323&lt;&gt;E$362,AL323,0),0)</f>
        <v>0</v>
      </c>
      <c r="AT323" s="63">
        <f t="shared" ref="AT323:AT331" si="263">-AR$351*AS323/AS$351</f>
        <v>0</v>
      </c>
      <c r="AU323" s="87">
        <f t="shared" si="239"/>
        <v>1651191.9543911379</v>
      </c>
      <c r="AV323" s="310">
        <v>273847.56</v>
      </c>
      <c r="AW323" s="310">
        <f>AV323*'1. UC Assumptions'!$C$19</f>
        <v>120000.00079199999</v>
      </c>
      <c r="AX323" s="311">
        <f>IF(((S323+AA323)-AV323)*'1. UC Assumptions'!$C$19&gt;0,((S323+AA323)-AV323)*'1. UC Assumptions'!$C$19,0)</f>
        <v>807334.61753553769</v>
      </c>
      <c r="AY323" s="311">
        <f t="shared" si="240"/>
        <v>927334.61832753767</v>
      </c>
      <c r="AZ323" s="311">
        <f>ROUND(AY323/'1. UC Assumptions'!$C$19,2)</f>
        <v>2116236.0099999998</v>
      </c>
      <c r="BA323" s="311">
        <f t="shared" si="241"/>
        <v>1651191.9543911379</v>
      </c>
      <c r="BB323" s="311">
        <f t="shared" ref="BB323:BB350" si="264">IF(E323=E$355,AU323-BA323,0)</f>
        <v>0</v>
      </c>
      <c r="BC323" s="311">
        <f t="shared" ref="BC323:BC350" si="265">IF(E323=E$359,AU323-BA323,0)</f>
        <v>0</v>
      </c>
      <c r="BD323" s="311">
        <f t="shared" ref="BD323:BD350" si="266">IF(E323=E$355,IF(AZ323&gt;=BA323,AZ323-BA323,0),0)</f>
        <v>465044.05560886185</v>
      </c>
      <c r="BE323" s="311">
        <f t="shared" ref="BE323:BE350" si="267">IF(E323=E$359,IF(AZ323&gt;=BA323,AZ323-BA323,0),0)</f>
        <v>0</v>
      </c>
      <c r="BF323" s="311">
        <f t="shared" ref="BF323:BF350" si="268">IF(E323=E$355,BB$351/BD$351*BD323,0)</f>
        <v>0</v>
      </c>
      <c r="BG323" s="311">
        <f t="shared" si="247"/>
        <v>0</v>
      </c>
      <c r="BH323" s="311">
        <v>273847.56</v>
      </c>
      <c r="BI323" s="311">
        <f t="shared" si="244"/>
        <v>1651191.9543911379</v>
      </c>
      <c r="BJ323" s="312">
        <f t="shared" si="245"/>
        <v>1377344.3943911379</v>
      </c>
      <c r="BK323" s="311">
        <f t="shared" ref="BK323:BK350" si="269">IF($E323=$E$355,$BI323,0)</f>
        <v>1651191.9543911379</v>
      </c>
      <c r="BL323" s="311">
        <f t="shared" ref="BL323:BL350" si="270">IF($E323=$E$356,$BI323,0)</f>
        <v>0</v>
      </c>
      <c r="BM323" s="311">
        <f t="shared" ref="BM323:BM350" si="271">IF($E323=$E$357,$BI323,0)</f>
        <v>0</v>
      </c>
      <c r="BN323" s="311">
        <f t="shared" ref="BN323:BN350" si="272">IF($E323=$E$358,$BI323,0)</f>
        <v>0</v>
      </c>
      <c r="BO323" s="311">
        <f t="shared" ref="BO323:BO350" si="273">IF($E323=$E$359,$BI323,0)</f>
        <v>0</v>
      </c>
      <c r="BP323" s="311">
        <f t="shared" ref="BP323:BP350" si="274">IF($E323=$E$360,$BI323,0)</f>
        <v>0</v>
      </c>
      <c r="BQ323" s="311">
        <f t="shared" ref="BQ323:BQ350" si="275">IF($E323=$E$361,$BI323,0)</f>
        <v>0</v>
      </c>
      <c r="BR323" s="311">
        <f t="shared" si="242"/>
        <v>1377344.3943911379</v>
      </c>
      <c r="BS323" s="311">
        <f>ROUNDDOWN(BR323*'1. UC Assumptions'!$C$19,2)</f>
        <v>603552.31000000006</v>
      </c>
      <c r="BT323" s="313">
        <f>IF(BR323&gt;0,BR323/'1. UC Assumptions'!$C$29*'1. UC Assumptions'!$C$28,0)</f>
        <v>1209506.5473688152</v>
      </c>
      <c r="BU323" s="312">
        <f>BT323*'1. UC Assumptions'!$C$19</f>
        <v>530005.76905701472</v>
      </c>
      <c r="BV323" s="312">
        <f t="shared" si="246"/>
        <v>1483354.1073688152</v>
      </c>
      <c r="BW323" s="79"/>
      <c r="BX323" s="93"/>
      <c r="BY323" s="93"/>
      <c r="BZ323" s="136">
        <v>674160.42633457854</v>
      </c>
      <c r="CA323" s="136">
        <v>2077306.0071372383</v>
      </c>
      <c r="CB323" s="146">
        <f t="shared" si="231"/>
        <v>0</v>
      </c>
    </row>
    <row r="324" spans="1:80" s="6" customFormat="1">
      <c r="A324" s="130" t="s">
        <v>1279</v>
      </c>
      <c r="B324" s="130" t="s">
        <v>249</v>
      </c>
      <c r="C324" s="246" t="s">
        <v>249</v>
      </c>
      <c r="D324" s="246" t="s">
        <v>249</v>
      </c>
      <c r="E324" s="129" t="s">
        <v>581</v>
      </c>
      <c r="F324" s="130"/>
      <c r="G324" s="130"/>
      <c r="H324" s="130" t="s">
        <v>1157</v>
      </c>
      <c r="I324" s="246" t="s">
        <v>567</v>
      </c>
      <c r="J324" s="101"/>
      <c r="K324" s="125">
        <f t="shared" si="234"/>
        <v>1</v>
      </c>
      <c r="L324" s="136">
        <v>63975204.36110384</v>
      </c>
      <c r="M324" s="136">
        <v>236183420.33000013</v>
      </c>
      <c r="N324" s="151">
        <f t="shared" si="235"/>
        <v>5.6524043227242915E-2</v>
      </c>
      <c r="O324" s="136">
        <v>317124803.76817375</v>
      </c>
      <c r="P324" s="136">
        <v>0</v>
      </c>
      <c r="Q324" s="136">
        <f t="shared" si="243"/>
        <v>317124803.76817375</v>
      </c>
      <c r="R324" s="136">
        <v>122949791.34689449</v>
      </c>
      <c r="S324" s="136">
        <f t="shared" si="233"/>
        <v>194175012.42127925</v>
      </c>
      <c r="T324" s="136" t="b">
        <f t="shared" si="248"/>
        <v>0</v>
      </c>
      <c r="U324" s="136" t="b">
        <f t="shared" si="249"/>
        <v>0</v>
      </c>
      <c r="V324" s="136">
        <v>52036150</v>
      </c>
      <c r="W324" s="136">
        <v>6832911</v>
      </c>
      <c r="X324" s="136">
        <v>6925294</v>
      </c>
      <c r="Y324" s="136">
        <v>1024939</v>
      </c>
      <c r="Z324" s="136">
        <v>0</v>
      </c>
      <c r="AA324" s="63">
        <f t="shared" si="236"/>
        <v>66819294</v>
      </c>
      <c r="AB324" s="63">
        <v>93197186.147398457</v>
      </c>
      <c r="AC324" s="63">
        <f>S324+AA324+AB324</f>
        <v>354191492.56867772</v>
      </c>
      <c r="AD324" s="44">
        <f>IF(E324='2. UC Pool Allocations by Type'!B$5,'2. UC Pool Allocations by Type'!J$5,IF(E324='2. UC Pool Allocations by Type'!B$6,'2. UC Pool Allocations by Type'!J$6,IF(E324='2. UC Pool Allocations by Type'!B$7,'2. UC Pool Allocations by Type'!J$7,IF(E324='2. UC Pool Allocations by Type'!B$10,'2. UC Pool Allocations by Type'!J$10,IF(E324='2. UC Pool Allocations by Type'!B$14,'2. UC Pool Allocations by Type'!J$14,IF(E324='2. UC Pool Allocations by Type'!B$15,'2. UC Pool Allocations by Type'!J$15,IF(E324='2. UC Pool Allocations by Type'!B$16,'2. UC Pool Allocations by Type'!J$16,0)))))))</f>
        <v>652355422.0964365</v>
      </c>
      <c r="AE324" s="64">
        <f t="shared" si="250"/>
        <v>0</v>
      </c>
      <c r="AF324" s="64">
        <f t="shared" si="251"/>
        <v>0</v>
      </c>
      <c r="AG324" s="64">
        <f t="shared" si="252"/>
        <v>0</v>
      </c>
      <c r="AH324" s="64">
        <f t="shared" si="253"/>
        <v>354191492.56867772</v>
      </c>
      <c r="AI324" s="64">
        <f t="shared" si="254"/>
        <v>0</v>
      </c>
      <c r="AJ324" s="64">
        <f t="shared" si="255"/>
        <v>0</v>
      </c>
      <c r="AK324" s="64">
        <f t="shared" si="256"/>
        <v>0</v>
      </c>
      <c r="AL324" s="42">
        <f t="shared" si="257"/>
        <v>107557087.27413487</v>
      </c>
      <c r="AM324" s="44">
        <f>IF($F324=$E$362,S324*'1. UC Assumptions'!$H$14,0)</f>
        <v>0</v>
      </c>
      <c r="AN324" s="63">
        <f t="shared" si="238"/>
        <v>0</v>
      </c>
      <c r="AO324" s="63">
        <f t="shared" si="258"/>
        <v>0</v>
      </c>
      <c r="AP324" s="63">
        <f t="shared" si="259"/>
        <v>0</v>
      </c>
      <c r="AQ324" s="63">
        <f t="shared" si="260"/>
        <v>0</v>
      </c>
      <c r="AR324" s="63">
        <f t="shared" si="261"/>
        <v>0</v>
      </c>
      <c r="AS324" s="63">
        <f t="shared" si="262"/>
        <v>0</v>
      </c>
      <c r="AT324" s="63">
        <f t="shared" si="263"/>
        <v>0</v>
      </c>
      <c r="AU324" s="87">
        <f t="shared" si="239"/>
        <v>107557087.27413487</v>
      </c>
      <c r="AV324" s="310">
        <v>110411822.35999998</v>
      </c>
      <c r="AW324" s="310">
        <f>AV324*'1. UC Assumptions'!$C$19</f>
        <v>48382460.55815199</v>
      </c>
      <c r="AX324" s="311">
        <f>IF(((S324+AA324)-AV324)*'1. UC Assumptions'!$C$19&gt;0,((S324+AA324)-AV324)*'1. UC Assumptions'!$C$19,0)</f>
        <v>65985244.515652575</v>
      </c>
      <c r="AY324" s="311">
        <f t="shared" si="240"/>
        <v>114367705.07380456</v>
      </c>
      <c r="AZ324" s="311">
        <f>ROUND(AY324/'1. UC Assumptions'!$C$19,2)</f>
        <v>260994306.41999999</v>
      </c>
      <c r="BA324" s="311">
        <f t="shared" si="241"/>
        <v>107557087.27413487</v>
      </c>
      <c r="BB324" s="311">
        <f t="shared" si="264"/>
        <v>0</v>
      </c>
      <c r="BC324" s="311">
        <f t="shared" si="265"/>
        <v>0</v>
      </c>
      <c r="BD324" s="311">
        <f t="shared" si="266"/>
        <v>0</v>
      </c>
      <c r="BE324" s="311">
        <f t="shared" si="267"/>
        <v>0</v>
      </c>
      <c r="BF324" s="311">
        <f t="shared" si="268"/>
        <v>0</v>
      </c>
      <c r="BG324" s="311">
        <f t="shared" si="247"/>
        <v>0</v>
      </c>
      <c r="BH324" s="311">
        <v>98946004.800921157</v>
      </c>
      <c r="BI324" s="311">
        <f t="shared" si="244"/>
        <v>107557087.27413487</v>
      </c>
      <c r="BJ324" s="312">
        <f t="shared" si="245"/>
        <v>8611082.4732137173</v>
      </c>
      <c r="BK324" s="311">
        <f t="shared" si="269"/>
        <v>0</v>
      </c>
      <c r="BL324" s="311">
        <f t="shared" si="270"/>
        <v>0</v>
      </c>
      <c r="BM324" s="311">
        <f t="shared" si="271"/>
        <v>0</v>
      </c>
      <c r="BN324" s="311">
        <f t="shared" si="272"/>
        <v>107557087.27413487</v>
      </c>
      <c r="BO324" s="311">
        <f t="shared" si="273"/>
        <v>0</v>
      </c>
      <c r="BP324" s="311">
        <f t="shared" si="274"/>
        <v>0</v>
      </c>
      <c r="BQ324" s="311">
        <f t="shared" si="275"/>
        <v>0</v>
      </c>
      <c r="BR324" s="311">
        <f t="shared" si="242"/>
        <v>-2854735.0858651102</v>
      </c>
      <c r="BS324" s="311">
        <f>ROUNDDOWN(BR324*'1. UC Assumptions'!$C$19,2)</f>
        <v>-1250944.9099999999</v>
      </c>
      <c r="BT324" s="313">
        <f>IF(BR324&gt;0,BR324/'1. UC Assumptions'!$C$29*'1. UC Assumptions'!$C$28,0)</f>
        <v>0</v>
      </c>
      <c r="BU324" s="312">
        <f>BT324*'1. UC Assumptions'!$C$19</f>
        <v>0</v>
      </c>
      <c r="BV324" s="312">
        <f t="shared" si="246"/>
        <v>110411822.35999998</v>
      </c>
      <c r="BW324" s="79"/>
      <c r="BX324" s="93"/>
      <c r="BY324" s="93"/>
      <c r="BZ324" s="136">
        <v>65016221.061103843</v>
      </c>
      <c r="CA324" s="136">
        <v>317124803.76817375</v>
      </c>
      <c r="CB324" s="146">
        <f t="shared" si="231"/>
        <v>0</v>
      </c>
    </row>
    <row r="325" spans="1:80" s="6" customFormat="1">
      <c r="A325" s="130" t="s">
        <v>1280</v>
      </c>
      <c r="B325" s="130" t="s">
        <v>442</v>
      </c>
      <c r="C325" s="246" t="s">
        <v>442</v>
      </c>
      <c r="D325" s="246" t="s">
        <v>442</v>
      </c>
      <c r="E325" s="129" t="s">
        <v>580</v>
      </c>
      <c r="F325" s="130"/>
      <c r="G325" s="130"/>
      <c r="H325" s="130" t="s">
        <v>441</v>
      </c>
      <c r="I325" s="246" t="s">
        <v>1324</v>
      </c>
      <c r="J325" s="101"/>
      <c r="K325" s="125" t="str">
        <f t="shared" si="234"/>
        <v xml:space="preserve"> </v>
      </c>
      <c r="L325" s="136">
        <v>9835889.6386053637</v>
      </c>
      <c r="M325" s="136">
        <v>7319247</v>
      </c>
      <c r="N325" s="151">
        <f t="shared" si="235"/>
        <v>0.32865714162712734</v>
      </c>
      <c r="O325" s="136">
        <v>22777694.399410192</v>
      </c>
      <c r="P325" s="136">
        <v>15600.411062016001</v>
      </c>
      <c r="Q325" s="136">
        <f t="shared" si="243"/>
        <v>22793294.810472209</v>
      </c>
      <c r="R325" s="136">
        <v>0</v>
      </c>
      <c r="S325" s="136">
        <f t="shared" si="233"/>
        <v>22793294.810472209</v>
      </c>
      <c r="T325" s="136">
        <f t="shared" si="248"/>
        <v>0</v>
      </c>
      <c r="U325" s="136" t="b">
        <f t="shared" si="249"/>
        <v>0</v>
      </c>
      <c r="V325" s="136">
        <v>3968680</v>
      </c>
      <c r="W325" s="136">
        <v>0</v>
      </c>
      <c r="X325" s="136">
        <v>0</v>
      </c>
      <c r="Y325" s="136">
        <v>0</v>
      </c>
      <c r="Z325" s="136">
        <v>0</v>
      </c>
      <c r="AA325" s="63">
        <f t="shared" si="236"/>
        <v>3968680</v>
      </c>
      <c r="AB325" s="63">
        <v>0</v>
      </c>
      <c r="AC325" s="63">
        <f t="shared" si="237"/>
        <v>26761974.810472209</v>
      </c>
      <c r="AD325" s="44">
        <f>IF(E325='2. UC Pool Allocations by Type'!B$5,'2. UC Pool Allocations by Type'!J$5,IF(E325='2. UC Pool Allocations by Type'!B$6,'2. UC Pool Allocations by Type'!J$6,IF(E325='2. UC Pool Allocations by Type'!B$7,'2. UC Pool Allocations by Type'!J$7,IF(E325='2. UC Pool Allocations by Type'!B$10,'2. UC Pool Allocations by Type'!J$10,IF(E325='2. UC Pool Allocations by Type'!B$14,'2. UC Pool Allocations by Type'!J$14,IF(E325='2. UC Pool Allocations by Type'!B$15,'2. UC Pool Allocations by Type'!J$15,IF(E325='2. UC Pool Allocations by Type'!B$16,'2. UC Pool Allocations by Type'!J$16,0)))))))</f>
        <v>1888113440.4202065</v>
      </c>
      <c r="AE325" s="64">
        <f t="shared" si="250"/>
        <v>26761974.810472209</v>
      </c>
      <c r="AF325" s="64">
        <f t="shared" si="251"/>
        <v>0</v>
      </c>
      <c r="AG325" s="64">
        <f t="shared" si="252"/>
        <v>0</v>
      </c>
      <c r="AH325" s="64">
        <f t="shared" si="253"/>
        <v>0</v>
      </c>
      <c r="AI325" s="64">
        <f t="shared" si="254"/>
        <v>0</v>
      </c>
      <c r="AJ325" s="64">
        <f t="shared" si="255"/>
        <v>0</v>
      </c>
      <c r="AK325" s="64">
        <f t="shared" si="256"/>
        <v>0</v>
      </c>
      <c r="AL325" s="42">
        <f t="shared" si="257"/>
        <v>9988847.727817582</v>
      </c>
      <c r="AM325" s="44">
        <f>IF($F325=$E$362,S325*'1. UC Assumptions'!$H$14,0)</f>
        <v>0</v>
      </c>
      <c r="AN325" s="63">
        <f t="shared" si="238"/>
        <v>0</v>
      </c>
      <c r="AO325" s="63">
        <f t="shared" si="258"/>
        <v>0</v>
      </c>
      <c r="AP325" s="63">
        <f t="shared" si="259"/>
        <v>0</v>
      </c>
      <c r="AQ325" s="63">
        <f t="shared" si="260"/>
        <v>0</v>
      </c>
      <c r="AR325" s="63">
        <f t="shared" si="261"/>
        <v>0</v>
      </c>
      <c r="AS325" s="63">
        <f t="shared" si="262"/>
        <v>9988847.727817582</v>
      </c>
      <c r="AT325" s="63">
        <f t="shared" si="263"/>
        <v>-1099038.0612891261</v>
      </c>
      <c r="AU325" s="87">
        <f t="shared" si="239"/>
        <v>8889809.6665284559</v>
      </c>
      <c r="AV325" s="310">
        <v>7464625.5100000007</v>
      </c>
      <c r="AW325" s="310">
        <f>AV325*'1. UC Assumptions'!$C$19</f>
        <v>3270998.898482</v>
      </c>
      <c r="AX325" s="311">
        <f>IF(((S325+AA325)-AV325)*'1. UC Assumptions'!$C$19&gt;0,((S325+AA325)-AV325)*'1. UC Assumptions'!$C$19,0)</f>
        <v>8456098.46346692</v>
      </c>
      <c r="AY325" s="311">
        <f t="shared" si="240"/>
        <v>11727097.36194892</v>
      </c>
      <c r="AZ325" s="311">
        <f>ROUND(AY325/'1. UC Assumptions'!$C$19,2)</f>
        <v>26761974.809999999</v>
      </c>
      <c r="BA325" s="311">
        <f t="shared" si="241"/>
        <v>8889809.6665284559</v>
      </c>
      <c r="BB325" s="311">
        <f t="shared" si="264"/>
        <v>0</v>
      </c>
      <c r="BC325" s="311">
        <f t="shared" si="265"/>
        <v>0</v>
      </c>
      <c r="BD325" s="311">
        <f t="shared" si="266"/>
        <v>17872165.143471543</v>
      </c>
      <c r="BE325" s="311">
        <f t="shared" si="267"/>
        <v>0</v>
      </c>
      <c r="BF325" s="311">
        <f t="shared" si="268"/>
        <v>0</v>
      </c>
      <c r="BG325" s="311">
        <f t="shared" si="247"/>
        <v>0</v>
      </c>
      <c r="BH325" s="311">
        <v>6690498.5704618273</v>
      </c>
      <c r="BI325" s="311">
        <f t="shared" si="244"/>
        <v>8889809.6665284559</v>
      </c>
      <c r="BJ325" s="312">
        <f t="shared" si="245"/>
        <v>2199311.0960666286</v>
      </c>
      <c r="BK325" s="311">
        <f t="shared" si="269"/>
        <v>8889809.6665284559</v>
      </c>
      <c r="BL325" s="311">
        <f t="shared" si="270"/>
        <v>0</v>
      </c>
      <c r="BM325" s="311">
        <f t="shared" si="271"/>
        <v>0</v>
      </c>
      <c r="BN325" s="311">
        <f t="shared" si="272"/>
        <v>0</v>
      </c>
      <c r="BO325" s="311">
        <f t="shared" si="273"/>
        <v>0</v>
      </c>
      <c r="BP325" s="311">
        <f t="shared" si="274"/>
        <v>0</v>
      </c>
      <c r="BQ325" s="311">
        <f t="shared" si="275"/>
        <v>0</v>
      </c>
      <c r="BR325" s="311">
        <f t="shared" si="242"/>
        <v>1425184.1565284552</v>
      </c>
      <c r="BS325" s="311">
        <f>ROUNDDOWN(BR325*'1. UC Assumptions'!$C$19,2)</f>
        <v>624515.68999999994</v>
      </c>
      <c r="BT325" s="313">
        <f>IF(BR325&gt;0,BR325/'1. UC Assumptions'!$C$29*'1. UC Assumptions'!$C$28,0)</f>
        <v>1251516.7415985817</v>
      </c>
      <c r="BU325" s="312">
        <f>BT325*'1. UC Assumptions'!$C$19</f>
        <v>548414.63616849843</v>
      </c>
      <c r="BV325" s="312">
        <f t="shared" si="246"/>
        <v>8716142.2515985817</v>
      </c>
      <c r="BW325" s="79"/>
      <c r="BX325" s="93"/>
      <c r="BY325" s="93"/>
      <c r="BZ325" s="136">
        <v>14314612.298605364</v>
      </c>
      <c r="CA325" s="136">
        <v>22777694.399410192</v>
      </c>
      <c r="CB325" s="146">
        <f t="shared" si="231"/>
        <v>-15600.411062017083</v>
      </c>
    </row>
    <row r="326" spans="1:80" s="6" customFormat="1">
      <c r="A326" s="130" t="s">
        <v>1281</v>
      </c>
      <c r="B326" s="130" t="s">
        <v>821</v>
      </c>
      <c r="C326" s="246" t="s">
        <v>821</v>
      </c>
      <c r="D326" s="246" t="s">
        <v>821</v>
      </c>
      <c r="E326" s="129" t="s">
        <v>599</v>
      </c>
      <c r="F326" s="130" t="s">
        <v>604</v>
      </c>
      <c r="G326" s="130"/>
      <c r="H326" s="130" t="s">
        <v>1159</v>
      </c>
      <c r="I326" s="246" t="s">
        <v>1469</v>
      </c>
      <c r="J326" s="101"/>
      <c r="K326" s="125" t="str">
        <f t="shared" si="234"/>
        <v xml:space="preserve"> </v>
      </c>
      <c r="L326" s="136">
        <v>1053311.8940002769</v>
      </c>
      <c r="M326" s="136">
        <v>523090</v>
      </c>
      <c r="N326" s="151">
        <f t="shared" si="235"/>
        <v>6.5080363802501928E-2</v>
      </c>
      <c r="O326" s="136">
        <v>1678994.7027607681</v>
      </c>
      <c r="P326" s="136">
        <v>0</v>
      </c>
      <c r="Q326" s="136">
        <f t="shared" si="243"/>
        <v>1678994.7027607681</v>
      </c>
      <c r="R326" s="136">
        <v>0</v>
      </c>
      <c r="S326" s="136">
        <f t="shared" ref="S326:S348" si="276">Q326-R326</f>
        <v>1678994.7027607681</v>
      </c>
      <c r="T326" s="136" t="b">
        <f t="shared" si="248"/>
        <v>0</v>
      </c>
      <c r="U326" s="136">
        <f t="shared" si="249"/>
        <v>1678994.7027607681</v>
      </c>
      <c r="V326" s="136">
        <v>3533</v>
      </c>
      <c r="W326" s="136">
        <v>0</v>
      </c>
      <c r="X326" s="136">
        <v>0</v>
      </c>
      <c r="Y326" s="136">
        <v>0</v>
      </c>
      <c r="Z326" s="136">
        <v>0</v>
      </c>
      <c r="AA326" s="63">
        <f t="shared" si="236"/>
        <v>3533</v>
      </c>
      <c r="AB326" s="63">
        <v>0</v>
      </c>
      <c r="AC326" s="63">
        <f t="shared" si="237"/>
        <v>1682527.7027607681</v>
      </c>
      <c r="AD326" s="44">
        <f>IF(E326='2. UC Pool Allocations by Type'!B$5,'2. UC Pool Allocations by Type'!J$5,IF(E326='2. UC Pool Allocations by Type'!B$6,'2. UC Pool Allocations by Type'!J$6,IF(E326='2. UC Pool Allocations by Type'!B$7,'2. UC Pool Allocations by Type'!J$7,IF(E326='2. UC Pool Allocations by Type'!B$10,'2. UC Pool Allocations by Type'!J$10,IF(E326='2. UC Pool Allocations by Type'!B$14,'2. UC Pool Allocations by Type'!J$14,IF(E326='2. UC Pool Allocations by Type'!B$15,'2. UC Pool Allocations by Type'!J$15,IF(E326='2. UC Pool Allocations by Type'!B$16,'2. UC Pool Allocations by Type'!J$16,0)))))))</f>
        <v>232198730.65142876</v>
      </c>
      <c r="AE326" s="64">
        <f t="shared" si="250"/>
        <v>0</v>
      </c>
      <c r="AF326" s="64">
        <f t="shared" si="251"/>
        <v>1682527.7027607681</v>
      </c>
      <c r="AG326" s="64">
        <f t="shared" si="252"/>
        <v>0</v>
      </c>
      <c r="AH326" s="64">
        <f t="shared" si="253"/>
        <v>0</v>
      </c>
      <c r="AI326" s="64">
        <f t="shared" si="254"/>
        <v>0</v>
      </c>
      <c r="AJ326" s="64">
        <f t="shared" si="255"/>
        <v>0</v>
      </c>
      <c r="AK326" s="64">
        <f t="shared" si="256"/>
        <v>0</v>
      </c>
      <c r="AL326" s="42">
        <f t="shared" si="257"/>
        <v>842667.54423681565</v>
      </c>
      <c r="AM326" s="44">
        <f>IF($F326=$E$362,S326*'1. UC Assumptions'!$H$14,0)</f>
        <v>1334585.5329636873</v>
      </c>
      <c r="AN326" s="63">
        <f t="shared" si="238"/>
        <v>491917.98872687167</v>
      </c>
      <c r="AO326" s="63">
        <f t="shared" si="258"/>
        <v>491917.98872687167</v>
      </c>
      <c r="AP326" s="63">
        <f t="shared" si="259"/>
        <v>0</v>
      </c>
      <c r="AQ326" s="63">
        <f t="shared" si="260"/>
        <v>0</v>
      </c>
      <c r="AR326" s="63">
        <f t="shared" si="261"/>
        <v>0</v>
      </c>
      <c r="AS326" s="63">
        <f t="shared" si="262"/>
        <v>0</v>
      </c>
      <c r="AT326" s="63">
        <f t="shared" si="263"/>
        <v>0</v>
      </c>
      <c r="AU326" s="87">
        <f t="shared" si="239"/>
        <v>1334585.5329636873</v>
      </c>
      <c r="AV326" s="310">
        <v>1319288.55</v>
      </c>
      <c r="AW326" s="310">
        <f>AV326*'1. UC Assumptions'!$C$19</f>
        <v>578112.24260999996</v>
      </c>
      <c r="AX326" s="311">
        <f>IF(((S326+AA326)-AV326)*'1. UC Assumptions'!$C$19&gt;0,((S326+AA326)-AV326)*'1. UC Assumptions'!$C$19,0)</f>
        <v>159171.39673976856</v>
      </c>
      <c r="AY326" s="311">
        <f t="shared" si="240"/>
        <v>737283.63934976852</v>
      </c>
      <c r="AZ326" s="311">
        <f>ROUND(AY326/'1. UC Assumptions'!$C$19,2)</f>
        <v>1682527.7</v>
      </c>
      <c r="BA326" s="311">
        <f t="shared" si="241"/>
        <v>1334585.5329636873</v>
      </c>
      <c r="BB326" s="311">
        <f t="shared" si="264"/>
        <v>0</v>
      </c>
      <c r="BC326" s="311">
        <f t="shared" si="265"/>
        <v>0</v>
      </c>
      <c r="BD326" s="311">
        <f t="shared" si="266"/>
        <v>0</v>
      </c>
      <c r="BE326" s="311">
        <f t="shared" si="267"/>
        <v>0</v>
      </c>
      <c r="BF326" s="311">
        <f t="shared" si="268"/>
        <v>0</v>
      </c>
      <c r="BG326" s="311">
        <f t="shared" si="247"/>
        <v>0</v>
      </c>
      <c r="BH326" s="311">
        <v>1319288.5578514142</v>
      </c>
      <c r="BI326" s="311">
        <f t="shared" si="244"/>
        <v>1334585.5329636873</v>
      </c>
      <c r="BJ326" s="312">
        <f t="shared" si="245"/>
        <v>15296.975112273125</v>
      </c>
      <c r="BK326" s="311">
        <f t="shared" si="269"/>
        <v>0</v>
      </c>
      <c r="BL326" s="311">
        <f t="shared" si="270"/>
        <v>1334585.5329636873</v>
      </c>
      <c r="BM326" s="311">
        <f t="shared" si="271"/>
        <v>0</v>
      </c>
      <c r="BN326" s="311">
        <f t="shared" si="272"/>
        <v>0</v>
      </c>
      <c r="BO326" s="311">
        <f t="shared" si="273"/>
        <v>0</v>
      </c>
      <c r="BP326" s="311">
        <f t="shared" si="274"/>
        <v>0</v>
      </c>
      <c r="BQ326" s="311">
        <f t="shared" si="275"/>
        <v>0</v>
      </c>
      <c r="BR326" s="311">
        <f t="shared" si="242"/>
        <v>15296.982963687275</v>
      </c>
      <c r="BS326" s="311">
        <f>ROUNDDOWN(BR326*'1. UC Assumptions'!$C$19,2)</f>
        <v>6703.13</v>
      </c>
      <c r="BT326" s="313">
        <f>IF(BR326&gt;0,BR326/'1. UC Assumptions'!$C$29*'1. UC Assumptions'!$C$28,0)</f>
        <v>13432.95193628591</v>
      </c>
      <c r="BU326" s="312">
        <f>BT326*'1. UC Assumptions'!$C$19</f>
        <v>5886.3195384804858</v>
      </c>
      <c r="BV326" s="312">
        <f t="shared" si="246"/>
        <v>1332721.501936286</v>
      </c>
      <c r="BW326" s="79"/>
      <c r="BX326" s="93"/>
      <c r="BY326" s="93"/>
      <c r="BZ326" s="136">
        <v>1071590.0640002768</v>
      </c>
      <c r="CA326" s="136">
        <v>1678994.7027607681</v>
      </c>
      <c r="CB326" s="146">
        <f t="shared" si="231"/>
        <v>0</v>
      </c>
    </row>
    <row r="327" spans="1:80" s="6" customFormat="1">
      <c r="A327" s="130" t="s">
        <v>204</v>
      </c>
      <c r="B327" s="130" t="s">
        <v>205</v>
      </c>
      <c r="C327" s="246" t="s">
        <v>205</v>
      </c>
      <c r="D327" s="246" t="s">
        <v>205</v>
      </c>
      <c r="E327" s="129" t="s">
        <v>599</v>
      </c>
      <c r="F327" s="130" t="s">
        <v>604</v>
      </c>
      <c r="G327" s="130"/>
      <c r="H327" s="130" t="s">
        <v>844</v>
      </c>
      <c r="I327" s="246" t="s">
        <v>1471</v>
      </c>
      <c r="J327" s="101"/>
      <c r="K327" s="125">
        <f>IF(R327&gt;0,1," ")</f>
        <v>1</v>
      </c>
      <c r="L327" s="136">
        <v>5216001.3072905429</v>
      </c>
      <c r="M327" s="136">
        <v>4460791</v>
      </c>
      <c r="N327" s="151">
        <f>Q327/(L327+M327)-1</f>
        <v>0.10835395544853044</v>
      </c>
      <c r="O327" s="136">
        <v>10725311.029839383</v>
      </c>
      <c r="P327" s="136">
        <v>0</v>
      </c>
      <c r="Q327" s="136">
        <f t="shared" si="243"/>
        <v>10725311.029839383</v>
      </c>
      <c r="R327" s="136">
        <v>3873945.6297188867</v>
      </c>
      <c r="S327" s="136">
        <f t="shared" si="276"/>
        <v>6851365.4001204967</v>
      </c>
      <c r="T327" s="136" t="b">
        <f t="shared" si="248"/>
        <v>0</v>
      </c>
      <c r="U327" s="136">
        <f t="shared" si="249"/>
        <v>6851365.4001204967</v>
      </c>
      <c r="V327" s="136">
        <v>1662281</v>
      </c>
      <c r="W327" s="136">
        <v>0</v>
      </c>
      <c r="X327" s="136">
        <v>0</v>
      </c>
      <c r="Y327" s="136">
        <v>0</v>
      </c>
      <c r="Z327" s="136">
        <v>0</v>
      </c>
      <c r="AA327" s="63">
        <f>V327+W327+X327+Y327+Z327</f>
        <v>1662281</v>
      </c>
      <c r="AB327" s="63">
        <v>0</v>
      </c>
      <c r="AC327" s="63">
        <f>S327+AA327+AB327</f>
        <v>8513646.4001204967</v>
      </c>
      <c r="AD327" s="44">
        <f>IF(E327='2. UC Pool Allocations by Type'!B$5,'2. UC Pool Allocations by Type'!J$5,IF(E327='2. UC Pool Allocations by Type'!B$6,'2. UC Pool Allocations by Type'!J$6,IF(E327='2. UC Pool Allocations by Type'!B$7,'2. UC Pool Allocations by Type'!J$7,IF(E327='2. UC Pool Allocations by Type'!B$10,'2. UC Pool Allocations by Type'!J$10,IF(E327='2. UC Pool Allocations by Type'!B$14,'2. UC Pool Allocations by Type'!J$14,IF(E327='2. UC Pool Allocations by Type'!B$15,'2. UC Pool Allocations by Type'!J$15,IF(E327='2. UC Pool Allocations by Type'!B$16,'2. UC Pool Allocations by Type'!J$16,0)))))))</f>
        <v>232198730.65142876</v>
      </c>
      <c r="AE327" s="64">
        <f t="shared" si="250"/>
        <v>0</v>
      </c>
      <c r="AF327" s="64">
        <f t="shared" si="251"/>
        <v>8513646.4001204967</v>
      </c>
      <c r="AG327" s="64">
        <f t="shared" si="252"/>
        <v>0</v>
      </c>
      <c r="AH327" s="64">
        <f t="shared" si="253"/>
        <v>0</v>
      </c>
      <c r="AI327" s="64">
        <f t="shared" si="254"/>
        <v>0</v>
      </c>
      <c r="AJ327" s="64">
        <f t="shared" si="255"/>
        <v>0</v>
      </c>
      <c r="AK327" s="64">
        <f t="shared" si="256"/>
        <v>0</v>
      </c>
      <c r="AL327" s="42">
        <f t="shared" si="257"/>
        <v>4263925.9328202643</v>
      </c>
      <c r="AM327" s="44">
        <f>IF($F327=$E$362,S327*'1. UC Assumptions'!$H$14,0)</f>
        <v>5445957.1129162917</v>
      </c>
      <c r="AN327" s="63">
        <f>IF(AM327=0,0,IF(AL327&gt;AM327,0,AM327-AL327))</f>
        <v>1182031.1800960274</v>
      </c>
      <c r="AO327" s="63">
        <f t="shared" si="258"/>
        <v>1182031.1800960274</v>
      </c>
      <c r="AP327" s="63">
        <f t="shared" si="259"/>
        <v>0</v>
      </c>
      <c r="AQ327" s="63">
        <f t="shared" si="260"/>
        <v>0</v>
      </c>
      <c r="AR327" s="63">
        <f t="shared" si="261"/>
        <v>0</v>
      </c>
      <c r="AS327" s="63">
        <f t="shared" si="262"/>
        <v>0</v>
      </c>
      <c r="AT327" s="63">
        <f t="shared" si="263"/>
        <v>0</v>
      </c>
      <c r="AU327" s="87">
        <f>AL327+AN327+AQ327+AT327</f>
        <v>5445957.1129162917</v>
      </c>
      <c r="AV327" s="310">
        <v>5045972.43</v>
      </c>
      <c r="AW327" s="310">
        <f>AV327*'1. UC Assumptions'!$C$19</f>
        <v>2211145.1188259996</v>
      </c>
      <c r="AX327" s="311">
        <f>IF(((S327+AA327)-AV327)*'1. UC Assumptions'!$C$19&gt;0,((S327+AA327)-AV327)*'1. UC Assumptions'!$C$19,0)</f>
        <v>1519534.7337068017</v>
      </c>
      <c r="AY327" s="311">
        <f>AX327+AW327</f>
        <v>3730679.8525328012</v>
      </c>
      <c r="AZ327" s="311">
        <f>ROUND(AY327/'1. UC Assumptions'!$C$19,2)</f>
        <v>8513646.4000000004</v>
      </c>
      <c r="BA327" s="311">
        <f t="shared" si="241"/>
        <v>5445957.1129162917</v>
      </c>
      <c r="BB327" s="311">
        <f t="shared" si="264"/>
        <v>0</v>
      </c>
      <c r="BC327" s="311">
        <f t="shared" si="265"/>
        <v>0</v>
      </c>
      <c r="BD327" s="311">
        <f t="shared" si="266"/>
        <v>0</v>
      </c>
      <c r="BE327" s="311">
        <f t="shared" si="267"/>
        <v>0</v>
      </c>
      <c r="BF327" s="311">
        <f t="shared" si="268"/>
        <v>0</v>
      </c>
      <c r="BG327" s="311">
        <f t="shared" si="247"/>
        <v>0</v>
      </c>
      <c r="BH327" s="311">
        <v>5045972.4473410621</v>
      </c>
      <c r="BI327" s="311">
        <f t="shared" si="244"/>
        <v>5445957.1129162917</v>
      </c>
      <c r="BJ327" s="312">
        <f t="shared" si="245"/>
        <v>399984.66557522956</v>
      </c>
      <c r="BK327" s="311">
        <f t="shared" si="269"/>
        <v>0</v>
      </c>
      <c r="BL327" s="311">
        <f t="shared" si="270"/>
        <v>5445957.1129162917</v>
      </c>
      <c r="BM327" s="311">
        <f t="shared" si="271"/>
        <v>0</v>
      </c>
      <c r="BN327" s="311">
        <f t="shared" si="272"/>
        <v>0</v>
      </c>
      <c r="BO327" s="311">
        <f t="shared" si="273"/>
        <v>0</v>
      </c>
      <c r="BP327" s="311">
        <f t="shared" si="274"/>
        <v>0</v>
      </c>
      <c r="BQ327" s="311">
        <f t="shared" si="275"/>
        <v>0</v>
      </c>
      <c r="BR327" s="311">
        <f t="shared" si="242"/>
        <v>399984.68291629199</v>
      </c>
      <c r="BS327" s="311">
        <f>ROUNDDOWN(BR327*'1. UC Assumptions'!$C$19,2)</f>
        <v>175273.28</v>
      </c>
      <c r="BT327" s="313">
        <f>IF(BR327&gt;0,BR327/'1. UC Assumptions'!$C$29*'1. UC Assumptions'!$C$28,0)</f>
        <v>351244.1004621461</v>
      </c>
      <c r="BU327" s="312">
        <f>BT327*'1. UC Assumptions'!$C$19</f>
        <v>153915.16482251242</v>
      </c>
      <c r="BV327" s="312">
        <f t="shared" si="246"/>
        <v>5397216.5304621458</v>
      </c>
      <c r="BW327" s="79"/>
      <c r="BX327" s="93"/>
      <c r="BY327" s="93"/>
      <c r="BZ327" s="136">
        <v>5725923.4972905423</v>
      </c>
      <c r="CA327" s="136">
        <v>10725311.029839383</v>
      </c>
      <c r="CB327" s="146">
        <f t="shared" si="231"/>
        <v>0</v>
      </c>
    </row>
    <row r="328" spans="1:80" s="6" customFormat="1">
      <c r="A328" s="130" t="s">
        <v>766</v>
      </c>
      <c r="B328" s="130" t="s">
        <v>536</v>
      </c>
      <c r="C328" s="246" t="s">
        <v>536</v>
      </c>
      <c r="D328" s="246" t="s">
        <v>536</v>
      </c>
      <c r="E328" s="129" t="s">
        <v>580</v>
      </c>
      <c r="F328" s="130"/>
      <c r="G328" s="130"/>
      <c r="H328" s="130" t="s">
        <v>1161</v>
      </c>
      <c r="I328" s="246" t="s">
        <v>571</v>
      </c>
      <c r="J328" s="101"/>
      <c r="K328" s="125">
        <f>IF(R328&gt;0,1," ")</f>
        <v>1</v>
      </c>
      <c r="L328" s="136">
        <v>15511837.308749998</v>
      </c>
      <c r="M328" s="136">
        <v>3980712.1300000031</v>
      </c>
      <c r="N328" s="151">
        <f>Q328/(L328+M328)-1</f>
        <v>7.6741475511001855E-2</v>
      </c>
      <c r="O328" s="136">
        <v>20988436.444150828</v>
      </c>
      <c r="P328" s="136">
        <v>0</v>
      </c>
      <c r="Q328" s="136">
        <f t="shared" si="243"/>
        <v>20988436.444150828</v>
      </c>
      <c r="R328" s="136">
        <v>5178521.53156971</v>
      </c>
      <c r="S328" s="136">
        <f t="shared" si="276"/>
        <v>15809914.912581118</v>
      </c>
      <c r="T328" s="136">
        <f t="shared" si="248"/>
        <v>0</v>
      </c>
      <c r="U328" s="136" t="b">
        <f t="shared" si="249"/>
        <v>0</v>
      </c>
      <c r="V328" s="136">
        <v>628176</v>
      </c>
      <c r="W328" s="136">
        <v>0</v>
      </c>
      <c r="X328" s="136">
        <v>0</v>
      </c>
      <c r="Y328" s="136">
        <v>0</v>
      </c>
      <c r="Z328" s="136">
        <v>0</v>
      </c>
      <c r="AA328" s="63">
        <f>V328+W328+X328+Y328+Z328</f>
        <v>628176</v>
      </c>
      <c r="AB328" s="63">
        <v>0</v>
      </c>
      <c r="AC328" s="63">
        <f>S328+AA328+AB328</f>
        <v>16438090.912581118</v>
      </c>
      <c r="AD328" s="44">
        <f>IF(E328='2. UC Pool Allocations by Type'!B$5,'2. UC Pool Allocations by Type'!J$5,IF(E328='2. UC Pool Allocations by Type'!B$6,'2. UC Pool Allocations by Type'!J$6,IF(E328='2. UC Pool Allocations by Type'!B$7,'2. UC Pool Allocations by Type'!J$7,IF(E328='2. UC Pool Allocations by Type'!B$10,'2. UC Pool Allocations by Type'!J$10,IF(E328='2. UC Pool Allocations by Type'!B$14,'2. UC Pool Allocations by Type'!J$14,IF(E328='2. UC Pool Allocations by Type'!B$15,'2. UC Pool Allocations by Type'!J$15,IF(E328='2. UC Pool Allocations by Type'!B$16,'2. UC Pool Allocations by Type'!J$16,0)))))))</f>
        <v>1888113440.4202065</v>
      </c>
      <c r="AE328" s="64">
        <f t="shared" si="250"/>
        <v>16438090.912581118</v>
      </c>
      <c r="AF328" s="64">
        <f t="shared" si="251"/>
        <v>0</v>
      </c>
      <c r="AG328" s="64">
        <f t="shared" si="252"/>
        <v>0</v>
      </c>
      <c r="AH328" s="64">
        <f t="shared" si="253"/>
        <v>0</v>
      </c>
      <c r="AI328" s="64">
        <f t="shared" si="254"/>
        <v>0</v>
      </c>
      <c r="AJ328" s="64">
        <f t="shared" si="255"/>
        <v>0</v>
      </c>
      <c r="AK328" s="64">
        <f t="shared" si="256"/>
        <v>0</v>
      </c>
      <c r="AL328" s="42">
        <f t="shared" si="257"/>
        <v>6135480.965983972</v>
      </c>
      <c r="AM328" s="44">
        <f>IF($F328=$E$362,S328*'1. UC Assumptions'!$H$14,0)</f>
        <v>0</v>
      </c>
      <c r="AN328" s="63">
        <f>IF(AM328=0,0,IF(AL328&gt;AM328,0,AM328-AL328))</f>
        <v>0</v>
      </c>
      <c r="AO328" s="63">
        <f t="shared" si="258"/>
        <v>0</v>
      </c>
      <c r="AP328" s="63">
        <f t="shared" si="259"/>
        <v>0</v>
      </c>
      <c r="AQ328" s="63">
        <f t="shared" si="260"/>
        <v>0</v>
      </c>
      <c r="AR328" s="63">
        <f t="shared" si="261"/>
        <v>0</v>
      </c>
      <c r="AS328" s="63">
        <f t="shared" si="262"/>
        <v>6135480.965983972</v>
      </c>
      <c r="AT328" s="63">
        <f t="shared" si="263"/>
        <v>-675065.56208206748</v>
      </c>
      <c r="AU328" s="87">
        <f>AL328+AN328+AQ328+AT328</f>
        <v>5460415.4039019048</v>
      </c>
      <c r="AV328" s="310">
        <v>5433720.0199999996</v>
      </c>
      <c r="AW328" s="310">
        <f>AV328*'1. UC Assumptions'!$C$19</f>
        <v>2381056.1127639995</v>
      </c>
      <c r="AX328" s="311">
        <f>IF(((S328+AA328)-AV328)*'1. UC Assumptions'!$C$19&gt;0,((S328+AA328)-AV328)*'1. UC Assumptions'!$C$19,0)</f>
        <v>4822115.3251290461</v>
      </c>
      <c r="AY328" s="311">
        <f>AX328+AW328</f>
        <v>7203171.4378930461</v>
      </c>
      <c r="AZ328" s="311">
        <f>ROUND(AY328/'1. UC Assumptions'!$C$19,2)</f>
        <v>16438090.91</v>
      </c>
      <c r="BA328" s="311">
        <f t="shared" si="241"/>
        <v>5460415.4039019048</v>
      </c>
      <c r="BB328" s="311">
        <f t="shared" si="264"/>
        <v>0</v>
      </c>
      <c r="BC328" s="311">
        <f t="shared" si="265"/>
        <v>0</v>
      </c>
      <c r="BD328" s="311">
        <f t="shared" si="266"/>
        <v>10977675.506098095</v>
      </c>
      <c r="BE328" s="311">
        <f t="shared" si="267"/>
        <v>0</v>
      </c>
      <c r="BF328" s="311">
        <f t="shared" si="268"/>
        <v>0</v>
      </c>
      <c r="BG328" s="311">
        <f t="shared" si="247"/>
        <v>0</v>
      </c>
      <c r="BH328" s="311">
        <v>4870210.3178410586</v>
      </c>
      <c r="BI328" s="311">
        <f t="shared" si="244"/>
        <v>5460415.4039019048</v>
      </c>
      <c r="BJ328" s="312">
        <f t="shared" si="245"/>
        <v>590205.08606084622</v>
      </c>
      <c r="BK328" s="311">
        <f t="shared" si="269"/>
        <v>5460415.4039019048</v>
      </c>
      <c r="BL328" s="311">
        <f t="shared" si="270"/>
        <v>0</v>
      </c>
      <c r="BM328" s="311">
        <f t="shared" si="271"/>
        <v>0</v>
      </c>
      <c r="BN328" s="311">
        <f t="shared" si="272"/>
        <v>0</v>
      </c>
      <c r="BO328" s="311">
        <f t="shared" si="273"/>
        <v>0</v>
      </c>
      <c r="BP328" s="311">
        <f t="shared" si="274"/>
        <v>0</v>
      </c>
      <c r="BQ328" s="311">
        <f t="shared" si="275"/>
        <v>0</v>
      </c>
      <c r="BR328" s="311">
        <f t="shared" si="242"/>
        <v>26695.383901905268</v>
      </c>
      <c r="BS328" s="311">
        <f>ROUNDDOWN(BR328*'1. UC Assumptions'!$C$19,2)</f>
        <v>11697.91</v>
      </c>
      <c r="BT328" s="313">
        <f>IF(BR328&gt;0,BR328/'1. UC Assumptions'!$C$29*'1. UC Assumptions'!$C$28,0)</f>
        <v>23442.387935336734</v>
      </c>
      <c r="BU328" s="312">
        <f>BT328*'1. UC Assumptions'!$C$19</f>
        <v>10272.454393264556</v>
      </c>
      <c r="BV328" s="312">
        <f t="shared" si="246"/>
        <v>5457162.4079353362</v>
      </c>
      <c r="BW328" s="79"/>
      <c r="BX328" s="93"/>
      <c r="BY328" s="93"/>
      <c r="BZ328" s="136">
        <v>15953740.97875</v>
      </c>
      <c r="CA328" s="136">
        <v>20988436.444150828</v>
      </c>
      <c r="CB328" s="146">
        <f t="shared" si="231"/>
        <v>0</v>
      </c>
    </row>
    <row r="329" spans="1:80" s="6" customFormat="1">
      <c r="A329" s="130" t="s">
        <v>769</v>
      </c>
      <c r="B329" s="130" t="s">
        <v>544</v>
      </c>
      <c r="C329" s="246" t="s">
        <v>544</v>
      </c>
      <c r="D329" s="246" t="s">
        <v>544</v>
      </c>
      <c r="E329" s="129" t="s">
        <v>580</v>
      </c>
      <c r="F329" s="130" t="s">
        <v>604</v>
      </c>
      <c r="G329" s="130"/>
      <c r="H329" s="130" t="s">
        <v>875</v>
      </c>
      <c r="I329" s="246" t="s">
        <v>1472</v>
      </c>
      <c r="J329" s="101"/>
      <c r="K329" s="125">
        <f>IF(R329&gt;0,1," ")</f>
        <v>1</v>
      </c>
      <c r="L329" s="136">
        <v>1425292.3985641014</v>
      </c>
      <c r="M329" s="136">
        <v>2545850</v>
      </c>
      <c r="N329" s="151">
        <f>Q329/(L329+M329)-1</f>
        <v>0.16197214221573297</v>
      </c>
      <c r="O329" s="136">
        <v>4614356.8399032531</v>
      </c>
      <c r="P329" s="136">
        <v>0</v>
      </c>
      <c r="Q329" s="136">
        <f t="shared" si="243"/>
        <v>4614356.8399032531</v>
      </c>
      <c r="R329" s="136">
        <v>370616.97334493772</v>
      </c>
      <c r="S329" s="136">
        <f t="shared" si="276"/>
        <v>4243739.8665583152</v>
      </c>
      <c r="T329" s="136">
        <f t="shared" si="248"/>
        <v>4243739.8665583152</v>
      </c>
      <c r="U329" s="136" t="b">
        <f t="shared" si="249"/>
        <v>0</v>
      </c>
      <c r="V329" s="136">
        <v>2251515</v>
      </c>
      <c r="W329" s="136">
        <v>0</v>
      </c>
      <c r="X329" s="136">
        <v>0</v>
      </c>
      <c r="Y329" s="136">
        <v>0</v>
      </c>
      <c r="Z329" s="136">
        <v>0</v>
      </c>
      <c r="AA329" s="63">
        <f>V329+W329+X329+Y329+Z329</f>
        <v>2251515</v>
      </c>
      <c r="AB329" s="63">
        <v>0</v>
      </c>
      <c r="AC329" s="63">
        <f>S329+AA329+AB329</f>
        <v>6495254.8665583152</v>
      </c>
      <c r="AD329" s="44">
        <f>IF(E329='2. UC Pool Allocations by Type'!B$5,'2. UC Pool Allocations by Type'!J$5,IF(E329='2. UC Pool Allocations by Type'!B$6,'2. UC Pool Allocations by Type'!J$6,IF(E329='2. UC Pool Allocations by Type'!B$7,'2. UC Pool Allocations by Type'!J$7,IF(E329='2. UC Pool Allocations by Type'!B$10,'2. UC Pool Allocations by Type'!J$10,IF(E329='2. UC Pool Allocations by Type'!B$14,'2. UC Pool Allocations by Type'!J$14,IF(E329='2. UC Pool Allocations by Type'!B$15,'2. UC Pool Allocations by Type'!J$15,IF(E329='2. UC Pool Allocations by Type'!B$16,'2. UC Pool Allocations by Type'!J$16,0)))))))</f>
        <v>1888113440.4202065</v>
      </c>
      <c r="AE329" s="64">
        <f t="shared" si="250"/>
        <v>6495254.8665583152</v>
      </c>
      <c r="AF329" s="64">
        <f t="shared" si="251"/>
        <v>0</v>
      </c>
      <c r="AG329" s="64">
        <f t="shared" si="252"/>
        <v>0</v>
      </c>
      <c r="AH329" s="64">
        <f t="shared" si="253"/>
        <v>0</v>
      </c>
      <c r="AI329" s="64">
        <f t="shared" si="254"/>
        <v>0</v>
      </c>
      <c r="AJ329" s="64">
        <f t="shared" si="255"/>
        <v>0</v>
      </c>
      <c r="AK329" s="64">
        <f t="shared" si="256"/>
        <v>0</v>
      </c>
      <c r="AL329" s="42">
        <f t="shared" si="257"/>
        <v>2424339.4695233377</v>
      </c>
      <c r="AM329" s="44">
        <f>IF($F329=$E$362,S329*'1. UC Assumptions'!$H$14,0)</f>
        <v>3373229.1247001989</v>
      </c>
      <c r="AN329" s="63">
        <f>IF(AM329=0,0,IF(AL329&gt;AM329,0,AM329-AL329))</f>
        <v>948889.65517686121</v>
      </c>
      <c r="AO329" s="63">
        <f t="shared" si="258"/>
        <v>0</v>
      </c>
      <c r="AP329" s="63">
        <f t="shared" si="259"/>
        <v>0</v>
      </c>
      <c r="AQ329" s="63">
        <f t="shared" si="260"/>
        <v>0</v>
      </c>
      <c r="AR329" s="63">
        <f t="shared" si="261"/>
        <v>948889.65517686121</v>
      </c>
      <c r="AS329" s="63">
        <f t="shared" si="262"/>
        <v>0</v>
      </c>
      <c r="AT329" s="63">
        <f t="shared" si="263"/>
        <v>0</v>
      </c>
      <c r="AU329" s="87">
        <f>AL329+AN329+AQ329+AT329</f>
        <v>3373229.1247001989</v>
      </c>
      <c r="AV329" s="310">
        <v>3034314.29</v>
      </c>
      <c r="AW329" s="310">
        <f>AV329*'1. UC Assumptions'!$C$19</f>
        <v>1329636.5218779999</v>
      </c>
      <c r="AX329" s="311">
        <f>IF(((S329+AA329)-AV329)*'1. UC Assumptions'!$C$19&gt;0,((S329+AA329)-AV329)*'1. UC Assumptions'!$C$19,0)</f>
        <v>1516584.1606478537</v>
      </c>
      <c r="AY329" s="311">
        <f>AX329+AW329</f>
        <v>2846220.6825258536</v>
      </c>
      <c r="AZ329" s="311">
        <f>ROUND(AY329/'1. UC Assumptions'!$C$19,2)</f>
        <v>6495254.8700000001</v>
      </c>
      <c r="BA329" s="311">
        <f t="shared" si="241"/>
        <v>3373229.1247001989</v>
      </c>
      <c r="BB329" s="311">
        <f t="shared" si="264"/>
        <v>0</v>
      </c>
      <c r="BC329" s="311">
        <f t="shared" si="265"/>
        <v>0</v>
      </c>
      <c r="BD329" s="311">
        <f t="shared" si="266"/>
        <v>3122025.7452998012</v>
      </c>
      <c r="BE329" s="311">
        <f t="shared" si="267"/>
        <v>0</v>
      </c>
      <c r="BF329" s="311">
        <f t="shared" si="268"/>
        <v>0</v>
      </c>
      <c r="BG329" s="311">
        <f t="shared" si="247"/>
        <v>0</v>
      </c>
      <c r="BH329" s="311">
        <v>3034314.2969567082</v>
      </c>
      <c r="BI329" s="311">
        <f t="shared" si="244"/>
        <v>3373229.1247001989</v>
      </c>
      <c r="BJ329" s="312">
        <f t="shared" si="245"/>
        <v>338914.82774349069</v>
      </c>
      <c r="BK329" s="311">
        <f t="shared" si="269"/>
        <v>3373229.1247001989</v>
      </c>
      <c r="BL329" s="311">
        <f t="shared" si="270"/>
        <v>0</v>
      </c>
      <c r="BM329" s="311">
        <f t="shared" si="271"/>
        <v>0</v>
      </c>
      <c r="BN329" s="311">
        <f t="shared" si="272"/>
        <v>0</v>
      </c>
      <c r="BO329" s="311">
        <f t="shared" si="273"/>
        <v>0</v>
      </c>
      <c r="BP329" s="311">
        <f t="shared" si="274"/>
        <v>0</v>
      </c>
      <c r="BQ329" s="311">
        <f t="shared" si="275"/>
        <v>0</v>
      </c>
      <c r="BR329" s="311">
        <f t="shared" si="242"/>
        <v>338914.83470019884</v>
      </c>
      <c r="BS329" s="311">
        <f>ROUNDDOWN(BR329*'1. UC Assumptions'!$C$19,2)</f>
        <v>148512.48000000001</v>
      </c>
      <c r="BT329" s="313">
        <f>IF(BR329&gt;0,BR329/'1. UC Assumptions'!$C$29*'1. UC Assumptions'!$C$28,0)</f>
        <v>297615.98714134039</v>
      </c>
      <c r="BU329" s="312">
        <f>BT329*'1. UC Assumptions'!$C$19</f>
        <v>130415.32556533536</v>
      </c>
      <c r="BV329" s="312">
        <f t="shared" si="246"/>
        <v>3331930.2771413405</v>
      </c>
      <c r="BW329" s="79"/>
      <c r="BX329" s="93"/>
      <c r="BY329" s="93"/>
      <c r="BZ329" s="136">
        <v>1836786.1385641012</v>
      </c>
      <c r="CA329" s="136">
        <v>4614356.8399032531</v>
      </c>
      <c r="CB329" s="146">
        <f t="shared" si="231"/>
        <v>0</v>
      </c>
    </row>
    <row r="330" spans="1:80" s="6" customFormat="1">
      <c r="A330" s="130">
        <v>451358</v>
      </c>
      <c r="B330" s="130" t="s">
        <v>92</v>
      </c>
      <c r="C330" s="246" t="s">
        <v>92</v>
      </c>
      <c r="D330" s="246" t="s">
        <v>92</v>
      </c>
      <c r="E330" s="129" t="s">
        <v>599</v>
      </c>
      <c r="F330" s="130" t="s">
        <v>604</v>
      </c>
      <c r="G330" s="130"/>
      <c r="H330" s="130" t="s">
        <v>1162</v>
      </c>
      <c r="I330" s="246" t="s">
        <v>1473</v>
      </c>
      <c r="J330" s="101"/>
      <c r="K330" s="125">
        <f>IF(R330&gt;0,1," ")</f>
        <v>1</v>
      </c>
      <c r="L330" s="136">
        <v>1553019.1503791339</v>
      </c>
      <c r="M330" s="136">
        <v>2943457</v>
      </c>
      <c r="N330" s="151">
        <f>Q330/(L330+M330)-1</f>
        <v>6.3098208317996063E-2</v>
      </c>
      <c r="O330" s="136">
        <v>4780195.7392126583</v>
      </c>
      <c r="P330" s="136">
        <v>0</v>
      </c>
      <c r="Q330" s="136">
        <f t="shared" si="243"/>
        <v>4780195.7392126583</v>
      </c>
      <c r="R330" s="136">
        <v>1136978.5296009947</v>
      </c>
      <c r="S330" s="136">
        <f t="shared" si="276"/>
        <v>3643217.2096116636</v>
      </c>
      <c r="T330" s="136" t="b">
        <f t="shared" si="248"/>
        <v>0</v>
      </c>
      <c r="U330" s="136">
        <f t="shared" si="249"/>
        <v>3643217.2096116636</v>
      </c>
      <c r="V330" s="136">
        <v>732868</v>
      </c>
      <c r="W330" s="136">
        <v>0</v>
      </c>
      <c r="X330" s="136">
        <v>0</v>
      </c>
      <c r="Y330" s="136">
        <v>0</v>
      </c>
      <c r="Z330" s="136">
        <v>0</v>
      </c>
      <c r="AA330" s="63">
        <f>V330+W330+X330+Y330+Z330</f>
        <v>732868</v>
      </c>
      <c r="AB330" s="63">
        <v>0</v>
      </c>
      <c r="AC330" s="63">
        <f>S330+AA330+AB330</f>
        <v>4376085.2096116636</v>
      </c>
      <c r="AD330" s="44">
        <f>IF(E330='2. UC Pool Allocations by Type'!B$5,'2. UC Pool Allocations by Type'!J$5,IF(E330='2. UC Pool Allocations by Type'!B$6,'2. UC Pool Allocations by Type'!J$6,IF(E330='2. UC Pool Allocations by Type'!B$7,'2. UC Pool Allocations by Type'!J$7,IF(E330='2. UC Pool Allocations by Type'!B$10,'2. UC Pool Allocations by Type'!J$10,IF(E330='2. UC Pool Allocations by Type'!B$14,'2. UC Pool Allocations by Type'!J$14,IF(E330='2. UC Pool Allocations by Type'!B$15,'2. UC Pool Allocations by Type'!J$15,IF(E330='2. UC Pool Allocations by Type'!B$16,'2. UC Pool Allocations by Type'!J$16,0)))))))</f>
        <v>232198730.65142876</v>
      </c>
      <c r="AE330" s="64">
        <f t="shared" si="250"/>
        <v>0</v>
      </c>
      <c r="AF330" s="64">
        <f t="shared" si="251"/>
        <v>4376085.2096116636</v>
      </c>
      <c r="AG330" s="64">
        <f t="shared" si="252"/>
        <v>0</v>
      </c>
      <c r="AH330" s="64">
        <f t="shared" si="253"/>
        <v>0</v>
      </c>
      <c r="AI330" s="64">
        <f t="shared" si="254"/>
        <v>0</v>
      </c>
      <c r="AJ330" s="64">
        <f t="shared" si="255"/>
        <v>0</v>
      </c>
      <c r="AK330" s="64">
        <f t="shared" si="256"/>
        <v>0</v>
      </c>
      <c r="AL330" s="42">
        <f t="shared" si="257"/>
        <v>2191693.4686446786</v>
      </c>
      <c r="AM330" s="44">
        <f>IF($F330=$E$362,S330*'1. UC Assumptions'!$H$14,0)</f>
        <v>2895890.6025118348</v>
      </c>
      <c r="AN330" s="63">
        <f>IF(AM330=0,0,IF(AL330&gt;AM330,0,AM330-AL330))</f>
        <v>704197.13386715623</v>
      </c>
      <c r="AO330" s="63">
        <f t="shared" si="258"/>
        <v>704197.13386715623</v>
      </c>
      <c r="AP330" s="63">
        <f t="shared" si="259"/>
        <v>0</v>
      </c>
      <c r="AQ330" s="63">
        <f t="shared" si="260"/>
        <v>0</v>
      </c>
      <c r="AR330" s="63">
        <f t="shared" si="261"/>
        <v>0</v>
      </c>
      <c r="AS330" s="63">
        <f t="shared" si="262"/>
        <v>0</v>
      </c>
      <c r="AT330" s="63">
        <f t="shared" si="263"/>
        <v>0</v>
      </c>
      <c r="AU330" s="87">
        <f>AL330+AN330+AQ330+AT330</f>
        <v>2895890.6025118348</v>
      </c>
      <c r="AV330" s="310">
        <v>2864558.1</v>
      </c>
      <c r="AW330" s="310">
        <f>AV330*'1. UC Assumptions'!$C$19</f>
        <v>1255249.3594199999</v>
      </c>
      <c r="AX330" s="311">
        <f>IF(((S330+AA330)-AV330)*'1. UC Assumptions'!$C$19&gt;0,((S330+AA330)-AV330)*'1. UC Assumptions'!$C$19,0)</f>
        <v>662351.17943183088</v>
      </c>
      <c r="AY330" s="311">
        <f>AX330+AW330</f>
        <v>1917600.5388518306</v>
      </c>
      <c r="AZ330" s="311">
        <f>ROUND(AY330/'1. UC Assumptions'!$C$19,2)</f>
        <v>4376085.21</v>
      </c>
      <c r="BA330" s="311">
        <f t="shared" si="241"/>
        <v>2895890.6025118348</v>
      </c>
      <c r="BB330" s="311">
        <f t="shared" si="264"/>
        <v>0</v>
      </c>
      <c r="BC330" s="311">
        <f t="shared" si="265"/>
        <v>0</v>
      </c>
      <c r="BD330" s="311">
        <f t="shared" si="266"/>
        <v>0</v>
      </c>
      <c r="BE330" s="311">
        <f t="shared" si="267"/>
        <v>0</v>
      </c>
      <c r="BF330" s="311">
        <f t="shared" si="268"/>
        <v>0</v>
      </c>
      <c r="BG330" s="311">
        <f t="shared" si="247"/>
        <v>0</v>
      </c>
      <c r="BH330" s="311">
        <v>2864558.1173467217</v>
      </c>
      <c r="BI330" s="311">
        <f t="shared" si="244"/>
        <v>2895890.6025118348</v>
      </c>
      <c r="BJ330" s="312">
        <f t="shared" si="245"/>
        <v>31332.485165113118</v>
      </c>
      <c r="BK330" s="311">
        <f t="shared" si="269"/>
        <v>0</v>
      </c>
      <c r="BL330" s="311">
        <f t="shared" si="270"/>
        <v>2895890.6025118348</v>
      </c>
      <c r="BM330" s="311">
        <f t="shared" si="271"/>
        <v>0</v>
      </c>
      <c r="BN330" s="311">
        <f t="shared" si="272"/>
        <v>0</v>
      </c>
      <c r="BO330" s="311">
        <f t="shared" si="273"/>
        <v>0</v>
      </c>
      <c r="BP330" s="311">
        <f t="shared" si="274"/>
        <v>0</v>
      </c>
      <c r="BQ330" s="311">
        <f t="shared" si="275"/>
        <v>0</v>
      </c>
      <c r="BR330" s="311">
        <f t="shared" si="242"/>
        <v>31332.502511834726</v>
      </c>
      <c r="BS330" s="311">
        <f>ROUNDDOWN(BR330*'1. UC Assumptions'!$C$19,2)</f>
        <v>13729.9</v>
      </c>
      <c r="BT330" s="313">
        <f>IF(BR330&gt;0,BR330/'1. UC Assumptions'!$C$29*'1. UC Assumptions'!$C$28,0)</f>
        <v>27514.445252646088</v>
      </c>
      <c r="BU330" s="312">
        <f>BT330*'1. UC Assumptions'!$C$19</f>
        <v>12056.829909709515</v>
      </c>
      <c r="BV330" s="312">
        <f t="shared" si="246"/>
        <v>2892072.5452526463</v>
      </c>
      <c r="BW330" s="79"/>
      <c r="BX330" s="93"/>
      <c r="BY330" s="93"/>
      <c r="BZ330" s="136">
        <v>1596690.0503791338</v>
      </c>
      <c r="CA330" s="136">
        <v>4780195.7392126583</v>
      </c>
      <c r="CB330" s="146">
        <f t="shared" si="231"/>
        <v>0</v>
      </c>
    </row>
    <row r="331" spans="1:80" s="6" customFormat="1">
      <c r="A331" s="130" t="s">
        <v>886</v>
      </c>
      <c r="B331" s="130" t="s">
        <v>887</v>
      </c>
      <c r="C331" s="246" t="s">
        <v>887</v>
      </c>
      <c r="D331" s="246" t="s">
        <v>887</v>
      </c>
      <c r="E331" s="129" t="s">
        <v>580</v>
      </c>
      <c r="F331" s="130"/>
      <c r="G331" s="130"/>
      <c r="H331" s="130" t="s">
        <v>1163</v>
      </c>
      <c r="I331" s="246" t="s">
        <v>567</v>
      </c>
      <c r="J331" s="101"/>
      <c r="K331" s="125" t="str">
        <f>IF(R331&gt;0,1," ")</f>
        <v xml:space="preserve"> </v>
      </c>
      <c r="L331" s="136">
        <v>9244436.6600000095</v>
      </c>
      <c r="M331" s="136">
        <v>6855503.5499999998</v>
      </c>
      <c r="N331" s="151">
        <f>Q331/(L331+M331)-1</f>
        <v>7.1126687279615908E-2</v>
      </c>
      <c r="O331" s="136">
        <v>17243896.658084821</v>
      </c>
      <c r="P331" s="136">
        <v>1178.9644523724801</v>
      </c>
      <c r="Q331" s="136">
        <f t="shared" si="243"/>
        <v>17245075.622537192</v>
      </c>
      <c r="R331" s="136">
        <v>0</v>
      </c>
      <c r="S331" s="136">
        <f t="shared" si="276"/>
        <v>17245075.622537192</v>
      </c>
      <c r="T331" s="136">
        <f t="shared" si="248"/>
        <v>0</v>
      </c>
      <c r="U331" s="136" t="b">
        <f t="shared" si="249"/>
        <v>0</v>
      </c>
      <c r="V331" s="136">
        <v>0</v>
      </c>
      <c r="W331" s="136">
        <v>0</v>
      </c>
      <c r="X331" s="136">
        <v>0</v>
      </c>
      <c r="Y331" s="136">
        <v>0</v>
      </c>
      <c r="Z331" s="136">
        <v>0</v>
      </c>
      <c r="AA331" s="63">
        <f>V331+W331+X331+Y331+Z331</f>
        <v>0</v>
      </c>
      <c r="AB331" s="63">
        <v>0</v>
      </c>
      <c r="AC331" s="63">
        <f>S331+AA331+AB331</f>
        <v>17245075.622537192</v>
      </c>
      <c r="AD331" s="44">
        <f>IF(E331='2. UC Pool Allocations by Type'!B$5,'2. UC Pool Allocations by Type'!J$5,IF(E331='2. UC Pool Allocations by Type'!B$6,'2. UC Pool Allocations by Type'!J$6,IF(E331='2. UC Pool Allocations by Type'!B$7,'2. UC Pool Allocations by Type'!J$7,IF(E331='2. UC Pool Allocations by Type'!B$10,'2. UC Pool Allocations by Type'!J$10,IF(E331='2. UC Pool Allocations by Type'!B$14,'2. UC Pool Allocations by Type'!J$14,IF(E331='2. UC Pool Allocations by Type'!B$15,'2. UC Pool Allocations by Type'!J$15,IF(E331='2. UC Pool Allocations by Type'!B$16,'2. UC Pool Allocations by Type'!J$16,0)))))))</f>
        <v>1888113440.4202065</v>
      </c>
      <c r="AE331" s="64">
        <f t="shared" si="250"/>
        <v>17245075.622537192</v>
      </c>
      <c r="AF331" s="64">
        <f t="shared" si="251"/>
        <v>0</v>
      </c>
      <c r="AG331" s="64">
        <f t="shared" si="252"/>
        <v>0</v>
      </c>
      <c r="AH331" s="64">
        <f t="shared" si="253"/>
        <v>0</v>
      </c>
      <c r="AI331" s="64">
        <f t="shared" si="254"/>
        <v>0</v>
      </c>
      <c r="AJ331" s="64">
        <f t="shared" si="255"/>
        <v>0</v>
      </c>
      <c r="AK331" s="64">
        <f t="shared" si="256"/>
        <v>0</v>
      </c>
      <c r="AL331" s="42">
        <f t="shared" si="257"/>
        <v>6436686.2187171876</v>
      </c>
      <c r="AM331" s="44">
        <f>IF($F331=$E$362,S331*'1. UC Assumptions'!$H$14,0)</f>
        <v>0</v>
      </c>
      <c r="AN331" s="63">
        <f>IF(AM331=0,0,IF(AL331&gt;AM331,0,AM331-AL331))</f>
        <v>0</v>
      </c>
      <c r="AO331" s="63">
        <f t="shared" si="258"/>
        <v>0</v>
      </c>
      <c r="AP331" s="63">
        <f t="shared" si="259"/>
        <v>0</v>
      </c>
      <c r="AQ331" s="63">
        <f t="shared" si="260"/>
        <v>0</v>
      </c>
      <c r="AR331" s="63">
        <f t="shared" si="261"/>
        <v>0</v>
      </c>
      <c r="AS331" s="63">
        <f t="shared" si="262"/>
        <v>6436686.2187171876</v>
      </c>
      <c r="AT331" s="63">
        <f t="shared" si="263"/>
        <v>-708206.12504130893</v>
      </c>
      <c r="AU331" s="87">
        <f>AL331+AN331+AQ331+AT331</f>
        <v>5728480.0936758788</v>
      </c>
      <c r="AV331" s="310">
        <v>5743502.0700000003</v>
      </c>
      <c r="AW331" s="310">
        <f>AV331*'1. UC Assumptions'!$C$19</f>
        <v>2516802.6070739999</v>
      </c>
      <c r="AX331" s="311">
        <f>IF(((S331+AA331)-AV331)*'1. UC Assumptions'!$C$19&gt;0,((S331+AA331)-AV331)*'1. UC Assumptions'!$C$19,0)</f>
        <v>5039989.5307217967</v>
      </c>
      <c r="AY331" s="311">
        <f>AX331+AW331</f>
        <v>7556792.1377957966</v>
      </c>
      <c r="AZ331" s="311">
        <f>ROUND(AY331/'1. UC Assumptions'!$C$19,2)</f>
        <v>17245075.620000001</v>
      </c>
      <c r="BA331" s="311">
        <f t="shared" si="241"/>
        <v>5728480.0936758788</v>
      </c>
      <c r="BB331" s="311">
        <f t="shared" si="264"/>
        <v>0</v>
      </c>
      <c r="BC331" s="311">
        <f t="shared" si="265"/>
        <v>0</v>
      </c>
      <c r="BD331" s="311">
        <f t="shared" si="266"/>
        <v>11516595.526324123</v>
      </c>
      <c r="BE331" s="311">
        <f t="shared" si="267"/>
        <v>0</v>
      </c>
      <c r="BF331" s="311">
        <f t="shared" si="268"/>
        <v>0</v>
      </c>
      <c r="BG331" s="311">
        <f t="shared" si="247"/>
        <v>0</v>
      </c>
      <c r="BH331" s="311">
        <v>5147866.0637277178</v>
      </c>
      <c r="BI331" s="311">
        <f t="shared" si="244"/>
        <v>5728480.0936758788</v>
      </c>
      <c r="BJ331" s="312">
        <f t="shared" si="245"/>
        <v>580614.02994816098</v>
      </c>
      <c r="BK331" s="311">
        <f t="shared" si="269"/>
        <v>5728480.0936758788</v>
      </c>
      <c r="BL331" s="311">
        <f t="shared" si="270"/>
        <v>0</v>
      </c>
      <c r="BM331" s="311">
        <f t="shared" si="271"/>
        <v>0</v>
      </c>
      <c r="BN331" s="311">
        <f t="shared" si="272"/>
        <v>0</v>
      </c>
      <c r="BO331" s="311">
        <f t="shared" si="273"/>
        <v>0</v>
      </c>
      <c r="BP331" s="311">
        <f t="shared" si="274"/>
        <v>0</v>
      </c>
      <c r="BQ331" s="311">
        <f t="shared" si="275"/>
        <v>0</v>
      </c>
      <c r="BR331" s="311">
        <f t="shared" si="242"/>
        <v>-15021.976324121468</v>
      </c>
      <c r="BS331" s="311">
        <f>ROUNDDOWN(BR331*'1. UC Assumptions'!$C$19,2)</f>
        <v>-6582.63</v>
      </c>
      <c r="BT331" s="313">
        <f>IF(BR331&gt;0,BR331/'1. UC Assumptions'!$C$29*'1. UC Assumptions'!$C$28,0)</f>
        <v>0</v>
      </c>
      <c r="BU331" s="312">
        <f>BT331*'1. UC Assumptions'!$C$19</f>
        <v>0</v>
      </c>
      <c r="BV331" s="312">
        <f t="shared" si="246"/>
        <v>5743502.0700000003</v>
      </c>
      <c r="BW331" s="79"/>
      <c r="BX331" s="93"/>
      <c r="BY331" s="93"/>
      <c r="BZ331" s="136">
        <v>9522450.5800000094</v>
      </c>
      <c r="CA331" s="136">
        <v>17243896.658084821</v>
      </c>
      <c r="CB331" s="146">
        <f t="shared" si="231"/>
        <v>-1178.9644523710012</v>
      </c>
    </row>
    <row r="332" spans="1:80" s="6" customFormat="1">
      <c r="A332" s="130"/>
      <c r="B332" s="130" t="s">
        <v>585</v>
      </c>
      <c r="C332" s="130" t="s">
        <v>585</v>
      </c>
      <c r="D332" s="130" t="s">
        <v>585</v>
      </c>
      <c r="E332" s="135" t="s">
        <v>601</v>
      </c>
      <c r="F332" s="130"/>
      <c r="G332" s="130"/>
      <c r="H332" s="130" t="s">
        <v>1164</v>
      </c>
      <c r="I332" s="246" t="s">
        <v>578</v>
      </c>
      <c r="J332" s="101"/>
      <c r="K332" s="125"/>
      <c r="L332" s="136">
        <v>0</v>
      </c>
      <c r="M332" s="136">
        <v>0</v>
      </c>
      <c r="N332" s="151"/>
      <c r="O332" s="136">
        <v>8239400.7505713217</v>
      </c>
      <c r="P332" s="136"/>
      <c r="Q332" s="136">
        <f t="shared" si="243"/>
        <v>8239400.7505713217</v>
      </c>
      <c r="R332" s="136">
        <v>0</v>
      </c>
      <c r="S332" s="136">
        <f t="shared" si="276"/>
        <v>8239400.7505713217</v>
      </c>
      <c r="T332" s="136" t="b">
        <f t="shared" si="248"/>
        <v>0</v>
      </c>
      <c r="U332" s="136" t="b">
        <f t="shared" si="249"/>
        <v>0</v>
      </c>
      <c r="V332" s="136"/>
      <c r="W332" s="136"/>
      <c r="X332" s="136"/>
      <c r="Y332" s="136"/>
      <c r="Z332" s="136"/>
      <c r="AA332" s="63">
        <f t="shared" ref="AA332:AA348" si="277">V332+W332+X332+Y332+Z332</f>
        <v>0</v>
      </c>
      <c r="AB332" s="63">
        <v>0</v>
      </c>
      <c r="AC332" s="63">
        <f t="shared" ref="AC332:AC350" si="278">S332+AA332+AB332</f>
        <v>8239400.7505713217</v>
      </c>
      <c r="AD332" s="44">
        <f>IF(E332='2. UC Pool Allocations by Type'!B$5,'2. UC Pool Allocations by Type'!J$5,IF(E332='2. UC Pool Allocations by Type'!B$6,'2. UC Pool Allocations by Type'!J$6,IF(E332='2. UC Pool Allocations by Type'!B$7,'2. UC Pool Allocations by Type'!J$7,IF(E332='2. UC Pool Allocations by Type'!B$10,'2. UC Pool Allocations by Type'!J$10,IF(E332='2. UC Pool Allocations by Type'!B$14,'2. UC Pool Allocations by Type'!J$14,IF(E332='2. UC Pool Allocations by Type'!B$15,'2. UC Pool Allocations by Type'!J$15,IF(E332='2. UC Pool Allocations by Type'!B$16,'2. UC Pool Allocations by Type'!J$16,0)))))))</f>
        <v>90479138.980368152</v>
      </c>
      <c r="AE332" s="64">
        <f t="shared" si="250"/>
        <v>0</v>
      </c>
      <c r="AF332" s="64">
        <f t="shared" si="251"/>
        <v>0</v>
      </c>
      <c r="AG332" s="64">
        <f t="shared" si="252"/>
        <v>0</v>
      </c>
      <c r="AH332" s="64">
        <f t="shared" si="253"/>
        <v>0</v>
      </c>
      <c r="AI332" s="64">
        <f t="shared" si="254"/>
        <v>8239400.7505713217</v>
      </c>
      <c r="AJ332" s="64">
        <f t="shared" si="255"/>
        <v>0</v>
      </c>
      <c r="AK332" s="64">
        <f t="shared" si="256"/>
        <v>0</v>
      </c>
      <c r="AL332" s="42">
        <f t="shared" si="257"/>
        <v>3036906.0218352298</v>
      </c>
      <c r="AM332" s="44">
        <f>IF($F332=$E$362,S332*'1. UC Assumptions'!$H$14,0)</f>
        <v>0</v>
      </c>
      <c r="AN332" s="63">
        <f t="shared" ref="AN332:AN350" si="279">IF(AM332=0,0,IF(AL332&gt;AM332,0,AM332-AL332))</f>
        <v>0</v>
      </c>
      <c r="AO332" s="63">
        <f t="shared" si="258"/>
        <v>0</v>
      </c>
      <c r="AP332" s="63">
        <f t="shared" si="259"/>
        <v>0</v>
      </c>
      <c r="AQ332" s="63">
        <f t="shared" ref="AQ332:AQ350" si="280">-AO$351*AP332/AP$351</f>
        <v>0</v>
      </c>
      <c r="AR332" s="63">
        <f t="shared" si="261"/>
        <v>0</v>
      </c>
      <c r="AS332" s="63">
        <f t="shared" si="262"/>
        <v>0</v>
      </c>
      <c r="AT332" s="63">
        <f t="shared" ref="AT332:AT349" si="281">-AR$351*AS332/AS$351</f>
        <v>0</v>
      </c>
      <c r="AU332" s="87">
        <f t="shared" ref="AU332:AU350" si="282">AL332+AN332+AQ332+AT332</f>
        <v>3036906.0218352298</v>
      </c>
      <c r="AV332" s="310">
        <v>3133964.0999999996</v>
      </c>
      <c r="AW332" s="310">
        <f>AV332*'1. UC Assumptions'!$C$19</f>
        <v>1373303.0686199998</v>
      </c>
      <c r="AX332" s="311">
        <f>IF(((S332+AA332)-AV332)*'1. UC Assumptions'!$C$19&gt;0,((S332+AA332)-AV332)*'1. UC Assumptions'!$C$19,0)</f>
        <v>2237202.3402803531</v>
      </c>
      <c r="AY332" s="311">
        <f t="shared" ref="AY332:AY350" si="283">AX332+AW332</f>
        <v>3610505.4089003531</v>
      </c>
      <c r="AZ332" s="311">
        <f>ROUND(AY332/'1. UC Assumptions'!$C$19,2)</f>
        <v>8239400.75</v>
      </c>
      <c r="BA332" s="311">
        <f t="shared" si="241"/>
        <v>3036906.0218352298</v>
      </c>
      <c r="BB332" s="311">
        <f t="shared" si="264"/>
        <v>0</v>
      </c>
      <c r="BC332" s="311">
        <f t="shared" si="265"/>
        <v>0</v>
      </c>
      <c r="BD332" s="311">
        <f t="shared" si="266"/>
        <v>0</v>
      </c>
      <c r="BE332" s="311">
        <f t="shared" si="267"/>
        <v>5202494.7281647697</v>
      </c>
      <c r="BF332" s="311">
        <f t="shared" si="268"/>
        <v>0</v>
      </c>
      <c r="BG332" s="311">
        <f t="shared" si="247"/>
        <v>0</v>
      </c>
      <c r="BH332" s="311">
        <v>2808514.7321578693</v>
      </c>
      <c r="BI332" s="311">
        <f t="shared" si="244"/>
        <v>3036906.0218352298</v>
      </c>
      <c r="BJ332" s="312">
        <f t="shared" si="245"/>
        <v>228391.28967736056</v>
      </c>
      <c r="BK332" s="311">
        <f t="shared" si="269"/>
        <v>0</v>
      </c>
      <c r="BL332" s="311">
        <f t="shared" si="270"/>
        <v>0</v>
      </c>
      <c r="BM332" s="311">
        <f t="shared" si="271"/>
        <v>0</v>
      </c>
      <c r="BN332" s="311">
        <f t="shared" si="272"/>
        <v>0</v>
      </c>
      <c r="BO332" s="311">
        <f t="shared" si="273"/>
        <v>3036906.0218352298</v>
      </c>
      <c r="BP332" s="311">
        <f t="shared" si="274"/>
        <v>0</v>
      </c>
      <c r="BQ332" s="311">
        <f t="shared" si="275"/>
        <v>0</v>
      </c>
      <c r="BR332" s="311">
        <f t="shared" si="242"/>
        <v>-97058.078164769802</v>
      </c>
      <c r="BS332" s="311">
        <f>ROUNDDOWN(BR332*'1. UC Assumptions'!$C$19,2)</f>
        <v>-42530.84</v>
      </c>
      <c r="BT332" s="313">
        <f>IF(BR332&gt;0,BR332/'1. UC Assumptions'!$C$29*'1. UC Assumptions'!$C$28,0)</f>
        <v>0</v>
      </c>
      <c r="BU332" s="312">
        <f>BT332*'1. UC Assumptions'!$C$19</f>
        <v>0</v>
      </c>
      <c r="BV332" s="312">
        <f t="shared" si="246"/>
        <v>3133964.0999999996</v>
      </c>
      <c r="BW332" s="79"/>
      <c r="BX332" s="93"/>
      <c r="BY332" s="93"/>
      <c r="BZ332" s="136">
        <v>0</v>
      </c>
      <c r="CA332" s="136">
        <v>0</v>
      </c>
      <c r="CB332" s="146">
        <f t="shared" si="231"/>
        <v>-8239400.7505713217</v>
      </c>
    </row>
    <row r="333" spans="1:80" s="6" customFormat="1">
      <c r="A333" s="130"/>
      <c r="B333" s="130" t="s">
        <v>587</v>
      </c>
      <c r="C333" s="130" t="s">
        <v>587</v>
      </c>
      <c r="D333" s="130" t="s">
        <v>587</v>
      </c>
      <c r="E333" s="135" t="s">
        <v>601</v>
      </c>
      <c r="F333" s="130"/>
      <c r="G333" s="130"/>
      <c r="H333" s="130" t="s">
        <v>1165</v>
      </c>
      <c r="I333" s="246" t="s">
        <v>577</v>
      </c>
      <c r="J333" s="101"/>
      <c r="K333" s="125"/>
      <c r="L333" s="136">
        <v>0</v>
      </c>
      <c r="M333" s="136">
        <v>0</v>
      </c>
      <c r="N333" s="151"/>
      <c r="O333" s="136">
        <v>15241013.541341443</v>
      </c>
      <c r="P333" s="136"/>
      <c r="Q333" s="136">
        <f t="shared" si="243"/>
        <v>15241013.541341443</v>
      </c>
      <c r="R333" s="136">
        <v>0</v>
      </c>
      <c r="S333" s="136">
        <f t="shared" si="276"/>
        <v>15241013.541341443</v>
      </c>
      <c r="T333" s="136" t="b">
        <f t="shared" si="248"/>
        <v>0</v>
      </c>
      <c r="U333" s="136" t="b">
        <f t="shared" si="249"/>
        <v>0</v>
      </c>
      <c r="V333" s="136"/>
      <c r="W333" s="136"/>
      <c r="X333" s="136"/>
      <c r="Y333" s="136"/>
      <c r="Z333" s="136"/>
      <c r="AA333" s="63">
        <f t="shared" si="277"/>
        <v>0</v>
      </c>
      <c r="AB333" s="63">
        <v>0</v>
      </c>
      <c r="AC333" s="63">
        <f t="shared" si="278"/>
        <v>15241013.541341443</v>
      </c>
      <c r="AD333" s="44">
        <f>IF(E333='2. UC Pool Allocations by Type'!B$5,'2. UC Pool Allocations by Type'!J$5,IF(E333='2. UC Pool Allocations by Type'!B$6,'2. UC Pool Allocations by Type'!J$6,IF(E333='2. UC Pool Allocations by Type'!B$7,'2. UC Pool Allocations by Type'!J$7,IF(E333='2. UC Pool Allocations by Type'!B$10,'2. UC Pool Allocations by Type'!J$10,IF(E333='2. UC Pool Allocations by Type'!B$14,'2. UC Pool Allocations by Type'!J$14,IF(E333='2. UC Pool Allocations by Type'!B$15,'2. UC Pool Allocations by Type'!J$15,IF(E333='2. UC Pool Allocations by Type'!B$16,'2. UC Pool Allocations by Type'!J$16,0)))))))</f>
        <v>90479138.980368152</v>
      </c>
      <c r="AE333" s="64">
        <f t="shared" si="250"/>
        <v>0</v>
      </c>
      <c r="AF333" s="64">
        <f t="shared" si="251"/>
        <v>0</v>
      </c>
      <c r="AG333" s="64">
        <f t="shared" si="252"/>
        <v>0</v>
      </c>
      <c r="AH333" s="64">
        <f t="shared" si="253"/>
        <v>0</v>
      </c>
      <c r="AI333" s="64">
        <f t="shared" si="254"/>
        <v>15241013.541341443</v>
      </c>
      <c r="AJ333" s="64">
        <f t="shared" si="255"/>
        <v>0</v>
      </c>
      <c r="AK333" s="64">
        <f t="shared" si="256"/>
        <v>0</v>
      </c>
      <c r="AL333" s="42">
        <f t="shared" si="257"/>
        <v>5617583.9971569134</v>
      </c>
      <c r="AM333" s="44">
        <f>IF($F333=$E$362,S333*'1. UC Assumptions'!$H$14,0)</f>
        <v>0</v>
      </c>
      <c r="AN333" s="63">
        <f t="shared" si="279"/>
        <v>0</v>
      </c>
      <c r="AO333" s="63">
        <f t="shared" si="258"/>
        <v>0</v>
      </c>
      <c r="AP333" s="63">
        <f t="shared" si="259"/>
        <v>0</v>
      </c>
      <c r="AQ333" s="63">
        <f t="shared" si="280"/>
        <v>0</v>
      </c>
      <c r="AR333" s="63">
        <f t="shared" si="261"/>
        <v>0</v>
      </c>
      <c r="AS333" s="63">
        <f t="shared" si="262"/>
        <v>0</v>
      </c>
      <c r="AT333" s="63">
        <f t="shared" si="281"/>
        <v>0</v>
      </c>
      <c r="AU333" s="87">
        <f t="shared" si="282"/>
        <v>5617583.9971569134</v>
      </c>
      <c r="AV333" s="310">
        <v>5797119.3499999996</v>
      </c>
      <c r="AW333" s="310">
        <f>AV333*'1. UC Assumptions'!$C$19</f>
        <v>2540297.6991699999</v>
      </c>
      <c r="AX333" s="311">
        <f>IF(((S333+AA333)-AV333)*'1. UC Assumptions'!$C$19&gt;0,((S333+AA333)-AV333)*'1. UC Assumptions'!$C$19,0)</f>
        <v>4138314.4346458199</v>
      </c>
      <c r="AY333" s="311">
        <f t="shared" si="283"/>
        <v>6678612.1338158194</v>
      </c>
      <c r="AZ333" s="311">
        <f>ROUND(AY333/'1. UC Assumptions'!$C$19,2)</f>
        <v>15241013.539999999</v>
      </c>
      <c r="BA333" s="311">
        <f t="shared" si="241"/>
        <v>5617583.9971569134</v>
      </c>
      <c r="BB333" s="311">
        <f t="shared" si="264"/>
        <v>0</v>
      </c>
      <c r="BC333" s="311">
        <f t="shared" si="265"/>
        <v>0</v>
      </c>
      <c r="BD333" s="311">
        <f t="shared" si="266"/>
        <v>0</v>
      </c>
      <c r="BE333" s="311">
        <f t="shared" si="267"/>
        <v>9623429.5428430848</v>
      </c>
      <c r="BF333" s="311">
        <f t="shared" si="268"/>
        <v>0</v>
      </c>
      <c r="BG333" s="311">
        <f t="shared" si="247"/>
        <v>0</v>
      </c>
      <c r="BH333" s="311">
        <v>5195112.1640620455</v>
      </c>
      <c r="BI333" s="311">
        <f t="shared" si="244"/>
        <v>5617583.9971569134</v>
      </c>
      <c r="BJ333" s="312">
        <f t="shared" si="245"/>
        <v>422471.83309486788</v>
      </c>
      <c r="BK333" s="311">
        <f t="shared" si="269"/>
        <v>0</v>
      </c>
      <c r="BL333" s="311">
        <f t="shared" si="270"/>
        <v>0</v>
      </c>
      <c r="BM333" s="311">
        <f t="shared" si="271"/>
        <v>0</v>
      </c>
      <c r="BN333" s="311">
        <f t="shared" si="272"/>
        <v>0</v>
      </c>
      <c r="BO333" s="311">
        <f t="shared" si="273"/>
        <v>5617583.9971569134</v>
      </c>
      <c r="BP333" s="311">
        <f t="shared" si="274"/>
        <v>0</v>
      </c>
      <c r="BQ333" s="311">
        <f t="shared" si="275"/>
        <v>0</v>
      </c>
      <c r="BR333" s="311">
        <f t="shared" si="242"/>
        <v>-179535.35284308624</v>
      </c>
      <c r="BS333" s="311">
        <f>ROUNDDOWN(BR333*'1. UC Assumptions'!$C$19,2)</f>
        <v>-78672.39</v>
      </c>
      <c r="BT333" s="313">
        <f>IF(BR333&gt;0,BR333/'1. UC Assumptions'!$C$29*'1. UC Assumptions'!$C$28,0)</f>
        <v>0</v>
      </c>
      <c r="BU333" s="312">
        <f>BT333*'1. UC Assumptions'!$C$19</f>
        <v>0</v>
      </c>
      <c r="BV333" s="312">
        <f t="shared" si="246"/>
        <v>5797119.3499999996</v>
      </c>
      <c r="BW333" s="79"/>
      <c r="BX333" s="93"/>
      <c r="BY333" s="93"/>
      <c r="BZ333" s="136">
        <v>0</v>
      </c>
      <c r="CA333" s="136">
        <v>0</v>
      </c>
      <c r="CB333" s="146">
        <f t="shared" ref="CB333:CB334" si="284">CA333-Q333</f>
        <v>-15241013.541341443</v>
      </c>
    </row>
    <row r="334" spans="1:80" s="6" customFormat="1">
      <c r="A334" s="130"/>
      <c r="B334" s="130" t="s">
        <v>588</v>
      </c>
      <c r="C334" s="130" t="s">
        <v>588</v>
      </c>
      <c r="D334" s="130" t="s">
        <v>588</v>
      </c>
      <c r="E334" s="135" t="s">
        <v>601</v>
      </c>
      <c r="F334" s="130"/>
      <c r="G334" s="130"/>
      <c r="H334" s="130" t="s">
        <v>1166</v>
      </c>
      <c r="I334" s="246" t="s">
        <v>563</v>
      </c>
      <c r="J334" s="101"/>
      <c r="K334" s="125"/>
      <c r="L334" s="136">
        <v>0</v>
      </c>
      <c r="M334" s="136">
        <v>0</v>
      </c>
      <c r="N334" s="151"/>
      <c r="O334" s="136">
        <v>14855448.622413971</v>
      </c>
      <c r="P334" s="136"/>
      <c r="Q334" s="136">
        <f t="shared" si="243"/>
        <v>14855448.622413971</v>
      </c>
      <c r="R334" s="136">
        <v>0</v>
      </c>
      <c r="S334" s="136">
        <f t="shared" si="276"/>
        <v>14855448.622413971</v>
      </c>
      <c r="T334" s="136" t="b">
        <f t="shared" si="248"/>
        <v>0</v>
      </c>
      <c r="U334" s="136" t="b">
        <f t="shared" si="249"/>
        <v>0</v>
      </c>
      <c r="V334" s="136"/>
      <c r="W334" s="136"/>
      <c r="X334" s="136"/>
      <c r="Y334" s="136"/>
      <c r="Z334" s="136"/>
      <c r="AA334" s="63">
        <f t="shared" si="277"/>
        <v>0</v>
      </c>
      <c r="AB334" s="63">
        <v>0</v>
      </c>
      <c r="AC334" s="63">
        <f t="shared" si="278"/>
        <v>14855448.622413971</v>
      </c>
      <c r="AD334" s="44">
        <f>IF(E334='2. UC Pool Allocations by Type'!B$5,'2. UC Pool Allocations by Type'!J$5,IF(E334='2. UC Pool Allocations by Type'!B$6,'2. UC Pool Allocations by Type'!J$6,IF(E334='2. UC Pool Allocations by Type'!B$7,'2. UC Pool Allocations by Type'!J$7,IF(E334='2. UC Pool Allocations by Type'!B$10,'2. UC Pool Allocations by Type'!J$10,IF(E334='2. UC Pool Allocations by Type'!B$14,'2. UC Pool Allocations by Type'!J$14,IF(E334='2. UC Pool Allocations by Type'!B$15,'2. UC Pool Allocations by Type'!J$15,IF(E334='2. UC Pool Allocations by Type'!B$16,'2. UC Pool Allocations by Type'!J$16,0)))))))</f>
        <v>90479138.980368152</v>
      </c>
      <c r="AE334" s="64">
        <f t="shared" si="250"/>
        <v>0</v>
      </c>
      <c r="AF334" s="64">
        <f t="shared" si="251"/>
        <v>0</v>
      </c>
      <c r="AG334" s="64">
        <f t="shared" si="252"/>
        <v>0</v>
      </c>
      <c r="AH334" s="64">
        <f t="shared" si="253"/>
        <v>0</v>
      </c>
      <c r="AI334" s="64">
        <f t="shared" si="254"/>
        <v>14855448.622413971</v>
      </c>
      <c r="AJ334" s="64">
        <f t="shared" si="255"/>
        <v>0</v>
      </c>
      <c r="AK334" s="64">
        <f t="shared" si="256"/>
        <v>0</v>
      </c>
      <c r="AL334" s="42">
        <f t="shared" si="257"/>
        <v>5475471.1834285529</v>
      </c>
      <c r="AM334" s="44">
        <f>IF($F334=$E$362,S334*'1. UC Assumptions'!$H$14,0)</f>
        <v>0</v>
      </c>
      <c r="AN334" s="63">
        <f t="shared" si="279"/>
        <v>0</v>
      </c>
      <c r="AO334" s="63">
        <f t="shared" si="258"/>
        <v>0</v>
      </c>
      <c r="AP334" s="63">
        <f t="shared" si="259"/>
        <v>0</v>
      </c>
      <c r="AQ334" s="63">
        <f t="shared" si="280"/>
        <v>0</v>
      </c>
      <c r="AR334" s="63">
        <f t="shared" si="261"/>
        <v>0</v>
      </c>
      <c r="AS334" s="63">
        <f t="shared" si="262"/>
        <v>0</v>
      </c>
      <c r="AT334" s="63">
        <f t="shared" si="281"/>
        <v>0</v>
      </c>
      <c r="AU334" s="87">
        <f t="shared" si="282"/>
        <v>5475471.1834285529</v>
      </c>
      <c r="AV334" s="310">
        <v>5650464.6699999999</v>
      </c>
      <c r="AW334" s="310">
        <f>AV334*'1. UC Assumptions'!$C$19</f>
        <v>2476033.618394</v>
      </c>
      <c r="AX334" s="311">
        <f>IF(((S334+AA334)-AV334)*'1. UC Assumptions'!$C$19&gt;0,((S334+AA334)-AV334)*'1. UC Assumptions'!$C$19,0)</f>
        <v>4033623.9679478016</v>
      </c>
      <c r="AY334" s="311">
        <f t="shared" si="283"/>
        <v>6509657.586341802</v>
      </c>
      <c r="AZ334" s="311">
        <f>ROUND(AY334/'1. UC Assumptions'!$C$19,2)</f>
        <v>14855448.619999999</v>
      </c>
      <c r="BA334" s="311">
        <f t="shared" si="241"/>
        <v>5475471.1834285529</v>
      </c>
      <c r="BB334" s="311">
        <f t="shared" si="264"/>
        <v>0</v>
      </c>
      <c r="BC334" s="311">
        <f t="shared" si="265"/>
        <v>0</v>
      </c>
      <c r="BD334" s="311">
        <f t="shared" si="266"/>
        <v>0</v>
      </c>
      <c r="BE334" s="311">
        <f t="shared" si="267"/>
        <v>9379977.4365714453</v>
      </c>
      <c r="BF334" s="311">
        <f t="shared" si="268"/>
        <v>0</v>
      </c>
      <c r="BG334" s="311">
        <f t="shared" si="247"/>
        <v>0</v>
      </c>
      <c r="BH334" s="311">
        <v>5063686.980630354</v>
      </c>
      <c r="BI334" s="311">
        <f t="shared" si="244"/>
        <v>5475471.1834285529</v>
      </c>
      <c r="BJ334" s="312">
        <f t="shared" si="245"/>
        <v>411784.20279819891</v>
      </c>
      <c r="BK334" s="311">
        <f t="shared" si="269"/>
        <v>0</v>
      </c>
      <c r="BL334" s="311">
        <f t="shared" si="270"/>
        <v>0</v>
      </c>
      <c r="BM334" s="311">
        <f t="shared" si="271"/>
        <v>0</v>
      </c>
      <c r="BN334" s="311">
        <f t="shared" si="272"/>
        <v>0</v>
      </c>
      <c r="BO334" s="311">
        <f t="shared" si="273"/>
        <v>5475471.1834285529</v>
      </c>
      <c r="BP334" s="311">
        <f t="shared" si="274"/>
        <v>0</v>
      </c>
      <c r="BQ334" s="311">
        <f t="shared" si="275"/>
        <v>0</v>
      </c>
      <c r="BR334" s="311">
        <f t="shared" si="242"/>
        <v>-174993.48657144699</v>
      </c>
      <c r="BS334" s="311">
        <f>ROUNDDOWN(BR334*'1. UC Assumptions'!$C$19,2)</f>
        <v>-76682.14</v>
      </c>
      <c r="BT334" s="313">
        <f>IF(BR334&gt;0,BR334/'1. UC Assumptions'!$C$29*'1. UC Assumptions'!$C$28,0)</f>
        <v>0</v>
      </c>
      <c r="BU334" s="312">
        <f>BT334*'1. UC Assumptions'!$C$19</f>
        <v>0</v>
      </c>
      <c r="BV334" s="312">
        <f t="shared" si="246"/>
        <v>5650464.6699999999</v>
      </c>
      <c r="BW334" s="79"/>
      <c r="BX334" s="93"/>
      <c r="BY334" s="93"/>
      <c r="BZ334" s="136">
        <v>0</v>
      </c>
      <c r="CA334" s="136">
        <v>0</v>
      </c>
      <c r="CB334" s="146">
        <f t="shared" si="284"/>
        <v>-14855448.622413971</v>
      </c>
    </row>
    <row r="335" spans="1:80" s="6" customFormat="1">
      <c r="A335" s="130"/>
      <c r="B335" s="130" t="s">
        <v>595</v>
      </c>
      <c r="C335" s="130" t="s">
        <v>595</v>
      </c>
      <c r="D335" s="130" t="s">
        <v>595</v>
      </c>
      <c r="E335" s="135" t="s">
        <v>601</v>
      </c>
      <c r="F335" s="130"/>
      <c r="G335" s="130"/>
      <c r="H335" s="130" t="s">
        <v>891</v>
      </c>
      <c r="I335" s="246" t="s">
        <v>564</v>
      </c>
      <c r="J335" s="101"/>
      <c r="K335" s="125"/>
      <c r="L335" s="136">
        <v>0</v>
      </c>
      <c r="M335" s="136">
        <v>0</v>
      </c>
      <c r="N335" s="151"/>
      <c r="O335" s="136">
        <v>1623363.5059577571</v>
      </c>
      <c r="P335" s="136"/>
      <c r="Q335" s="136">
        <f t="shared" si="243"/>
        <v>1623363.5059577571</v>
      </c>
      <c r="R335" s="136">
        <v>0</v>
      </c>
      <c r="S335" s="136">
        <f t="shared" si="276"/>
        <v>1623363.5059577571</v>
      </c>
      <c r="T335" s="136" t="b">
        <f t="shared" si="248"/>
        <v>0</v>
      </c>
      <c r="U335" s="136" t="b">
        <f t="shared" si="249"/>
        <v>0</v>
      </c>
      <c r="V335" s="136"/>
      <c r="W335" s="136"/>
      <c r="X335" s="136"/>
      <c r="Y335" s="136"/>
      <c r="Z335" s="136"/>
      <c r="AA335" s="63">
        <f t="shared" si="277"/>
        <v>0</v>
      </c>
      <c r="AB335" s="63">
        <v>0</v>
      </c>
      <c r="AC335" s="63">
        <f t="shared" si="278"/>
        <v>1623363.5059577571</v>
      </c>
      <c r="AD335" s="44">
        <f>IF(E335='2. UC Pool Allocations by Type'!B$5,'2. UC Pool Allocations by Type'!J$5,IF(E335='2. UC Pool Allocations by Type'!B$6,'2. UC Pool Allocations by Type'!J$6,IF(E335='2. UC Pool Allocations by Type'!B$7,'2. UC Pool Allocations by Type'!J$7,IF(E335='2. UC Pool Allocations by Type'!B$10,'2. UC Pool Allocations by Type'!J$10,IF(E335='2. UC Pool Allocations by Type'!B$14,'2. UC Pool Allocations by Type'!J$14,IF(E335='2. UC Pool Allocations by Type'!B$15,'2. UC Pool Allocations by Type'!J$15,IF(E335='2. UC Pool Allocations by Type'!B$16,'2. UC Pool Allocations by Type'!J$16,0)))))))</f>
        <v>90479138.980368152</v>
      </c>
      <c r="AE335" s="64">
        <f t="shared" si="250"/>
        <v>0</v>
      </c>
      <c r="AF335" s="64">
        <f t="shared" si="251"/>
        <v>0</v>
      </c>
      <c r="AG335" s="64">
        <f t="shared" si="252"/>
        <v>0</v>
      </c>
      <c r="AH335" s="64">
        <f t="shared" si="253"/>
        <v>0</v>
      </c>
      <c r="AI335" s="64">
        <f t="shared" si="254"/>
        <v>1623363.5059577571</v>
      </c>
      <c r="AJ335" s="64">
        <f t="shared" si="255"/>
        <v>0</v>
      </c>
      <c r="AK335" s="64">
        <f t="shared" si="256"/>
        <v>0</v>
      </c>
      <c r="AL335" s="42">
        <f t="shared" si="257"/>
        <v>598344.77726172225</v>
      </c>
      <c r="AM335" s="44">
        <f>IF($F335=$E$362,S335*'1. UC Assumptions'!$H$14,0)</f>
        <v>0</v>
      </c>
      <c r="AN335" s="63">
        <f t="shared" si="279"/>
        <v>0</v>
      </c>
      <c r="AO335" s="63">
        <f t="shared" si="258"/>
        <v>0</v>
      </c>
      <c r="AP335" s="63">
        <f t="shared" si="259"/>
        <v>0</v>
      </c>
      <c r="AQ335" s="63">
        <f t="shared" si="280"/>
        <v>0</v>
      </c>
      <c r="AR335" s="63">
        <f t="shared" si="261"/>
        <v>0</v>
      </c>
      <c r="AS335" s="63">
        <f t="shared" si="262"/>
        <v>0</v>
      </c>
      <c r="AT335" s="63">
        <f t="shared" si="281"/>
        <v>0</v>
      </c>
      <c r="AU335" s="87">
        <f t="shared" si="282"/>
        <v>598344.77726172225</v>
      </c>
      <c r="AV335" s="310">
        <v>617467.60000000009</v>
      </c>
      <c r="AW335" s="310">
        <f>AV335*'1. UC Assumptions'!$C$19</f>
        <v>270574.30232000002</v>
      </c>
      <c r="AX335" s="311">
        <f>IF(((S335+AA335)-AV335)*'1. UC Assumptions'!$C$19&gt;0,((S335+AA335)-AV335)*'1. UC Assumptions'!$C$19,0)</f>
        <v>440783.58599068911</v>
      </c>
      <c r="AY335" s="311">
        <f t="shared" si="283"/>
        <v>711357.88831068913</v>
      </c>
      <c r="AZ335" s="311">
        <f>ROUND(AY335/'1. UC Assumptions'!$C$19,2)</f>
        <v>1623363.51</v>
      </c>
      <c r="BA335" s="311">
        <f t="shared" si="241"/>
        <v>598344.77726172225</v>
      </c>
      <c r="BB335" s="311">
        <f t="shared" si="264"/>
        <v>0</v>
      </c>
      <c r="BC335" s="311">
        <f t="shared" si="265"/>
        <v>0</v>
      </c>
      <c r="BD335" s="311">
        <f t="shared" si="266"/>
        <v>0</v>
      </c>
      <c r="BE335" s="311">
        <f t="shared" si="267"/>
        <v>1025018.7327382778</v>
      </c>
      <c r="BF335" s="311">
        <f t="shared" si="268"/>
        <v>0</v>
      </c>
      <c r="BG335" s="311">
        <f t="shared" si="247"/>
        <v>0</v>
      </c>
      <c r="BH335" s="311">
        <v>553346.10612472903</v>
      </c>
      <c r="BI335" s="311">
        <f t="shared" si="244"/>
        <v>598344.77726172225</v>
      </c>
      <c r="BJ335" s="312">
        <f t="shared" si="245"/>
        <v>44998.671136993216</v>
      </c>
      <c r="BK335" s="311">
        <f t="shared" si="269"/>
        <v>0</v>
      </c>
      <c r="BL335" s="311">
        <f t="shared" si="270"/>
        <v>0</v>
      </c>
      <c r="BM335" s="311">
        <f t="shared" si="271"/>
        <v>0</v>
      </c>
      <c r="BN335" s="311">
        <f t="shared" si="272"/>
        <v>0</v>
      </c>
      <c r="BO335" s="311">
        <f t="shared" si="273"/>
        <v>598344.77726172225</v>
      </c>
      <c r="BP335" s="311">
        <f t="shared" si="274"/>
        <v>0</v>
      </c>
      <c r="BQ335" s="311">
        <f t="shared" si="275"/>
        <v>0</v>
      </c>
      <c r="BR335" s="311">
        <f t="shared" si="242"/>
        <v>-19122.822738277842</v>
      </c>
      <c r="BS335" s="311">
        <f>ROUNDDOWN(BR335*'1. UC Assumptions'!$C$19,2)</f>
        <v>-8379.6200000000008</v>
      </c>
      <c r="BT335" s="313">
        <f>IF(BR335&gt;0,BR335/'1. UC Assumptions'!$C$29*'1. UC Assumptions'!$C$28,0)</f>
        <v>0</v>
      </c>
      <c r="BU335" s="312">
        <f>BT335*'1. UC Assumptions'!$C$19</f>
        <v>0</v>
      </c>
      <c r="BV335" s="312">
        <f t="shared" si="246"/>
        <v>617467.60000000009</v>
      </c>
      <c r="BW335" s="79"/>
      <c r="BX335" s="93"/>
      <c r="BY335" s="93"/>
      <c r="BZ335" s="136">
        <v>0</v>
      </c>
      <c r="CA335" s="136">
        <v>0</v>
      </c>
      <c r="CB335" s="146">
        <v>0</v>
      </c>
    </row>
    <row r="336" spans="1:80" s="6" customFormat="1">
      <c r="A336" s="130"/>
      <c r="B336" s="130" t="s">
        <v>584</v>
      </c>
      <c r="C336" s="130" t="s">
        <v>584</v>
      </c>
      <c r="D336" s="130" t="s">
        <v>584</v>
      </c>
      <c r="E336" s="135" t="s">
        <v>601</v>
      </c>
      <c r="F336" s="130"/>
      <c r="G336" s="130"/>
      <c r="H336" s="130" t="s">
        <v>1167</v>
      </c>
      <c r="I336" s="246" t="s">
        <v>575</v>
      </c>
      <c r="J336" s="101"/>
      <c r="K336" s="125"/>
      <c r="L336" s="136">
        <v>0</v>
      </c>
      <c r="M336" s="136">
        <v>0</v>
      </c>
      <c r="N336" s="151"/>
      <c r="O336" s="136">
        <v>4573600.9103770554</v>
      </c>
      <c r="P336" s="136"/>
      <c r="Q336" s="136">
        <f t="shared" si="243"/>
        <v>4573600.9103770554</v>
      </c>
      <c r="R336" s="136">
        <v>0</v>
      </c>
      <c r="S336" s="136">
        <f t="shared" si="276"/>
        <v>4573600.9103770554</v>
      </c>
      <c r="T336" s="136" t="b">
        <f t="shared" si="248"/>
        <v>0</v>
      </c>
      <c r="U336" s="136" t="b">
        <f t="shared" si="249"/>
        <v>0</v>
      </c>
      <c r="V336" s="136"/>
      <c r="W336" s="136"/>
      <c r="X336" s="136"/>
      <c r="Y336" s="136"/>
      <c r="Z336" s="136"/>
      <c r="AA336" s="63">
        <f t="shared" si="277"/>
        <v>0</v>
      </c>
      <c r="AB336" s="63">
        <v>0</v>
      </c>
      <c r="AC336" s="63">
        <f t="shared" si="278"/>
        <v>4573600.9103770554</v>
      </c>
      <c r="AD336" s="44">
        <f>IF(E336='2. UC Pool Allocations by Type'!B$5,'2. UC Pool Allocations by Type'!J$5,IF(E336='2. UC Pool Allocations by Type'!B$6,'2. UC Pool Allocations by Type'!J$6,IF(E336='2. UC Pool Allocations by Type'!B$7,'2. UC Pool Allocations by Type'!J$7,IF(E336='2. UC Pool Allocations by Type'!B$10,'2. UC Pool Allocations by Type'!J$10,IF(E336='2. UC Pool Allocations by Type'!B$14,'2. UC Pool Allocations by Type'!J$14,IF(E336='2. UC Pool Allocations by Type'!B$15,'2. UC Pool Allocations by Type'!J$15,IF(E336='2. UC Pool Allocations by Type'!B$16,'2. UC Pool Allocations by Type'!J$16,0)))))))</f>
        <v>90479138.980368152</v>
      </c>
      <c r="AE336" s="64">
        <f t="shared" si="250"/>
        <v>0</v>
      </c>
      <c r="AF336" s="64">
        <f t="shared" si="251"/>
        <v>0</v>
      </c>
      <c r="AG336" s="64">
        <f t="shared" si="252"/>
        <v>0</v>
      </c>
      <c r="AH336" s="64">
        <f t="shared" si="253"/>
        <v>0</v>
      </c>
      <c r="AI336" s="64">
        <f t="shared" si="254"/>
        <v>4573600.9103770554</v>
      </c>
      <c r="AJ336" s="64">
        <f t="shared" si="255"/>
        <v>0</v>
      </c>
      <c r="AK336" s="64">
        <f t="shared" si="256"/>
        <v>0</v>
      </c>
      <c r="AL336" s="42">
        <f t="shared" si="257"/>
        <v>1685753.1957323549</v>
      </c>
      <c r="AM336" s="44">
        <f>IF($F336=$E$362,S336*'1. UC Assumptions'!$H$14,0)</f>
        <v>0</v>
      </c>
      <c r="AN336" s="63">
        <f t="shared" si="279"/>
        <v>0</v>
      </c>
      <c r="AO336" s="63">
        <f t="shared" si="258"/>
        <v>0</v>
      </c>
      <c r="AP336" s="63">
        <f t="shared" si="259"/>
        <v>0</v>
      </c>
      <c r="AQ336" s="63">
        <f t="shared" si="280"/>
        <v>0</v>
      </c>
      <c r="AR336" s="63">
        <f t="shared" si="261"/>
        <v>0</v>
      </c>
      <c r="AS336" s="63">
        <f t="shared" si="262"/>
        <v>0</v>
      </c>
      <c r="AT336" s="63">
        <f t="shared" si="281"/>
        <v>0</v>
      </c>
      <c r="AU336" s="87">
        <f t="shared" si="282"/>
        <v>1685753.1957323549</v>
      </c>
      <c r="AV336" s="310">
        <v>1739629.0699999998</v>
      </c>
      <c r="AW336" s="310">
        <f>AV336*'1. UC Assumptions'!$C$19</f>
        <v>762305.45847399987</v>
      </c>
      <c r="AX336" s="311">
        <f>IF(((S336+AA336)-AV336)*'1. UC Assumptions'!$C$19&gt;0,((S336+AA336)-AV336)*'1. UC Assumptions'!$C$19,0)</f>
        <v>1241846.4604532258</v>
      </c>
      <c r="AY336" s="311">
        <f t="shared" si="283"/>
        <v>2004151.9189272257</v>
      </c>
      <c r="AZ336" s="311">
        <f>ROUND(AY336/'1. UC Assumptions'!$C$19,2)</f>
        <v>4573600.91</v>
      </c>
      <c r="BA336" s="311">
        <f t="shared" si="241"/>
        <v>1685753.1957323549</v>
      </c>
      <c r="BB336" s="311">
        <f t="shared" si="264"/>
        <v>0</v>
      </c>
      <c r="BC336" s="311">
        <f t="shared" si="265"/>
        <v>0</v>
      </c>
      <c r="BD336" s="311">
        <f t="shared" si="266"/>
        <v>0</v>
      </c>
      <c r="BE336" s="311">
        <f t="shared" si="267"/>
        <v>2887847.714267645</v>
      </c>
      <c r="BF336" s="311">
        <f t="shared" si="268"/>
        <v>0</v>
      </c>
      <c r="BG336" s="311">
        <f t="shared" si="247"/>
        <v>0</v>
      </c>
      <c r="BH336" s="311">
        <v>1558975.6979491413</v>
      </c>
      <c r="BI336" s="311">
        <f t="shared" si="244"/>
        <v>1685753.1957323549</v>
      </c>
      <c r="BJ336" s="312">
        <f t="shared" si="245"/>
        <v>126777.49778321362</v>
      </c>
      <c r="BK336" s="311">
        <f t="shared" si="269"/>
        <v>0</v>
      </c>
      <c r="BL336" s="311">
        <f t="shared" si="270"/>
        <v>0</v>
      </c>
      <c r="BM336" s="311">
        <f t="shared" si="271"/>
        <v>0</v>
      </c>
      <c r="BN336" s="311">
        <f t="shared" si="272"/>
        <v>0</v>
      </c>
      <c r="BO336" s="311">
        <f t="shared" si="273"/>
        <v>1685753.1957323549</v>
      </c>
      <c r="BP336" s="311">
        <f t="shared" si="274"/>
        <v>0</v>
      </c>
      <c r="BQ336" s="311">
        <f t="shared" si="275"/>
        <v>0</v>
      </c>
      <c r="BR336" s="311">
        <f t="shared" si="242"/>
        <v>-53875.874267644947</v>
      </c>
      <c r="BS336" s="311">
        <f>ROUNDDOWN(BR336*'1. UC Assumptions'!$C$19,2)</f>
        <v>-23608.400000000001</v>
      </c>
      <c r="BT336" s="313">
        <f>IF(BR336&gt;0,BR336/'1. UC Assumptions'!$C$29*'1. UC Assumptions'!$C$28,0)</f>
        <v>0</v>
      </c>
      <c r="BU336" s="312">
        <f>BT336*'1. UC Assumptions'!$C$19</f>
        <v>0</v>
      </c>
      <c r="BV336" s="312">
        <f t="shared" si="246"/>
        <v>1739629.0699999998</v>
      </c>
      <c r="BW336" s="79"/>
      <c r="BX336" s="93"/>
      <c r="BY336" s="93"/>
      <c r="BZ336" s="136">
        <v>0</v>
      </c>
      <c r="CA336" s="136">
        <v>0</v>
      </c>
      <c r="CB336" s="146">
        <f>CA336-Q336</f>
        <v>-4573600.9103770554</v>
      </c>
    </row>
    <row r="337" spans="1:80" s="6" customFormat="1">
      <c r="A337" s="130"/>
      <c r="B337" s="130" t="s">
        <v>592</v>
      </c>
      <c r="C337" s="130" t="s">
        <v>592</v>
      </c>
      <c r="D337" s="130" t="s">
        <v>592</v>
      </c>
      <c r="E337" s="135" t="s">
        <v>601</v>
      </c>
      <c r="F337" s="130"/>
      <c r="G337" s="130"/>
      <c r="H337" s="130" t="s">
        <v>1168</v>
      </c>
      <c r="I337" s="246" t="s">
        <v>562</v>
      </c>
      <c r="J337" s="101"/>
      <c r="K337" s="125"/>
      <c r="L337" s="136">
        <v>0</v>
      </c>
      <c r="M337" s="136">
        <v>0</v>
      </c>
      <c r="N337" s="151"/>
      <c r="O337" s="136">
        <v>51730735.078675635</v>
      </c>
      <c r="P337" s="136"/>
      <c r="Q337" s="136">
        <f t="shared" si="243"/>
        <v>51730735.078675635</v>
      </c>
      <c r="R337" s="136">
        <v>0</v>
      </c>
      <c r="S337" s="136">
        <f t="shared" si="276"/>
        <v>51730735.078675635</v>
      </c>
      <c r="T337" s="136" t="b">
        <f t="shared" si="248"/>
        <v>0</v>
      </c>
      <c r="U337" s="136" t="b">
        <f t="shared" si="249"/>
        <v>0</v>
      </c>
      <c r="V337" s="136"/>
      <c r="W337" s="136"/>
      <c r="X337" s="136"/>
      <c r="Y337" s="136"/>
      <c r="Z337" s="136"/>
      <c r="AA337" s="63">
        <f t="shared" si="277"/>
        <v>0</v>
      </c>
      <c r="AB337" s="63">
        <v>0</v>
      </c>
      <c r="AC337" s="63">
        <f t="shared" si="278"/>
        <v>51730735.078675635</v>
      </c>
      <c r="AD337" s="44">
        <f>IF(E337='2. UC Pool Allocations by Type'!B$5,'2. UC Pool Allocations by Type'!J$5,IF(E337='2. UC Pool Allocations by Type'!B$6,'2. UC Pool Allocations by Type'!J$6,IF(E337='2. UC Pool Allocations by Type'!B$7,'2. UC Pool Allocations by Type'!J$7,IF(E337='2. UC Pool Allocations by Type'!B$10,'2. UC Pool Allocations by Type'!J$10,IF(E337='2. UC Pool Allocations by Type'!B$14,'2. UC Pool Allocations by Type'!J$14,IF(E337='2. UC Pool Allocations by Type'!B$15,'2. UC Pool Allocations by Type'!J$15,IF(E337='2. UC Pool Allocations by Type'!B$16,'2. UC Pool Allocations by Type'!J$16,0)))))))</f>
        <v>90479138.980368152</v>
      </c>
      <c r="AE337" s="64">
        <f t="shared" si="250"/>
        <v>0</v>
      </c>
      <c r="AF337" s="64">
        <f t="shared" si="251"/>
        <v>0</v>
      </c>
      <c r="AG337" s="64">
        <f t="shared" si="252"/>
        <v>0</v>
      </c>
      <c r="AH337" s="64">
        <f t="shared" si="253"/>
        <v>0</v>
      </c>
      <c r="AI337" s="64">
        <f t="shared" si="254"/>
        <v>51730735.078675635</v>
      </c>
      <c r="AJ337" s="64">
        <f t="shared" si="255"/>
        <v>0</v>
      </c>
      <c r="AK337" s="64">
        <f t="shared" si="256"/>
        <v>0</v>
      </c>
      <c r="AL337" s="42">
        <f t="shared" si="257"/>
        <v>19067088.205838218</v>
      </c>
      <c r="AM337" s="44">
        <f>IF($F337=$E$362,S337*'1. UC Assumptions'!$H$14,0)</f>
        <v>0</v>
      </c>
      <c r="AN337" s="63">
        <f t="shared" si="279"/>
        <v>0</v>
      </c>
      <c r="AO337" s="63">
        <f t="shared" si="258"/>
        <v>0</v>
      </c>
      <c r="AP337" s="63">
        <f t="shared" si="259"/>
        <v>0</v>
      </c>
      <c r="AQ337" s="63">
        <f t="shared" si="280"/>
        <v>0</v>
      </c>
      <c r="AR337" s="63">
        <f t="shared" si="261"/>
        <v>0</v>
      </c>
      <c r="AS337" s="63">
        <f t="shared" si="262"/>
        <v>0</v>
      </c>
      <c r="AT337" s="63">
        <f t="shared" si="281"/>
        <v>0</v>
      </c>
      <c r="AU337" s="87">
        <f t="shared" si="282"/>
        <v>19067088.205838218</v>
      </c>
      <c r="AV337" s="310">
        <v>19676463.459999997</v>
      </c>
      <c r="AW337" s="310">
        <f>AV337*'1. UC Assumptions'!$C$19</f>
        <v>8622226.2881719992</v>
      </c>
      <c r="AX337" s="311">
        <f>IF(((S337+AA337)-AV337)*'1. UC Assumptions'!$C$19&gt;0,((S337+AA337)-AV337)*'1. UC Assumptions'!$C$19,0)</f>
        <v>14046181.823303664</v>
      </c>
      <c r="AY337" s="311">
        <f t="shared" si="283"/>
        <v>22668408.111475661</v>
      </c>
      <c r="AZ337" s="311">
        <f>ROUND(AY337/'1. UC Assumptions'!$C$19,2)</f>
        <v>51730735.079999998</v>
      </c>
      <c r="BA337" s="311">
        <f t="shared" si="241"/>
        <v>19067088.205838218</v>
      </c>
      <c r="BB337" s="311">
        <f t="shared" si="264"/>
        <v>0</v>
      </c>
      <c r="BC337" s="311">
        <f t="shared" si="265"/>
        <v>0</v>
      </c>
      <c r="BD337" s="311">
        <f t="shared" si="266"/>
        <v>0</v>
      </c>
      <c r="BE337" s="311">
        <f t="shared" si="267"/>
        <v>32663646.87416178</v>
      </c>
      <c r="BF337" s="311">
        <f t="shared" si="268"/>
        <v>0</v>
      </c>
      <c r="BG337" s="311">
        <f t="shared" si="247"/>
        <v>0</v>
      </c>
      <c r="BH337" s="311">
        <v>17633142.9884318</v>
      </c>
      <c r="BI337" s="311">
        <f t="shared" si="244"/>
        <v>19067088.205838218</v>
      </c>
      <c r="BJ337" s="312">
        <f t="shared" si="245"/>
        <v>1433945.2174064182</v>
      </c>
      <c r="BK337" s="311">
        <f t="shared" si="269"/>
        <v>0</v>
      </c>
      <c r="BL337" s="311">
        <f t="shared" si="270"/>
        <v>0</v>
      </c>
      <c r="BM337" s="311">
        <f t="shared" si="271"/>
        <v>0</v>
      </c>
      <c r="BN337" s="311">
        <f t="shared" si="272"/>
        <v>0</v>
      </c>
      <c r="BO337" s="311">
        <f t="shared" si="273"/>
        <v>19067088.205838218</v>
      </c>
      <c r="BP337" s="311">
        <f t="shared" si="274"/>
        <v>0</v>
      </c>
      <c r="BQ337" s="311">
        <f t="shared" si="275"/>
        <v>0</v>
      </c>
      <c r="BR337" s="311">
        <f t="shared" si="242"/>
        <v>-609375.25416177884</v>
      </c>
      <c r="BS337" s="311">
        <f>ROUNDDOWN(BR337*'1. UC Assumptions'!$C$19,2)</f>
        <v>-267028.23</v>
      </c>
      <c r="BT337" s="313">
        <f>IF(BR337&gt;0,BR337/'1. UC Assumptions'!$C$29*'1. UC Assumptions'!$C$28,0)</f>
        <v>0</v>
      </c>
      <c r="BU337" s="312">
        <f>BT337*'1. UC Assumptions'!$C$19</f>
        <v>0</v>
      </c>
      <c r="BV337" s="312">
        <f t="shared" si="246"/>
        <v>19676463.459999997</v>
      </c>
      <c r="BW337" s="79"/>
      <c r="BX337" s="93"/>
      <c r="BY337" s="93"/>
      <c r="BZ337" s="136">
        <v>0</v>
      </c>
      <c r="CA337" s="136">
        <v>0</v>
      </c>
      <c r="CB337" s="146">
        <f>CA337-Q337</f>
        <v>-51730735.078675635</v>
      </c>
    </row>
    <row r="338" spans="1:80" s="6" customFormat="1">
      <c r="A338" s="130"/>
      <c r="B338" s="130" t="s">
        <v>586</v>
      </c>
      <c r="C338" s="130" t="s">
        <v>586</v>
      </c>
      <c r="D338" s="130" t="s">
        <v>586</v>
      </c>
      <c r="E338" s="135" t="s">
        <v>601</v>
      </c>
      <c r="F338" s="130"/>
      <c r="G338" s="130"/>
      <c r="H338" s="130" t="s">
        <v>1169</v>
      </c>
      <c r="I338" s="246" t="s">
        <v>571</v>
      </c>
      <c r="J338" s="101"/>
      <c r="K338" s="125"/>
      <c r="L338" s="136">
        <v>0</v>
      </c>
      <c r="M338" s="136">
        <v>0</v>
      </c>
      <c r="N338" s="151"/>
      <c r="O338" s="136">
        <v>15565232.705687413</v>
      </c>
      <c r="P338" s="136"/>
      <c r="Q338" s="136">
        <f t="shared" si="243"/>
        <v>15565232.705687413</v>
      </c>
      <c r="R338" s="136">
        <v>0</v>
      </c>
      <c r="S338" s="136">
        <f t="shared" si="276"/>
        <v>15565232.705687413</v>
      </c>
      <c r="T338" s="136" t="b">
        <f t="shared" si="248"/>
        <v>0</v>
      </c>
      <c r="U338" s="136" t="b">
        <f t="shared" si="249"/>
        <v>0</v>
      </c>
      <c r="V338" s="136"/>
      <c r="W338" s="136"/>
      <c r="X338" s="136"/>
      <c r="Y338" s="136"/>
      <c r="Z338" s="136"/>
      <c r="AA338" s="63">
        <f t="shared" si="277"/>
        <v>0</v>
      </c>
      <c r="AB338" s="63">
        <v>0</v>
      </c>
      <c r="AC338" s="63">
        <f t="shared" si="278"/>
        <v>15565232.705687413</v>
      </c>
      <c r="AD338" s="44">
        <f>IF(E338='2. UC Pool Allocations by Type'!B$5,'2. UC Pool Allocations by Type'!J$5,IF(E338='2. UC Pool Allocations by Type'!B$6,'2. UC Pool Allocations by Type'!J$6,IF(E338='2. UC Pool Allocations by Type'!B$7,'2. UC Pool Allocations by Type'!J$7,IF(E338='2. UC Pool Allocations by Type'!B$10,'2. UC Pool Allocations by Type'!J$10,IF(E338='2. UC Pool Allocations by Type'!B$14,'2. UC Pool Allocations by Type'!J$14,IF(E338='2. UC Pool Allocations by Type'!B$15,'2. UC Pool Allocations by Type'!J$15,IF(E338='2. UC Pool Allocations by Type'!B$16,'2. UC Pool Allocations by Type'!J$16,0)))))))</f>
        <v>90479138.980368152</v>
      </c>
      <c r="AE338" s="64">
        <f t="shared" si="250"/>
        <v>0</v>
      </c>
      <c r="AF338" s="64">
        <f t="shared" si="251"/>
        <v>0</v>
      </c>
      <c r="AG338" s="64">
        <f t="shared" si="252"/>
        <v>0</v>
      </c>
      <c r="AH338" s="64">
        <f t="shared" si="253"/>
        <v>0</v>
      </c>
      <c r="AI338" s="64">
        <f t="shared" si="254"/>
        <v>15565232.705687413</v>
      </c>
      <c r="AJ338" s="64">
        <f t="shared" si="255"/>
        <v>0</v>
      </c>
      <c r="AK338" s="64">
        <f t="shared" si="256"/>
        <v>0</v>
      </c>
      <c r="AL338" s="42">
        <f t="shared" si="257"/>
        <v>5737085.7864743443</v>
      </c>
      <c r="AM338" s="44">
        <f>IF($F338=$E$362,S338*'1. UC Assumptions'!$H$14,0)</f>
        <v>0</v>
      </c>
      <c r="AN338" s="63">
        <f t="shared" si="279"/>
        <v>0</v>
      </c>
      <c r="AO338" s="63">
        <f t="shared" si="258"/>
        <v>0</v>
      </c>
      <c r="AP338" s="63">
        <f t="shared" si="259"/>
        <v>0</v>
      </c>
      <c r="AQ338" s="63">
        <f t="shared" si="280"/>
        <v>0</v>
      </c>
      <c r="AR338" s="63">
        <f t="shared" si="261"/>
        <v>0</v>
      </c>
      <c r="AS338" s="63">
        <f t="shared" si="262"/>
        <v>0</v>
      </c>
      <c r="AT338" s="63">
        <f t="shared" si="281"/>
        <v>0</v>
      </c>
      <c r="AU338" s="87">
        <f t="shared" si="282"/>
        <v>5737085.7864743443</v>
      </c>
      <c r="AV338" s="310">
        <v>5920440.3700000001</v>
      </c>
      <c r="AW338" s="310">
        <f>AV338*'1. UC Assumptions'!$C$19</f>
        <v>2594336.9701339998</v>
      </c>
      <c r="AX338" s="311">
        <f>IF(((S338+AA338)-AV338)*'1. UC Assumptions'!$C$19&gt;0,((S338+AA338)-AV338)*'1. UC Assumptions'!$C$19,0)</f>
        <v>4226348.0014982242</v>
      </c>
      <c r="AY338" s="311">
        <f t="shared" si="283"/>
        <v>6820684.9716322236</v>
      </c>
      <c r="AZ338" s="311">
        <f>ROUND(AY338/'1. UC Assumptions'!$C$19,2)</f>
        <v>15565232.710000001</v>
      </c>
      <c r="BA338" s="311">
        <f t="shared" si="241"/>
        <v>5737085.7864743443</v>
      </c>
      <c r="BB338" s="311">
        <f t="shared" si="264"/>
        <v>0</v>
      </c>
      <c r="BC338" s="311">
        <f t="shared" si="265"/>
        <v>0</v>
      </c>
      <c r="BD338" s="311">
        <f t="shared" si="266"/>
        <v>0</v>
      </c>
      <c r="BE338" s="311">
        <f t="shared" si="267"/>
        <v>9828146.9235256575</v>
      </c>
      <c r="BF338" s="311">
        <f t="shared" si="268"/>
        <v>0</v>
      </c>
      <c r="BG338" s="311">
        <f t="shared" si="247"/>
        <v>0</v>
      </c>
      <c r="BH338" s="311">
        <v>5305626.7909237668</v>
      </c>
      <c r="BI338" s="311">
        <f t="shared" si="244"/>
        <v>5737085.7864743443</v>
      </c>
      <c r="BJ338" s="312">
        <f t="shared" si="245"/>
        <v>431458.99555057753</v>
      </c>
      <c r="BK338" s="311">
        <f t="shared" si="269"/>
        <v>0</v>
      </c>
      <c r="BL338" s="311">
        <f t="shared" si="270"/>
        <v>0</v>
      </c>
      <c r="BM338" s="311">
        <f t="shared" si="271"/>
        <v>0</v>
      </c>
      <c r="BN338" s="311">
        <f t="shared" si="272"/>
        <v>0</v>
      </c>
      <c r="BO338" s="311">
        <f t="shared" si="273"/>
        <v>5737085.7864743443</v>
      </c>
      <c r="BP338" s="311">
        <f t="shared" si="274"/>
        <v>0</v>
      </c>
      <c r="BQ338" s="311">
        <f t="shared" si="275"/>
        <v>0</v>
      </c>
      <c r="BR338" s="311">
        <f t="shared" si="242"/>
        <v>-183354.58352565579</v>
      </c>
      <c r="BS338" s="311">
        <f>ROUNDDOWN(BR338*'1. UC Assumptions'!$C$19,2)</f>
        <v>-80345.97</v>
      </c>
      <c r="BT338" s="313">
        <f>IF(BR338&gt;0,BR338/'1. UC Assumptions'!$C$29*'1. UC Assumptions'!$C$28,0)</f>
        <v>0</v>
      </c>
      <c r="BU338" s="312">
        <f>BT338*'1. UC Assumptions'!$C$19</f>
        <v>0</v>
      </c>
      <c r="BV338" s="312">
        <f t="shared" si="246"/>
        <v>5920440.3700000001</v>
      </c>
      <c r="BW338" s="79"/>
      <c r="BX338" s="93"/>
      <c r="BY338" s="93"/>
      <c r="BZ338" s="136">
        <v>0</v>
      </c>
      <c r="CA338" s="136">
        <v>0</v>
      </c>
      <c r="CB338" s="146">
        <f>CA338-Q338</f>
        <v>-15565232.705687413</v>
      </c>
    </row>
    <row r="339" spans="1:80" s="6" customFormat="1">
      <c r="A339" s="130"/>
      <c r="B339" s="130" t="s">
        <v>781</v>
      </c>
      <c r="C339" s="130" t="s">
        <v>781</v>
      </c>
      <c r="D339" s="130" t="s">
        <v>781</v>
      </c>
      <c r="E339" s="135" t="s">
        <v>601</v>
      </c>
      <c r="F339" s="130"/>
      <c r="G339" s="130"/>
      <c r="H339" s="130" t="s">
        <v>1170</v>
      </c>
      <c r="I339" s="246" t="s">
        <v>577</v>
      </c>
      <c r="J339" s="101"/>
      <c r="K339" s="125"/>
      <c r="L339" s="136">
        <v>0</v>
      </c>
      <c r="M339" s="136">
        <v>0</v>
      </c>
      <c r="N339" s="151"/>
      <c r="O339" s="136">
        <v>571593</v>
      </c>
      <c r="P339" s="136"/>
      <c r="Q339" s="136">
        <f t="shared" si="243"/>
        <v>571593</v>
      </c>
      <c r="R339" s="136">
        <v>0</v>
      </c>
      <c r="S339" s="136">
        <f t="shared" si="276"/>
        <v>571593</v>
      </c>
      <c r="T339" s="136" t="b">
        <f t="shared" si="248"/>
        <v>0</v>
      </c>
      <c r="U339" s="136" t="b">
        <f t="shared" si="249"/>
        <v>0</v>
      </c>
      <c r="V339" s="136"/>
      <c r="W339" s="136"/>
      <c r="X339" s="136"/>
      <c r="Y339" s="136"/>
      <c r="Z339" s="136"/>
      <c r="AA339" s="63">
        <f t="shared" si="277"/>
        <v>0</v>
      </c>
      <c r="AB339" s="63">
        <v>0</v>
      </c>
      <c r="AC339" s="63">
        <f t="shared" si="278"/>
        <v>571593</v>
      </c>
      <c r="AD339" s="44">
        <f>IF(E339='2. UC Pool Allocations by Type'!B$5,'2. UC Pool Allocations by Type'!J$5,IF(E339='2. UC Pool Allocations by Type'!B$6,'2. UC Pool Allocations by Type'!J$6,IF(E339='2. UC Pool Allocations by Type'!B$7,'2. UC Pool Allocations by Type'!J$7,IF(E339='2. UC Pool Allocations by Type'!B$10,'2. UC Pool Allocations by Type'!J$10,IF(E339='2. UC Pool Allocations by Type'!B$14,'2. UC Pool Allocations by Type'!J$14,IF(E339='2. UC Pool Allocations by Type'!B$15,'2. UC Pool Allocations by Type'!J$15,IF(E339='2. UC Pool Allocations by Type'!B$16,'2. UC Pool Allocations by Type'!J$16,0)))))))</f>
        <v>90479138.980368152</v>
      </c>
      <c r="AE339" s="64">
        <f t="shared" si="250"/>
        <v>0</v>
      </c>
      <c r="AF339" s="64">
        <f t="shared" si="251"/>
        <v>0</v>
      </c>
      <c r="AG339" s="64">
        <f t="shared" si="252"/>
        <v>0</v>
      </c>
      <c r="AH339" s="64">
        <f t="shared" si="253"/>
        <v>0</v>
      </c>
      <c r="AI339" s="64">
        <f t="shared" si="254"/>
        <v>571593</v>
      </c>
      <c r="AJ339" s="64">
        <f t="shared" si="255"/>
        <v>0</v>
      </c>
      <c r="AK339" s="64">
        <f t="shared" si="256"/>
        <v>0</v>
      </c>
      <c r="AL339" s="42">
        <f t="shared" si="257"/>
        <v>210679.66910318067</v>
      </c>
      <c r="AM339" s="44">
        <f>IF($F339=$E$362,S339*'1. UC Assumptions'!$H$14,0)</f>
        <v>0</v>
      </c>
      <c r="AN339" s="63">
        <f t="shared" si="279"/>
        <v>0</v>
      </c>
      <c r="AO339" s="63">
        <f t="shared" si="258"/>
        <v>0</v>
      </c>
      <c r="AP339" s="63">
        <f t="shared" si="259"/>
        <v>0</v>
      </c>
      <c r="AQ339" s="63">
        <f t="shared" si="280"/>
        <v>0</v>
      </c>
      <c r="AR339" s="63">
        <f t="shared" si="261"/>
        <v>0</v>
      </c>
      <c r="AS339" s="63">
        <f t="shared" si="262"/>
        <v>0</v>
      </c>
      <c r="AT339" s="63">
        <f t="shared" si="281"/>
        <v>0</v>
      </c>
      <c r="AU339" s="87">
        <f t="shared" si="282"/>
        <v>210679.66910318067</v>
      </c>
      <c r="AV339" s="310">
        <v>217412.87</v>
      </c>
      <c r="AW339" s="310">
        <f>AV339*'1. UC Assumptions'!$C$19</f>
        <v>95270.319633999999</v>
      </c>
      <c r="AX339" s="311">
        <f>IF(((S339+AA339)-AV339)*'1. UC Assumptions'!$C$19&gt;0,((S339+AA339)-AV339)*'1. UC Assumptions'!$C$19,0)</f>
        <v>155201.73296599998</v>
      </c>
      <c r="AY339" s="311">
        <f t="shared" si="283"/>
        <v>250472.0526</v>
      </c>
      <c r="AZ339" s="311">
        <f>ROUND(AY339/'1. UC Assumptions'!$C$19,2)</f>
        <v>571593</v>
      </c>
      <c r="BA339" s="311">
        <f t="shared" si="241"/>
        <v>210679.66910318067</v>
      </c>
      <c r="BB339" s="311">
        <f t="shared" si="264"/>
        <v>0</v>
      </c>
      <c r="BC339" s="311">
        <f t="shared" si="265"/>
        <v>0</v>
      </c>
      <c r="BD339" s="311">
        <f t="shared" si="266"/>
        <v>0</v>
      </c>
      <c r="BE339" s="311">
        <f t="shared" si="267"/>
        <v>360913.33089681936</v>
      </c>
      <c r="BF339" s="311">
        <f t="shared" si="268"/>
        <v>0</v>
      </c>
      <c r="BG339" s="311">
        <f t="shared" si="247"/>
        <v>0</v>
      </c>
      <c r="BH339" s="311">
        <v>194835.45101104587</v>
      </c>
      <c r="BI339" s="311">
        <f t="shared" si="244"/>
        <v>210679.66910318067</v>
      </c>
      <c r="BJ339" s="312">
        <f t="shared" si="245"/>
        <v>15844.218092134804</v>
      </c>
      <c r="BK339" s="311">
        <f t="shared" si="269"/>
        <v>0</v>
      </c>
      <c r="BL339" s="311">
        <f t="shared" si="270"/>
        <v>0</v>
      </c>
      <c r="BM339" s="311">
        <f t="shared" si="271"/>
        <v>0</v>
      </c>
      <c r="BN339" s="311">
        <f t="shared" si="272"/>
        <v>0</v>
      </c>
      <c r="BO339" s="311">
        <f t="shared" si="273"/>
        <v>210679.66910318067</v>
      </c>
      <c r="BP339" s="311">
        <f t="shared" si="274"/>
        <v>0</v>
      </c>
      <c r="BQ339" s="311">
        <f t="shared" si="275"/>
        <v>0</v>
      </c>
      <c r="BR339" s="311">
        <f t="shared" si="242"/>
        <v>-6733.2008968193259</v>
      </c>
      <c r="BS339" s="311">
        <f>ROUNDDOWN(BR339*'1. UC Assumptions'!$C$19,2)</f>
        <v>-2950.48</v>
      </c>
      <c r="BT339" s="313">
        <f>IF(BR339&gt;0,BR339/'1. UC Assumptions'!$C$29*'1. UC Assumptions'!$C$28,0)</f>
        <v>0</v>
      </c>
      <c r="BU339" s="312">
        <f>BT339*'1. UC Assumptions'!$C$19</f>
        <v>0</v>
      </c>
      <c r="BV339" s="312">
        <f t="shared" si="246"/>
        <v>217412.87</v>
      </c>
      <c r="BW339" s="79"/>
      <c r="BX339" s="93"/>
      <c r="BY339" s="93"/>
      <c r="BZ339" s="136">
        <v>0</v>
      </c>
      <c r="CA339" s="136">
        <v>0</v>
      </c>
      <c r="CB339" s="146">
        <f>CA339-Q339</f>
        <v>-571593</v>
      </c>
    </row>
    <row r="340" spans="1:80" s="6" customFormat="1">
      <c r="A340" s="130"/>
      <c r="B340" s="130" t="s">
        <v>594</v>
      </c>
      <c r="C340" s="130" t="s">
        <v>594</v>
      </c>
      <c r="D340" s="130" t="s">
        <v>594</v>
      </c>
      <c r="E340" s="135" t="s">
        <v>601</v>
      </c>
      <c r="F340" s="130"/>
      <c r="G340" s="130"/>
      <c r="H340" s="130" t="s">
        <v>1171</v>
      </c>
      <c r="I340" s="246" t="s">
        <v>577</v>
      </c>
      <c r="J340" s="101"/>
      <c r="K340" s="125"/>
      <c r="L340" s="136">
        <v>0</v>
      </c>
      <c r="M340" s="136">
        <v>0</v>
      </c>
      <c r="N340" s="151"/>
      <c r="O340" s="136">
        <v>154808.39668373766</v>
      </c>
      <c r="P340" s="136"/>
      <c r="Q340" s="136">
        <f t="shared" si="243"/>
        <v>154808.39668373766</v>
      </c>
      <c r="R340" s="136">
        <v>0</v>
      </c>
      <c r="S340" s="136">
        <f t="shared" si="276"/>
        <v>154808.39668373766</v>
      </c>
      <c r="T340" s="136" t="b">
        <f t="shared" si="248"/>
        <v>0</v>
      </c>
      <c r="U340" s="136" t="b">
        <f t="shared" si="249"/>
        <v>0</v>
      </c>
      <c r="V340" s="136"/>
      <c r="W340" s="136"/>
      <c r="X340" s="136"/>
      <c r="Y340" s="136"/>
      <c r="Z340" s="136"/>
      <c r="AA340" s="63">
        <f t="shared" si="277"/>
        <v>0</v>
      </c>
      <c r="AB340" s="63">
        <v>0</v>
      </c>
      <c r="AC340" s="63">
        <f t="shared" si="278"/>
        <v>154808.39668373766</v>
      </c>
      <c r="AD340" s="44">
        <f>IF(E340='2. UC Pool Allocations by Type'!B$5,'2. UC Pool Allocations by Type'!J$5,IF(E340='2. UC Pool Allocations by Type'!B$6,'2. UC Pool Allocations by Type'!J$6,IF(E340='2. UC Pool Allocations by Type'!B$7,'2. UC Pool Allocations by Type'!J$7,IF(E340='2. UC Pool Allocations by Type'!B$10,'2. UC Pool Allocations by Type'!J$10,IF(E340='2. UC Pool Allocations by Type'!B$14,'2. UC Pool Allocations by Type'!J$14,IF(E340='2. UC Pool Allocations by Type'!B$15,'2. UC Pool Allocations by Type'!J$15,IF(E340='2. UC Pool Allocations by Type'!B$16,'2. UC Pool Allocations by Type'!J$16,0)))))))</f>
        <v>90479138.980368152</v>
      </c>
      <c r="AE340" s="64">
        <f t="shared" si="250"/>
        <v>0</v>
      </c>
      <c r="AF340" s="64">
        <f t="shared" si="251"/>
        <v>0</v>
      </c>
      <c r="AG340" s="64">
        <f t="shared" si="252"/>
        <v>0</v>
      </c>
      <c r="AH340" s="64">
        <f t="shared" si="253"/>
        <v>0</v>
      </c>
      <c r="AI340" s="64">
        <f t="shared" si="254"/>
        <v>154808.39668373766</v>
      </c>
      <c r="AJ340" s="64">
        <f t="shared" si="255"/>
        <v>0</v>
      </c>
      <c r="AK340" s="64">
        <f t="shared" si="256"/>
        <v>0</v>
      </c>
      <c r="AL340" s="42">
        <f t="shared" si="257"/>
        <v>57059.799171305087</v>
      </c>
      <c r="AM340" s="44">
        <f>IF($F340=$E$362,S340*'1. UC Assumptions'!$H$14,0)</f>
        <v>0</v>
      </c>
      <c r="AN340" s="63">
        <f>IF(AM340=0,0,IF(AL340&gt;AM340,0,AM340-AL340))</f>
        <v>0</v>
      </c>
      <c r="AO340" s="63">
        <f t="shared" si="258"/>
        <v>0</v>
      </c>
      <c r="AP340" s="63">
        <f t="shared" si="259"/>
        <v>0</v>
      </c>
      <c r="AQ340" s="63">
        <f t="shared" si="280"/>
        <v>0</v>
      </c>
      <c r="AR340" s="63">
        <f t="shared" si="261"/>
        <v>0</v>
      </c>
      <c r="AS340" s="63">
        <f t="shared" si="262"/>
        <v>0</v>
      </c>
      <c r="AT340" s="63">
        <f t="shared" si="281"/>
        <v>0</v>
      </c>
      <c r="AU340" s="87">
        <f>AL340+AN340+AQ340+AT340</f>
        <v>57059.799171305087</v>
      </c>
      <c r="AV340" s="310">
        <v>58883.39</v>
      </c>
      <c r="AW340" s="310">
        <f>AV340*'1. UC Assumptions'!$C$19</f>
        <v>25802.701497999999</v>
      </c>
      <c r="AX340" s="311">
        <f>IF(((S340+AA340)-AV340)*'1. UC Assumptions'!$C$19&gt;0,((S340+AA340)-AV340)*'1. UC Assumptions'!$C$19,0)</f>
        <v>42034.337928813846</v>
      </c>
      <c r="AY340" s="311">
        <f t="shared" si="283"/>
        <v>67837.039426813848</v>
      </c>
      <c r="AZ340" s="311">
        <f>ROUND(AY340/'1. UC Assumptions'!$C$19,2)</f>
        <v>154808.4</v>
      </c>
      <c r="BA340" s="311">
        <f t="shared" si="241"/>
        <v>57059.799171305087</v>
      </c>
      <c r="BB340" s="311">
        <f t="shared" si="264"/>
        <v>0</v>
      </c>
      <c r="BC340" s="311">
        <f t="shared" si="265"/>
        <v>0</v>
      </c>
      <c r="BD340" s="311">
        <f t="shared" si="266"/>
        <v>0</v>
      </c>
      <c r="BE340" s="311">
        <f t="shared" si="267"/>
        <v>97748.600828694907</v>
      </c>
      <c r="BF340" s="311">
        <f t="shared" si="268"/>
        <v>0</v>
      </c>
      <c r="BG340" s="311">
        <f t="shared" si="247"/>
        <v>0</v>
      </c>
      <c r="BH340" s="311">
        <v>52768.602463943622</v>
      </c>
      <c r="BI340" s="311">
        <f t="shared" si="244"/>
        <v>57059.799171305087</v>
      </c>
      <c r="BJ340" s="312">
        <f t="shared" si="245"/>
        <v>4291.1967073614651</v>
      </c>
      <c r="BK340" s="311">
        <f t="shared" si="269"/>
        <v>0</v>
      </c>
      <c r="BL340" s="311">
        <f t="shared" si="270"/>
        <v>0</v>
      </c>
      <c r="BM340" s="311">
        <f t="shared" si="271"/>
        <v>0</v>
      </c>
      <c r="BN340" s="311">
        <f t="shared" si="272"/>
        <v>0</v>
      </c>
      <c r="BO340" s="311">
        <f t="shared" si="273"/>
        <v>57059.799171305087</v>
      </c>
      <c r="BP340" s="311">
        <f t="shared" si="274"/>
        <v>0</v>
      </c>
      <c r="BQ340" s="311">
        <f t="shared" si="275"/>
        <v>0</v>
      </c>
      <c r="BR340" s="311">
        <f t="shared" si="242"/>
        <v>-1823.5908286949125</v>
      </c>
      <c r="BS340" s="311">
        <f>ROUNDDOWN(BR340*'1. UC Assumptions'!$C$19,2)</f>
        <v>-799.09</v>
      </c>
      <c r="BT340" s="313">
        <f>IF(BR340&gt;0,BR340/'1. UC Assumptions'!$C$29*'1. UC Assumptions'!$C$28,0)</f>
        <v>0</v>
      </c>
      <c r="BU340" s="312">
        <f>BT340*'1. UC Assumptions'!$C$19</f>
        <v>0</v>
      </c>
      <c r="BV340" s="312">
        <f t="shared" si="246"/>
        <v>58883.39</v>
      </c>
      <c r="BW340" s="79"/>
      <c r="BX340" s="93"/>
      <c r="BY340" s="93"/>
      <c r="BZ340" s="136">
        <v>0</v>
      </c>
      <c r="CA340" s="136">
        <v>0</v>
      </c>
      <c r="CB340" s="146">
        <f>CA340-Q340</f>
        <v>-154808.39668373766</v>
      </c>
    </row>
    <row r="341" spans="1:80" s="6" customFormat="1">
      <c r="A341" s="130"/>
      <c r="B341" s="130" t="s">
        <v>590</v>
      </c>
      <c r="C341" s="130" t="s">
        <v>590</v>
      </c>
      <c r="D341" s="130" t="s">
        <v>590</v>
      </c>
      <c r="E341" s="135" t="s">
        <v>601</v>
      </c>
      <c r="F341" s="130"/>
      <c r="G341" s="130"/>
      <c r="H341" s="130" t="s">
        <v>1172</v>
      </c>
      <c r="I341" s="246" t="s">
        <v>577</v>
      </c>
      <c r="J341" s="101"/>
      <c r="K341" s="125"/>
      <c r="L341" s="136">
        <v>0</v>
      </c>
      <c r="M341" s="136">
        <v>0</v>
      </c>
      <c r="N341" s="151"/>
      <c r="O341" s="136">
        <v>55341</v>
      </c>
      <c r="P341" s="136"/>
      <c r="Q341" s="136">
        <f t="shared" si="243"/>
        <v>55341</v>
      </c>
      <c r="R341" s="136">
        <v>0</v>
      </c>
      <c r="S341" s="136">
        <f t="shared" si="276"/>
        <v>55341</v>
      </c>
      <c r="T341" s="136" t="b">
        <f t="shared" si="248"/>
        <v>0</v>
      </c>
      <c r="U341" s="136" t="b">
        <f t="shared" si="249"/>
        <v>0</v>
      </c>
      <c r="V341" s="136"/>
      <c r="W341" s="136"/>
      <c r="X341" s="136"/>
      <c r="Y341" s="136"/>
      <c r="Z341" s="136"/>
      <c r="AA341" s="63">
        <f t="shared" si="277"/>
        <v>0</v>
      </c>
      <c r="AB341" s="63">
        <v>0</v>
      </c>
      <c r="AC341" s="63">
        <f t="shared" si="278"/>
        <v>55341</v>
      </c>
      <c r="AD341" s="44">
        <f>IF(E341='2. UC Pool Allocations by Type'!B$5,'2. UC Pool Allocations by Type'!J$5,IF(E341='2. UC Pool Allocations by Type'!B$6,'2. UC Pool Allocations by Type'!J$6,IF(E341='2. UC Pool Allocations by Type'!B$7,'2. UC Pool Allocations by Type'!J$7,IF(E341='2. UC Pool Allocations by Type'!B$10,'2. UC Pool Allocations by Type'!J$10,IF(E341='2. UC Pool Allocations by Type'!B$14,'2. UC Pool Allocations by Type'!J$14,IF(E341='2. UC Pool Allocations by Type'!B$15,'2. UC Pool Allocations by Type'!J$15,IF(E341='2. UC Pool Allocations by Type'!B$16,'2. UC Pool Allocations by Type'!J$16,0)))))))</f>
        <v>90479138.980368152</v>
      </c>
      <c r="AE341" s="64">
        <f t="shared" si="250"/>
        <v>0</v>
      </c>
      <c r="AF341" s="64">
        <f t="shared" si="251"/>
        <v>0</v>
      </c>
      <c r="AG341" s="64">
        <f t="shared" si="252"/>
        <v>0</v>
      </c>
      <c r="AH341" s="64">
        <f t="shared" si="253"/>
        <v>0</v>
      </c>
      <c r="AI341" s="64">
        <f t="shared" si="254"/>
        <v>55341</v>
      </c>
      <c r="AJ341" s="64">
        <f t="shared" si="255"/>
        <v>0</v>
      </c>
      <c r="AK341" s="64">
        <f t="shared" si="256"/>
        <v>0</v>
      </c>
      <c r="AL341" s="42">
        <f t="shared" si="257"/>
        <v>20397.771784887362</v>
      </c>
      <c r="AM341" s="44">
        <f>IF($F341=$E$362,S341*'1. UC Assumptions'!$H$14,0)</f>
        <v>0</v>
      </c>
      <c r="AN341" s="63">
        <f>IF(AM341=0,0,IF(AL341&gt;AM341,0,AM341-AL341))</f>
        <v>0</v>
      </c>
      <c r="AO341" s="63">
        <f t="shared" si="258"/>
        <v>0</v>
      </c>
      <c r="AP341" s="63">
        <f t="shared" si="259"/>
        <v>0</v>
      </c>
      <c r="AQ341" s="63">
        <f t="shared" si="280"/>
        <v>0</v>
      </c>
      <c r="AR341" s="63">
        <f t="shared" si="261"/>
        <v>0</v>
      </c>
      <c r="AS341" s="63">
        <f t="shared" si="262"/>
        <v>0</v>
      </c>
      <c r="AT341" s="63">
        <f t="shared" si="281"/>
        <v>0</v>
      </c>
      <c r="AU341" s="87">
        <f>AL341+AN341+AQ341+AT341</f>
        <v>20397.771784887362</v>
      </c>
      <c r="AV341" s="310">
        <v>21049.66</v>
      </c>
      <c r="AW341" s="310">
        <f>AV341*'1. UC Assumptions'!$C$19</f>
        <v>9223.9610119999998</v>
      </c>
      <c r="AX341" s="311">
        <f>IF(((S341+AA341)-AV341)*'1. UC Assumptions'!$C$19&gt;0,((S341+AA341)-AV341)*'1. UC Assumptions'!$C$19,0)</f>
        <v>15026.465187999998</v>
      </c>
      <c r="AY341" s="311">
        <f t="shared" si="283"/>
        <v>24250.426199999998</v>
      </c>
      <c r="AZ341" s="311">
        <f>ROUND(AY341/'1. UC Assumptions'!$C$19,2)</f>
        <v>55341</v>
      </c>
      <c r="BA341" s="311">
        <f t="shared" si="241"/>
        <v>20397.771784887362</v>
      </c>
      <c r="BB341" s="311">
        <f t="shared" si="264"/>
        <v>0</v>
      </c>
      <c r="BC341" s="311">
        <f t="shared" si="265"/>
        <v>0</v>
      </c>
      <c r="BD341" s="311">
        <f t="shared" si="266"/>
        <v>0</v>
      </c>
      <c r="BE341" s="311">
        <f t="shared" si="267"/>
        <v>34943.228215112642</v>
      </c>
      <c r="BF341" s="311">
        <f t="shared" si="268"/>
        <v>0</v>
      </c>
      <c r="BG341" s="311">
        <f t="shared" si="247"/>
        <v>0</v>
      </c>
      <c r="BH341" s="311">
        <v>18863.752170516938</v>
      </c>
      <c r="BI341" s="311">
        <f t="shared" si="244"/>
        <v>20397.771784887362</v>
      </c>
      <c r="BJ341" s="312">
        <f t="shared" si="245"/>
        <v>1534.0196143704234</v>
      </c>
      <c r="BK341" s="311">
        <f t="shared" si="269"/>
        <v>0</v>
      </c>
      <c r="BL341" s="311">
        <f t="shared" si="270"/>
        <v>0</v>
      </c>
      <c r="BM341" s="311">
        <f t="shared" si="271"/>
        <v>0</v>
      </c>
      <c r="BN341" s="311">
        <f t="shared" si="272"/>
        <v>0</v>
      </c>
      <c r="BO341" s="311">
        <f t="shared" si="273"/>
        <v>20397.771784887362</v>
      </c>
      <c r="BP341" s="311">
        <f t="shared" si="274"/>
        <v>0</v>
      </c>
      <c r="BQ341" s="311">
        <f t="shared" si="275"/>
        <v>0</v>
      </c>
      <c r="BR341" s="311">
        <f t="shared" si="242"/>
        <v>-651.88821511263814</v>
      </c>
      <c r="BS341" s="311">
        <f>ROUNDDOWN(BR341*'1. UC Assumptions'!$C$19,2)</f>
        <v>-285.64999999999998</v>
      </c>
      <c r="BT341" s="313">
        <f>IF(BR341&gt;0,BR341/'1. UC Assumptions'!$C$29*'1. UC Assumptions'!$C$28,0)</f>
        <v>0</v>
      </c>
      <c r="BU341" s="312">
        <f>BT341*'1. UC Assumptions'!$C$19</f>
        <v>0</v>
      </c>
      <c r="BV341" s="312">
        <f t="shared" si="246"/>
        <v>21049.66</v>
      </c>
      <c r="BW341" s="79"/>
      <c r="BX341" s="93"/>
      <c r="BY341" s="93"/>
      <c r="BZ341" s="136">
        <v>0</v>
      </c>
      <c r="CA341" s="136">
        <v>0</v>
      </c>
      <c r="CB341" s="146">
        <v>0</v>
      </c>
    </row>
    <row r="342" spans="1:80" s="6" customFormat="1">
      <c r="A342" s="130"/>
      <c r="B342" s="130" t="s">
        <v>589</v>
      </c>
      <c r="C342" s="130" t="s">
        <v>589</v>
      </c>
      <c r="D342" s="130" t="s">
        <v>589</v>
      </c>
      <c r="E342" s="135" t="s">
        <v>601</v>
      </c>
      <c r="F342" s="130"/>
      <c r="G342" s="130"/>
      <c r="H342" s="130" t="s">
        <v>888</v>
      </c>
      <c r="I342" s="246" t="s">
        <v>563</v>
      </c>
      <c r="J342" s="101"/>
      <c r="K342" s="125"/>
      <c r="L342" s="136">
        <v>0</v>
      </c>
      <c r="M342" s="136">
        <v>0</v>
      </c>
      <c r="N342" s="151"/>
      <c r="O342" s="136">
        <v>11351261.696276214</v>
      </c>
      <c r="P342" s="136"/>
      <c r="Q342" s="136">
        <f t="shared" si="243"/>
        <v>11351261.696276214</v>
      </c>
      <c r="R342" s="136">
        <v>0</v>
      </c>
      <c r="S342" s="136">
        <f t="shared" si="276"/>
        <v>11351261.696276214</v>
      </c>
      <c r="T342" s="136" t="b">
        <f t="shared" si="248"/>
        <v>0</v>
      </c>
      <c r="U342" s="136" t="b">
        <f t="shared" si="249"/>
        <v>0</v>
      </c>
      <c r="V342" s="136"/>
      <c r="W342" s="136"/>
      <c r="X342" s="136"/>
      <c r="Y342" s="136"/>
      <c r="Z342" s="136"/>
      <c r="AA342" s="63">
        <f t="shared" si="277"/>
        <v>0</v>
      </c>
      <c r="AB342" s="63">
        <v>0</v>
      </c>
      <c r="AC342" s="63">
        <f t="shared" si="278"/>
        <v>11351261.696276214</v>
      </c>
      <c r="AD342" s="44">
        <f>IF(E342='2. UC Pool Allocations by Type'!B$5,'2. UC Pool Allocations by Type'!J$5,IF(E342='2. UC Pool Allocations by Type'!B$6,'2. UC Pool Allocations by Type'!J$6,IF(E342='2. UC Pool Allocations by Type'!B$7,'2. UC Pool Allocations by Type'!J$7,IF(E342='2. UC Pool Allocations by Type'!B$10,'2. UC Pool Allocations by Type'!J$10,IF(E342='2. UC Pool Allocations by Type'!B$14,'2. UC Pool Allocations by Type'!J$14,IF(E342='2. UC Pool Allocations by Type'!B$15,'2. UC Pool Allocations by Type'!J$15,IF(E342='2. UC Pool Allocations by Type'!B$16,'2. UC Pool Allocations by Type'!J$16,0)))))))</f>
        <v>90479138.980368152</v>
      </c>
      <c r="AE342" s="64">
        <f t="shared" si="250"/>
        <v>0</v>
      </c>
      <c r="AF342" s="64">
        <f t="shared" si="251"/>
        <v>0</v>
      </c>
      <c r="AG342" s="64">
        <f t="shared" si="252"/>
        <v>0</v>
      </c>
      <c r="AH342" s="64">
        <f t="shared" si="253"/>
        <v>0</v>
      </c>
      <c r="AI342" s="64">
        <f t="shared" si="254"/>
        <v>11351261.696276214</v>
      </c>
      <c r="AJ342" s="64">
        <f t="shared" si="255"/>
        <v>0</v>
      </c>
      <c r="AK342" s="64">
        <f t="shared" si="256"/>
        <v>0</v>
      </c>
      <c r="AL342" s="42">
        <f t="shared" si="257"/>
        <v>4183886.1883806875</v>
      </c>
      <c r="AM342" s="44">
        <f>IF($F342=$E$362,S342*'1. UC Assumptions'!$H$14,0)</f>
        <v>0</v>
      </c>
      <c r="AN342" s="63">
        <f>IF(AM342=0,0,IF(AL342&gt;AM342,0,AM342-AL342))</f>
        <v>0</v>
      </c>
      <c r="AO342" s="63">
        <f t="shared" si="258"/>
        <v>0</v>
      </c>
      <c r="AP342" s="63">
        <f t="shared" si="259"/>
        <v>0</v>
      </c>
      <c r="AQ342" s="63">
        <f t="shared" si="280"/>
        <v>0</v>
      </c>
      <c r="AR342" s="63">
        <f t="shared" si="261"/>
        <v>0</v>
      </c>
      <c r="AS342" s="63">
        <f t="shared" si="262"/>
        <v>0</v>
      </c>
      <c r="AT342" s="63">
        <f t="shared" si="281"/>
        <v>0</v>
      </c>
      <c r="AU342" s="87">
        <f>AL342+AN342+AQ342+AT342</f>
        <v>4183886.1883806875</v>
      </c>
      <c r="AV342" s="310">
        <v>4317601.2300000004</v>
      </c>
      <c r="AW342" s="310">
        <f>AV342*'1. UC Assumptions'!$C$19</f>
        <v>1891972.8589860001</v>
      </c>
      <c r="AX342" s="311">
        <f>IF(((S342+AA342)-AV342)*'1. UC Assumptions'!$C$19&gt;0,((S342+AA342)-AV342)*'1. UC Assumptions'!$C$19,0)</f>
        <v>3082150.0163222365</v>
      </c>
      <c r="AY342" s="311">
        <f t="shared" si="283"/>
        <v>4974122.8753082361</v>
      </c>
      <c r="AZ342" s="311">
        <f>ROUND(AY342/'1. UC Assumptions'!$C$19,2)</f>
        <v>11351261.699999999</v>
      </c>
      <c r="BA342" s="311">
        <f t="shared" si="241"/>
        <v>4183886.1883806875</v>
      </c>
      <c r="BB342" s="311">
        <f t="shared" si="264"/>
        <v>0</v>
      </c>
      <c r="BC342" s="311">
        <f t="shared" si="265"/>
        <v>0</v>
      </c>
      <c r="BD342" s="311">
        <f t="shared" si="266"/>
        <v>0</v>
      </c>
      <c r="BE342" s="311">
        <f t="shared" si="267"/>
        <v>7167375.5116193118</v>
      </c>
      <c r="BF342" s="311">
        <f t="shared" si="268"/>
        <v>0</v>
      </c>
      <c r="BG342" s="311">
        <f t="shared" si="247"/>
        <v>0</v>
      </c>
      <c r="BH342" s="311">
        <v>3869235.9635936506</v>
      </c>
      <c r="BI342" s="311">
        <f t="shared" si="244"/>
        <v>4183886.1883806875</v>
      </c>
      <c r="BJ342" s="312">
        <f t="shared" si="245"/>
        <v>314650.22478703689</v>
      </c>
      <c r="BK342" s="311">
        <f t="shared" si="269"/>
        <v>0</v>
      </c>
      <c r="BL342" s="311">
        <f t="shared" si="270"/>
        <v>0</v>
      </c>
      <c r="BM342" s="311">
        <f t="shared" si="271"/>
        <v>0</v>
      </c>
      <c r="BN342" s="311">
        <f t="shared" si="272"/>
        <v>0</v>
      </c>
      <c r="BO342" s="311">
        <f t="shared" si="273"/>
        <v>4183886.1883806875</v>
      </c>
      <c r="BP342" s="311">
        <f t="shared" si="274"/>
        <v>0</v>
      </c>
      <c r="BQ342" s="311">
        <f t="shared" si="275"/>
        <v>0</v>
      </c>
      <c r="BR342" s="311">
        <f t="shared" si="242"/>
        <v>-133715.04161931295</v>
      </c>
      <c r="BS342" s="311">
        <f>ROUNDDOWN(BR342*'1. UC Assumptions'!$C$19,2)</f>
        <v>-58593.93</v>
      </c>
      <c r="BT342" s="313">
        <f>IF(BR342&gt;0,BR342/'1. UC Assumptions'!$C$29*'1. UC Assumptions'!$C$28,0)</f>
        <v>0</v>
      </c>
      <c r="BU342" s="312">
        <f>BT342*'1. UC Assumptions'!$C$19</f>
        <v>0</v>
      </c>
      <c r="BV342" s="312">
        <f t="shared" si="246"/>
        <v>4317601.2300000004</v>
      </c>
      <c r="BW342" s="79"/>
      <c r="BX342" s="93"/>
      <c r="BY342" s="93"/>
      <c r="BZ342" s="136">
        <v>0</v>
      </c>
      <c r="CA342" s="136">
        <v>0</v>
      </c>
      <c r="CB342" s="146">
        <f t="shared" ref="CB342:CB348" si="285">CA342-Q342</f>
        <v>-11351261.696276214</v>
      </c>
    </row>
    <row r="343" spans="1:80" s="6" customFormat="1">
      <c r="A343" s="130"/>
      <c r="B343" s="130" t="s">
        <v>591</v>
      </c>
      <c r="C343" s="130" t="s">
        <v>591</v>
      </c>
      <c r="D343" s="130" t="s">
        <v>591</v>
      </c>
      <c r="E343" s="135" t="s">
        <v>601</v>
      </c>
      <c r="F343" s="130"/>
      <c r="G343" s="130"/>
      <c r="H343" s="130" t="s">
        <v>1173</v>
      </c>
      <c r="I343" s="246" t="s">
        <v>937</v>
      </c>
      <c r="J343" s="101"/>
      <c r="K343" s="125"/>
      <c r="L343" s="136">
        <v>0</v>
      </c>
      <c r="M343" s="136">
        <v>0</v>
      </c>
      <c r="N343" s="151"/>
      <c r="O343" s="136">
        <v>9005985.914620446</v>
      </c>
      <c r="P343" s="136"/>
      <c r="Q343" s="136">
        <f t="shared" si="243"/>
        <v>9005985.914620446</v>
      </c>
      <c r="R343" s="136">
        <v>0</v>
      </c>
      <c r="S343" s="136">
        <f t="shared" si="276"/>
        <v>9005985.914620446</v>
      </c>
      <c r="T343" s="136" t="b">
        <f t="shared" si="248"/>
        <v>0</v>
      </c>
      <c r="U343" s="136" t="b">
        <f t="shared" si="249"/>
        <v>0</v>
      </c>
      <c r="V343" s="136"/>
      <c r="W343" s="136"/>
      <c r="X343" s="136"/>
      <c r="Y343" s="136"/>
      <c r="Z343" s="136"/>
      <c r="AA343" s="63">
        <f t="shared" si="277"/>
        <v>0</v>
      </c>
      <c r="AB343" s="63">
        <v>0</v>
      </c>
      <c r="AC343" s="63">
        <f t="shared" si="278"/>
        <v>9005985.914620446</v>
      </c>
      <c r="AD343" s="44">
        <f>IF(E343='2. UC Pool Allocations by Type'!B$5,'2. UC Pool Allocations by Type'!J$5,IF(E343='2. UC Pool Allocations by Type'!B$6,'2. UC Pool Allocations by Type'!J$6,IF(E343='2. UC Pool Allocations by Type'!B$7,'2. UC Pool Allocations by Type'!J$7,IF(E343='2. UC Pool Allocations by Type'!B$10,'2. UC Pool Allocations by Type'!J$10,IF(E343='2. UC Pool Allocations by Type'!B$14,'2. UC Pool Allocations by Type'!J$14,IF(E343='2. UC Pool Allocations by Type'!B$15,'2. UC Pool Allocations by Type'!J$15,IF(E343='2. UC Pool Allocations by Type'!B$16,'2. UC Pool Allocations by Type'!J$16,0)))))))</f>
        <v>90479138.980368152</v>
      </c>
      <c r="AE343" s="64">
        <f t="shared" si="250"/>
        <v>0</v>
      </c>
      <c r="AF343" s="64">
        <f t="shared" si="251"/>
        <v>0</v>
      </c>
      <c r="AG343" s="64">
        <f t="shared" si="252"/>
        <v>0</v>
      </c>
      <c r="AH343" s="64">
        <f t="shared" si="253"/>
        <v>0</v>
      </c>
      <c r="AI343" s="64">
        <f t="shared" si="254"/>
        <v>9005985.914620446</v>
      </c>
      <c r="AJ343" s="64">
        <f t="shared" si="255"/>
        <v>0</v>
      </c>
      <c r="AK343" s="64">
        <f t="shared" si="256"/>
        <v>0</v>
      </c>
      <c r="AL343" s="42">
        <f t="shared" si="257"/>
        <v>3319456.5581456418</v>
      </c>
      <c r="AM343" s="44">
        <f>IF($F343=$E$362,S343*'1. UC Assumptions'!$H$14,0)</f>
        <v>0</v>
      </c>
      <c r="AN343" s="63">
        <f>IF(AM343=0,0,IF(AL343&gt;AM343,0,AM343-AL343))</f>
        <v>0</v>
      </c>
      <c r="AO343" s="63">
        <f t="shared" si="258"/>
        <v>0</v>
      </c>
      <c r="AP343" s="63">
        <f t="shared" si="259"/>
        <v>0</v>
      </c>
      <c r="AQ343" s="63">
        <f t="shared" si="280"/>
        <v>0</v>
      </c>
      <c r="AR343" s="63">
        <f t="shared" si="261"/>
        <v>0</v>
      </c>
      <c r="AS343" s="63">
        <f t="shared" si="262"/>
        <v>0</v>
      </c>
      <c r="AT343" s="63">
        <f t="shared" si="281"/>
        <v>0</v>
      </c>
      <c r="AU343" s="87">
        <f>AL343+AN343+AQ343+AT343</f>
        <v>3319456.5581456418</v>
      </c>
      <c r="AV343" s="310">
        <v>3425544.83</v>
      </c>
      <c r="AW343" s="310">
        <f>AV343*'1. UC Assumptions'!$C$19</f>
        <v>1501073.7445059998</v>
      </c>
      <c r="AX343" s="311">
        <f>IF(((S343+AA343)-AV343)*'1. UC Assumptions'!$C$19&gt;0,((S343+AA343)-AV343)*'1. UC Assumptions'!$C$19,0)</f>
        <v>2445349.2832806795</v>
      </c>
      <c r="AY343" s="311">
        <f t="shared" si="283"/>
        <v>3946423.0277866796</v>
      </c>
      <c r="AZ343" s="311">
        <f>ROUND(AY343/'1. UC Assumptions'!$C$19,2)</f>
        <v>9005985.9100000001</v>
      </c>
      <c r="BA343" s="311">
        <f t="shared" si="241"/>
        <v>3319456.5581456418</v>
      </c>
      <c r="BB343" s="311">
        <f t="shared" si="264"/>
        <v>0</v>
      </c>
      <c r="BC343" s="311">
        <f t="shared" si="265"/>
        <v>0</v>
      </c>
      <c r="BD343" s="311">
        <f t="shared" si="266"/>
        <v>0</v>
      </c>
      <c r="BE343" s="311">
        <f t="shared" si="267"/>
        <v>5686529.3518543579</v>
      </c>
      <c r="BF343" s="311">
        <f t="shared" si="268"/>
        <v>0</v>
      </c>
      <c r="BG343" s="311">
        <f t="shared" si="247"/>
        <v>0</v>
      </c>
      <c r="BH343" s="311">
        <v>3069815.9835305903</v>
      </c>
      <c r="BI343" s="311">
        <f t="shared" si="244"/>
        <v>3319456.5581456418</v>
      </c>
      <c r="BJ343" s="312">
        <f t="shared" si="245"/>
        <v>249640.5746150515</v>
      </c>
      <c r="BK343" s="311">
        <f t="shared" si="269"/>
        <v>0</v>
      </c>
      <c r="BL343" s="311">
        <f t="shared" si="270"/>
        <v>0</v>
      </c>
      <c r="BM343" s="311">
        <f t="shared" si="271"/>
        <v>0</v>
      </c>
      <c r="BN343" s="311">
        <f t="shared" si="272"/>
        <v>0</v>
      </c>
      <c r="BO343" s="311">
        <f t="shared" si="273"/>
        <v>3319456.5581456418</v>
      </c>
      <c r="BP343" s="311">
        <f t="shared" si="274"/>
        <v>0</v>
      </c>
      <c r="BQ343" s="311">
        <f t="shared" si="275"/>
        <v>0</v>
      </c>
      <c r="BR343" s="311">
        <f t="shared" si="242"/>
        <v>-106088.27185435826</v>
      </c>
      <c r="BS343" s="311">
        <f>ROUNDDOWN(BR343*'1. UC Assumptions'!$C$19,2)</f>
        <v>-46487.88</v>
      </c>
      <c r="BT343" s="313">
        <f>IF(BR343&gt;0,BR343/'1. UC Assumptions'!$C$29*'1. UC Assumptions'!$C$28,0)</f>
        <v>0</v>
      </c>
      <c r="BU343" s="312">
        <f>BT343*'1. UC Assumptions'!$C$19</f>
        <v>0</v>
      </c>
      <c r="BV343" s="312">
        <f t="shared" si="246"/>
        <v>3425544.83</v>
      </c>
      <c r="BW343" s="79"/>
      <c r="BX343" s="93"/>
      <c r="BY343" s="93"/>
      <c r="BZ343" s="136">
        <v>0</v>
      </c>
      <c r="CA343" s="136">
        <v>0</v>
      </c>
      <c r="CB343" s="146">
        <f t="shared" si="285"/>
        <v>-9005985.914620446</v>
      </c>
    </row>
    <row r="344" spans="1:80" s="6" customFormat="1">
      <c r="A344" s="130"/>
      <c r="B344" s="130" t="s">
        <v>596</v>
      </c>
      <c r="C344" s="130" t="s">
        <v>596</v>
      </c>
      <c r="D344" s="130" t="s">
        <v>596</v>
      </c>
      <c r="E344" s="135" t="s">
        <v>601</v>
      </c>
      <c r="F344" s="130"/>
      <c r="G344" s="130"/>
      <c r="H344" s="130" t="s">
        <v>889</v>
      </c>
      <c r="I344" s="246" t="s">
        <v>570</v>
      </c>
      <c r="J344" s="101"/>
      <c r="K344" s="125"/>
      <c r="L344" s="136">
        <v>0</v>
      </c>
      <c r="M344" s="136">
        <v>0</v>
      </c>
      <c r="N344" s="151"/>
      <c r="O344" s="136">
        <v>57516447.906478986</v>
      </c>
      <c r="P344" s="136"/>
      <c r="Q344" s="136">
        <f t="shared" si="243"/>
        <v>57516447.906478986</v>
      </c>
      <c r="R344" s="136">
        <v>0</v>
      </c>
      <c r="S344" s="136">
        <f t="shared" si="276"/>
        <v>57516447.906478986</v>
      </c>
      <c r="T344" s="136" t="b">
        <f t="shared" si="248"/>
        <v>0</v>
      </c>
      <c r="U344" s="136" t="b">
        <f t="shared" si="249"/>
        <v>0</v>
      </c>
      <c r="V344" s="136"/>
      <c r="W344" s="136"/>
      <c r="X344" s="136"/>
      <c r="Y344" s="136"/>
      <c r="Z344" s="136"/>
      <c r="AA344" s="63">
        <f t="shared" si="277"/>
        <v>0</v>
      </c>
      <c r="AB344" s="63">
        <v>0</v>
      </c>
      <c r="AC344" s="63">
        <f t="shared" si="278"/>
        <v>57516447.906478986</v>
      </c>
      <c r="AD344" s="44">
        <f>IF(E344='2. UC Pool Allocations by Type'!B$5,'2. UC Pool Allocations by Type'!J$5,IF(E344='2. UC Pool Allocations by Type'!B$6,'2. UC Pool Allocations by Type'!J$6,IF(E344='2. UC Pool Allocations by Type'!B$7,'2. UC Pool Allocations by Type'!J$7,IF(E344='2. UC Pool Allocations by Type'!B$10,'2. UC Pool Allocations by Type'!J$10,IF(E344='2. UC Pool Allocations by Type'!B$14,'2. UC Pool Allocations by Type'!J$14,IF(E344='2. UC Pool Allocations by Type'!B$15,'2. UC Pool Allocations by Type'!J$15,IF(E344='2. UC Pool Allocations by Type'!B$16,'2. UC Pool Allocations by Type'!J$16,0)))))))</f>
        <v>90479138.980368152</v>
      </c>
      <c r="AE344" s="64">
        <f t="shared" si="250"/>
        <v>0</v>
      </c>
      <c r="AF344" s="64">
        <f t="shared" si="251"/>
        <v>0</v>
      </c>
      <c r="AG344" s="64">
        <f t="shared" si="252"/>
        <v>0</v>
      </c>
      <c r="AH344" s="64">
        <f t="shared" si="253"/>
        <v>0</v>
      </c>
      <c r="AI344" s="64">
        <f t="shared" si="254"/>
        <v>57516447.906478986</v>
      </c>
      <c r="AJ344" s="64">
        <f t="shared" si="255"/>
        <v>0</v>
      </c>
      <c r="AK344" s="64">
        <f t="shared" si="256"/>
        <v>0</v>
      </c>
      <c r="AL344" s="42">
        <f t="shared" si="257"/>
        <v>21199605.686086643</v>
      </c>
      <c r="AM344" s="44">
        <f>IF($F344=$E$362,S344*'1. UC Assumptions'!$H$14,0)</f>
        <v>0</v>
      </c>
      <c r="AN344" s="63">
        <f>IF(AM344=0,0,IF(AL344&gt;AM344,0,AM344-AL344))</f>
        <v>0</v>
      </c>
      <c r="AO344" s="63">
        <f t="shared" si="258"/>
        <v>0</v>
      </c>
      <c r="AP344" s="63">
        <f t="shared" si="259"/>
        <v>0</v>
      </c>
      <c r="AQ344" s="63">
        <f t="shared" si="280"/>
        <v>0</v>
      </c>
      <c r="AR344" s="63">
        <f t="shared" si="261"/>
        <v>0</v>
      </c>
      <c r="AS344" s="63">
        <f t="shared" si="262"/>
        <v>0</v>
      </c>
      <c r="AT344" s="63">
        <f t="shared" si="281"/>
        <v>0</v>
      </c>
      <c r="AU344" s="87">
        <f>AL344+AN344+AQ344+AT344</f>
        <v>21199605.686086643</v>
      </c>
      <c r="AV344" s="310">
        <v>21877135.149999999</v>
      </c>
      <c r="AW344" s="310">
        <f>AV344*'1. UC Assumptions'!$C$19</f>
        <v>9586560.6227299981</v>
      </c>
      <c r="AX344" s="311">
        <f>IF(((S344+AA344)-AV344)*'1. UC Assumptions'!$C$19&gt;0,((S344+AA344)-AV344)*'1. UC Assumptions'!$C$19,0)</f>
        <v>15617146.849889092</v>
      </c>
      <c r="AY344" s="311">
        <f t="shared" si="283"/>
        <v>25203707.47261909</v>
      </c>
      <c r="AZ344" s="311">
        <f>ROUND(AY344/'1. UC Assumptions'!$C$19,2)</f>
        <v>57516447.909999996</v>
      </c>
      <c r="BA344" s="311">
        <f t="shared" si="241"/>
        <v>21199605.686086643</v>
      </c>
      <c r="BB344" s="311">
        <f t="shared" si="264"/>
        <v>0</v>
      </c>
      <c r="BC344" s="311">
        <f t="shared" si="265"/>
        <v>0</v>
      </c>
      <c r="BD344" s="311">
        <f t="shared" si="266"/>
        <v>0</v>
      </c>
      <c r="BE344" s="311">
        <f t="shared" si="267"/>
        <v>36316842.223913357</v>
      </c>
      <c r="BF344" s="311">
        <f t="shared" si="268"/>
        <v>0</v>
      </c>
      <c r="BG344" s="311">
        <f t="shared" si="247"/>
        <v>0</v>
      </c>
      <c r="BH344" s="311">
        <v>19605283.949264877</v>
      </c>
      <c r="BI344" s="311">
        <f t="shared" si="244"/>
        <v>21199605.686086643</v>
      </c>
      <c r="BJ344" s="312">
        <f t="shared" si="245"/>
        <v>1594321.7368217669</v>
      </c>
      <c r="BK344" s="311">
        <f t="shared" si="269"/>
        <v>0</v>
      </c>
      <c r="BL344" s="311">
        <f t="shared" si="270"/>
        <v>0</v>
      </c>
      <c r="BM344" s="311">
        <f t="shared" si="271"/>
        <v>0</v>
      </c>
      <c r="BN344" s="311">
        <f t="shared" si="272"/>
        <v>0</v>
      </c>
      <c r="BO344" s="311">
        <f t="shared" si="273"/>
        <v>21199605.686086643</v>
      </c>
      <c r="BP344" s="311">
        <f t="shared" si="274"/>
        <v>0</v>
      </c>
      <c r="BQ344" s="311">
        <f t="shared" si="275"/>
        <v>0</v>
      </c>
      <c r="BR344" s="311">
        <f t="shared" si="242"/>
        <v>-677529.46391335502</v>
      </c>
      <c r="BS344" s="311">
        <f>ROUNDDOWN(BR344*'1. UC Assumptions'!$C$19,2)</f>
        <v>-296893.40999999997</v>
      </c>
      <c r="BT344" s="313">
        <f>IF(BR344&gt;0,BR344/'1. UC Assumptions'!$C$29*'1. UC Assumptions'!$C$28,0)</f>
        <v>0</v>
      </c>
      <c r="BU344" s="312">
        <f>BT344*'1. UC Assumptions'!$C$19</f>
        <v>0</v>
      </c>
      <c r="BV344" s="312">
        <f t="shared" si="246"/>
        <v>21877135.149999999</v>
      </c>
      <c r="BW344" s="79"/>
      <c r="BX344" s="93"/>
      <c r="BY344" s="93"/>
      <c r="BZ344" s="136">
        <v>0</v>
      </c>
      <c r="CA344" s="136">
        <v>0</v>
      </c>
      <c r="CB344" s="146">
        <f t="shared" si="285"/>
        <v>-57516447.906478986</v>
      </c>
    </row>
    <row r="345" spans="1:80" s="6" customFormat="1">
      <c r="A345" s="130"/>
      <c r="B345" s="130" t="s">
        <v>593</v>
      </c>
      <c r="C345" s="130" t="s">
        <v>593</v>
      </c>
      <c r="D345" s="130" t="s">
        <v>593</v>
      </c>
      <c r="E345" s="135" t="s">
        <v>601</v>
      </c>
      <c r="F345" s="130"/>
      <c r="G345" s="130"/>
      <c r="H345" s="130" t="s">
        <v>890</v>
      </c>
      <c r="I345" s="246" t="s">
        <v>567</v>
      </c>
      <c r="J345" s="101"/>
      <c r="K345" s="125"/>
      <c r="L345" s="136">
        <v>0</v>
      </c>
      <c r="M345" s="136">
        <v>0</v>
      </c>
      <c r="N345" s="151"/>
      <c r="O345" s="136">
        <v>12242718.412161846</v>
      </c>
      <c r="P345" s="136"/>
      <c r="Q345" s="136">
        <f t="shared" si="243"/>
        <v>12242718.412161846</v>
      </c>
      <c r="R345" s="136">
        <v>0</v>
      </c>
      <c r="S345" s="136">
        <f t="shared" si="276"/>
        <v>12242718.412161846</v>
      </c>
      <c r="T345" s="136" t="b">
        <f t="shared" si="248"/>
        <v>0</v>
      </c>
      <c r="U345" s="136" t="b">
        <f t="shared" si="249"/>
        <v>0</v>
      </c>
      <c r="V345" s="136"/>
      <c r="W345" s="136"/>
      <c r="X345" s="136"/>
      <c r="Y345" s="136"/>
      <c r="Z345" s="136"/>
      <c r="AA345" s="63">
        <f t="shared" si="277"/>
        <v>0</v>
      </c>
      <c r="AB345" s="63">
        <v>0</v>
      </c>
      <c r="AC345" s="63">
        <f t="shared" si="278"/>
        <v>12242718.412161846</v>
      </c>
      <c r="AD345" s="44">
        <f>IF(E345='2. UC Pool Allocations by Type'!B$5,'2. UC Pool Allocations by Type'!J$5,IF(E345='2. UC Pool Allocations by Type'!B$6,'2. UC Pool Allocations by Type'!J$6,IF(E345='2. UC Pool Allocations by Type'!B$7,'2. UC Pool Allocations by Type'!J$7,IF(E345='2. UC Pool Allocations by Type'!B$10,'2. UC Pool Allocations by Type'!J$10,IF(E345='2. UC Pool Allocations by Type'!B$14,'2. UC Pool Allocations by Type'!J$14,IF(E345='2. UC Pool Allocations by Type'!B$15,'2. UC Pool Allocations by Type'!J$15,IF(E345='2. UC Pool Allocations by Type'!B$16,'2. UC Pool Allocations by Type'!J$16,0)))))))</f>
        <v>90479138.980368152</v>
      </c>
      <c r="AE345" s="64">
        <f t="shared" si="250"/>
        <v>0</v>
      </c>
      <c r="AF345" s="64">
        <f t="shared" si="251"/>
        <v>0</v>
      </c>
      <c r="AG345" s="64">
        <f t="shared" si="252"/>
        <v>0</v>
      </c>
      <c r="AH345" s="64">
        <f t="shared" si="253"/>
        <v>0</v>
      </c>
      <c r="AI345" s="64">
        <f t="shared" si="254"/>
        <v>12242718.412161846</v>
      </c>
      <c r="AJ345" s="64">
        <f t="shared" si="255"/>
        <v>0</v>
      </c>
      <c r="AK345" s="64">
        <f t="shared" si="256"/>
        <v>0</v>
      </c>
      <c r="AL345" s="42">
        <f t="shared" si="257"/>
        <v>4512462.3009688277</v>
      </c>
      <c r="AM345" s="44">
        <f>IF($F345=$E$362,S345*'1. UC Assumptions'!$H$14,0)</f>
        <v>0</v>
      </c>
      <c r="AN345" s="63">
        <f t="shared" si="279"/>
        <v>0</v>
      </c>
      <c r="AO345" s="63">
        <f t="shared" si="258"/>
        <v>0</v>
      </c>
      <c r="AP345" s="63">
        <f t="shared" si="259"/>
        <v>0</v>
      </c>
      <c r="AQ345" s="63">
        <f t="shared" si="280"/>
        <v>0</v>
      </c>
      <c r="AR345" s="63">
        <f t="shared" si="261"/>
        <v>0</v>
      </c>
      <c r="AS345" s="63">
        <f t="shared" si="262"/>
        <v>0</v>
      </c>
      <c r="AT345" s="63">
        <f t="shared" si="281"/>
        <v>0</v>
      </c>
      <c r="AU345" s="87">
        <f t="shared" si="282"/>
        <v>4512462.3009688277</v>
      </c>
      <c r="AV345" s="310">
        <v>4656678.49</v>
      </c>
      <c r="AW345" s="310">
        <f>AV345*'1. UC Assumptions'!$C$19</f>
        <v>2040556.5143180001</v>
      </c>
      <c r="AX345" s="311">
        <f>IF(((S345+AA345)-AV345)*'1. UC Assumptions'!$C$19&gt;0,((S345+AA345)-AV345)*'1. UC Assumptions'!$C$19,0)</f>
        <v>3324202.6938913204</v>
      </c>
      <c r="AY345" s="311">
        <f t="shared" si="283"/>
        <v>5364759.2082093209</v>
      </c>
      <c r="AZ345" s="311">
        <f>ROUND(AY345/'1. UC Assumptions'!$C$19,2)</f>
        <v>12242718.41</v>
      </c>
      <c r="BA345" s="311">
        <f t="shared" si="241"/>
        <v>4512462.3009688277</v>
      </c>
      <c r="BB345" s="311">
        <f t="shared" si="264"/>
        <v>0</v>
      </c>
      <c r="BC345" s="311">
        <f t="shared" si="265"/>
        <v>0</v>
      </c>
      <c r="BD345" s="311">
        <f t="shared" si="266"/>
        <v>0</v>
      </c>
      <c r="BE345" s="311">
        <f t="shared" si="267"/>
        <v>7730256.1090311725</v>
      </c>
      <c r="BF345" s="311">
        <f t="shared" si="268"/>
        <v>0</v>
      </c>
      <c r="BG345" s="311">
        <f t="shared" ref="BG345:BG350" si="286">IF(E345=E$359,BC$351/BE$351*BE345,0)</f>
        <v>0</v>
      </c>
      <c r="BH345" s="311">
        <v>4173101.4260755265</v>
      </c>
      <c r="BI345" s="311">
        <f t="shared" si="244"/>
        <v>4512462.3009688277</v>
      </c>
      <c r="BJ345" s="312">
        <f t="shared" si="245"/>
        <v>339360.87489330117</v>
      </c>
      <c r="BK345" s="311">
        <f t="shared" si="269"/>
        <v>0</v>
      </c>
      <c r="BL345" s="311">
        <f t="shared" si="270"/>
        <v>0</v>
      </c>
      <c r="BM345" s="311">
        <f t="shared" si="271"/>
        <v>0</v>
      </c>
      <c r="BN345" s="311">
        <f t="shared" si="272"/>
        <v>0</v>
      </c>
      <c r="BO345" s="311">
        <f t="shared" si="273"/>
        <v>4512462.3009688277</v>
      </c>
      <c r="BP345" s="311">
        <f t="shared" si="274"/>
        <v>0</v>
      </c>
      <c r="BQ345" s="311">
        <f t="shared" si="275"/>
        <v>0</v>
      </c>
      <c r="BR345" s="311">
        <f t="shared" si="242"/>
        <v>-144216.18903117254</v>
      </c>
      <c r="BS345" s="311">
        <f>ROUNDDOWN(BR345*'1. UC Assumptions'!$C$19,2)</f>
        <v>-63195.53</v>
      </c>
      <c r="BT345" s="313">
        <f>IF(BR345&gt;0,BR345/'1. UC Assumptions'!$C$29*'1. UC Assumptions'!$C$28,0)</f>
        <v>0</v>
      </c>
      <c r="BU345" s="312">
        <f>BT345*'1. UC Assumptions'!$C$19</f>
        <v>0</v>
      </c>
      <c r="BV345" s="312">
        <f t="shared" si="246"/>
        <v>4656678.49</v>
      </c>
      <c r="BW345" s="79"/>
      <c r="BX345" s="93"/>
      <c r="BY345" s="93"/>
      <c r="BZ345" s="136">
        <v>0</v>
      </c>
      <c r="CA345" s="136">
        <v>0</v>
      </c>
      <c r="CB345" s="146">
        <f t="shared" si="285"/>
        <v>-12242718.412161846</v>
      </c>
    </row>
    <row r="346" spans="1:80" s="6" customFormat="1">
      <c r="A346" s="130"/>
      <c r="B346" s="130" t="s">
        <v>783</v>
      </c>
      <c r="C346" s="130" t="s">
        <v>783</v>
      </c>
      <c r="D346" s="130" t="s">
        <v>783</v>
      </c>
      <c r="E346" s="135" t="s">
        <v>601</v>
      </c>
      <c r="F346" s="130"/>
      <c r="G346" s="130"/>
      <c r="H346" s="130" t="s">
        <v>994</v>
      </c>
      <c r="I346" s="246" t="s">
        <v>565</v>
      </c>
      <c r="J346" s="101"/>
      <c r="K346" s="125"/>
      <c r="L346" s="136">
        <v>0</v>
      </c>
      <c r="M346" s="136">
        <v>0</v>
      </c>
      <c r="N346" s="151"/>
      <c r="O346" s="136">
        <v>41403644.273344837</v>
      </c>
      <c r="P346" s="136"/>
      <c r="Q346" s="136">
        <f t="shared" si="243"/>
        <v>41403644.273344837</v>
      </c>
      <c r="R346" s="136">
        <v>0</v>
      </c>
      <c r="S346" s="136">
        <f t="shared" si="276"/>
        <v>41403644.273344837</v>
      </c>
      <c r="T346" s="136" t="b">
        <f t="shared" si="248"/>
        <v>0</v>
      </c>
      <c r="U346" s="136" t="b">
        <f t="shared" si="249"/>
        <v>0</v>
      </c>
      <c r="V346" s="136"/>
      <c r="W346" s="136"/>
      <c r="X346" s="136"/>
      <c r="Y346" s="136"/>
      <c r="Z346" s="136"/>
      <c r="AA346" s="63">
        <f t="shared" si="277"/>
        <v>0</v>
      </c>
      <c r="AB346" s="63">
        <v>0</v>
      </c>
      <c r="AC346" s="63">
        <f t="shared" si="278"/>
        <v>41403644.273344837</v>
      </c>
      <c r="AD346" s="44">
        <f>IF(E346='2. UC Pool Allocations by Type'!B$5,'2. UC Pool Allocations by Type'!J$5,IF(E346='2. UC Pool Allocations by Type'!B$6,'2. UC Pool Allocations by Type'!J$6,IF(E346='2. UC Pool Allocations by Type'!B$7,'2. UC Pool Allocations by Type'!J$7,IF(E346='2. UC Pool Allocations by Type'!B$10,'2. UC Pool Allocations by Type'!J$10,IF(E346='2. UC Pool Allocations by Type'!B$14,'2. UC Pool Allocations by Type'!J$14,IF(E346='2. UC Pool Allocations by Type'!B$15,'2. UC Pool Allocations by Type'!J$15,IF(E346='2. UC Pool Allocations by Type'!B$16,'2. UC Pool Allocations by Type'!J$16,0)))))))</f>
        <v>90479138.980368152</v>
      </c>
      <c r="AE346" s="64">
        <f t="shared" si="250"/>
        <v>0</v>
      </c>
      <c r="AF346" s="64">
        <f t="shared" si="251"/>
        <v>0</v>
      </c>
      <c r="AG346" s="64">
        <f t="shared" si="252"/>
        <v>0</v>
      </c>
      <c r="AH346" s="64">
        <f t="shared" si="253"/>
        <v>0</v>
      </c>
      <c r="AI346" s="64">
        <f t="shared" si="254"/>
        <v>41403644.273344837</v>
      </c>
      <c r="AJ346" s="64">
        <f t="shared" si="255"/>
        <v>0</v>
      </c>
      <c r="AK346" s="64">
        <f t="shared" si="256"/>
        <v>0</v>
      </c>
      <c r="AL346" s="42">
        <f t="shared" si="257"/>
        <v>15260694.36675063</v>
      </c>
      <c r="AM346" s="44">
        <f>IF($F346=$E$362,S346*'1. UC Assumptions'!$H$14,0)</f>
        <v>0</v>
      </c>
      <c r="AN346" s="63">
        <f t="shared" si="279"/>
        <v>0</v>
      </c>
      <c r="AO346" s="63">
        <f t="shared" si="258"/>
        <v>0</v>
      </c>
      <c r="AP346" s="63">
        <f t="shared" si="259"/>
        <v>0</v>
      </c>
      <c r="AQ346" s="63">
        <f t="shared" si="280"/>
        <v>0</v>
      </c>
      <c r="AR346" s="63">
        <f t="shared" si="261"/>
        <v>0</v>
      </c>
      <c r="AS346" s="63">
        <f t="shared" si="262"/>
        <v>0</v>
      </c>
      <c r="AT346" s="63">
        <f t="shared" si="281"/>
        <v>0</v>
      </c>
      <c r="AU346" s="87">
        <f t="shared" si="282"/>
        <v>15260694.36675063</v>
      </c>
      <c r="AV346" s="310">
        <v>15748419.060000001</v>
      </c>
      <c r="AW346" s="310">
        <f>AV346*'1. UC Assumptions'!$C$19</f>
        <v>6900957.2320919996</v>
      </c>
      <c r="AX346" s="311">
        <f>IF(((S346+AA346)-AV346)*'1. UC Assumptions'!$C$19&gt;0,((S346+AA346)-AV346)*'1. UC Assumptions'!$C$19,0)</f>
        <v>11242119.688487707</v>
      </c>
      <c r="AY346" s="311">
        <f t="shared" si="283"/>
        <v>18143076.920579705</v>
      </c>
      <c r="AZ346" s="311">
        <f>ROUND(AY346/'1. UC Assumptions'!$C$19,2)</f>
        <v>41403644.270000003</v>
      </c>
      <c r="BA346" s="311">
        <f t="shared" si="241"/>
        <v>15260694.36675063</v>
      </c>
      <c r="BB346" s="311">
        <f t="shared" si="264"/>
        <v>0</v>
      </c>
      <c r="BC346" s="311">
        <f t="shared" si="265"/>
        <v>0</v>
      </c>
      <c r="BD346" s="311">
        <f t="shared" si="266"/>
        <v>0</v>
      </c>
      <c r="BE346" s="311">
        <f t="shared" si="267"/>
        <v>26142949.903249376</v>
      </c>
      <c r="BF346" s="311">
        <f t="shared" si="268"/>
        <v>0</v>
      </c>
      <c r="BG346" s="311">
        <f t="shared" si="286"/>
        <v>0</v>
      </c>
      <c r="BH346" s="311">
        <v>14113009.966003865</v>
      </c>
      <c r="BI346" s="311">
        <f t="shared" si="244"/>
        <v>15260694.36675063</v>
      </c>
      <c r="BJ346" s="312">
        <f t="shared" si="245"/>
        <v>1147684.4007467646</v>
      </c>
      <c r="BK346" s="311">
        <f t="shared" si="269"/>
        <v>0</v>
      </c>
      <c r="BL346" s="311">
        <f t="shared" si="270"/>
        <v>0</v>
      </c>
      <c r="BM346" s="311">
        <f t="shared" si="271"/>
        <v>0</v>
      </c>
      <c r="BN346" s="311">
        <f t="shared" si="272"/>
        <v>0</v>
      </c>
      <c r="BO346" s="311">
        <f t="shared" si="273"/>
        <v>15260694.36675063</v>
      </c>
      <c r="BP346" s="311">
        <f t="shared" si="274"/>
        <v>0</v>
      </c>
      <c r="BQ346" s="311">
        <f t="shared" si="275"/>
        <v>0</v>
      </c>
      <c r="BR346" s="311">
        <f t="shared" si="242"/>
        <v>-487724.6932493709</v>
      </c>
      <c r="BS346" s="311">
        <f>ROUNDDOWN(BR346*'1. UC Assumptions'!$C$19,2)</f>
        <v>-213720.95999999999</v>
      </c>
      <c r="BT346" s="313">
        <f>IF(BR346&gt;0,BR346/'1. UC Assumptions'!$C$29*'1. UC Assumptions'!$C$28,0)</f>
        <v>0</v>
      </c>
      <c r="BU346" s="312">
        <f>BT346*'1. UC Assumptions'!$C$19</f>
        <v>0</v>
      </c>
      <c r="BV346" s="312">
        <f t="shared" si="246"/>
        <v>15748419.060000001</v>
      </c>
      <c r="BW346" s="79"/>
      <c r="BX346" s="93"/>
      <c r="BY346" s="93"/>
      <c r="BZ346" s="136">
        <v>0</v>
      </c>
      <c r="CA346" s="136">
        <v>0</v>
      </c>
      <c r="CB346" s="146">
        <f t="shared" si="285"/>
        <v>-41403644.273344837</v>
      </c>
    </row>
    <row r="347" spans="1:80" s="6" customFormat="1">
      <c r="A347" s="130"/>
      <c r="B347" s="130" t="s">
        <v>892</v>
      </c>
      <c r="C347" s="130" t="s">
        <v>892</v>
      </c>
      <c r="D347" s="130" t="s">
        <v>892</v>
      </c>
      <c r="E347" s="135" t="s">
        <v>601</v>
      </c>
      <c r="F347" s="130"/>
      <c r="G347" s="130"/>
      <c r="H347" s="130" t="s">
        <v>1174</v>
      </c>
      <c r="I347" s="246" t="s">
        <v>565</v>
      </c>
      <c r="J347" s="101"/>
      <c r="K347" s="125"/>
      <c r="L347" s="136">
        <v>0</v>
      </c>
      <c r="M347" s="136">
        <v>0</v>
      </c>
      <c r="N347" s="151"/>
      <c r="O347" s="136">
        <v>886205.66677875025</v>
      </c>
      <c r="P347" s="136"/>
      <c r="Q347" s="136">
        <f t="shared" si="243"/>
        <v>886205.66677875025</v>
      </c>
      <c r="R347" s="136">
        <v>0</v>
      </c>
      <c r="S347" s="136">
        <f t="shared" si="276"/>
        <v>886205.66677875025</v>
      </c>
      <c r="T347" s="136" t="b">
        <f t="shared" si="248"/>
        <v>0</v>
      </c>
      <c r="U347" s="136" t="b">
        <f t="shared" si="249"/>
        <v>0</v>
      </c>
      <c r="V347" s="136"/>
      <c r="W347" s="136"/>
      <c r="X347" s="136"/>
      <c r="Y347" s="136"/>
      <c r="Z347" s="136"/>
      <c r="AA347" s="63">
        <f t="shared" si="277"/>
        <v>0</v>
      </c>
      <c r="AB347" s="63">
        <v>0</v>
      </c>
      <c r="AC347" s="63">
        <f t="shared" si="278"/>
        <v>886205.66677875025</v>
      </c>
      <c r="AD347" s="44">
        <f>IF(E347='2. UC Pool Allocations by Type'!B$5,'2. UC Pool Allocations by Type'!J$5,IF(E347='2. UC Pool Allocations by Type'!B$6,'2. UC Pool Allocations by Type'!J$6,IF(E347='2. UC Pool Allocations by Type'!B$7,'2. UC Pool Allocations by Type'!J$7,IF(E347='2. UC Pool Allocations by Type'!B$10,'2. UC Pool Allocations by Type'!J$10,IF(E347='2. UC Pool Allocations by Type'!B$14,'2. UC Pool Allocations by Type'!J$14,IF(E347='2. UC Pool Allocations by Type'!B$15,'2. UC Pool Allocations by Type'!J$15,IF(E347='2. UC Pool Allocations by Type'!B$16,'2. UC Pool Allocations by Type'!J$16,0)))))))</f>
        <v>90479138.980368152</v>
      </c>
      <c r="AE347" s="64">
        <f t="shared" si="250"/>
        <v>0</v>
      </c>
      <c r="AF347" s="64">
        <f t="shared" si="251"/>
        <v>0</v>
      </c>
      <c r="AG347" s="64">
        <f t="shared" si="252"/>
        <v>0</v>
      </c>
      <c r="AH347" s="64">
        <f t="shared" si="253"/>
        <v>0</v>
      </c>
      <c r="AI347" s="64">
        <f t="shared" si="254"/>
        <v>886205.66677875025</v>
      </c>
      <c r="AJ347" s="64">
        <f t="shared" si="255"/>
        <v>0</v>
      </c>
      <c r="AK347" s="64">
        <f t="shared" si="256"/>
        <v>0</v>
      </c>
      <c r="AL347" s="42">
        <f t="shared" si="257"/>
        <v>326640.66325919091</v>
      </c>
      <c r="AM347" s="44">
        <f>IF($F347=$E$362,S347*'1. UC Assumptions'!$H$14,0)</f>
        <v>0</v>
      </c>
      <c r="AN347" s="63">
        <f t="shared" si="279"/>
        <v>0</v>
      </c>
      <c r="AO347" s="63">
        <f t="shared" si="258"/>
        <v>0</v>
      </c>
      <c r="AP347" s="63">
        <f t="shared" si="259"/>
        <v>0</v>
      </c>
      <c r="AQ347" s="63">
        <f t="shared" si="280"/>
        <v>0</v>
      </c>
      <c r="AR347" s="63">
        <f t="shared" si="261"/>
        <v>0</v>
      </c>
      <c r="AS347" s="63">
        <f t="shared" si="262"/>
        <v>0</v>
      </c>
      <c r="AT347" s="63">
        <f t="shared" si="281"/>
        <v>0</v>
      </c>
      <c r="AU347" s="87">
        <f t="shared" si="282"/>
        <v>326640.66325919091</v>
      </c>
      <c r="AV347" s="310">
        <v>302075.56</v>
      </c>
      <c r="AW347" s="310">
        <f>AV347*'1. UC Assumptions'!$C$19</f>
        <v>132369.510392</v>
      </c>
      <c r="AX347" s="311">
        <f>IF(((S347+AA347)-AV347)*'1. UC Assumptions'!$C$19&gt;0,((S347+AA347)-AV347)*'1. UC Assumptions'!$C$19,0)</f>
        <v>255965.81279044831</v>
      </c>
      <c r="AY347" s="311">
        <f t="shared" si="283"/>
        <v>388335.32318244828</v>
      </c>
      <c r="AZ347" s="311">
        <f>ROUND(AY347/'1. UC Assumptions'!$C$19,2)</f>
        <v>886205.67</v>
      </c>
      <c r="BA347" s="311">
        <f t="shared" si="241"/>
        <v>326640.66325919091</v>
      </c>
      <c r="BB347" s="311">
        <f t="shared" si="264"/>
        <v>0</v>
      </c>
      <c r="BC347" s="311">
        <f t="shared" si="265"/>
        <v>0</v>
      </c>
      <c r="BD347" s="311">
        <f t="shared" si="266"/>
        <v>0</v>
      </c>
      <c r="BE347" s="311">
        <f t="shared" si="267"/>
        <v>559565.00674080919</v>
      </c>
      <c r="BF347" s="311">
        <f t="shared" si="268"/>
        <v>0</v>
      </c>
      <c r="BG347" s="311">
        <f t="shared" si="286"/>
        <v>0</v>
      </c>
      <c r="BH347" s="311">
        <v>302075.56911190727</v>
      </c>
      <c r="BI347" s="311">
        <f t="shared" si="244"/>
        <v>326640.66325919091</v>
      </c>
      <c r="BJ347" s="312">
        <f t="shared" si="245"/>
        <v>24565.094147283642</v>
      </c>
      <c r="BK347" s="311">
        <f t="shared" si="269"/>
        <v>0</v>
      </c>
      <c r="BL347" s="311">
        <f t="shared" si="270"/>
        <v>0</v>
      </c>
      <c r="BM347" s="311">
        <f t="shared" si="271"/>
        <v>0</v>
      </c>
      <c r="BN347" s="311">
        <f t="shared" si="272"/>
        <v>0</v>
      </c>
      <c r="BO347" s="311">
        <f t="shared" si="273"/>
        <v>326640.66325919091</v>
      </c>
      <c r="BP347" s="311">
        <f t="shared" si="274"/>
        <v>0</v>
      </c>
      <c r="BQ347" s="311">
        <f t="shared" si="275"/>
        <v>0</v>
      </c>
      <c r="BR347" s="311">
        <f t="shared" si="242"/>
        <v>24565.103259190917</v>
      </c>
      <c r="BS347" s="311">
        <f>ROUNDDOWN(BR347*'1. UC Assumptions'!$C$19,2)</f>
        <v>10764.42</v>
      </c>
      <c r="BT347" s="313">
        <f>IF(BR347&gt;0,BR347/'1. UC Assumptions'!$C$29*'1. UC Assumptions'!$C$28,0)</f>
        <v>21571.695031231913</v>
      </c>
      <c r="BU347" s="312">
        <f>BT347*'1. UC Assumptions'!$C$19</f>
        <v>9452.7167626858245</v>
      </c>
      <c r="BV347" s="312">
        <f t="shared" si="246"/>
        <v>323647.25503123191</v>
      </c>
      <c r="BW347" s="79"/>
      <c r="BX347" s="93"/>
      <c r="BY347" s="93"/>
      <c r="BZ347" s="136">
        <v>0</v>
      </c>
      <c r="CA347" s="136">
        <v>0</v>
      </c>
      <c r="CB347" s="146">
        <f t="shared" si="285"/>
        <v>-886205.66677875025</v>
      </c>
    </row>
    <row r="348" spans="1:80" s="6" customFormat="1">
      <c r="A348" s="130"/>
      <c r="B348" s="130" t="s">
        <v>782</v>
      </c>
      <c r="C348" s="130" t="s">
        <v>782</v>
      </c>
      <c r="D348" s="130" t="s">
        <v>782</v>
      </c>
      <c r="E348" s="135" t="s">
        <v>601</v>
      </c>
      <c r="F348" s="130"/>
      <c r="G348" s="130"/>
      <c r="H348" s="130" t="s">
        <v>1175</v>
      </c>
      <c r="I348" s="246" t="s">
        <v>567</v>
      </c>
      <c r="J348" s="101"/>
      <c r="K348" s="125"/>
      <c r="L348" s="136">
        <v>0</v>
      </c>
      <c r="M348" s="136">
        <v>0</v>
      </c>
      <c r="N348" s="151"/>
      <c r="O348" s="136">
        <v>461287.26076230372</v>
      </c>
      <c r="P348" s="136"/>
      <c r="Q348" s="136">
        <f t="shared" si="243"/>
        <v>461287.26076230372</v>
      </c>
      <c r="R348" s="136">
        <v>0</v>
      </c>
      <c r="S348" s="136">
        <f t="shared" si="276"/>
        <v>461287.26076230372</v>
      </c>
      <c r="T348" s="136" t="b">
        <f t="shared" si="248"/>
        <v>0</v>
      </c>
      <c r="U348" s="136" t="b">
        <f t="shared" si="249"/>
        <v>0</v>
      </c>
      <c r="V348" s="136"/>
      <c r="W348" s="136"/>
      <c r="X348" s="136"/>
      <c r="Y348" s="136"/>
      <c r="Z348" s="136"/>
      <c r="AA348" s="63">
        <f t="shared" si="277"/>
        <v>0</v>
      </c>
      <c r="AB348" s="63">
        <v>0</v>
      </c>
      <c r="AC348" s="63">
        <f t="shared" si="278"/>
        <v>461287.26076230372</v>
      </c>
      <c r="AD348" s="44">
        <f>IF(E348='2. UC Pool Allocations by Type'!B$5,'2. UC Pool Allocations by Type'!J$5,IF(E348='2. UC Pool Allocations by Type'!B$6,'2. UC Pool Allocations by Type'!J$6,IF(E348='2. UC Pool Allocations by Type'!B$7,'2. UC Pool Allocations by Type'!J$7,IF(E348='2. UC Pool Allocations by Type'!B$10,'2. UC Pool Allocations by Type'!J$10,IF(E348='2. UC Pool Allocations by Type'!B$14,'2. UC Pool Allocations by Type'!J$14,IF(E348='2. UC Pool Allocations by Type'!B$15,'2. UC Pool Allocations by Type'!J$15,IF(E348='2. UC Pool Allocations by Type'!B$16,'2. UC Pool Allocations by Type'!J$16,0)))))))</f>
        <v>90479138.980368152</v>
      </c>
      <c r="AE348" s="64">
        <f t="shared" si="250"/>
        <v>0</v>
      </c>
      <c r="AF348" s="64">
        <f t="shared" si="251"/>
        <v>0</v>
      </c>
      <c r="AG348" s="64">
        <f t="shared" si="252"/>
        <v>0</v>
      </c>
      <c r="AH348" s="64">
        <f t="shared" si="253"/>
        <v>0</v>
      </c>
      <c r="AI348" s="64">
        <f t="shared" si="254"/>
        <v>461287.26076230372</v>
      </c>
      <c r="AJ348" s="64">
        <f t="shared" si="255"/>
        <v>0</v>
      </c>
      <c r="AK348" s="64">
        <f t="shared" si="256"/>
        <v>0</v>
      </c>
      <c r="AL348" s="42">
        <f t="shared" si="257"/>
        <v>170022.80898981405</v>
      </c>
      <c r="AM348" s="44">
        <f>IF($F348=$E$362,S348*'1. UC Assumptions'!$H$14,0)</f>
        <v>0</v>
      </c>
      <c r="AN348" s="63">
        <f t="shared" si="279"/>
        <v>0</v>
      </c>
      <c r="AO348" s="63">
        <f t="shared" si="258"/>
        <v>0</v>
      </c>
      <c r="AP348" s="63">
        <f t="shared" si="259"/>
        <v>0</v>
      </c>
      <c r="AQ348" s="63">
        <f t="shared" si="280"/>
        <v>0</v>
      </c>
      <c r="AR348" s="63">
        <f t="shared" si="261"/>
        <v>0</v>
      </c>
      <c r="AS348" s="63">
        <f t="shared" si="262"/>
        <v>0</v>
      </c>
      <c r="AT348" s="63">
        <f t="shared" si="281"/>
        <v>0</v>
      </c>
      <c r="AU348" s="87">
        <f t="shared" si="282"/>
        <v>170022.80898981405</v>
      </c>
      <c r="AV348" s="310">
        <v>157236.19</v>
      </c>
      <c r="AW348" s="310">
        <f>AV348*'1. UC Assumptions'!$C$19</f>
        <v>68900.898457999996</v>
      </c>
      <c r="AX348" s="311">
        <f>IF(((S348+AA348)-AV348)*'1. UC Assumptions'!$C$19&gt;0,((S348+AA348)-AV348)*'1. UC Assumptions'!$C$19,0)</f>
        <v>133235.17920804149</v>
      </c>
      <c r="AY348" s="311">
        <f t="shared" si="283"/>
        <v>202136.0776660415</v>
      </c>
      <c r="AZ348" s="311">
        <f>ROUND(AY348/'1. UC Assumptions'!$C$19,2)</f>
        <v>461287.26</v>
      </c>
      <c r="BA348" s="311">
        <f t="shared" si="241"/>
        <v>170022.80898981405</v>
      </c>
      <c r="BB348" s="311">
        <f t="shared" si="264"/>
        <v>0</v>
      </c>
      <c r="BC348" s="311">
        <f t="shared" si="265"/>
        <v>0</v>
      </c>
      <c r="BD348" s="311">
        <f t="shared" si="266"/>
        <v>0</v>
      </c>
      <c r="BE348" s="311">
        <f t="shared" si="267"/>
        <v>291264.45101018599</v>
      </c>
      <c r="BF348" s="311">
        <f t="shared" si="268"/>
        <v>0</v>
      </c>
      <c r="BG348" s="311">
        <f t="shared" si="286"/>
        <v>0</v>
      </c>
      <c r="BH348" s="311">
        <v>157236.20040181273</v>
      </c>
      <c r="BI348" s="311">
        <f t="shared" si="244"/>
        <v>170022.80898981405</v>
      </c>
      <c r="BJ348" s="312">
        <f t="shared" si="245"/>
        <v>12786.608588001312</v>
      </c>
      <c r="BK348" s="311">
        <f t="shared" si="269"/>
        <v>0</v>
      </c>
      <c r="BL348" s="311">
        <f t="shared" si="270"/>
        <v>0</v>
      </c>
      <c r="BM348" s="311">
        <f t="shared" si="271"/>
        <v>0</v>
      </c>
      <c r="BN348" s="311">
        <f t="shared" si="272"/>
        <v>0</v>
      </c>
      <c r="BO348" s="311">
        <f t="shared" si="273"/>
        <v>170022.80898981405</v>
      </c>
      <c r="BP348" s="311">
        <f t="shared" si="274"/>
        <v>0</v>
      </c>
      <c r="BQ348" s="311">
        <f t="shared" si="275"/>
        <v>0</v>
      </c>
      <c r="BR348" s="311">
        <f t="shared" si="242"/>
        <v>12786.618989814044</v>
      </c>
      <c r="BS348" s="311">
        <f>ROUNDDOWN(BR348*'1. UC Assumptions'!$C$19,2)</f>
        <v>5603.09</v>
      </c>
      <c r="BT348" s="313">
        <f>IF(BR348&gt;0,BR348/'1. UC Assumptions'!$C$29*'1. UC Assumptions'!$C$28,0)</f>
        <v>11228.491181921941</v>
      </c>
      <c r="BU348" s="312">
        <f>BT348*'1. UC Assumptions'!$C$19</f>
        <v>4920.3248359181944</v>
      </c>
      <c r="BV348" s="312">
        <f t="shared" si="246"/>
        <v>168464.68118192194</v>
      </c>
      <c r="BW348" s="79"/>
      <c r="BX348" s="93"/>
      <c r="BY348" s="93"/>
      <c r="BZ348" s="136">
        <v>0</v>
      </c>
      <c r="CA348" s="136">
        <v>0</v>
      </c>
      <c r="CB348" s="146">
        <f t="shared" si="285"/>
        <v>-461287.26076230372</v>
      </c>
    </row>
    <row r="349" spans="1:80" s="6" customFormat="1" ht="25.15" customHeight="1">
      <c r="A349" s="95"/>
      <c r="B349" s="95"/>
      <c r="C349" s="246"/>
      <c r="D349" s="246"/>
      <c r="E349" s="109" t="s">
        <v>602</v>
      </c>
      <c r="F349" s="108"/>
      <c r="G349" s="108"/>
      <c r="H349" s="109" t="s">
        <v>602</v>
      </c>
      <c r="I349" s="251"/>
      <c r="J349" s="109"/>
      <c r="K349" s="125"/>
      <c r="L349" s="136">
        <v>0</v>
      </c>
      <c r="M349" s="136">
        <v>0</v>
      </c>
      <c r="N349" s="151"/>
      <c r="O349" s="136">
        <v>0</v>
      </c>
      <c r="P349" s="136">
        <v>0</v>
      </c>
      <c r="Q349" s="136">
        <v>0</v>
      </c>
      <c r="R349" s="136">
        <v>0</v>
      </c>
      <c r="S349" s="102">
        <f>'2. UC Pool Allocations by Type'!D14</f>
        <v>449389902.06999999</v>
      </c>
      <c r="T349" s="136" t="b">
        <f t="shared" si="248"/>
        <v>0</v>
      </c>
      <c r="U349" s="136" t="b">
        <f t="shared" si="249"/>
        <v>0</v>
      </c>
      <c r="V349" s="104"/>
      <c r="W349" s="104"/>
      <c r="X349" s="104"/>
      <c r="Y349" s="104"/>
      <c r="Z349" s="104"/>
      <c r="AA349" s="111">
        <f>V349+W349+X349+Y349+Z349</f>
        <v>0</v>
      </c>
      <c r="AB349" s="63">
        <v>0</v>
      </c>
      <c r="AC349" s="63">
        <f t="shared" si="278"/>
        <v>449389902.06999999</v>
      </c>
      <c r="AD349" s="103">
        <f>IF(E349='2. UC Pool Allocations by Type'!B$5,'2. UC Pool Allocations by Type'!J$5,IF(E349='2. UC Pool Allocations by Type'!B$6,'2. UC Pool Allocations by Type'!J$6,IF(E349='2. UC Pool Allocations by Type'!B$7,'2. UC Pool Allocations by Type'!J$7,IF(E349='2. UC Pool Allocations by Type'!B$10,'2. UC Pool Allocations by Type'!J$10,IF(E349='2. UC Pool Allocations by Type'!B$14,'2. UC Pool Allocations by Type'!J$14,IF(E349='2. UC Pool Allocations by Type'!B$15,'2. UC Pool Allocations by Type'!J$15,IF(E349='2. UC Pool Allocations by Type'!B$16,'2. UC Pool Allocations by Type'!J$16,0)))))))</f>
        <v>170931342.68820351</v>
      </c>
      <c r="AE349" s="104">
        <f t="shared" si="250"/>
        <v>0</v>
      </c>
      <c r="AF349" s="104">
        <f t="shared" si="251"/>
        <v>0</v>
      </c>
      <c r="AG349" s="104">
        <f t="shared" si="252"/>
        <v>0</v>
      </c>
      <c r="AH349" s="104">
        <f t="shared" si="253"/>
        <v>0</v>
      </c>
      <c r="AI349" s="104">
        <f t="shared" si="254"/>
        <v>0</v>
      </c>
      <c r="AJ349" s="104">
        <f t="shared" si="255"/>
        <v>449389902.06999999</v>
      </c>
      <c r="AK349" s="104">
        <f t="shared" si="256"/>
        <v>0</v>
      </c>
      <c r="AL349" s="96">
        <f t="shared" si="257"/>
        <v>170931342.68820351</v>
      </c>
      <c r="AM349" s="44">
        <f>IF($F349=$E$362,S349*'1. UC Assumptions'!$H$14,0)</f>
        <v>0</v>
      </c>
      <c r="AN349" s="102">
        <f t="shared" si="279"/>
        <v>0</v>
      </c>
      <c r="AO349" s="63">
        <f t="shared" si="258"/>
        <v>0</v>
      </c>
      <c r="AP349" s="63">
        <f t="shared" si="259"/>
        <v>0</v>
      </c>
      <c r="AQ349" s="102">
        <f t="shared" si="280"/>
        <v>0</v>
      </c>
      <c r="AR349" s="63">
        <f t="shared" si="261"/>
        <v>0</v>
      </c>
      <c r="AS349" s="63">
        <f t="shared" si="262"/>
        <v>0</v>
      </c>
      <c r="AT349" s="102">
        <f t="shared" si="281"/>
        <v>0</v>
      </c>
      <c r="AU349" s="87">
        <f t="shared" si="282"/>
        <v>170931342.68820351</v>
      </c>
      <c r="AV349" s="314">
        <v>0</v>
      </c>
      <c r="AW349" s="311">
        <v>0</v>
      </c>
      <c r="AX349" s="311">
        <f>((S349+AA349)-AV349)*'1. UC Assumptions'!$C$19</f>
        <v>196922655.08707398</v>
      </c>
      <c r="AY349" s="315">
        <f t="shared" si="283"/>
        <v>196922655.08707398</v>
      </c>
      <c r="AZ349" s="311">
        <f>ROUND(AY349/'1. UC Assumptions'!$C$19,2)</f>
        <v>449389902.06999999</v>
      </c>
      <c r="BA349" s="316">
        <f t="shared" si="241"/>
        <v>170931342.68820351</v>
      </c>
      <c r="BB349" s="315">
        <f t="shared" si="264"/>
        <v>0</v>
      </c>
      <c r="BC349" s="315">
        <f t="shared" si="265"/>
        <v>0</v>
      </c>
      <c r="BD349" s="315">
        <f t="shared" si="266"/>
        <v>0</v>
      </c>
      <c r="BE349" s="315">
        <f t="shared" si="267"/>
        <v>0</v>
      </c>
      <c r="BF349" s="315">
        <f t="shared" si="268"/>
        <v>0</v>
      </c>
      <c r="BG349" s="315">
        <f t="shared" si="286"/>
        <v>0</v>
      </c>
      <c r="BH349" s="315">
        <v>406354689.87</v>
      </c>
      <c r="BI349" s="315">
        <f t="shared" si="244"/>
        <v>170931342.68820351</v>
      </c>
      <c r="BJ349" s="312">
        <f t="shared" si="245"/>
        <v>-235423347.18179649</v>
      </c>
      <c r="BK349" s="315">
        <f t="shared" si="269"/>
        <v>0</v>
      </c>
      <c r="BL349" s="315">
        <f t="shared" si="270"/>
        <v>0</v>
      </c>
      <c r="BM349" s="315">
        <f t="shared" si="271"/>
        <v>0</v>
      </c>
      <c r="BN349" s="315">
        <f t="shared" si="272"/>
        <v>0</v>
      </c>
      <c r="BO349" s="315">
        <f t="shared" si="273"/>
        <v>0</v>
      </c>
      <c r="BP349" s="315">
        <f t="shared" si="274"/>
        <v>170931342.68820351</v>
      </c>
      <c r="BQ349" s="315">
        <f t="shared" si="275"/>
        <v>0</v>
      </c>
      <c r="BR349" s="311">
        <f t="shared" si="242"/>
        <v>170931342.68820351</v>
      </c>
      <c r="BS349" s="311">
        <f>ROUNDDOWN(BR349*'1. UC Assumptions'!$C$19,2)</f>
        <v>74902114.359999999</v>
      </c>
      <c r="BT349" s="313"/>
      <c r="BU349" s="312">
        <f>BT349*'1. UC Assumptions'!$C$19</f>
        <v>0</v>
      </c>
      <c r="BV349" s="311">
        <f>BR349</f>
        <v>170931342.68820351</v>
      </c>
      <c r="BW349" s="97"/>
      <c r="BX349" s="93"/>
      <c r="BY349" s="93"/>
    </row>
    <row r="350" spans="1:80" s="6" customFormat="1">
      <c r="A350" s="95"/>
      <c r="B350" s="95"/>
      <c r="C350" s="246"/>
      <c r="D350" s="246"/>
      <c r="E350" s="109" t="s">
        <v>603</v>
      </c>
      <c r="F350" s="108"/>
      <c r="G350" s="108"/>
      <c r="H350" s="110" t="s">
        <v>603</v>
      </c>
      <c r="I350" s="251"/>
      <c r="J350" s="109"/>
      <c r="K350" s="125" t="str">
        <f>IF(R350&gt;0,1," ")</f>
        <v xml:space="preserve"> </v>
      </c>
      <c r="L350" s="136">
        <v>0</v>
      </c>
      <c r="M350" s="136">
        <v>0</v>
      </c>
      <c r="N350" s="151"/>
      <c r="O350" s="136">
        <v>0</v>
      </c>
      <c r="P350" s="136">
        <v>0</v>
      </c>
      <c r="Q350" s="136">
        <v>0</v>
      </c>
      <c r="R350" s="136">
        <v>0</v>
      </c>
      <c r="S350" s="102">
        <v>911265</v>
      </c>
      <c r="T350" s="136" t="b">
        <f t="shared" si="248"/>
        <v>0</v>
      </c>
      <c r="U350" s="136" t="b">
        <f t="shared" si="249"/>
        <v>0</v>
      </c>
      <c r="V350" s="104"/>
      <c r="W350" s="104"/>
      <c r="X350" s="104"/>
      <c r="Y350" s="104"/>
      <c r="Z350" s="104"/>
      <c r="AA350" s="111">
        <f>V350+W350+X350+Y350+Z350</f>
        <v>0</v>
      </c>
      <c r="AB350" s="63">
        <v>0</v>
      </c>
      <c r="AC350" s="63">
        <f t="shared" si="278"/>
        <v>911265</v>
      </c>
      <c r="AD350" s="103">
        <f>IF(E350='2. UC Pool Allocations by Type'!B$5,'2. UC Pool Allocations by Type'!J$5,IF(E350='2. UC Pool Allocations by Type'!B$6,'2. UC Pool Allocations by Type'!J$6,IF(E350='2. UC Pool Allocations by Type'!B$7,'2. UC Pool Allocations by Type'!J$7,IF(E350='2. UC Pool Allocations by Type'!B$10,'2. UC Pool Allocations by Type'!J$10,IF(E350='2. UC Pool Allocations by Type'!B$14,'2. UC Pool Allocations by Type'!J$14,IF(E350='2. UC Pool Allocations by Type'!B$15,'2. UC Pool Allocations by Type'!J$15,IF(E350='2. UC Pool Allocations by Type'!B$16,'2. UC Pool Allocations by Type'!J$16,0)))))))</f>
        <v>346611.59335641447</v>
      </c>
      <c r="AE350" s="104">
        <f t="shared" si="250"/>
        <v>0</v>
      </c>
      <c r="AF350" s="104">
        <f t="shared" si="251"/>
        <v>0</v>
      </c>
      <c r="AG350" s="104">
        <f t="shared" si="252"/>
        <v>0</v>
      </c>
      <c r="AH350" s="104">
        <f t="shared" si="253"/>
        <v>0</v>
      </c>
      <c r="AI350" s="104">
        <f t="shared" si="254"/>
        <v>0</v>
      </c>
      <c r="AJ350" s="104">
        <f t="shared" si="255"/>
        <v>0</v>
      </c>
      <c r="AK350" s="104">
        <f t="shared" si="256"/>
        <v>911265</v>
      </c>
      <c r="AL350" s="96">
        <f t="shared" si="257"/>
        <v>346611.59335641447</v>
      </c>
      <c r="AM350" s="44">
        <f>IF($F350=$E$362,S350*'1. UC Assumptions'!$H$14,0)</f>
        <v>0</v>
      </c>
      <c r="AN350" s="102">
        <f t="shared" si="279"/>
        <v>0</v>
      </c>
      <c r="AO350" s="63">
        <f t="shared" si="258"/>
        <v>0</v>
      </c>
      <c r="AP350" s="63">
        <f t="shared" si="259"/>
        <v>0</v>
      </c>
      <c r="AQ350" s="102">
        <f t="shared" si="280"/>
        <v>0</v>
      </c>
      <c r="AR350" s="63">
        <f t="shared" si="261"/>
        <v>0</v>
      </c>
      <c r="AS350" s="63">
        <f t="shared" si="262"/>
        <v>0</v>
      </c>
      <c r="AT350" s="102">
        <f>-AR$351*AS350/AS$351</f>
        <v>0</v>
      </c>
      <c r="AU350" s="87">
        <f t="shared" si="282"/>
        <v>346611.59335641447</v>
      </c>
      <c r="AV350" s="314">
        <v>0</v>
      </c>
      <c r="AW350" s="311">
        <v>0</v>
      </c>
      <c r="AX350" s="311">
        <f>((S350+AA350)-AV350)*'1. UC Assumptions'!$C$19</f>
        <v>399316.32299999997</v>
      </c>
      <c r="AY350" s="315">
        <f t="shared" si="283"/>
        <v>399316.32299999997</v>
      </c>
      <c r="AZ350" s="311">
        <f>ROUND(AY350/'1. UC Assumptions'!$C$19,2)</f>
        <v>911265</v>
      </c>
      <c r="BA350" s="316">
        <f t="shared" si="241"/>
        <v>346611.59335641447</v>
      </c>
      <c r="BB350" s="315">
        <f t="shared" si="264"/>
        <v>0</v>
      </c>
      <c r="BC350" s="315">
        <f t="shared" si="265"/>
        <v>0</v>
      </c>
      <c r="BD350" s="315">
        <f t="shared" si="266"/>
        <v>0</v>
      </c>
      <c r="BE350" s="315">
        <f t="shared" si="267"/>
        <v>0</v>
      </c>
      <c r="BF350" s="315">
        <f t="shared" si="268"/>
        <v>0</v>
      </c>
      <c r="BG350" s="315">
        <f t="shared" si="286"/>
        <v>0</v>
      </c>
      <c r="BH350" s="315">
        <v>310617.39</v>
      </c>
      <c r="BI350" s="315">
        <f t="shared" si="244"/>
        <v>346611.59335641447</v>
      </c>
      <c r="BJ350" s="312">
        <f t="shared" si="245"/>
        <v>35994.203356414451</v>
      </c>
      <c r="BK350" s="315">
        <f t="shared" si="269"/>
        <v>0</v>
      </c>
      <c r="BL350" s="315">
        <f t="shared" si="270"/>
        <v>0</v>
      </c>
      <c r="BM350" s="315">
        <f t="shared" si="271"/>
        <v>0</v>
      </c>
      <c r="BN350" s="315">
        <f t="shared" si="272"/>
        <v>0</v>
      </c>
      <c r="BO350" s="315">
        <f t="shared" si="273"/>
        <v>0</v>
      </c>
      <c r="BP350" s="315">
        <f t="shared" si="274"/>
        <v>0</v>
      </c>
      <c r="BQ350" s="315">
        <f t="shared" si="275"/>
        <v>346611.59335641447</v>
      </c>
      <c r="BR350" s="311">
        <f t="shared" si="242"/>
        <v>346611.59335641447</v>
      </c>
      <c r="BS350" s="311">
        <f>ROUNDDOWN(BR350*'1. UC Assumptions'!$C$19,2)</f>
        <v>151885.20000000001</v>
      </c>
      <c r="BT350" s="313"/>
      <c r="BU350" s="312">
        <f>BT350*'1. UC Assumptions'!$C$19</f>
        <v>0</v>
      </c>
      <c r="BV350" s="311">
        <f>BR350</f>
        <v>346611.59335641447</v>
      </c>
      <c r="BW350" s="97"/>
      <c r="BX350" s="93"/>
      <c r="BY350" s="93"/>
    </row>
    <row r="351" spans="1:80" s="6" customFormat="1">
      <c r="A351" s="95"/>
      <c r="B351" s="95"/>
      <c r="C351" s="246"/>
      <c r="D351" s="246"/>
      <c r="E351" s="109" t="s">
        <v>605</v>
      </c>
      <c r="F351" s="108"/>
      <c r="G351" s="108"/>
      <c r="H351" s="110" t="s">
        <v>605</v>
      </c>
      <c r="I351" s="251"/>
      <c r="J351" s="109"/>
      <c r="K351" s="101"/>
      <c r="L351" s="104">
        <f>SUM(L3:L350)</f>
        <v>2521876909.1272106</v>
      </c>
      <c r="M351" s="104">
        <f>SUM(M3:M350)</f>
        <v>4216393498.9395027</v>
      </c>
      <c r="N351" s="151">
        <f>Q351/(L351+M351)-1</f>
        <v>0.17544920288999277</v>
      </c>
      <c r="O351" s="104">
        <v>7964018417.2427759</v>
      </c>
      <c r="P351" s="136">
        <v>0</v>
      </c>
      <c r="Q351" s="104">
        <f>SUM(Q3:Q350)</f>
        <v>7920494580.0192451</v>
      </c>
      <c r="R351" s="136">
        <v>0</v>
      </c>
      <c r="S351" s="104">
        <f t="shared" ref="S351:AA351" si="287">SUM(S3:S350)</f>
        <v>6862710111.6392126</v>
      </c>
      <c r="T351" s="104">
        <f t="shared" si="287"/>
        <v>478619238.98441845</v>
      </c>
      <c r="U351" s="104">
        <f t="shared" si="287"/>
        <v>134852619.05832523</v>
      </c>
      <c r="V351" s="104">
        <f t="shared" si="287"/>
        <v>596284477.94235373</v>
      </c>
      <c r="W351" s="104">
        <f t="shared" si="287"/>
        <v>100726652.06613007</v>
      </c>
      <c r="X351" s="104">
        <f t="shared" si="287"/>
        <v>74917988.561549574</v>
      </c>
      <c r="Y351" s="104">
        <f t="shared" si="287"/>
        <v>3133616.6900000004</v>
      </c>
      <c r="Z351" s="104">
        <f t="shared" si="287"/>
        <v>135933299.32601225</v>
      </c>
      <c r="AA351" s="104">
        <f t="shared" si="287"/>
        <v>910996034.58604562</v>
      </c>
      <c r="AB351" s="104">
        <v>593341185.45725775</v>
      </c>
      <c r="AC351" s="104">
        <f>SUM(AC3:AC350)</f>
        <v>8366251885.9521465</v>
      </c>
      <c r="AD351" s="112"/>
      <c r="AE351" s="104">
        <f t="shared" ref="AE351:BU351" si="288">SUM(AE3:AE350)</f>
        <v>5058605928.2014484</v>
      </c>
      <c r="AF351" s="104">
        <f t="shared" si="288"/>
        <v>463623880.54324001</v>
      </c>
      <c r="AG351" s="104">
        <f t="shared" si="288"/>
        <v>0</v>
      </c>
      <c r="AH351" s="104">
        <f t="shared" si="288"/>
        <v>2148242821.495327</v>
      </c>
      <c r="AI351" s="104">
        <f t="shared" si="288"/>
        <v>245478088.64213175</v>
      </c>
      <c r="AJ351" s="104">
        <f t="shared" si="288"/>
        <v>449389902.06999999</v>
      </c>
      <c r="AK351" s="104">
        <f t="shared" si="288"/>
        <v>911265</v>
      </c>
      <c r="AL351" s="113">
        <f t="shared" si="288"/>
        <v>3034424686.4300008</v>
      </c>
      <c r="AM351" s="113">
        <f t="shared" si="288"/>
        <v>487631476.90577048</v>
      </c>
      <c r="AN351" s="113">
        <f t="shared" si="288"/>
        <v>220028595.24786976</v>
      </c>
      <c r="AO351" s="113">
        <f t="shared" si="288"/>
        <v>33636587.863674738</v>
      </c>
      <c r="AP351" s="113">
        <f t="shared" si="288"/>
        <v>158592297.31182405</v>
      </c>
      <c r="AQ351" s="113">
        <f t="shared" si="288"/>
        <v>-33636587.863674738</v>
      </c>
      <c r="AR351" s="113">
        <f t="shared" si="288"/>
        <v>186392007.384195</v>
      </c>
      <c r="AS351" s="113">
        <f t="shared" si="288"/>
        <v>1694064514.2526834</v>
      </c>
      <c r="AT351" s="113">
        <f t="shared" si="288"/>
        <v>-186392007.38419503</v>
      </c>
      <c r="AU351" s="114">
        <f t="shared" si="288"/>
        <v>3034424686.4299984</v>
      </c>
      <c r="AV351" s="114">
        <v>2771855775.2000008</v>
      </c>
      <c r="AW351" s="114">
        <f t="shared" si="288"/>
        <v>1185892098.2862659</v>
      </c>
      <c r="AX351" s="114">
        <f t="shared" si="288"/>
        <v>2220545934.9896441</v>
      </c>
      <c r="AY351" s="114">
        <f t="shared" si="288"/>
        <v>3406438033.2759104</v>
      </c>
      <c r="AZ351" s="114">
        <f t="shared" si="288"/>
        <v>7773706146.2500038</v>
      </c>
      <c r="BA351" s="114">
        <f t="shared" si="288"/>
        <v>3034424686.4299984</v>
      </c>
      <c r="BB351" s="114">
        <f t="shared" si="288"/>
        <v>0</v>
      </c>
      <c r="BC351" s="114">
        <f t="shared" si="288"/>
        <v>0</v>
      </c>
      <c r="BD351" s="114">
        <f t="shared" si="288"/>
        <v>3170671698.1897945</v>
      </c>
      <c r="BE351" s="114">
        <f t="shared" si="288"/>
        <v>154998949.66963187</v>
      </c>
      <c r="BF351" s="114">
        <f t="shared" si="288"/>
        <v>0</v>
      </c>
      <c r="BG351" s="114">
        <f t="shared" si="288"/>
        <v>0</v>
      </c>
      <c r="BH351" s="114">
        <f t="shared" si="288"/>
        <v>2879804222.5356932</v>
      </c>
      <c r="BI351" s="114">
        <f t="shared" si="288"/>
        <v>3034424686.4299984</v>
      </c>
      <c r="BJ351" s="114">
        <f t="shared" si="288"/>
        <v>154620463.89430591</v>
      </c>
      <c r="BK351" s="114">
        <f t="shared" si="288"/>
        <v>1888113440.4202068</v>
      </c>
      <c r="BL351" s="114">
        <f t="shared" si="288"/>
        <v>232198730.65142882</v>
      </c>
      <c r="BM351" s="114">
        <f t="shared" si="288"/>
        <v>0</v>
      </c>
      <c r="BN351" s="114">
        <f t="shared" si="288"/>
        <v>652355422.09643638</v>
      </c>
      <c r="BO351" s="114">
        <f t="shared" si="288"/>
        <v>90479138.980368137</v>
      </c>
      <c r="BP351" s="114">
        <f t="shared" si="288"/>
        <v>170931342.68820351</v>
      </c>
      <c r="BQ351" s="114">
        <f t="shared" si="288"/>
        <v>346611.59335641447</v>
      </c>
      <c r="BR351" s="317">
        <f t="shared" si="288"/>
        <v>328144224.79999942</v>
      </c>
      <c r="BS351" s="317">
        <f t="shared" si="288"/>
        <v>143792798.18999997</v>
      </c>
      <c r="BT351" s="114">
        <f t="shared" si="288"/>
        <v>156866270.51843929</v>
      </c>
      <c r="BU351" s="317">
        <f t="shared" si="288"/>
        <v>68738799.741180152</v>
      </c>
      <c r="BV351" s="312">
        <f>SUM(BV3:BV350)</f>
        <v>3034424686.4299984</v>
      </c>
      <c r="BW351" s="97"/>
      <c r="BX351" s="93"/>
      <c r="BY351" s="93"/>
    </row>
    <row r="352" spans="1:80" s="6" customFormat="1">
      <c r="B352" s="6" t="s">
        <v>638</v>
      </c>
      <c r="E352" s="2" t="s">
        <v>638</v>
      </c>
      <c r="F352" s="4" t="s">
        <v>638</v>
      </c>
      <c r="G352" s="4" t="s">
        <v>638</v>
      </c>
      <c r="I352" s="247"/>
      <c r="J352" s="2"/>
      <c r="K352" s="3" t="s">
        <v>638</v>
      </c>
      <c r="L352" s="71" t="s">
        <v>638</v>
      </c>
      <c r="M352" s="71" t="s">
        <v>638</v>
      </c>
      <c r="N352" s="150"/>
      <c r="O352" s="71"/>
      <c r="P352" s="2"/>
      <c r="Q352" s="71"/>
      <c r="R352" s="136"/>
      <c r="S352" s="71"/>
      <c r="T352" s="71" t="s">
        <v>638</v>
      </c>
      <c r="U352" s="71" t="s">
        <v>638</v>
      </c>
      <c r="V352" s="71"/>
      <c r="W352" s="71"/>
      <c r="X352" s="71"/>
      <c r="Y352" s="71"/>
      <c r="Z352" s="71"/>
      <c r="AA352" s="71">
        <f>AA351+S351</f>
        <v>7773706146.2252579</v>
      </c>
      <c r="AB352" s="71"/>
      <c r="AC352" s="2"/>
      <c r="AD352" s="2"/>
      <c r="AE352" s="2"/>
      <c r="AF352" s="2"/>
      <c r="AG352" s="2"/>
      <c r="AH352" s="2"/>
      <c r="AI352" s="2"/>
      <c r="AJ352" s="2"/>
      <c r="AK352" s="71">
        <f>SUM(AE351:AK351)</f>
        <v>8366251885.9521465</v>
      </c>
      <c r="AL352" s="2" t="s">
        <v>638</v>
      </c>
      <c r="AM352" s="2" t="s">
        <v>638</v>
      </c>
      <c r="AN352" s="2"/>
      <c r="AO352" s="2"/>
      <c r="AP352" s="2"/>
      <c r="AQ352" s="2"/>
      <c r="AR352" s="2"/>
      <c r="AS352" s="2"/>
      <c r="AT352" s="84">
        <f>SUM(AT351,AQ351)</f>
        <v>-220028595.24786976</v>
      </c>
      <c r="AU352" s="88" t="s">
        <v>638</v>
      </c>
      <c r="AV352" s="301"/>
      <c r="AW352" s="318">
        <f>AW351/AV351</f>
        <v>0.4278332620681532</v>
      </c>
      <c r="AX352" s="318"/>
      <c r="AY352" s="318" t="s">
        <v>638</v>
      </c>
      <c r="AZ352" s="318"/>
      <c r="BA352" s="319"/>
      <c r="BB352" s="318"/>
      <c r="BC352" s="318"/>
      <c r="BD352" s="318"/>
      <c r="BE352" s="318"/>
      <c r="BF352" s="318"/>
      <c r="BG352" s="318"/>
      <c r="BH352" s="318"/>
      <c r="BI352" s="318"/>
      <c r="BJ352" s="318"/>
      <c r="BK352" s="318"/>
      <c r="BL352" s="318"/>
      <c r="BM352" s="318"/>
      <c r="BN352" s="318"/>
      <c r="BO352" s="318"/>
      <c r="BP352" s="318"/>
      <c r="BQ352" s="318"/>
      <c r="BR352" s="301">
        <f>AV351</f>
        <v>2771855775.2000008</v>
      </c>
      <c r="BS352" s="318">
        <f>BS351/BR351</f>
        <v>0.43819999659491254</v>
      </c>
      <c r="BT352" s="88"/>
      <c r="BU352" s="301"/>
      <c r="BV352" s="301"/>
      <c r="BW352" s="78"/>
      <c r="BX352" s="93"/>
      <c r="BY352" s="93"/>
    </row>
    <row r="353" spans="3:79" s="6" customFormat="1">
      <c r="E353" s="2"/>
      <c r="F353" s="4"/>
      <c r="G353" s="4"/>
      <c r="I353" s="247"/>
      <c r="J353" s="2"/>
      <c r="K353" s="3"/>
      <c r="L353" s="2"/>
      <c r="M353" s="2"/>
      <c r="N353" s="150"/>
      <c r="O353" s="70"/>
      <c r="P353" s="2"/>
      <c r="Q353" s="70"/>
      <c r="R353" s="2"/>
      <c r="S353" s="76"/>
      <c r="T353" s="104">
        <f>'1. UC Assumptions'!H10</f>
        <v>478619238.98441845</v>
      </c>
      <c r="U353" s="104">
        <f>'1. UC Assumptions'!H9</f>
        <v>134852619.05832523</v>
      </c>
      <c r="V353" s="2"/>
      <c r="W353" s="2"/>
      <c r="X353" s="2"/>
      <c r="Y353" s="2"/>
      <c r="Z353" s="2"/>
      <c r="AA353" s="2"/>
      <c r="AB353" s="2"/>
      <c r="AC353" s="72"/>
      <c r="AD353" s="2"/>
      <c r="AE353" s="70"/>
      <c r="AF353" s="70"/>
      <c r="AG353" s="70"/>
      <c r="AH353" s="70"/>
      <c r="AI353" s="70"/>
      <c r="AJ353" s="70"/>
      <c r="AK353" s="70" t="s">
        <v>638</v>
      </c>
      <c r="AL353" s="2"/>
      <c r="AM353" s="2"/>
      <c r="AN353" s="2"/>
      <c r="AO353" s="2"/>
      <c r="AP353" s="2"/>
      <c r="AQ353" s="2" t="s">
        <v>638</v>
      </c>
      <c r="AR353" s="2"/>
      <c r="AS353" s="2"/>
      <c r="AT353" s="2" t="s">
        <v>638</v>
      </c>
      <c r="AU353" s="88"/>
      <c r="AV353" s="301"/>
      <c r="AW353" s="301" t="s">
        <v>638</v>
      </c>
      <c r="AX353" s="301"/>
      <c r="AY353" s="301">
        <f>AW351-AY351</f>
        <v>-2220545934.9896445</v>
      </c>
      <c r="AZ353" s="301"/>
      <c r="BA353" s="320"/>
      <c r="BB353" s="301"/>
      <c r="BC353" s="301"/>
      <c r="BD353" s="301"/>
      <c r="BE353" s="301"/>
      <c r="BF353" s="301"/>
      <c r="BG353" s="301"/>
      <c r="BH353" s="301"/>
      <c r="BI353" s="301"/>
      <c r="BJ353" s="301"/>
      <c r="BK353" s="301"/>
      <c r="BL353" s="301"/>
      <c r="BM353" s="301"/>
      <c r="BN353" s="301"/>
      <c r="BO353" s="301"/>
      <c r="BP353" s="301"/>
      <c r="BQ353" s="301"/>
      <c r="BR353" s="301">
        <f>BR352+BR351</f>
        <v>3100000000</v>
      </c>
      <c r="BS353" s="301"/>
      <c r="BT353" s="88"/>
      <c r="BU353" s="301"/>
      <c r="BV353" s="301"/>
      <c r="BW353" s="78"/>
      <c r="BX353" s="93"/>
      <c r="BY353" s="93"/>
    </row>
    <row r="354" spans="3:79" s="6" customFormat="1">
      <c r="E354" s="2"/>
      <c r="F354" s="4"/>
      <c r="G354" s="4"/>
      <c r="I354" s="247"/>
      <c r="J354" s="2"/>
      <c r="K354" s="3"/>
      <c r="L354" s="2"/>
      <c r="M354" s="2"/>
      <c r="N354" s="150"/>
      <c r="O354" s="2"/>
      <c r="P354" s="2"/>
      <c r="Q354" s="2"/>
      <c r="R354" s="2"/>
      <c r="S354" s="76"/>
      <c r="T354" s="71">
        <f>T351-T353</f>
        <v>0</v>
      </c>
      <c r="U354" s="71">
        <f>U351-U353</f>
        <v>0</v>
      </c>
      <c r="V354" s="2"/>
      <c r="W354" s="2"/>
      <c r="X354" s="2"/>
      <c r="Y354" s="2"/>
      <c r="Z354" s="2"/>
      <c r="AA354" s="2"/>
      <c r="AB354" s="2"/>
      <c r="AC354" s="2"/>
      <c r="AD354" s="2"/>
      <c r="AE354" s="2"/>
      <c r="AF354" s="2"/>
      <c r="AG354" s="2"/>
      <c r="AH354" s="2"/>
      <c r="AI354" s="2"/>
      <c r="AJ354" s="2"/>
      <c r="AK354" s="2" t="s">
        <v>814</v>
      </c>
      <c r="AL354" s="113">
        <f>'1. UC Assumptions'!C5</f>
        <v>2863146732.1484399</v>
      </c>
      <c r="AM354" s="113">
        <f>'1. UC Assumptions'!H18</f>
        <v>487631476.9057706</v>
      </c>
      <c r="AN354" s="2"/>
      <c r="AO354" s="2"/>
      <c r="AP354" s="2"/>
      <c r="AQ354" s="84">
        <f>AO351+AQ351</f>
        <v>0</v>
      </c>
      <c r="AR354" s="2"/>
      <c r="AS354" s="2"/>
      <c r="AT354" s="84">
        <f>AR351+AT351</f>
        <v>0</v>
      </c>
      <c r="AU354" s="88">
        <f>'1. UC Assumptions'!C5</f>
        <v>2863146732.1484399</v>
      </c>
      <c r="AV354" s="301"/>
      <c r="AW354" s="301"/>
      <c r="AX354" s="301"/>
      <c r="AY354" s="301"/>
      <c r="AZ354" s="301"/>
      <c r="BA354" s="320"/>
      <c r="BB354" s="301"/>
      <c r="BC354" s="301"/>
      <c r="BD354" s="301"/>
      <c r="BE354" s="301"/>
      <c r="BF354" s="301"/>
      <c r="BG354" s="301"/>
      <c r="BH354" s="301"/>
      <c r="BI354" s="301"/>
      <c r="BJ354" s="301"/>
      <c r="BK354" s="301"/>
      <c r="BL354" s="301"/>
      <c r="BM354" s="301"/>
      <c r="BN354" s="301"/>
      <c r="BO354" s="301"/>
      <c r="BP354" s="301"/>
      <c r="BQ354" s="301"/>
      <c r="BR354" s="301"/>
      <c r="BS354" s="301"/>
      <c r="BT354" s="88"/>
      <c r="BU354" s="301"/>
      <c r="BV354" s="301"/>
      <c r="BW354" s="78"/>
      <c r="BX354" s="93"/>
      <c r="BY354" s="93"/>
    </row>
    <row r="355" spans="3:79" s="6" customFormat="1" ht="38.25">
      <c r="E355" s="109" t="s">
        <v>580</v>
      </c>
      <c r="F355" s="4"/>
      <c r="G355" s="4"/>
      <c r="I355" s="247"/>
      <c r="J355" s="2"/>
      <c r="K355" s="3"/>
      <c r="L355" s="2"/>
      <c r="M355" s="2"/>
      <c r="N355" s="150"/>
      <c r="O355" s="2"/>
      <c r="P355" s="2"/>
      <c r="Q355" s="2"/>
      <c r="R355" s="2"/>
      <c r="S355" s="76"/>
      <c r="T355" s="2"/>
      <c r="U355" s="2"/>
      <c r="V355" s="2"/>
      <c r="W355" s="2"/>
      <c r="X355" s="2"/>
      <c r="Y355" s="2"/>
      <c r="Z355" s="2"/>
      <c r="AA355" s="131"/>
      <c r="AB355" s="132"/>
      <c r="AC355" s="2"/>
      <c r="AD355" s="2"/>
      <c r="AE355" s="71"/>
      <c r="AF355" s="2"/>
      <c r="AG355" s="2"/>
      <c r="AH355" s="2"/>
      <c r="AI355" s="2"/>
      <c r="AJ355" s="2"/>
      <c r="AK355" s="126" t="s">
        <v>815</v>
      </c>
      <c r="AL355" s="84">
        <f>AL351-AL354</f>
        <v>171277954.2815609</v>
      </c>
      <c r="AM355" s="84">
        <f>AM351-AM354</f>
        <v>0</v>
      </c>
      <c r="AN355" s="2"/>
      <c r="AO355" s="2"/>
      <c r="AP355" s="2"/>
      <c r="AQ355" s="2"/>
      <c r="AR355" s="2"/>
      <c r="AS355" s="2"/>
      <c r="AT355" s="2"/>
      <c r="AU355" s="88">
        <f>AU351-AU354</f>
        <v>171277954.28155851</v>
      </c>
      <c r="AV355" s="301"/>
      <c r="AW355" s="301"/>
      <c r="AX355" s="301"/>
      <c r="AY355" s="301"/>
      <c r="AZ355" s="301"/>
      <c r="BA355" s="320"/>
      <c r="BB355" s="301"/>
      <c r="BC355" s="301"/>
      <c r="BD355" s="301"/>
      <c r="BE355" s="301"/>
      <c r="BF355" s="301"/>
      <c r="BG355" s="301"/>
      <c r="BH355" s="301"/>
      <c r="BI355" s="301"/>
      <c r="BJ355" s="301"/>
      <c r="BK355" s="301"/>
      <c r="BL355" s="301"/>
      <c r="BM355" s="301"/>
      <c r="BN355" s="301"/>
      <c r="BO355" s="301"/>
      <c r="BP355" s="301"/>
      <c r="BQ355" s="301"/>
      <c r="BR355" s="301"/>
      <c r="BS355" s="301"/>
      <c r="BT355" s="88"/>
      <c r="BU355" s="301"/>
      <c r="BV355" s="301"/>
      <c r="BW355" s="78"/>
      <c r="BX355" s="93"/>
      <c r="BY355" s="93"/>
    </row>
    <row r="356" spans="3:79" s="6" customFormat="1">
      <c r="E356" s="109" t="s">
        <v>599</v>
      </c>
      <c r="F356" s="4"/>
      <c r="G356" s="4"/>
      <c r="I356" s="247"/>
      <c r="J356" s="2"/>
      <c r="K356" s="3"/>
      <c r="L356" s="2"/>
      <c r="M356" s="2"/>
      <c r="N356" s="150"/>
      <c r="O356" s="2"/>
      <c r="P356" s="2"/>
      <c r="Q356" s="2"/>
      <c r="R356" s="2"/>
      <c r="S356" s="76"/>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88"/>
      <c r="AV356" s="301"/>
      <c r="AW356" s="301"/>
      <c r="AX356" s="301"/>
      <c r="AY356" s="301"/>
      <c r="AZ356" s="301"/>
      <c r="BA356" s="320"/>
      <c r="BB356" s="301"/>
      <c r="BC356" s="301"/>
      <c r="BD356" s="301"/>
      <c r="BE356" s="301"/>
      <c r="BF356" s="301"/>
      <c r="BG356" s="301"/>
      <c r="BH356" s="301"/>
      <c r="BI356" s="301"/>
      <c r="BJ356" s="301"/>
      <c r="BK356" s="301"/>
      <c r="BL356" s="301"/>
      <c r="BM356" s="301"/>
      <c r="BN356" s="301"/>
      <c r="BO356" s="301"/>
      <c r="BP356" s="301"/>
      <c r="BQ356" s="301"/>
      <c r="BR356" s="301"/>
      <c r="BS356" s="301"/>
      <c r="BT356" s="88"/>
      <c r="BU356" s="301"/>
      <c r="BV356" s="301"/>
      <c r="BW356" s="78"/>
      <c r="BX356" s="93"/>
      <c r="BY356" s="93"/>
      <c r="BZ356" s="2"/>
      <c r="CA356" s="2"/>
    </row>
    <row r="357" spans="3:79" s="6" customFormat="1">
      <c r="E357" s="109" t="s">
        <v>600</v>
      </c>
      <c r="F357" s="4"/>
      <c r="G357" s="4"/>
      <c r="I357" s="247"/>
      <c r="J357" s="2"/>
      <c r="K357" s="2"/>
      <c r="L357" s="2"/>
      <c r="M357" s="2"/>
      <c r="N357" s="150"/>
      <c r="O357" s="2"/>
      <c r="P357" s="2"/>
      <c r="Q357" s="2"/>
      <c r="R357" s="2"/>
      <c r="S357" s="76"/>
      <c r="T357" s="2"/>
      <c r="U357" s="2"/>
      <c r="V357" s="2"/>
      <c r="W357" s="2"/>
      <c r="X357" s="2"/>
      <c r="Y357" s="2"/>
      <c r="Z357" s="2"/>
      <c r="AA357" s="2"/>
      <c r="AB357" s="2"/>
      <c r="AC357" s="2"/>
      <c r="AD357" s="2"/>
      <c r="AE357" s="2"/>
      <c r="AF357" s="2"/>
      <c r="AG357" s="2"/>
      <c r="AH357" s="2"/>
      <c r="AI357" s="2"/>
      <c r="AJ357" s="2"/>
      <c r="AK357" s="2"/>
      <c r="AL357" s="85"/>
      <c r="AM357" s="2"/>
      <c r="AN357" s="2"/>
      <c r="AO357" s="2"/>
      <c r="AP357" s="2"/>
      <c r="AQ357" s="85"/>
      <c r="AR357" s="2"/>
      <c r="AS357" s="2"/>
      <c r="AT357" s="2"/>
      <c r="AU357" s="85"/>
      <c r="AV357" s="301"/>
      <c r="AW357" s="301"/>
      <c r="AX357" s="301"/>
      <c r="AY357" s="301"/>
      <c r="AZ357" s="301"/>
      <c r="BA357" s="320"/>
      <c r="BB357" s="301"/>
      <c r="BC357" s="301"/>
      <c r="BD357" s="301"/>
      <c r="BE357" s="301"/>
      <c r="BF357" s="301"/>
      <c r="BG357" s="301"/>
      <c r="BH357" s="301"/>
      <c r="BI357" s="301"/>
      <c r="BJ357" s="301"/>
      <c r="BK357" s="301"/>
      <c r="BL357" s="301"/>
      <c r="BM357" s="301"/>
      <c r="BN357" s="301"/>
      <c r="BO357" s="301"/>
      <c r="BP357" s="301"/>
      <c r="BQ357" s="301"/>
      <c r="BR357" s="301"/>
      <c r="BS357" s="301"/>
      <c r="BT357" s="88"/>
      <c r="BU357" s="301"/>
      <c r="BV357" s="301"/>
      <c r="BW357" s="78"/>
      <c r="BX357" s="93"/>
      <c r="BY357" s="93"/>
      <c r="BZ357" s="2"/>
      <c r="CA357" s="2"/>
    </row>
    <row r="358" spans="3:79" s="6" customFormat="1">
      <c r="E358" s="109" t="s">
        <v>581</v>
      </c>
      <c r="F358" s="4"/>
      <c r="G358" s="4"/>
      <c r="I358" s="247"/>
      <c r="J358" s="2"/>
      <c r="K358" s="2"/>
      <c r="L358" s="2"/>
      <c r="M358" s="2"/>
      <c r="N358" s="150"/>
      <c r="O358" s="2"/>
      <c r="P358" s="2"/>
      <c r="Q358" s="2"/>
      <c r="R358" s="2"/>
      <c r="S358" s="76"/>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88"/>
      <c r="AV358" s="301"/>
      <c r="AW358" s="301"/>
      <c r="AX358" s="301"/>
      <c r="AY358" s="301"/>
      <c r="AZ358" s="301"/>
      <c r="BA358" s="320"/>
      <c r="BB358" s="301"/>
      <c r="BC358" s="301"/>
      <c r="BD358" s="301"/>
      <c r="BE358" s="301"/>
      <c r="BF358" s="301"/>
      <c r="BG358" s="301"/>
      <c r="BH358" s="301"/>
      <c r="BI358" s="301"/>
      <c r="BJ358" s="301"/>
      <c r="BK358" s="301"/>
      <c r="BL358" s="301"/>
      <c r="BM358" s="301"/>
      <c r="BN358" s="301"/>
      <c r="BO358" s="301"/>
      <c r="BP358" s="301"/>
      <c r="BQ358" s="301"/>
      <c r="BR358" s="301"/>
      <c r="BS358" s="301"/>
      <c r="BT358" s="88"/>
      <c r="BU358" s="301"/>
      <c r="BV358" s="301"/>
      <c r="BW358" s="78"/>
      <c r="BX358" s="93"/>
      <c r="BY358" s="93"/>
      <c r="BZ358" s="2"/>
      <c r="CA358" s="2"/>
    </row>
    <row r="359" spans="3:79" s="6" customFormat="1">
      <c r="E359" s="99" t="s">
        <v>601</v>
      </c>
      <c r="F359" s="4"/>
      <c r="G359" s="4"/>
      <c r="I359" s="247"/>
      <c r="J359" s="2"/>
      <c r="K359" s="2"/>
      <c r="L359" s="2"/>
      <c r="M359" s="2"/>
      <c r="N359" s="150"/>
      <c r="O359" s="2"/>
      <c r="P359" s="2"/>
      <c r="Q359" s="2"/>
      <c r="R359" s="2"/>
      <c r="S359" s="76"/>
      <c r="T359" s="2"/>
      <c r="U359" s="2"/>
      <c r="V359" s="2"/>
      <c r="W359" s="2"/>
      <c r="X359" s="2"/>
      <c r="Y359" s="2"/>
      <c r="Z359" s="2"/>
      <c r="AA359" s="2"/>
      <c r="AB359" s="2"/>
      <c r="AC359" s="2"/>
      <c r="AD359" s="2"/>
      <c r="AE359" s="2"/>
      <c r="AF359" s="2"/>
      <c r="AG359" s="2"/>
      <c r="AH359" s="2"/>
      <c r="AI359" s="2"/>
      <c r="AJ359" s="2"/>
      <c r="AK359" s="2"/>
      <c r="AL359" s="88"/>
      <c r="AM359" s="5"/>
      <c r="AN359" s="5"/>
      <c r="AO359" s="81"/>
      <c r="AP359" s="5"/>
      <c r="AQ359" s="5"/>
      <c r="AS359" s="78"/>
      <c r="AV359" s="88"/>
      <c r="AW359" s="88"/>
      <c r="AX359" s="88"/>
      <c r="AY359" s="88"/>
      <c r="AZ359" s="88"/>
      <c r="BA359" s="321"/>
      <c r="BB359" s="88"/>
      <c r="BC359" s="88"/>
      <c r="BD359" s="88"/>
      <c r="BE359" s="88"/>
      <c r="BF359" s="88"/>
      <c r="BG359" s="88"/>
      <c r="BH359" s="88"/>
      <c r="BI359" s="88"/>
      <c r="BJ359" s="88"/>
      <c r="BK359" s="88"/>
      <c r="BL359" s="88"/>
      <c r="BM359" s="88"/>
      <c r="BN359" s="88"/>
      <c r="BO359" s="88"/>
      <c r="BP359" s="88"/>
      <c r="BQ359" s="88"/>
      <c r="BR359" s="301"/>
      <c r="BS359" s="301"/>
      <c r="BT359" s="88"/>
      <c r="BU359" s="301"/>
      <c r="BV359" s="301"/>
      <c r="BX359" s="93"/>
      <c r="BY359" s="93"/>
    </row>
    <row r="360" spans="3:79" s="6" customFormat="1">
      <c r="E360" s="109" t="s">
        <v>602</v>
      </c>
      <c r="F360" s="4"/>
      <c r="G360" s="4"/>
      <c r="I360" s="247"/>
      <c r="J360" s="2"/>
      <c r="K360" s="2"/>
      <c r="L360" s="2"/>
      <c r="M360" s="2"/>
      <c r="N360" s="150"/>
      <c r="O360" s="2"/>
      <c r="P360" s="2"/>
      <c r="Q360" s="2"/>
      <c r="R360" s="2"/>
      <c r="S360" s="76"/>
      <c r="T360" s="2"/>
      <c r="U360" s="2"/>
      <c r="V360" s="2"/>
      <c r="W360" s="2"/>
      <c r="X360" s="2"/>
      <c r="Y360" s="2"/>
      <c r="Z360" s="2"/>
      <c r="AA360" s="2"/>
      <c r="AB360" s="2"/>
      <c r="AC360" s="2"/>
      <c r="AD360" s="2"/>
      <c r="AE360" s="2"/>
      <c r="AF360" s="2"/>
      <c r="AG360" s="2"/>
      <c r="AH360" s="2"/>
      <c r="AI360" s="2"/>
      <c r="AJ360" s="2"/>
      <c r="AK360" s="2"/>
      <c r="AL360" s="88"/>
      <c r="AM360" s="5"/>
      <c r="AN360" s="5"/>
      <c r="AO360" s="81"/>
      <c r="AP360" s="5"/>
      <c r="AQ360" s="5"/>
      <c r="AS360" s="78"/>
      <c r="AV360" s="88"/>
      <c r="AW360" s="88"/>
      <c r="AX360" s="88"/>
      <c r="AY360" s="88"/>
      <c r="AZ360" s="88"/>
      <c r="BA360" s="321"/>
      <c r="BB360" s="88"/>
      <c r="BC360" s="88"/>
      <c r="BD360" s="88"/>
      <c r="BE360" s="88"/>
      <c r="BF360" s="88"/>
      <c r="BG360" s="88"/>
      <c r="BH360" s="88"/>
      <c r="BI360" s="88"/>
      <c r="BJ360" s="88"/>
      <c r="BK360" s="88"/>
      <c r="BL360" s="88"/>
      <c r="BM360" s="88"/>
      <c r="BN360" s="88"/>
      <c r="BO360" s="88"/>
      <c r="BP360" s="88"/>
      <c r="BQ360" s="88"/>
      <c r="BR360" s="301"/>
      <c r="BS360" s="301"/>
      <c r="BT360" s="88"/>
      <c r="BU360" s="301"/>
      <c r="BV360" s="301"/>
      <c r="BX360" s="93"/>
      <c r="BY360" s="93"/>
    </row>
    <row r="361" spans="3:79" s="6" customFormat="1">
      <c r="E361" s="109" t="s">
        <v>603</v>
      </c>
      <c r="F361" s="4"/>
      <c r="G361" s="4"/>
      <c r="I361" s="247"/>
      <c r="J361" s="2"/>
      <c r="K361" s="2"/>
      <c r="L361" s="2"/>
      <c r="M361" s="2"/>
      <c r="N361" s="150"/>
      <c r="O361" s="2"/>
      <c r="P361" s="2"/>
      <c r="Q361" s="2"/>
      <c r="R361" s="2"/>
      <c r="S361" s="76"/>
      <c r="T361" s="2"/>
      <c r="U361" s="2"/>
      <c r="V361" s="2"/>
      <c r="W361" s="2"/>
      <c r="X361" s="2"/>
      <c r="Y361" s="2"/>
      <c r="Z361" s="2"/>
      <c r="AA361" s="2"/>
      <c r="AB361" s="2"/>
      <c r="AC361" s="2"/>
      <c r="AD361" s="2"/>
      <c r="AE361" s="2"/>
      <c r="AF361" s="2"/>
      <c r="AG361" s="2"/>
      <c r="AH361" s="2"/>
      <c r="AI361" s="2"/>
      <c r="AJ361" s="2"/>
      <c r="AK361" s="2"/>
      <c r="AL361" s="88"/>
      <c r="AM361" s="5"/>
      <c r="AN361" s="5"/>
      <c r="AO361" s="81"/>
      <c r="AP361" s="5"/>
      <c r="AQ361" s="5"/>
      <c r="AS361" s="78"/>
      <c r="AV361" s="88"/>
      <c r="AW361" s="88"/>
      <c r="AX361" s="88"/>
      <c r="AY361" s="88"/>
      <c r="AZ361" s="88"/>
      <c r="BA361" s="321"/>
      <c r="BB361" s="88"/>
      <c r="BC361" s="88"/>
      <c r="BD361" s="88"/>
      <c r="BE361" s="88"/>
      <c r="BF361" s="88"/>
      <c r="BG361" s="88"/>
      <c r="BH361" s="88"/>
      <c r="BI361" s="88"/>
      <c r="BJ361" s="88"/>
      <c r="BK361" s="88"/>
      <c r="BL361" s="88"/>
      <c r="BM361" s="88"/>
      <c r="BN361" s="88"/>
      <c r="BO361" s="88"/>
      <c r="BP361" s="88"/>
      <c r="BQ361" s="88"/>
      <c r="BR361" s="301"/>
      <c r="BS361" s="301"/>
      <c r="BT361" s="88"/>
      <c r="BU361" s="301"/>
      <c r="BV361" s="301"/>
      <c r="BX361" s="93"/>
      <c r="BY361" s="93"/>
    </row>
    <row r="362" spans="3:79">
      <c r="C362" s="6"/>
      <c r="D362" s="6"/>
      <c r="E362" s="108" t="s">
        <v>604</v>
      </c>
      <c r="AL362" s="88"/>
      <c r="AM362" s="5"/>
      <c r="AN362" s="5"/>
      <c r="AO362" s="81"/>
      <c r="AP362" s="5"/>
      <c r="AQ362" s="5"/>
      <c r="AR362"/>
      <c r="AS362" s="78"/>
      <c r="AT362"/>
      <c r="AU362"/>
      <c r="AV362" s="88"/>
      <c r="AW362" s="88"/>
      <c r="AX362" s="88"/>
      <c r="AY362" s="88"/>
      <c r="AZ362" s="88"/>
      <c r="BA362" s="88"/>
      <c r="BB362" s="88"/>
      <c r="BC362" s="88"/>
      <c r="BD362" s="88"/>
      <c r="BE362" s="88"/>
      <c r="BF362" s="88"/>
      <c r="BG362" s="88"/>
      <c r="BH362" s="88"/>
      <c r="BI362" s="88"/>
      <c r="BJ362" s="88"/>
      <c r="BK362" s="88"/>
      <c r="BL362" s="88"/>
      <c r="BM362" s="88"/>
      <c r="BN362" s="88"/>
      <c r="BO362" s="88"/>
      <c r="BP362" s="88"/>
      <c r="BQ362" s="88"/>
      <c r="BW362"/>
      <c r="BX362" s="93"/>
      <c r="BY362" s="93"/>
      <c r="BZ362"/>
      <c r="CA362"/>
    </row>
    <row r="363" spans="3:79">
      <c r="C363" s="6"/>
      <c r="D363" s="6"/>
      <c r="AL363" s="88"/>
      <c r="AM363" s="5"/>
      <c r="AN363" s="5"/>
      <c r="AO363" s="81"/>
      <c r="AP363" s="5"/>
      <c r="AQ363" s="5"/>
      <c r="AR363"/>
      <c r="AS363" s="78"/>
      <c r="AT363"/>
      <c r="AU363"/>
      <c r="AV363" s="88"/>
      <c r="AW363" s="88"/>
      <c r="AX363" s="88"/>
      <c r="AY363" s="88"/>
      <c r="AZ363" s="88"/>
      <c r="BA363" s="88"/>
      <c r="BB363" s="88"/>
      <c r="BC363" s="88"/>
      <c r="BD363" s="88"/>
      <c r="BE363" s="88"/>
      <c r="BF363" s="88"/>
      <c r="BG363" s="88"/>
      <c r="BH363" s="88"/>
      <c r="BI363" s="88"/>
      <c r="BJ363" s="88"/>
      <c r="BK363" s="88"/>
      <c r="BL363" s="88"/>
      <c r="BM363" s="88"/>
      <c r="BN363" s="88"/>
      <c r="BO363" s="88"/>
      <c r="BP363" s="88"/>
      <c r="BQ363" s="88"/>
      <c r="BW363"/>
      <c r="BX363" s="93"/>
      <c r="BY363" s="93"/>
      <c r="BZ363"/>
      <c r="CA363"/>
    </row>
    <row r="364" spans="3:79">
      <c r="C364" s="6"/>
      <c r="D364" s="6"/>
      <c r="O364" s="252"/>
      <c r="Q364" s="252"/>
      <c r="AL364" s="88"/>
      <c r="AM364" s="5"/>
      <c r="AN364" s="5"/>
      <c r="AO364" s="81"/>
      <c r="AP364" s="5"/>
      <c r="AQ364" s="5"/>
      <c r="AR364"/>
      <c r="AS364" s="78"/>
      <c r="AT364"/>
      <c r="AU364"/>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W364"/>
      <c r="BX364" s="93"/>
      <c r="BY364" s="93"/>
      <c r="BZ364"/>
      <c r="CA364"/>
    </row>
    <row r="365" spans="3:79">
      <c r="C365" s="6"/>
      <c r="D365" s="6"/>
      <c r="AL365" s="88"/>
      <c r="AM365" s="5"/>
      <c r="AN365" s="5"/>
      <c r="AO365" s="81"/>
      <c r="AP365" s="5"/>
      <c r="AQ365" s="5"/>
      <c r="AR365"/>
      <c r="AS365" s="78"/>
      <c r="AT365"/>
      <c r="AU365"/>
      <c r="AV365" s="88"/>
      <c r="AW365" s="88"/>
      <c r="AX365" s="88"/>
      <c r="AY365" s="88"/>
      <c r="AZ365" s="88"/>
      <c r="BA365" s="88"/>
      <c r="BB365" s="88"/>
      <c r="BC365" s="88"/>
      <c r="BD365" s="88"/>
      <c r="BE365" s="88"/>
      <c r="BF365" s="88"/>
      <c r="BG365" s="88"/>
      <c r="BH365" s="88"/>
      <c r="BI365" s="88"/>
      <c r="BJ365" s="88"/>
      <c r="BK365" s="88"/>
      <c r="BL365" s="88"/>
      <c r="BM365" s="88"/>
      <c r="BN365" s="88"/>
      <c r="BO365" s="88"/>
      <c r="BP365" s="88"/>
      <c r="BQ365" s="88"/>
      <c r="BW365"/>
      <c r="BX365" s="93"/>
      <c r="BY365" s="93"/>
      <c r="BZ365"/>
      <c r="CA365"/>
    </row>
    <row r="366" spans="3:79">
      <c r="C366" s="6"/>
      <c r="D366" s="6"/>
    </row>
    <row r="367" spans="3:79">
      <c r="S367" s="252"/>
    </row>
    <row r="368" spans="3:79">
      <c r="AC368" s="84"/>
    </row>
    <row r="369" spans="19:42">
      <c r="S369" s="252"/>
    </row>
    <row r="370" spans="19:42">
      <c r="S370" s="252"/>
    </row>
    <row r="372" spans="19:42">
      <c r="AC372" s="84"/>
    </row>
    <row r="380" spans="19:42">
      <c r="AP380" s="2">
        <f>AU6/AC6</f>
        <v>0.33218063052095065</v>
      </c>
    </row>
  </sheetData>
  <autoFilter ref="A2:CB362"/>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8"/>
  <sheetViews>
    <sheetView workbookViewId="0">
      <selection activeCell="F25" sqref="F25"/>
    </sheetView>
  </sheetViews>
  <sheetFormatPr defaultColWidth="9.140625" defaultRowHeight="12.75"/>
  <cols>
    <col min="1" max="2" width="10" style="6" bestFit="1" customWidth="1"/>
    <col min="3" max="3" width="11.42578125" style="6" bestFit="1" customWidth="1"/>
    <col min="4" max="5" width="15.28515625" style="6" bestFit="1" customWidth="1"/>
    <col min="6" max="6" width="79.5703125" style="6" bestFit="1" customWidth="1"/>
    <col min="7" max="7" width="60.5703125" style="6" bestFit="1" customWidth="1"/>
    <col min="8" max="8" width="7.42578125" style="6" bestFit="1" customWidth="1"/>
    <col min="9" max="9" width="9" style="6" bestFit="1" customWidth="1"/>
    <col min="10" max="19" width="15" style="6" bestFit="1" customWidth="1"/>
    <col min="20" max="21" width="14" style="6" bestFit="1" customWidth="1"/>
    <col min="22" max="22" width="12.28515625" style="6" bestFit="1" customWidth="1"/>
    <col min="23" max="23" width="8.42578125" style="6" bestFit="1" customWidth="1"/>
    <col min="24" max="24" width="12.85546875" style="6" bestFit="1" customWidth="1"/>
    <col min="25" max="25" width="14.5703125" style="6" bestFit="1" customWidth="1"/>
    <col min="26" max="26" width="10.7109375" style="6" bestFit="1" customWidth="1"/>
    <col min="27" max="28" width="11.140625" style="6" bestFit="1" customWidth="1"/>
    <col min="29" max="29" width="13.85546875" style="6" bestFit="1" customWidth="1"/>
    <col min="30" max="31" width="11.140625" style="6" bestFit="1" customWidth="1"/>
    <col min="32" max="33" width="8.85546875" style="6" bestFit="1" customWidth="1"/>
    <col min="34" max="34" width="9.140625" style="6"/>
    <col min="35" max="35" width="8.85546875" style="6" bestFit="1" customWidth="1"/>
    <col min="36" max="37" width="13.85546875" style="6" bestFit="1" customWidth="1"/>
    <col min="38" max="39" width="11.140625" style="6" bestFit="1" customWidth="1"/>
    <col min="40" max="41" width="8.42578125" style="6" bestFit="1" customWidth="1"/>
    <col min="42" max="43" width="11.140625" style="6" bestFit="1" customWidth="1"/>
    <col min="44" max="44" width="10.140625" style="6" bestFit="1" customWidth="1"/>
    <col min="45" max="46" width="11.7109375" style="6" bestFit="1" customWidth="1"/>
    <col min="47" max="16384" width="9.140625" style="6"/>
  </cols>
  <sheetData>
    <row r="1" spans="1:46" ht="140.25">
      <c r="A1" s="245" t="s">
        <v>2206</v>
      </c>
      <c r="B1" s="245" t="s">
        <v>2201</v>
      </c>
      <c r="C1" s="147" t="s">
        <v>598</v>
      </c>
      <c r="D1" s="323" t="s">
        <v>579</v>
      </c>
      <c r="E1" s="323" t="s">
        <v>582</v>
      </c>
      <c r="F1" s="268" t="s">
        <v>0</v>
      </c>
      <c r="G1" s="245" t="s">
        <v>560</v>
      </c>
      <c r="H1" s="147" t="s">
        <v>561</v>
      </c>
      <c r="I1" s="147" t="s">
        <v>818</v>
      </c>
      <c r="J1" s="147" t="s">
        <v>3</v>
      </c>
      <c r="K1" s="147" t="s">
        <v>5</v>
      </c>
      <c r="L1" s="149" t="s">
        <v>639</v>
      </c>
      <c r="M1" s="147" t="s">
        <v>2193</v>
      </c>
      <c r="N1" s="147" t="s">
        <v>2199</v>
      </c>
      <c r="O1" s="147" t="s">
        <v>6</v>
      </c>
      <c r="P1" s="147" t="s">
        <v>2208</v>
      </c>
      <c r="Q1" s="147" t="s">
        <v>606</v>
      </c>
      <c r="R1" s="324" t="s">
        <v>636</v>
      </c>
      <c r="S1" s="324" t="s">
        <v>637</v>
      </c>
      <c r="T1" s="147" t="s">
        <v>8</v>
      </c>
      <c r="U1" s="147" t="s">
        <v>9</v>
      </c>
      <c r="V1" s="147" t="s">
        <v>10</v>
      </c>
      <c r="W1" s="147" t="s">
        <v>11</v>
      </c>
      <c r="X1" s="147" t="s">
        <v>12</v>
      </c>
      <c r="Y1" s="147" t="s">
        <v>607</v>
      </c>
      <c r="Z1" s="147" t="s">
        <v>651</v>
      </c>
      <c r="AA1" s="147" t="s">
        <v>632</v>
      </c>
      <c r="AB1" s="147" t="s">
        <v>1475</v>
      </c>
      <c r="AC1" s="325" t="s">
        <v>655</v>
      </c>
      <c r="AD1" s="326" t="s">
        <v>654</v>
      </c>
      <c r="AE1" s="326" t="s">
        <v>653</v>
      </c>
      <c r="AF1" s="326" t="s">
        <v>656</v>
      </c>
      <c r="AG1" s="326" t="s">
        <v>657</v>
      </c>
      <c r="AH1" s="326" t="s">
        <v>658</v>
      </c>
      <c r="AI1" s="326" t="s">
        <v>659</v>
      </c>
      <c r="AJ1" s="147" t="s">
        <v>633</v>
      </c>
      <c r="AK1" s="147" t="s">
        <v>644</v>
      </c>
      <c r="AL1" s="147" t="s">
        <v>634</v>
      </c>
      <c r="AM1" s="324" t="s">
        <v>645</v>
      </c>
      <c r="AN1" s="324" t="s">
        <v>647</v>
      </c>
      <c r="AO1" s="147" t="s">
        <v>649</v>
      </c>
      <c r="AP1" s="324" t="s">
        <v>646</v>
      </c>
      <c r="AQ1" s="324" t="s">
        <v>648</v>
      </c>
      <c r="AR1" s="147" t="s">
        <v>650</v>
      </c>
      <c r="AS1" s="327" t="s">
        <v>635</v>
      </c>
      <c r="AT1" s="327" t="s">
        <v>1476</v>
      </c>
    </row>
    <row r="2" spans="1:46">
      <c r="A2" s="246" t="s">
        <v>66</v>
      </c>
      <c r="B2" s="246" t="s">
        <v>66</v>
      </c>
      <c r="C2" s="129" t="s">
        <v>600</v>
      </c>
      <c r="D2" s="130"/>
      <c r="E2" s="130" t="s">
        <v>962</v>
      </c>
      <c r="F2" s="130" t="s">
        <v>1038</v>
      </c>
      <c r="G2" s="246" t="s">
        <v>1321</v>
      </c>
      <c r="H2" s="125"/>
      <c r="I2" s="125" t="s">
        <v>1312</v>
      </c>
      <c r="J2" s="136">
        <v>12138803.289999999</v>
      </c>
      <c r="K2" s="136">
        <v>29295627</v>
      </c>
      <c r="L2" s="151">
        <v>-1</v>
      </c>
      <c r="M2" s="136">
        <v>0</v>
      </c>
      <c r="N2" s="136">
        <v>0</v>
      </c>
      <c r="O2" s="136">
        <v>0</v>
      </c>
      <c r="P2" s="136">
        <v>0</v>
      </c>
      <c r="Q2" s="136">
        <v>0</v>
      </c>
      <c r="R2" s="136" t="b">
        <v>0</v>
      </c>
      <c r="S2" s="136" t="b">
        <v>0</v>
      </c>
      <c r="T2" s="136">
        <v>435509</v>
      </c>
      <c r="U2" s="136">
        <v>0</v>
      </c>
      <c r="V2" s="136">
        <v>0</v>
      </c>
      <c r="W2" s="136">
        <v>0</v>
      </c>
      <c r="X2" s="136">
        <v>0</v>
      </c>
      <c r="Y2" s="269">
        <v>435509</v>
      </c>
      <c r="Z2" s="269">
        <v>0</v>
      </c>
      <c r="AA2" s="269">
        <v>435509</v>
      </c>
      <c r="AB2" s="328">
        <v>37190513.014873557</v>
      </c>
      <c r="AC2" s="329">
        <v>0</v>
      </c>
      <c r="AD2" s="329">
        <v>0</v>
      </c>
      <c r="AE2" s="329">
        <v>435509</v>
      </c>
      <c r="AF2" s="329">
        <v>0</v>
      </c>
      <c r="AG2" s="329">
        <v>0</v>
      </c>
      <c r="AH2" s="329">
        <v>0</v>
      </c>
      <c r="AI2" s="329">
        <v>0</v>
      </c>
      <c r="AJ2" s="330">
        <v>547065.83822057105</v>
      </c>
      <c r="AK2" s="328">
        <v>0</v>
      </c>
      <c r="AL2" s="269">
        <v>0</v>
      </c>
      <c r="AM2" s="269">
        <v>0</v>
      </c>
      <c r="AN2" s="269">
        <v>0</v>
      </c>
      <c r="AO2" s="269">
        <v>0</v>
      </c>
      <c r="AP2" s="269">
        <v>0</v>
      </c>
      <c r="AQ2" s="269">
        <v>0</v>
      </c>
      <c r="AR2" s="269">
        <v>0</v>
      </c>
      <c r="AS2" s="313">
        <v>547065.83822057105</v>
      </c>
      <c r="AT2" s="310">
        <v>347974.95</v>
      </c>
    </row>
    <row r="3" spans="1:46">
      <c r="A3" s="246" t="s">
        <v>67</v>
      </c>
      <c r="B3" s="246" t="s">
        <v>67</v>
      </c>
      <c r="C3" s="129" t="s">
        <v>600</v>
      </c>
      <c r="D3" s="130"/>
      <c r="E3" s="130" t="s">
        <v>962</v>
      </c>
      <c r="F3" s="130" t="s">
        <v>1040</v>
      </c>
      <c r="G3" s="246" t="s">
        <v>1323</v>
      </c>
      <c r="H3" s="125"/>
      <c r="I3" s="125" t="s">
        <v>1312</v>
      </c>
      <c r="J3" s="136">
        <v>18631641.359999999</v>
      </c>
      <c r="K3" s="136">
        <v>30201317</v>
      </c>
      <c r="L3" s="151">
        <v>-1</v>
      </c>
      <c r="M3" s="136">
        <v>0</v>
      </c>
      <c r="N3" s="136">
        <v>0</v>
      </c>
      <c r="O3" s="136">
        <v>0</v>
      </c>
      <c r="P3" s="136">
        <v>0</v>
      </c>
      <c r="Q3" s="136">
        <v>0</v>
      </c>
      <c r="R3" s="136" t="b">
        <v>0</v>
      </c>
      <c r="S3" s="136" t="b">
        <v>0</v>
      </c>
      <c r="T3" s="136">
        <v>552485</v>
      </c>
      <c r="U3" s="136">
        <v>0</v>
      </c>
      <c r="V3" s="136">
        <v>0</v>
      </c>
      <c r="W3" s="136">
        <v>0</v>
      </c>
      <c r="X3" s="136">
        <v>0</v>
      </c>
      <c r="Y3" s="269">
        <v>552485</v>
      </c>
      <c r="Z3" s="269">
        <v>0</v>
      </c>
      <c r="AA3" s="269">
        <v>552485</v>
      </c>
      <c r="AB3" s="328">
        <v>37190513.014873557</v>
      </c>
      <c r="AC3" s="329">
        <v>0</v>
      </c>
      <c r="AD3" s="329">
        <v>0</v>
      </c>
      <c r="AE3" s="329">
        <v>552485</v>
      </c>
      <c r="AF3" s="329">
        <v>0</v>
      </c>
      <c r="AG3" s="329">
        <v>0</v>
      </c>
      <c r="AH3" s="329">
        <v>0</v>
      </c>
      <c r="AI3" s="329">
        <v>0</v>
      </c>
      <c r="AJ3" s="330">
        <v>694005.5650498434</v>
      </c>
      <c r="AK3" s="328">
        <v>0</v>
      </c>
      <c r="AL3" s="269">
        <v>0</v>
      </c>
      <c r="AM3" s="269">
        <v>0</v>
      </c>
      <c r="AN3" s="269">
        <v>0</v>
      </c>
      <c r="AO3" s="269">
        <v>0</v>
      </c>
      <c r="AP3" s="269">
        <v>0</v>
      </c>
      <c r="AQ3" s="269">
        <v>0</v>
      </c>
      <c r="AR3" s="269">
        <v>0</v>
      </c>
      <c r="AS3" s="313">
        <v>694005.5650498434</v>
      </c>
      <c r="AT3" s="310">
        <v>441439.64</v>
      </c>
    </row>
    <row r="4" spans="1:46">
      <c r="A4" s="296" t="s">
        <v>2191</v>
      </c>
      <c r="B4" s="246" t="s">
        <v>2191</v>
      </c>
      <c r="C4" s="129" t="s">
        <v>600</v>
      </c>
      <c r="D4" s="130"/>
      <c r="E4" s="130" t="s">
        <v>962</v>
      </c>
      <c r="F4" s="130" t="s">
        <v>1041</v>
      </c>
      <c r="G4" s="246" t="s">
        <v>1324</v>
      </c>
      <c r="H4" s="125"/>
      <c r="I4" s="125" t="s">
        <v>1312</v>
      </c>
      <c r="J4" s="136">
        <v>2187044.87</v>
      </c>
      <c r="K4" s="136">
        <v>7289601</v>
      </c>
      <c r="L4" s="151">
        <v>-1</v>
      </c>
      <c r="M4" s="136"/>
      <c r="N4" s="136">
        <v>0</v>
      </c>
      <c r="O4" s="136">
        <v>0</v>
      </c>
      <c r="P4" s="136">
        <v>0</v>
      </c>
      <c r="Q4" s="136">
        <v>0</v>
      </c>
      <c r="R4" s="136" t="b">
        <v>0</v>
      </c>
      <c r="S4" s="136" t="b">
        <v>0</v>
      </c>
      <c r="T4" s="136">
        <v>139712</v>
      </c>
      <c r="U4" s="136">
        <v>0</v>
      </c>
      <c r="V4" s="136">
        <v>0</v>
      </c>
      <c r="W4" s="136">
        <v>0</v>
      </c>
      <c r="X4" s="136">
        <v>0</v>
      </c>
      <c r="Y4" s="269">
        <v>139712</v>
      </c>
      <c r="Z4" s="269">
        <v>0</v>
      </c>
      <c r="AA4" s="269">
        <v>139712</v>
      </c>
      <c r="AB4" s="328">
        <v>37190513.014873557</v>
      </c>
      <c r="AC4" s="329">
        <v>0</v>
      </c>
      <c r="AD4" s="329">
        <v>0</v>
      </c>
      <c r="AE4" s="329">
        <v>139712</v>
      </c>
      <c r="AF4" s="329">
        <v>0</v>
      </c>
      <c r="AG4" s="329">
        <v>0</v>
      </c>
      <c r="AH4" s="329">
        <v>0</v>
      </c>
      <c r="AI4" s="329">
        <v>0</v>
      </c>
      <c r="AJ4" s="330">
        <v>175499.61628685615</v>
      </c>
      <c r="AK4" s="328">
        <v>0</v>
      </c>
      <c r="AL4" s="269">
        <v>0</v>
      </c>
      <c r="AM4" s="269">
        <v>0</v>
      </c>
      <c r="AN4" s="269">
        <v>0</v>
      </c>
      <c r="AO4" s="269">
        <v>0</v>
      </c>
      <c r="AP4" s="269">
        <v>0</v>
      </c>
      <c r="AQ4" s="269">
        <v>0</v>
      </c>
      <c r="AR4" s="269">
        <v>0</v>
      </c>
      <c r="AS4" s="313">
        <v>175499.61628685615</v>
      </c>
      <c r="AT4" s="310">
        <v>111630.93</v>
      </c>
    </row>
    <row r="5" spans="1:46">
      <c r="A5" s="246" t="s">
        <v>142</v>
      </c>
      <c r="B5" s="246" t="s">
        <v>142</v>
      </c>
      <c r="C5" s="129" t="s">
        <v>600</v>
      </c>
      <c r="D5" s="130"/>
      <c r="E5" s="130" t="s">
        <v>962</v>
      </c>
      <c r="F5" s="130" t="s">
        <v>1289</v>
      </c>
      <c r="G5" s="246" t="s">
        <v>573</v>
      </c>
      <c r="H5" s="125"/>
      <c r="I5" s="125" t="s">
        <v>1312</v>
      </c>
      <c r="J5" s="136">
        <v>11740966</v>
      </c>
      <c r="K5" s="136">
        <v>6996761</v>
      </c>
      <c r="L5" s="151">
        <v>5.2872448000000016E-2</v>
      </c>
      <c r="M5" s="136">
        <v>19728436.496445697</v>
      </c>
      <c r="N5" s="136">
        <v>0</v>
      </c>
      <c r="O5" s="136">
        <v>19728436.496445697</v>
      </c>
      <c r="P5" s="136">
        <v>0</v>
      </c>
      <c r="Q5" s="136">
        <v>19728436.496445697</v>
      </c>
      <c r="R5" s="136" t="b">
        <v>0</v>
      </c>
      <c r="S5" s="136" t="b">
        <v>0</v>
      </c>
      <c r="T5" s="136">
        <v>648159</v>
      </c>
      <c r="U5" s="136">
        <v>0</v>
      </c>
      <c r="V5" s="136">
        <v>0</v>
      </c>
      <c r="W5" s="136">
        <v>0</v>
      </c>
      <c r="X5" s="136">
        <v>0</v>
      </c>
      <c r="Y5" s="269">
        <v>648159</v>
      </c>
      <c r="Z5" s="269">
        <v>0</v>
      </c>
      <c r="AA5" s="269">
        <v>20376595.496445697</v>
      </c>
      <c r="AB5" s="328">
        <v>37190513.014873557</v>
      </c>
      <c r="AC5" s="329">
        <v>0</v>
      </c>
      <c r="AD5" s="329">
        <v>0</v>
      </c>
      <c r="AE5" s="329">
        <v>20376595.496445697</v>
      </c>
      <c r="AF5" s="329">
        <v>0</v>
      </c>
      <c r="AG5" s="329">
        <v>0</v>
      </c>
      <c r="AH5" s="329">
        <v>0</v>
      </c>
      <c r="AI5" s="329">
        <v>0</v>
      </c>
      <c r="AJ5" s="330">
        <v>25596116.946709663</v>
      </c>
      <c r="AK5" s="328">
        <v>0</v>
      </c>
      <c r="AL5" s="269">
        <v>0</v>
      </c>
      <c r="AM5" s="269">
        <v>0</v>
      </c>
      <c r="AN5" s="269">
        <v>0</v>
      </c>
      <c r="AO5" s="269">
        <v>0</v>
      </c>
      <c r="AP5" s="269">
        <v>0</v>
      </c>
      <c r="AQ5" s="269">
        <v>0</v>
      </c>
      <c r="AR5" s="269">
        <v>0</v>
      </c>
      <c r="AS5" s="313">
        <v>25596116.946709663</v>
      </c>
      <c r="AT5" s="310">
        <v>16281052.119999999</v>
      </c>
    </row>
    <row r="6" spans="1:46">
      <c r="A6" s="246" t="s">
        <v>154</v>
      </c>
      <c r="B6" s="246" t="s">
        <v>154</v>
      </c>
      <c r="C6" s="129" t="s">
        <v>600</v>
      </c>
      <c r="D6" s="130"/>
      <c r="E6" s="130"/>
      <c r="F6" s="130" t="s">
        <v>706</v>
      </c>
      <c r="G6" s="246" t="s">
        <v>562</v>
      </c>
      <c r="H6" s="125"/>
      <c r="I6" s="125" t="s">
        <v>1312</v>
      </c>
      <c r="J6" s="136">
        <v>18000253.241994955</v>
      </c>
      <c r="K6" s="136">
        <v>-926630</v>
      </c>
      <c r="L6" s="151">
        <v>-1</v>
      </c>
      <c r="M6" s="136">
        <v>0</v>
      </c>
      <c r="N6" s="136">
        <v>0</v>
      </c>
      <c r="O6" s="136">
        <v>0</v>
      </c>
      <c r="P6" s="136">
        <v>0</v>
      </c>
      <c r="Q6" s="136">
        <v>0</v>
      </c>
      <c r="R6" s="136" t="b">
        <v>0</v>
      </c>
      <c r="S6" s="136" t="b">
        <v>0</v>
      </c>
      <c r="T6" s="136">
        <v>4546502.4100000076</v>
      </c>
      <c r="U6" s="136">
        <v>344911.95000000088</v>
      </c>
      <c r="V6" s="136">
        <v>0</v>
      </c>
      <c r="W6" s="136">
        <v>0</v>
      </c>
      <c r="X6" s="136">
        <v>0</v>
      </c>
      <c r="Y6" s="269">
        <v>4891414.3600000087</v>
      </c>
      <c r="Z6" s="269">
        <v>0</v>
      </c>
      <c r="AA6" s="269">
        <v>4891414.3600000087</v>
      </c>
      <c r="AB6" s="328">
        <v>37190513.014873557</v>
      </c>
      <c r="AC6" s="329">
        <v>0</v>
      </c>
      <c r="AD6" s="329">
        <v>0</v>
      </c>
      <c r="AE6" s="329">
        <v>4891414.3600000087</v>
      </c>
      <c r="AF6" s="329">
        <v>0</v>
      </c>
      <c r="AG6" s="329">
        <v>0</v>
      </c>
      <c r="AH6" s="329">
        <v>0</v>
      </c>
      <c r="AI6" s="329">
        <v>0</v>
      </c>
      <c r="AJ6" s="330">
        <v>6144363.7144985357</v>
      </c>
      <c r="AK6" s="328">
        <v>0</v>
      </c>
      <c r="AL6" s="269">
        <v>0</v>
      </c>
      <c r="AM6" s="269">
        <v>0</v>
      </c>
      <c r="AN6" s="269">
        <v>0</v>
      </c>
      <c r="AO6" s="269">
        <v>0</v>
      </c>
      <c r="AP6" s="269">
        <v>0</v>
      </c>
      <c r="AQ6" s="269">
        <v>0</v>
      </c>
      <c r="AR6" s="269">
        <v>0</v>
      </c>
      <c r="AS6" s="313">
        <v>6144363.7144985357</v>
      </c>
      <c r="AT6" s="310">
        <v>3908276.6100000003</v>
      </c>
    </row>
    <row r="7" spans="1:46">
      <c r="A7" s="246" t="s">
        <v>259</v>
      </c>
      <c r="B7" s="246" t="s">
        <v>259</v>
      </c>
      <c r="C7" s="129" t="s">
        <v>600</v>
      </c>
      <c r="D7" s="130"/>
      <c r="E7" s="130"/>
      <c r="F7" s="130" t="s">
        <v>720</v>
      </c>
      <c r="G7" s="246" t="s">
        <v>1316</v>
      </c>
      <c r="H7" s="125"/>
      <c r="I7" s="125" t="s">
        <v>1312</v>
      </c>
      <c r="J7" s="136">
        <v>9093088.3699999973</v>
      </c>
      <c r="K7" s="136">
        <v>5914929</v>
      </c>
      <c r="L7" s="151">
        <v>-1</v>
      </c>
      <c r="M7" s="136">
        <v>0</v>
      </c>
      <c r="N7" s="136">
        <v>0</v>
      </c>
      <c r="O7" s="136">
        <v>0</v>
      </c>
      <c r="P7" s="136">
        <v>0</v>
      </c>
      <c r="Q7" s="136">
        <v>0</v>
      </c>
      <c r="R7" s="136" t="b">
        <v>0</v>
      </c>
      <c r="S7" s="136" t="b">
        <v>0</v>
      </c>
      <c r="T7" s="136">
        <v>594047</v>
      </c>
      <c r="U7" s="136">
        <v>0</v>
      </c>
      <c r="V7" s="136">
        <v>130122</v>
      </c>
      <c r="W7" s="136">
        <v>0</v>
      </c>
      <c r="X7" s="136">
        <v>-283427</v>
      </c>
      <c r="Y7" s="269">
        <v>440742</v>
      </c>
      <c r="Z7" s="269">
        <v>0</v>
      </c>
      <c r="AA7" s="269">
        <v>440742</v>
      </c>
      <c r="AB7" s="328">
        <v>37190513.014873557</v>
      </c>
      <c r="AC7" s="329">
        <v>0</v>
      </c>
      <c r="AD7" s="329">
        <v>0</v>
      </c>
      <c r="AE7" s="329">
        <v>440742</v>
      </c>
      <c r="AF7" s="329">
        <v>0</v>
      </c>
      <c r="AG7" s="329">
        <v>0</v>
      </c>
      <c r="AH7" s="329">
        <v>0</v>
      </c>
      <c r="AI7" s="329">
        <v>0</v>
      </c>
      <c r="AJ7" s="330">
        <v>553639.2856841326</v>
      </c>
      <c r="AK7" s="328">
        <v>0</v>
      </c>
      <c r="AL7" s="269">
        <v>0</v>
      </c>
      <c r="AM7" s="269">
        <v>0</v>
      </c>
      <c r="AN7" s="269">
        <v>0</v>
      </c>
      <c r="AO7" s="269">
        <v>0</v>
      </c>
      <c r="AP7" s="269">
        <v>0</v>
      </c>
      <c r="AQ7" s="269">
        <v>0</v>
      </c>
      <c r="AR7" s="269">
        <v>0</v>
      </c>
      <c r="AS7" s="313">
        <v>553639.2856841326</v>
      </c>
      <c r="AT7" s="310">
        <v>352156.14</v>
      </c>
    </row>
    <row r="8" spans="1:46">
      <c r="A8" s="246" t="s">
        <v>980</v>
      </c>
      <c r="B8" s="246" t="s">
        <v>980</v>
      </c>
      <c r="C8" s="129" t="s">
        <v>600</v>
      </c>
      <c r="D8" s="130"/>
      <c r="E8" s="130" t="s">
        <v>962</v>
      </c>
      <c r="F8" s="130" t="s">
        <v>1087</v>
      </c>
      <c r="G8" s="246" t="s">
        <v>563</v>
      </c>
      <c r="H8" s="125"/>
      <c r="I8" s="125" t="s">
        <v>1312</v>
      </c>
      <c r="J8" s="136">
        <v>1651499.82</v>
      </c>
      <c r="K8" s="136">
        <v>10931252</v>
      </c>
      <c r="L8" s="151">
        <v>-1</v>
      </c>
      <c r="M8" s="136">
        <v>0</v>
      </c>
      <c r="N8" s="136">
        <v>0</v>
      </c>
      <c r="O8" s="136">
        <v>0</v>
      </c>
      <c r="P8" s="136">
        <v>0</v>
      </c>
      <c r="Q8" s="136">
        <v>0</v>
      </c>
      <c r="R8" s="136" t="b">
        <v>0</v>
      </c>
      <c r="S8" s="136" t="b">
        <v>0</v>
      </c>
      <c r="T8" s="136">
        <v>0</v>
      </c>
      <c r="U8" s="136">
        <v>0</v>
      </c>
      <c r="V8" s="136">
        <v>0</v>
      </c>
      <c r="W8" s="136">
        <v>0</v>
      </c>
      <c r="X8" s="136">
        <v>0</v>
      </c>
      <c r="Y8" s="269">
        <v>0</v>
      </c>
      <c r="Z8" s="269">
        <v>0</v>
      </c>
      <c r="AA8" s="269">
        <v>0</v>
      </c>
      <c r="AB8" s="328">
        <v>37190513.014873557</v>
      </c>
      <c r="AC8" s="329">
        <v>0</v>
      </c>
      <c r="AD8" s="329">
        <v>0</v>
      </c>
      <c r="AE8" s="329">
        <v>0</v>
      </c>
      <c r="AF8" s="329">
        <v>0</v>
      </c>
      <c r="AG8" s="329">
        <v>0</v>
      </c>
      <c r="AH8" s="329">
        <v>0</v>
      </c>
      <c r="AI8" s="329">
        <v>0</v>
      </c>
      <c r="AJ8" s="330">
        <v>0</v>
      </c>
      <c r="AK8" s="328">
        <v>0</v>
      </c>
      <c r="AL8" s="269">
        <v>0</v>
      </c>
      <c r="AM8" s="269">
        <v>0</v>
      </c>
      <c r="AN8" s="269">
        <v>0</v>
      </c>
      <c r="AO8" s="269">
        <v>0</v>
      </c>
      <c r="AP8" s="269">
        <v>0</v>
      </c>
      <c r="AQ8" s="269">
        <v>0</v>
      </c>
      <c r="AR8" s="269">
        <v>0</v>
      </c>
      <c r="AS8" s="313">
        <v>0</v>
      </c>
      <c r="AT8" s="310">
        <v>0</v>
      </c>
    </row>
    <row r="9" spans="1:46">
      <c r="A9" s="246" t="s">
        <v>312</v>
      </c>
      <c r="B9" s="246" t="s">
        <v>312</v>
      </c>
      <c r="C9" s="129" t="s">
        <v>600</v>
      </c>
      <c r="D9" s="130"/>
      <c r="E9" s="130" t="s">
        <v>962</v>
      </c>
      <c r="F9" s="130" t="s">
        <v>1088</v>
      </c>
      <c r="G9" s="246" t="s">
        <v>1387</v>
      </c>
      <c r="H9" s="125"/>
      <c r="I9" s="125" t="s">
        <v>1312</v>
      </c>
      <c r="J9" s="136">
        <v>5914265.7800000003</v>
      </c>
      <c r="K9" s="136">
        <v>33402746</v>
      </c>
      <c r="L9" s="151">
        <v>-1</v>
      </c>
      <c r="M9" s="136">
        <v>0</v>
      </c>
      <c r="N9" s="136">
        <v>0</v>
      </c>
      <c r="O9" s="136">
        <v>0</v>
      </c>
      <c r="P9" s="136">
        <v>0</v>
      </c>
      <c r="Q9" s="136">
        <v>0</v>
      </c>
      <c r="R9" s="136" t="b">
        <v>0</v>
      </c>
      <c r="S9" s="136" t="b">
        <v>0</v>
      </c>
      <c r="T9" s="136">
        <v>186803</v>
      </c>
      <c r="U9" s="136">
        <v>0</v>
      </c>
      <c r="V9" s="136">
        <v>0</v>
      </c>
      <c r="W9" s="136">
        <v>0</v>
      </c>
      <c r="X9" s="136">
        <v>0</v>
      </c>
      <c r="Y9" s="269">
        <v>186803</v>
      </c>
      <c r="Z9" s="269">
        <v>0</v>
      </c>
      <c r="AA9" s="269">
        <v>186803</v>
      </c>
      <c r="AB9" s="328">
        <v>37190513.014873557</v>
      </c>
      <c r="AC9" s="329">
        <v>0</v>
      </c>
      <c r="AD9" s="329">
        <v>0</v>
      </c>
      <c r="AE9" s="329">
        <v>186803</v>
      </c>
      <c r="AF9" s="329">
        <v>0</v>
      </c>
      <c r="AG9" s="329">
        <v>0</v>
      </c>
      <c r="AH9" s="329">
        <v>0</v>
      </c>
      <c r="AI9" s="329">
        <v>0</v>
      </c>
      <c r="AJ9" s="330">
        <v>234653.1065422697</v>
      </c>
      <c r="AK9" s="328">
        <v>0</v>
      </c>
      <c r="AL9" s="269">
        <v>0</v>
      </c>
      <c r="AM9" s="269">
        <v>0</v>
      </c>
      <c r="AN9" s="269">
        <v>0</v>
      </c>
      <c r="AO9" s="269">
        <v>0</v>
      </c>
      <c r="AP9" s="269">
        <v>0</v>
      </c>
      <c r="AQ9" s="269">
        <v>0</v>
      </c>
      <c r="AR9" s="269">
        <v>0</v>
      </c>
      <c r="AS9" s="313">
        <v>234653.1065422697</v>
      </c>
      <c r="AT9" s="310">
        <v>149256.99</v>
      </c>
    </row>
    <row r="10" spans="1:46">
      <c r="A10" s="246" t="s">
        <v>389</v>
      </c>
      <c r="B10" s="246" t="s">
        <v>389</v>
      </c>
      <c r="C10" s="129" t="s">
        <v>600</v>
      </c>
      <c r="D10" s="130"/>
      <c r="E10" s="130" t="s">
        <v>962</v>
      </c>
      <c r="F10" s="130" t="s">
        <v>1118</v>
      </c>
      <c r="G10" s="246" t="s">
        <v>1410</v>
      </c>
      <c r="H10" s="125"/>
      <c r="I10" s="125" t="s">
        <v>1312</v>
      </c>
      <c r="J10" s="136">
        <v>6301596.9800000004</v>
      </c>
      <c r="K10" s="136">
        <v>31567373</v>
      </c>
      <c r="L10" s="151">
        <v>-1</v>
      </c>
      <c r="M10" s="136">
        <v>0</v>
      </c>
      <c r="N10" s="136">
        <v>0</v>
      </c>
      <c r="O10" s="136">
        <v>0</v>
      </c>
      <c r="P10" s="136">
        <v>0</v>
      </c>
      <c r="Q10" s="136">
        <v>0</v>
      </c>
      <c r="R10" s="136" t="b">
        <v>0</v>
      </c>
      <c r="S10" s="136" t="b">
        <v>0</v>
      </c>
      <c r="T10" s="136">
        <v>335055</v>
      </c>
      <c r="U10" s="136">
        <v>0</v>
      </c>
      <c r="V10" s="136">
        <v>0</v>
      </c>
      <c r="W10" s="136">
        <v>0</v>
      </c>
      <c r="X10" s="136">
        <v>0</v>
      </c>
      <c r="Y10" s="269">
        <v>335055</v>
      </c>
      <c r="Z10" s="269">
        <v>0</v>
      </c>
      <c r="AA10" s="269">
        <v>335055</v>
      </c>
      <c r="AB10" s="328">
        <v>37190513.014873557</v>
      </c>
      <c r="AC10" s="329">
        <v>0</v>
      </c>
      <c r="AD10" s="329">
        <v>0</v>
      </c>
      <c r="AE10" s="329">
        <v>335055</v>
      </c>
      <c r="AF10" s="329">
        <v>0</v>
      </c>
      <c r="AG10" s="329">
        <v>0</v>
      </c>
      <c r="AH10" s="329">
        <v>0</v>
      </c>
      <c r="AI10" s="329">
        <v>0</v>
      </c>
      <c r="AJ10" s="330">
        <v>420880.26751454832</v>
      </c>
      <c r="AK10" s="328">
        <v>0</v>
      </c>
      <c r="AL10" s="269">
        <v>0</v>
      </c>
      <c r="AM10" s="269">
        <v>0</v>
      </c>
      <c r="AN10" s="269">
        <v>0</v>
      </c>
      <c r="AO10" s="269">
        <v>0</v>
      </c>
      <c r="AP10" s="269">
        <v>0</v>
      </c>
      <c r="AQ10" s="269">
        <v>0</v>
      </c>
      <c r="AR10" s="269">
        <v>0</v>
      </c>
      <c r="AS10" s="313">
        <v>420880.26751454832</v>
      </c>
      <c r="AT10" s="310">
        <v>267711.45</v>
      </c>
    </row>
    <row r="11" spans="1:46">
      <c r="A11" s="246" t="s">
        <v>404</v>
      </c>
      <c r="B11" s="246" t="s">
        <v>404</v>
      </c>
      <c r="C11" s="129" t="s">
        <v>600</v>
      </c>
      <c r="D11" s="130"/>
      <c r="E11" s="130" t="s">
        <v>962</v>
      </c>
      <c r="F11" s="130" t="s">
        <v>1119</v>
      </c>
      <c r="G11" s="246" t="s">
        <v>563</v>
      </c>
      <c r="H11" s="125"/>
      <c r="I11" s="125" t="s">
        <v>1312</v>
      </c>
      <c r="J11" s="136">
        <v>11808407.860000001</v>
      </c>
      <c r="K11" s="136">
        <v>24049592</v>
      </c>
      <c r="L11" s="151">
        <v>-1</v>
      </c>
      <c r="M11" s="136">
        <v>0</v>
      </c>
      <c r="N11" s="136">
        <v>0</v>
      </c>
      <c r="O11" s="136">
        <v>0</v>
      </c>
      <c r="P11" s="136">
        <v>0</v>
      </c>
      <c r="Q11" s="136">
        <v>0</v>
      </c>
      <c r="R11" s="136" t="b">
        <v>0</v>
      </c>
      <c r="S11" s="136" t="b">
        <v>0</v>
      </c>
      <c r="T11" s="136">
        <v>194461</v>
      </c>
      <c r="U11" s="136">
        <v>0</v>
      </c>
      <c r="V11" s="136">
        <v>0</v>
      </c>
      <c r="W11" s="136">
        <v>0</v>
      </c>
      <c r="X11" s="136">
        <v>0</v>
      </c>
      <c r="Y11" s="269">
        <v>194461</v>
      </c>
      <c r="Z11" s="269">
        <v>0</v>
      </c>
      <c r="AA11" s="269">
        <v>194461</v>
      </c>
      <c r="AB11" s="328">
        <v>37190513.014873557</v>
      </c>
      <c r="AC11" s="329">
        <v>0</v>
      </c>
      <c r="AD11" s="329">
        <v>0</v>
      </c>
      <c r="AE11" s="329">
        <v>194461</v>
      </c>
      <c r="AF11" s="329">
        <v>0</v>
      </c>
      <c r="AG11" s="329">
        <v>0</v>
      </c>
      <c r="AH11" s="329">
        <v>0</v>
      </c>
      <c r="AI11" s="329">
        <v>0</v>
      </c>
      <c r="AJ11" s="330">
        <v>244272.72448149286</v>
      </c>
      <c r="AK11" s="328">
        <v>0</v>
      </c>
      <c r="AL11" s="269">
        <v>0</v>
      </c>
      <c r="AM11" s="269">
        <v>0</v>
      </c>
      <c r="AN11" s="269">
        <v>0</v>
      </c>
      <c r="AO11" s="269">
        <v>0</v>
      </c>
      <c r="AP11" s="269">
        <v>0</v>
      </c>
      <c r="AQ11" s="269">
        <v>0</v>
      </c>
      <c r="AR11" s="269">
        <v>0</v>
      </c>
      <c r="AS11" s="313">
        <v>244272.72448149286</v>
      </c>
      <c r="AT11" s="310">
        <v>155375.79</v>
      </c>
    </row>
    <row r="12" spans="1:46">
      <c r="A12" s="246" t="s">
        <v>65</v>
      </c>
      <c r="B12" s="246" t="s">
        <v>65</v>
      </c>
      <c r="C12" s="129" t="s">
        <v>600</v>
      </c>
      <c r="D12" s="130"/>
      <c r="E12" s="130" t="s">
        <v>962</v>
      </c>
      <c r="F12" s="130" t="s">
        <v>1142</v>
      </c>
      <c r="G12" s="246" t="s">
        <v>569</v>
      </c>
      <c r="H12" s="125"/>
      <c r="I12" s="125" t="s">
        <v>1312</v>
      </c>
      <c r="J12" s="136">
        <v>11953462.689999999</v>
      </c>
      <c r="K12" s="136">
        <v>25134346</v>
      </c>
      <c r="L12" s="151">
        <v>-1</v>
      </c>
      <c r="M12" s="136">
        <v>0</v>
      </c>
      <c r="N12" s="136">
        <v>0</v>
      </c>
      <c r="O12" s="136">
        <v>0</v>
      </c>
      <c r="P12" s="136">
        <v>0</v>
      </c>
      <c r="Q12" s="136">
        <v>0</v>
      </c>
      <c r="R12" s="136" t="b">
        <v>0</v>
      </c>
      <c r="S12" s="136" t="b">
        <v>0</v>
      </c>
      <c r="T12" s="136">
        <v>0</v>
      </c>
      <c r="U12" s="136">
        <v>0</v>
      </c>
      <c r="V12" s="136">
        <v>0</v>
      </c>
      <c r="W12" s="136">
        <v>0</v>
      </c>
      <c r="X12" s="136">
        <v>0</v>
      </c>
      <c r="Y12" s="269">
        <v>0</v>
      </c>
      <c r="Z12" s="269">
        <v>0</v>
      </c>
      <c r="AA12" s="269">
        <v>0</v>
      </c>
      <c r="AB12" s="328">
        <v>37190513.014873557</v>
      </c>
      <c r="AC12" s="329">
        <v>0</v>
      </c>
      <c r="AD12" s="329">
        <v>0</v>
      </c>
      <c r="AE12" s="329">
        <v>0</v>
      </c>
      <c r="AF12" s="329">
        <v>0</v>
      </c>
      <c r="AG12" s="329">
        <v>0</v>
      </c>
      <c r="AH12" s="329">
        <v>0</v>
      </c>
      <c r="AI12" s="329">
        <v>0</v>
      </c>
      <c r="AJ12" s="330">
        <v>0</v>
      </c>
      <c r="AK12" s="328">
        <v>0</v>
      </c>
      <c r="AL12" s="269">
        <v>0</v>
      </c>
      <c r="AM12" s="269">
        <v>0</v>
      </c>
      <c r="AN12" s="269">
        <v>0</v>
      </c>
      <c r="AO12" s="269">
        <v>0</v>
      </c>
      <c r="AP12" s="269">
        <v>0</v>
      </c>
      <c r="AQ12" s="269">
        <v>0</v>
      </c>
      <c r="AR12" s="269">
        <v>0</v>
      </c>
      <c r="AS12" s="313">
        <v>0</v>
      </c>
      <c r="AT12" s="310">
        <v>113164.54</v>
      </c>
    </row>
    <row r="13" spans="1:46">
      <c r="A13" s="246" t="s">
        <v>388</v>
      </c>
      <c r="B13" s="246" t="s">
        <v>388</v>
      </c>
      <c r="C13" s="129" t="s">
        <v>600</v>
      </c>
      <c r="D13" s="130"/>
      <c r="E13" s="130" t="s">
        <v>962</v>
      </c>
      <c r="F13" s="130" t="s">
        <v>1143</v>
      </c>
      <c r="G13" s="246" t="s">
        <v>1442</v>
      </c>
      <c r="H13" s="125"/>
      <c r="I13" s="125" t="s">
        <v>1312</v>
      </c>
      <c r="J13" s="136">
        <v>3194145.9</v>
      </c>
      <c r="K13" s="136">
        <v>20978844</v>
      </c>
      <c r="L13" s="151">
        <v>-1</v>
      </c>
      <c r="M13" s="136">
        <v>0</v>
      </c>
      <c r="N13" s="136">
        <v>0</v>
      </c>
      <c r="O13" s="136">
        <v>0</v>
      </c>
      <c r="P13" s="136">
        <v>0</v>
      </c>
      <c r="Q13" s="136">
        <v>0</v>
      </c>
      <c r="R13" s="136" t="b">
        <v>0</v>
      </c>
      <c r="S13" s="136" t="b">
        <v>0</v>
      </c>
      <c r="T13" s="136">
        <v>73810</v>
      </c>
      <c r="U13" s="136">
        <v>0</v>
      </c>
      <c r="V13" s="136">
        <v>0</v>
      </c>
      <c r="W13" s="136">
        <v>0</v>
      </c>
      <c r="X13" s="136">
        <v>0</v>
      </c>
      <c r="Y13" s="269">
        <v>73810</v>
      </c>
      <c r="Z13" s="269">
        <v>0</v>
      </c>
      <c r="AA13" s="269">
        <v>73810</v>
      </c>
      <c r="AB13" s="328">
        <v>37190513.014873557</v>
      </c>
      <c r="AC13" s="329">
        <v>0</v>
      </c>
      <c r="AD13" s="329">
        <v>0</v>
      </c>
      <c r="AE13" s="329">
        <v>73810</v>
      </c>
      <c r="AF13" s="329">
        <v>0</v>
      </c>
      <c r="AG13" s="329">
        <v>0</v>
      </c>
      <c r="AH13" s="329">
        <v>0</v>
      </c>
      <c r="AI13" s="329">
        <v>0</v>
      </c>
      <c r="AJ13" s="330">
        <v>92716.636209723234</v>
      </c>
      <c r="AK13" s="328">
        <v>0</v>
      </c>
      <c r="AL13" s="269">
        <v>0</v>
      </c>
      <c r="AM13" s="269">
        <v>0</v>
      </c>
      <c r="AN13" s="269">
        <v>0</v>
      </c>
      <c r="AO13" s="269">
        <v>0</v>
      </c>
      <c r="AP13" s="269">
        <v>0</v>
      </c>
      <c r="AQ13" s="269">
        <v>0</v>
      </c>
      <c r="AR13" s="269">
        <v>0</v>
      </c>
      <c r="AS13" s="313">
        <v>92716.636209723234</v>
      </c>
      <c r="AT13" s="310">
        <v>58974.74</v>
      </c>
    </row>
    <row r="14" spans="1:46">
      <c r="A14" s="246" t="s">
        <v>200</v>
      </c>
      <c r="B14" s="246" t="s">
        <v>200</v>
      </c>
      <c r="C14" s="129" t="s">
        <v>600</v>
      </c>
      <c r="D14" s="130"/>
      <c r="E14" s="130" t="s">
        <v>962</v>
      </c>
      <c r="F14" s="130" t="s">
        <v>1144</v>
      </c>
      <c r="G14" s="246" t="s">
        <v>571</v>
      </c>
      <c r="H14" s="125"/>
      <c r="I14" s="125" t="s">
        <v>1312</v>
      </c>
      <c r="J14" s="136">
        <v>2463723.29</v>
      </c>
      <c r="K14" s="136">
        <v>8821230</v>
      </c>
      <c r="L14" s="151">
        <v>-1</v>
      </c>
      <c r="M14" s="136">
        <v>0</v>
      </c>
      <c r="N14" s="136">
        <v>0</v>
      </c>
      <c r="O14" s="136">
        <v>0</v>
      </c>
      <c r="P14" s="136">
        <v>0</v>
      </c>
      <c r="Q14" s="136">
        <v>0</v>
      </c>
      <c r="R14" s="136" t="b">
        <v>0</v>
      </c>
      <c r="S14" s="136" t="b">
        <v>0</v>
      </c>
      <c r="T14" s="136">
        <v>89164</v>
      </c>
      <c r="U14" s="136">
        <v>0</v>
      </c>
      <c r="V14" s="136">
        <v>0</v>
      </c>
      <c r="W14" s="136">
        <v>0</v>
      </c>
      <c r="X14" s="136">
        <v>0</v>
      </c>
      <c r="Y14" s="269">
        <v>89164</v>
      </c>
      <c r="Z14" s="269">
        <v>0</v>
      </c>
      <c r="AA14" s="269">
        <v>89164</v>
      </c>
      <c r="AB14" s="328">
        <v>37190513.014873557</v>
      </c>
      <c r="AC14" s="329">
        <v>0</v>
      </c>
      <c r="AD14" s="329">
        <v>0</v>
      </c>
      <c r="AE14" s="329">
        <v>89164</v>
      </c>
      <c r="AF14" s="329">
        <v>0</v>
      </c>
      <c r="AG14" s="329">
        <v>0</v>
      </c>
      <c r="AH14" s="329">
        <v>0</v>
      </c>
      <c r="AI14" s="329">
        <v>0</v>
      </c>
      <c r="AJ14" s="330">
        <v>112003.60589356134</v>
      </c>
      <c r="AK14" s="328">
        <v>0</v>
      </c>
      <c r="AL14" s="269">
        <v>0</v>
      </c>
      <c r="AM14" s="269">
        <v>0</v>
      </c>
      <c r="AN14" s="269">
        <v>0</v>
      </c>
      <c r="AO14" s="269">
        <v>0</v>
      </c>
      <c r="AP14" s="269">
        <v>0</v>
      </c>
      <c r="AQ14" s="269">
        <v>0</v>
      </c>
      <c r="AR14" s="269">
        <v>0</v>
      </c>
      <c r="AS14" s="313">
        <v>112003.60589356134</v>
      </c>
      <c r="AT14" s="310">
        <v>71242.7</v>
      </c>
    </row>
    <row r="15" spans="1:46">
      <c r="A15" s="246" t="s">
        <v>1029</v>
      </c>
      <c r="B15" s="246" t="s">
        <v>1029</v>
      </c>
      <c r="C15" s="129" t="s">
        <v>600</v>
      </c>
      <c r="D15" s="130"/>
      <c r="E15" s="130" t="s">
        <v>962</v>
      </c>
      <c r="F15" s="130" t="s">
        <v>1158</v>
      </c>
      <c r="G15" s="246" t="s">
        <v>562</v>
      </c>
      <c r="H15" s="125"/>
      <c r="I15" s="125" t="s">
        <v>1312</v>
      </c>
      <c r="J15" s="136">
        <v>260483.03387755103</v>
      </c>
      <c r="K15" s="136">
        <v>1052753</v>
      </c>
      <c r="L15" s="151">
        <v>-1</v>
      </c>
      <c r="M15" s="136">
        <v>0</v>
      </c>
      <c r="N15" s="136">
        <v>0</v>
      </c>
      <c r="O15" s="136">
        <v>0</v>
      </c>
      <c r="P15" s="136">
        <v>0</v>
      </c>
      <c r="Q15" s="136">
        <v>0</v>
      </c>
      <c r="R15" s="136" t="b">
        <v>0</v>
      </c>
      <c r="S15" s="136" t="b">
        <v>0</v>
      </c>
      <c r="T15" s="136">
        <v>1890929</v>
      </c>
      <c r="U15" s="136">
        <v>0</v>
      </c>
      <c r="V15" s="136">
        <v>0</v>
      </c>
      <c r="W15" s="136">
        <v>0</v>
      </c>
      <c r="X15" s="136">
        <v>0</v>
      </c>
      <c r="Y15" s="269">
        <v>1890929</v>
      </c>
      <c r="Z15" s="269">
        <v>0</v>
      </c>
      <c r="AA15" s="269">
        <v>1890929</v>
      </c>
      <c r="AB15" s="328">
        <v>37190513.014873557</v>
      </c>
      <c r="AC15" s="329">
        <v>0</v>
      </c>
      <c r="AD15" s="329">
        <v>0</v>
      </c>
      <c r="AE15" s="329">
        <v>1890929</v>
      </c>
      <c r="AF15" s="329">
        <v>0</v>
      </c>
      <c r="AG15" s="329">
        <v>0</v>
      </c>
      <c r="AH15" s="329">
        <v>0</v>
      </c>
      <c r="AI15" s="329">
        <v>0</v>
      </c>
      <c r="AJ15" s="330">
        <v>2375295.7077823565</v>
      </c>
      <c r="AK15" s="328">
        <v>0</v>
      </c>
      <c r="AL15" s="269">
        <v>0</v>
      </c>
      <c r="AM15" s="269">
        <v>0</v>
      </c>
      <c r="AN15" s="269">
        <v>0</v>
      </c>
      <c r="AO15" s="269">
        <v>0</v>
      </c>
      <c r="AP15" s="269">
        <v>0</v>
      </c>
      <c r="AQ15" s="269">
        <v>0</v>
      </c>
      <c r="AR15" s="269">
        <v>0</v>
      </c>
      <c r="AS15" s="313">
        <v>2375295.7077823565</v>
      </c>
      <c r="AT15" s="310">
        <v>1510866.39</v>
      </c>
    </row>
    <row r="16" spans="1:46">
      <c r="A16" s="246" t="s">
        <v>461</v>
      </c>
      <c r="B16" s="246" t="s">
        <v>461</v>
      </c>
      <c r="C16" s="129" t="s">
        <v>600</v>
      </c>
      <c r="D16" s="130" t="s">
        <v>604</v>
      </c>
      <c r="E16" s="130"/>
      <c r="F16" s="130" t="s">
        <v>1489</v>
      </c>
      <c r="G16" s="246" t="s">
        <v>565</v>
      </c>
      <c r="H16" s="125"/>
      <c r="I16" s="125" t="s">
        <v>1312</v>
      </c>
      <c r="J16" s="136">
        <v>32551197.030000001</v>
      </c>
      <c r="K16" s="136">
        <v>13305566.939999999</v>
      </c>
      <c r="L16" s="151">
        <v>0.10150132293582237</v>
      </c>
      <c r="M16" s="136">
        <v>50511286.178510755</v>
      </c>
      <c r="N16" s="136">
        <v>0</v>
      </c>
      <c r="O16" s="136">
        <v>50511286.178510755</v>
      </c>
      <c r="P16" s="136">
        <v>0</v>
      </c>
      <c r="Q16" s="136">
        <v>50511286.178510755</v>
      </c>
      <c r="R16" s="136">
        <v>50511286.178510755</v>
      </c>
      <c r="S16" s="136" t="b">
        <v>0</v>
      </c>
      <c r="T16" s="136">
        <v>2786844</v>
      </c>
      <c r="U16" s="136">
        <v>0</v>
      </c>
      <c r="V16" s="136">
        <v>0</v>
      </c>
      <c r="W16" s="136">
        <v>0</v>
      </c>
      <c r="X16" s="136">
        <v>-5110100.0051530385</v>
      </c>
      <c r="Y16" s="269">
        <v>-2323256.0051530385</v>
      </c>
      <c r="Z16" s="269">
        <v>0</v>
      </c>
      <c r="AA16" s="269">
        <v>48188030.173357718</v>
      </c>
      <c r="AB16" s="328">
        <v>1926559373.8886688</v>
      </c>
      <c r="AC16" s="329">
        <v>48188030.173357718</v>
      </c>
      <c r="AD16" s="329">
        <v>0</v>
      </c>
      <c r="AE16" s="329">
        <v>0</v>
      </c>
      <c r="AF16" s="329">
        <v>0</v>
      </c>
      <c r="AG16" s="329">
        <v>0</v>
      </c>
      <c r="AH16" s="329">
        <v>0</v>
      </c>
      <c r="AI16" s="329">
        <v>0</v>
      </c>
      <c r="AJ16" s="330">
        <v>18175714.509942878</v>
      </c>
      <c r="AK16" s="328">
        <v>40149996.705995724</v>
      </c>
      <c r="AL16" s="269">
        <v>21974282.196052846</v>
      </c>
      <c r="AM16" s="269">
        <v>0</v>
      </c>
      <c r="AN16" s="269">
        <v>0</v>
      </c>
      <c r="AO16" s="269">
        <v>0</v>
      </c>
      <c r="AP16" s="269">
        <v>21974282.196052846</v>
      </c>
      <c r="AQ16" s="269">
        <v>0</v>
      </c>
      <c r="AR16" s="269">
        <v>0</v>
      </c>
      <c r="AS16" s="313">
        <v>40149996.705995724</v>
      </c>
      <c r="AT16" s="310">
        <v>38381534.530000001</v>
      </c>
    </row>
    <row r="17" spans="1:46">
      <c r="A17" s="246" t="s">
        <v>462</v>
      </c>
      <c r="B17" s="246" t="s">
        <v>462</v>
      </c>
      <c r="C17" s="129" t="s">
        <v>600</v>
      </c>
      <c r="D17" s="130"/>
      <c r="E17" s="130"/>
      <c r="F17" s="130" t="s">
        <v>866</v>
      </c>
      <c r="G17" s="246" t="s">
        <v>565</v>
      </c>
      <c r="H17" s="125"/>
      <c r="I17" s="125" t="s">
        <v>1312</v>
      </c>
      <c r="J17" s="136">
        <v>5593701.6230769232</v>
      </c>
      <c r="K17" s="136">
        <v>3372365.95</v>
      </c>
      <c r="L17" s="151">
        <v>0.11521515450831221</v>
      </c>
      <c r="M17" s="136">
        <v>9999094.4338409472</v>
      </c>
      <c r="N17" s="136">
        <v>0</v>
      </c>
      <c r="O17" s="136">
        <v>9999094.4338409472</v>
      </c>
      <c r="P17" s="136">
        <v>0</v>
      </c>
      <c r="Q17" s="136">
        <v>9999094.4338409472</v>
      </c>
      <c r="R17" s="136">
        <v>0</v>
      </c>
      <c r="S17" s="136" t="b">
        <v>0</v>
      </c>
      <c r="T17" s="136">
        <v>667292</v>
      </c>
      <c r="U17" s="136">
        <v>0</v>
      </c>
      <c r="V17" s="136">
        <v>0</v>
      </c>
      <c r="W17" s="136">
        <v>0</v>
      </c>
      <c r="X17" s="136">
        <v>0</v>
      </c>
      <c r="Y17" s="269">
        <v>667292</v>
      </c>
      <c r="Z17" s="269">
        <v>0</v>
      </c>
      <c r="AA17" s="269">
        <v>10666386.433840947</v>
      </c>
      <c r="AB17" s="328">
        <v>1926559373.8886688</v>
      </c>
      <c r="AC17" s="329">
        <v>10666386.433840947</v>
      </c>
      <c r="AD17" s="329">
        <v>0</v>
      </c>
      <c r="AE17" s="329">
        <v>0</v>
      </c>
      <c r="AF17" s="329">
        <v>0</v>
      </c>
      <c r="AG17" s="329">
        <v>0</v>
      </c>
      <c r="AH17" s="329">
        <v>0</v>
      </c>
      <c r="AI17" s="329">
        <v>0</v>
      </c>
      <c r="AJ17" s="330">
        <v>4023181.5655624685</v>
      </c>
      <c r="AK17" s="328">
        <v>0</v>
      </c>
      <c r="AL17" s="269">
        <v>0</v>
      </c>
      <c r="AM17" s="269">
        <v>0</v>
      </c>
      <c r="AN17" s="269">
        <v>0</v>
      </c>
      <c r="AO17" s="269">
        <v>0</v>
      </c>
      <c r="AP17" s="269">
        <v>0</v>
      </c>
      <c r="AQ17" s="269">
        <v>4023181.5655624685</v>
      </c>
      <c r="AR17" s="269">
        <v>-483894.33527991112</v>
      </c>
      <c r="AS17" s="313">
        <v>3539287.2302825572</v>
      </c>
      <c r="AT17" s="310">
        <v>3424656.0500000003</v>
      </c>
    </row>
    <row r="18" spans="1:46">
      <c r="AS18" s="301">
        <f>SUM(AT2:AT17)</f>
        <v>65575313.569999993</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L364"/>
  <sheetViews>
    <sheetView zoomScale="80" zoomScaleNormal="80" workbookViewId="0">
      <pane ySplit="1" topLeftCell="A2" activePane="bottomLeft" state="frozen"/>
      <selection activeCell="J7" sqref="J7"/>
      <selection pane="bottomLeft" activeCell="J7" sqref="J7"/>
    </sheetView>
  </sheetViews>
  <sheetFormatPr defaultColWidth="9.140625" defaultRowHeight="12.75"/>
  <cols>
    <col min="1" max="1" width="10" style="6" bestFit="1" customWidth="1"/>
    <col min="2" max="2" width="21.28515625" style="2" bestFit="1" customWidth="1"/>
    <col min="3" max="3" width="14.85546875" style="4" bestFit="1" customWidth="1"/>
    <col min="4" max="4" width="10.28515625" style="4" bestFit="1" customWidth="1"/>
    <col min="5" max="5" width="75.28515625" style="6" bestFit="1" customWidth="1"/>
    <col min="6" max="6" width="13.28515625" style="247" customWidth="1"/>
    <col min="7" max="9" width="16.42578125" style="2" customWidth="1"/>
    <col min="10" max="10" width="16.7109375" style="6" customWidth="1"/>
    <col min="11" max="11" width="21.7109375" style="6" bestFit="1" customWidth="1"/>
    <col min="12" max="12" width="16.28515625" style="6" customWidth="1"/>
    <col min="13" max="16384" width="9.140625" style="6"/>
  </cols>
  <sheetData>
    <row r="1" spans="1:12" ht="115.5" thickBot="1">
      <c r="A1" s="268" t="s">
        <v>2</v>
      </c>
      <c r="B1" s="147" t="s">
        <v>598</v>
      </c>
      <c r="C1" s="268" t="s">
        <v>579</v>
      </c>
      <c r="D1" s="268" t="s">
        <v>582</v>
      </c>
      <c r="E1" s="268" t="s">
        <v>0</v>
      </c>
      <c r="F1" s="268" t="s">
        <v>560</v>
      </c>
      <c r="G1" s="268" t="s">
        <v>632</v>
      </c>
      <c r="H1" s="268" t="s">
        <v>1476</v>
      </c>
      <c r="I1" s="268" t="s">
        <v>1490</v>
      </c>
      <c r="J1" s="154" t="s">
        <v>1491</v>
      </c>
      <c r="K1" s="265" t="s">
        <v>1484</v>
      </c>
      <c r="L1" s="266"/>
    </row>
    <row r="2" spans="1:12">
      <c r="A2" s="130" t="s">
        <v>826</v>
      </c>
      <c r="B2" s="129" t="s">
        <v>580</v>
      </c>
      <c r="C2" s="130" t="s">
        <v>604</v>
      </c>
      <c r="D2" s="130"/>
      <c r="E2" s="130" t="s">
        <v>685</v>
      </c>
      <c r="F2" s="246" t="s">
        <v>1313</v>
      </c>
      <c r="G2" s="269">
        <v>2575977.2980741276</v>
      </c>
      <c r="H2" s="270">
        <v>532016.75</v>
      </c>
      <c r="I2" s="270">
        <v>895663.51216608274</v>
      </c>
      <c r="J2" s="269">
        <v>895663.51</v>
      </c>
      <c r="K2" s="66" t="s">
        <v>816</v>
      </c>
      <c r="L2" s="127">
        <v>0.56180000000000008</v>
      </c>
    </row>
    <row r="3" spans="1:12">
      <c r="A3" s="130" t="s">
        <v>369</v>
      </c>
      <c r="B3" s="129" t="s">
        <v>599</v>
      </c>
      <c r="C3" s="130" t="s">
        <v>604</v>
      </c>
      <c r="D3" s="130"/>
      <c r="E3" s="130" t="s">
        <v>680</v>
      </c>
      <c r="F3" s="246" t="s">
        <v>1314</v>
      </c>
      <c r="G3" s="269">
        <v>1568366.3125795773</v>
      </c>
      <c r="H3" s="270">
        <v>326112.14</v>
      </c>
      <c r="I3" s="270">
        <v>544355.77842437068</v>
      </c>
      <c r="J3" s="269">
        <v>544355.78</v>
      </c>
      <c r="K3" s="128" t="s">
        <v>817</v>
      </c>
      <c r="L3" s="127">
        <v>0.43819999999999998</v>
      </c>
    </row>
    <row r="4" spans="1:12">
      <c r="A4" s="130" t="s">
        <v>16</v>
      </c>
      <c r="B4" s="129" t="s">
        <v>580</v>
      </c>
      <c r="C4" s="130" t="s">
        <v>604</v>
      </c>
      <c r="D4" s="130"/>
      <c r="E4" s="130" t="s">
        <v>14</v>
      </c>
      <c r="F4" s="246" t="s">
        <v>1315</v>
      </c>
      <c r="G4" s="269">
        <v>6588025.597880533</v>
      </c>
      <c r="H4" s="270">
        <v>1514387.93</v>
      </c>
      <c r="I4" s="270">
        <v>2223268.0260652495</v>
      </c>
      <c r="J4" s="269">
        <v>2223268.0299999998</v>
      </c>
      <c r="K4" s="128" t="s">
        <v>605</v>
      </c>
      <c r="L4" s="127">
        <v>1</v>
      </c>
    </row>
    <row r="5" spans="1:12">
      <c r="A5" s="130" t="s">
        <v>18</v>
      </c>
      <c r="B5" s="129" t="s">
        <v>580</v>
      </c>
      <c r="C5" s="130"/>
      <c r="D5" s="130"/>
      <c r="E5" s="130" t="s">
        <v>686</v>
      </c>
      <c r="F5" s="246" t="s">
        <v>1316</v>
      </c>
      <c r="G5" s="269">
        <v>27859651.966210671</v>
      </c>
      <c r="H5" s="270">
        <v>7112574.1000000006</v>
      </c>
      <c r="I5" s="270">
        <v>9091369.5209735148</v>
      </c>
      <c r="J5" s="269">
        <v>9091369.5199999996</v>
      </c>
    </row>
    <row r="6" spans="1:12">
      <c r="A6" s="130" t="s">
        <v>54</v>
      </c>
      <c r="B6" s="129" t="s">
        <v>599</v>
      </c>
      <c r="C6" s="130" t="s">
        <v>604</v>
      </c>
      <c r="D6" s="130"/>
      <c r="E6" s="130" t="s">
        <v>1032</v>
      </c>
      <c r="F6" s="246" t="s">
        <v>1317</v>
      </c>
      <c r="G6" s="269">
        <v>383311.78622025473</v>
      </c>
      <c r="H6" s="270">
        <v>43837.33</v>
      </c>
      <c r="I6" s="270">
        <v>148757.70671571561</v>
      </c>
      <c r="J6" s="269">
        <v>148757.71</v>
      </c>
    </row>
    <row r="7" spans="1:12">
      <c r="A7" s="130" t="s">
        <v>454</v>
      </c>
      <c r="B7" s="129" t="s">
        <v>580</v>
      </c>
      <c r="C7" s="130"/>
      <c r="D7" s="130"/>
      <c r="E7" s="130" t="s">
        <v>1033</v>
      </c>
      <c r="F7" s="246" t="s">
        <v>572</v>
      </c>
      <c r="G7" s="269">
        <v>47691384.555233881</v>
      </c>
      <c r="H7" s="270">
        <v>7053210.5</v>
      </c>
      <c r="I7" s="270">
        <v>17807647.871003486</v>
      </c>
      <c r="J7" s="269">
        <v>17807647.870000001</v>
      </c>
    </row>
    <row r="8" spans="1:12">
      <c r="A8" s="130" t="s">
        <v>20</v>
      </c>
      <c r="B8" s="129" t="s">
        <v>580</v>
      </c>
      <c r="C8" s="130"/>
      <c r="D8" s="130"/>
      <c r="E8" s="130" t="s">
        <v>1034</v>
      </c>
      <c r="F8" s="246" t="s">
        <v>562</v>
      </c>
      <c r="G8" s="269">
        <v>50156703.634107098</v>
      </c>
      <c r="H8" s="270">
        <v>10021095.869999999</v>
      </c>
      <c r="I8" s="270">
        <v>17587423.322231732</v>
      </c>
      <c r="J8" s="269">
        <v>17587423.322231732</v>
      </c>
    </row>
    <row r="9" spans="1:12">
      <c r="A9" s="130" t="s">
        <v>23</v>
      </c>
      <c r="B9" s="129" t="s">
        <v>580</v>
      </c>
      <c r="C9" s="130"/>
      <c r="D9" s="130"/>
      <c r="E9" s="130" t="s">
        <v>1035</v>
      </c>
      <c r="F9" s="246" t="s">
        <v>1318</v>
      </c>
      <c r="G9" s="269">
        <v>36550113.885891601</v>
      </c>
      <c r="H9" s="270">
        <v>7300972.25</v>
      </c>
      <c r="I9" s="270">
        <v>12816973.864847699</v>
      </c>
      <c r="J9" s="269">
        <v>12816973.863151034</v>
      </c>
    </row>
    <row r="10" spans="1:12">
      <c r="A10" s="130" t="s">
        <v>49</v>
      </c>
      <c r="B10" s="129" t="s">
        <v>580</v>
      </c>
      <c r="C10" s="130"/>
      <c r="D10" s="130"/>
      <c r="E10" s="130" t="s">
        <v>47</v>
      </c>
      <c r="F10" s="246" t="s">
        <v>568</v>
      </c>
      <c r="G10" s="269">
        <v>33535220.181473456</v>
      </c>
      <c r="H10" s="270">
        <v>6845156.4400000004</v>
      </c>
      <c r="I10" s="270">
        <v>11695585.931513667</v>
      </c>
      <c r="J10" s="269">
        <v>11695585.93</v>
      </c>
    </row>
    <row r="11" spans="1:12">
      <c r="A11" s="130" t="s">
        <v>1290</v>
      </c>
      <c r="B11" s="129" t="s">
        <v>580</v>
      </c>
      <c r="C11" s="130"/>
      <c r="D11" s="130"/>
      <c r="E11" s="130" t="s">
        <v>1036</v>
      </c>
      <c r="F11" s="246" t="s">
        <v>1294</v>
      </c>
      <c r="G11" s="269">
        <v>9337235.8045255486</v>
      </c>
      <c r="H11" s="270">
        <v>2115687.35</v>
      </c>
      <c r="I11" s="270">
        <v>3164482.5327730952</v>
      </c>
      <c r="J11" s="269">
        <v>3164482.5327730952</v>
      </c>
    </row>
    <row r="12" spans="1:12">
      <c r="A12" s="130" t="s">
        <v>62</v>
      </c>
      <c r="B12" s="129" t="s">
        <v>599</v>
      </c>
      <c r="C12" s="130" t="s">
        <v>604</v>
      </c>
      <c r="D12" s="130"/>
      <c r="E12" s="130" t="s">
        <v>1037</v>
      </c>
      <c r="F12" s="246" t="s">
        <v>1319</v>
      </c>
      <c r="G12" s="269">
        <v>1041962.1770347706</v>
      </c>
      <c r="H12" s="270">
        <v>230138.77</v>
      </c>
      <c r="I12" s="270">
        <v>355741.01696263644</v>
      </c>
      <c r="J12" s="269">
        <v>355741.02</v>
      </c>
    </row>
    <row r="13" spans="1:12">
      <c r="A13" s="130" t="s">
        <v>266</v>
      </c>
      <c r="B13" s="129" t="s">
        <v>599</v>
      </c>
      <c r="C13" s="130" t="s">
        <v>604</v>
      </c>
      <c r="D13" s="130"/>
      <c r="E13" s="130" t="s">
        <v>722</v>
      </c>
      <c r="F13" s="246" t="s">
        <v>1320</v>
      </c>
      <c r="G13" s="269">
        <v>1623236.5386145364</v>
      </c>
      <c r="H13" s="270">
        <v>164661.84</v>
      </c>
      <c r="I13" s="270">
        <v>639147.43293288979</v>
      </c>
      <c r="J13" s="269">
        <v>639147.43000000005</v>
      </c>
    </row>
    <row r="14" spans="1:12">
      <c r="A14" s="130" t="s">
        <v>66</v>
      </c>
      <c r="B14" s="129" t="s">
        <v>600</v>
      </c>
      <c r="C14" s="130"/>
      <c r="D14" s="130" t="s">
        <v>962</v>
      </c>
      <c r="E14" s="130" t="s">
        <v>1038</v>
      </c>
      <c r="F14" s="246" t="s">
        <v>1321</v>
      </c>
      <c r="G14" s="269">
        <v>435509</v>
      </c>
      <c r="H14" s="270">
        <v>47270.99</v>
      </c>
      <c r="I14" s="270">
        <v>170125.89598199999</v>
      </c>
      <c r="J14" s="269">
        <v>170125.89598199999</v>
      </c>
    </row>
    <row r="15" spans="1:12">
      <c r="A15" s="130" t="s">
        <v>300</v>
      </c>
      <c r="B15" s="129" t="s">
        <v>599</v>
      </c>
      <c r="C15" s="130" t="s">
        <v>604</v>
      </c>
      <c r="D15" s="130"/>
      <c r="E15" s="130" t="s">
        <v>1039</v>
      </c>
      <c r="F15" s="246" t="s">
        <v>1322</v>
      </c>
      <c r="G15" s="269">
        <v>5479123.6475274917</v>
      </c>
      <c r="H15" s="270">
        <v>976766.39</v>
      </c>
      <c r="I15" s="270">
        <v>1972932.9502485469</v>
      </c>
      <c r="J15" s="269">
        <v>1972932.95</v>
      </c>
    </row>
    <row r="16" spans="1:12">
      <c r="A16" s="130" t="s">
        <v>67</v>
      </c>
      <c r="B16" s="129" t="s">
        <v>600</v>
      </c>
      <c r="C16" s="130"/>
      <c r="D16" s="130" t="s">
        <v>962</v>
      </c>
      <c r="E16" s="130" t="s">
        <v>1040</v>
      </c>
      <c r="F16" s="246" t="s">
        <v>1323</v>
      </c>
      <c r="G16" s="269">
        <v>552485</v>
      </c>
      <c r="H16" s="270">
        <v>71809.95</v>
      </c>
      <c r="I16" s="270">
        <v>210631.80690999998</v>
      </c>
      <c r="J16" s="269">
        <v>210631.80690999998</v>
      </c>
    </row>
    <row r="17" spans="1:10">
      <c r="A17" s="130" t="s">
        <v>842</v>
      </c>
      <c r="B17" s="129" t="s">
        <v>599</v>
      </c>
      <c r="C17" s="130" t="s">
        <v>604</v>
      </c>
      <c r="D17" s="130"/>
      <c r="E17" s="130" t="s">
        <v>707</v>
      </c>
      <c r="F17" s="246" t="s">
        <v>1323</v>
      </c>
      <c r="G17" s="269">
        <v>1579053.9125146484</v>
      </c>
      <c r="H17" s="270">
        <v>272803.74</v>
      </c>
      <c r="I17" s="270">
        <v>572398.82559591893</v>
      </c>
      <c r="J17" s="269">
        <v>572398.82999999996</v>
      </c>
    </row>
    <row r="18" spans="1:10">
      <c r="A18" s="130" t="s">
        <v>252</v>
      </c>
      <c r="B18" s="129" t="s">
        <v>580</v>
      </c>
      <c r="C18" s="130"/>
      <c r="D18" s="130"/>
      <c r="E18" s="130" t="s">
        <v>250</v>
      </c>
      <c r="F18" s="246" t="s">
        <v>565</v>
      </c>
      <c r="G18" s="269">
        <v>38719063.190577269</v>
      </c>
      <c r="H18" s="270">
        <v>9035991.1899999995</v>
      </c>
      <c r="I18" s="270">
        <v>13007122.15065296</v>
      </c>
      <c r="J18" s="269">
        <v>13007122.15065296</v>
      </c>
    </row>
    <row r="19" spans="1:10">
      <c r="A19" s="130" t="s">
        <v>322</v>
      </c>
      <c r="B19" s="129" t="s">
        <v>580</v>
      </c>
      <c r="C19" s="130"/>
      <c r="D19" s="130"/>
      <c r="E19" s="130" t="s">
        <v>320</v>
      </c>
      <c r="F19" s="246" t="s">
        <v>565</v>
      </c>
      <c r="G19" s="269">
        <v>63574199.399073422</v>
      </c>
      <c r="H19" s="270">
        <v>11832111.43</v>
      </c>
      <c r="I19" s="270">
        <v>22673382.948047973</v>
      </c>
      <c r="J19" s="269">
        <v>22673382.948047973</v>
      </c>
    </row>
    <row r="20" spans="1:10">
      <c r="A20" s="130" t="s">
        <v>511</v>
      </c>
      <c r="B20" s="129" t="s">
        <v>580</v>
      </c>
      <c r="C20" s="130"/>
      <c r="D20" s="130"/>
      <c r="E20" s="130" t="s">
        <v>510</v>
      </c>
      <c r="F20" s="246" t="s">
        <v>565</v>
      </c>
      <c r="G20" s="269">
        <v>19944953.838701285</v>
      </c>
      <c r="H20" s="270">
        <v>4042312.21</v>
      </c>
      <c r="I20" s="270">
        <v>6968537.5616969028</v>
      </c>
      <c r="J20" s="269">
        <v>6968537.5616969028</v>
      </c>
    </row>
    <row r="21" spans="1:10">
      <c r="A21" s="130" t="s">
        <v>477</v>
      </c>
      <c r="B21" s="129" t="s">
        <v>580</v>
      </c>
      <c r="C21" s="130"/>
      <c r="D21" s="130"/>
      <c r="E21" s="130" t="s">
        <v>475</v>
      </c>
      <c r="F21" s="246" t="s">
        <v>567</v>
      </c>
      <c r="G21" s="269">
        <v>14790123.813650554</v>
      </c>
      <c r="H21" s="270">
        <v>3642783.84</v>
      </c>
      <c r="I21" s="270">
        <v>4884764.3764536725</v>
      </c>
      <c r="J21" s="269">
        <v>4884764.3764536725</v>
      </c>
    </row>
    <row r="22" spans="1:10">
      <c r="A22" s="130" t="s">
        <v>68</v>
      </c>
      <c r="B22" s="129" t="s">
        <v>600</v>
      </c>
      <c r="C22" s="130"/>
      <c r="D22" s="130" t="s">
        <v>962</v>
      </c>
      <c r="E22" s="130" t="s">
        <v>1041</v>
      </c>
      <c r="F22" s="246" t="s">
        <v>1324</v>
      </c>
      <c r="G22" s="269">
        <v>139712</v>
      </c>
      <c r="H22" s="270">
        <v>34351.279999999999</v>
      </c>
      <c r="I22" s="270">
        <v>46169.067503999999</v>
      </c>
      <c r="J22" s="269">
        <v>46169.067503999999</v>
      </c>
    </row>
    <row r="23" spans="1:10">
      <c r="A23" s="130" t="s">
        <v>1011</v>
      </c>
      <c r="B23" s="129" t="s">
        <v>580</v>
      </c>
      <c r="C23" s="130"/>
      <c r="D23" s="130"/>
      <c r="E23" s="130" t="s">
        <v>1042</v>
      </c>
      <c r="F23" s="246" t="s">
        <v>565</v>
      </c>
      <c r="G23" s="269">
        <v>5002352.2704968732</v>
      </c>
      <c r="H23" s="270">
        <v>0</v>
      </c>
      <c r="I23" s="270">
        <v>2192030.7649317295</v>
      </c>
      <c r="J23" s="269">
        <v>2192030.7649317295</v>
      </c>
    </row>
    <row r="24" spans="1:10">
      <c r="A24" s="130" t="s">
        <v>981</v>
      </c>
      <c r="B24" s="129" t="s">
        <v>580</v>
      </c>
      <c r="C24" s="130" t="s">
        <v>604</v>
      </c>
      <c r="D24" s="130"/>
      <c r="E24" s="130" t="s">
        <v>323</v>
      </c>
      <c r="F24" s="246" t="s">
        <v>1325</v>
      </c>
      <c r="G24" s="269">
        <v>1230961.0564542161</v>
      </c>
      <c r="H24" s="270">
        <v>456418.45999999996</v>
      </c>
      <c r="I24" s="270">
        <v>339404.5657662375</v>
      </c>
      <c r="J24" s="269">
        <v>339404.57</v>
      </c>
    </row>
    <row r="25" spans="1:10">
      <c r="A25" s="130" t="s">
        <v>130</v>
      </c>
      <c r="B25" s="129" t="s">
        <v>599</v>
      </c>
      <c r="C25" s="130" t="s">
        <v>604</v>
      </c>
      <c r="D25" s="130"/>
      <c r="E25" s="130" t="s">
        <v>1043</v>
      </c>
      <c r="F25" s="246" t="s">
        <v>1326</v>
      </c>
      <c r="G25" s="269">
        <v>2094454.0965796097</v>
      </c>
      <c r="H25" s="270">
        <v>387478.91</v>
      </c>
      <c r="I25" s="270">
        <v>747996.52675918501</v>
      </c>
      <c r="J25" s="269">
        <v>747996</v>
      </c>
    </row>
    <row r="26" spans="1:10">
      <c r="A26" s="130" t="s">
        <v>142</v>
      </c>
      <c r="B26" s="129" t="s">
        <v>600</v>
      </c>
      <c r="C26" s="130"/>
      <c r="D26" s="130" t="s">
        <v>962</v>
      </c>
      <c r="E26" s="130" t="s">
        <v>1289</v>
      </c>
      <c r="F26" s="246" t="s">
        <v>573</v>
      </c>
      <c r="G26" s="269">
        <v>20376595.496445697</v>
      </c>
      <c r="H26" s="270">
        <v>147355.59</v>
      </c>
      <c r="I26" s="270">
        <v>8864452.9270045031</v>
      </c>
      <c r="J26" s="269">
        <v>8864452.9270045031</v>
      </c>
    </row>
    <row r="27" spans="1:10">
      <c r="A27" s="130" t="s">
        <v>73</v>
      </c>
      <c r="B27" s="129" t="s">
        <v>599</v>
      </c>
      <c r="C27" s="130" t="s">
        <v>604</v>
      </c>
      <c r="D27" s="130"/>
      <c r="E27" s="130" t="s">
        <v>71</v>
      </c>
      <c r="F27" s="246" t="s">
        <v>1327</v>
      </c>
      <c r="G27" s="269">
        <v>833142.25359816977</v>
      </c>
      <c r="H27" s="270">
        <v>69625.919999999998</v>
      </c>
      <c r="I27" s="270">
        <v>334572.85738271795</v>
      </c>
      <c r="J27" s="269">
        <v>334572.86</v>
      </c>
    </row>
    <row r="28" spans="1:10">
      <c r="A28" s="130" t="s">
        <v>385</v>
      </c>
      <c r="B28" s="129" t="s">
        <v>599</v>
      </c>
      <c r="C28" s="130"/>
      <c r="D28" s="130"/>
      <c r="E28" s="130" t="s">
        <v>1044</v>
      </c>
      <c r="F28" s="246" t="s">
        <v>1328</v>
      </c>
      <c r="G28" s="269">
        <v>28499762.572587207</v>
      </c>
      <c r="H28" s="270">
        <v>4493432.9800000004</v>
      </c>
      <c r="I28" s="270">
        <v>10519573.627471713</v>
      </c>
      <c r="J28" s="269">
        <v>10519573.630000001</v>
      </c>
    </row>
    <row r="29" spans="1:10">
      <c r="A29" s="130" t="s">
        <v>147</v>
      </c>
      <c r="B29" s="129" t="s">
        <v>599</v>
      </c>
      <c r="C29" s="130" t="s">
        <v>604</v>
      </c>
      <c r="D29" s="130"/>
      <c r="E29" s="130" t="s">
        <v>704</v>
      </c>
      <c r="F29" s="246" t="s">
        <v>1329</v>
      </c>
      <c r="G29" s="269">
        <v>595527.91845561774</v>
      </c>
      <c r="H29" s="270">
        <v>33030.69</v>
      </c>
      <c r="I29" s="270">
        <v>246486.2855092517</v>
      </c>
      <c r="J29" s="269">
        <v>246486.29</v>
      </c>
    </row>
    <row r="30" spans="1:10">
      <c r="A30" s="130" t="s">
        <v>164</v>
      </c>
      <c r="B30" s="129" t="s">
        <v>580</v>
      </c>
      <c r="C30" s="130" t="s">
        <v>604</v>
      </c>
      <c r="D30" s="130"/>
      <c r="E30" s="130" t="s">
        <v>839</v>
      </c>
      <c r="F30" s="246" t="s">
        <v>1330</v>
      </c>
      <c r="G30" s="269">
        <v>2155512.647916351</v>
      </c>
      <c r="H30" s="270">
        <v>530776.44999999995</v>
      </c>
      <c r="I30" s="270">
        <v>711959.40192694496</v>
      </c>
      <c r="J30" s="269">
        <v>711595.4</v>
      </c>
    </row>
    <row r="31" spans="1:10">
      <c r="A31" s="130" t="s">
        <v>76</v>
      </c>
      <c r="B31" s="129" t="s">
        <v>599</v>
      </c>
      <c r="C31" s="130" t="s">
        <v>604</v>
      </c>
      <c r="D31" s="130"/>
      <c r="E31" s="130" t="s">
        <v>74</v>
      </c>
      <c r="F31" s="246" t="s">
        <v>1331</v>
      </c>
      <c r="G31" s="269">
        <v>532615.81831967738</v>
      </c>
      <c r="H31" s="270">
        <v>101742.13</v>
      </c>
      <c r="I31" s="270">
        <v>188808.8502216826</v>
      </c>
      <c r="J31" s="269">
        <v>188808.85</v>
      </c>
    </row>
    <row r="32" spans="1:10">
      <c r="A32" s="130" t="s">
        <v>367</v>
      </c>
      <c r="B32" s="129" t="s">
        <v>599</v>
      </c>
      <c r="C32" s="130"/>
      <c r="D32" s="130" t="s">
        <v>1296</v>
      </c>
      <c r="E32" s="130" t="s">
        <v>859</v>
      </c>
      <c r="F32" s="246" t="s">
        <v>577</v>
      </c>
      <c r="G32" s="269">
        <v>2227580.137065216</v>
      </c>
      <c r="H32" s="270">
        <v>595499.52000000002</v>
      </c>
      <c r="I32" s="270">
        <v>715177.72639797756</v>
      </c>
      <c r="J32" s="269">
        <v>715177.73</v>
      </c>
    </row>
    <row r="33" spans="1:10">
      <c r="A33" s="130" t="s">
        <v>208</v>
      </c>
      <c r="B33" s="129" t="s">
        <v>599</v>
      </c>
      <c r="C33" s="130" t="s">
        <v>604</v>
      </c>
      <c r="D33" s="130"/>
      <c r="E33" s="130" t="s">
        <v>711</v>
      </c>
      <c r="F33" s="246" t="s">
        <v>1332</v>
      </c>
      <c r="G33" s="269">
        <v>272270.68930230767</v>
      </c>
      <c r="H33" s="270">
        <v>38828.71</v>
      </c>
      <c r="I33" s="270">
        <v>102294.27533027122</v>
      </c>
      <c r="J33" s="269">
        <v>38828</v>
      </c>
    </row>
    <row r="34" spans="1:10">
      <c r="A34" s="130" t="s">
        <v>314</v>
      </c>
      <c r="B34" s="129" t="s">
        <v>581</v>
      </c>
      <c r="C34" s="130"/>
      <c r="D34" s="130"/>
      <c r="E34" s="130" t="s">
        <v>668</v>
      </c>
      <c r="F34" s="246" t="s">
        <v>562</v>
      </c>
      <c r="G34" s="269">
        <v>570794163.35578251</v>
      </c>
      <c r="H34" s="270">
        <v>101968468.20999999</v>
      </c>
      <c r="I34" s="270">
        <v>205439419.6128819</v>
      </c>
      <c r="J34" s="269">
        <v>205439419.6128819</v>
      </c>
    </row>
    <row r="35" spans="1:10">
      <c r="A35" s="130" t="s">
        <v>1012</v>
      </c>
      <c r="B35" s="129" t="s">
        <v>599</v>
      </c>
      <c r="C35" s="130" t="s">
        <v>604</v>
      </c>
      <c r="D35" s="130"/>
      <c r="E35" s="130" t="s">
        <v>407</v>
      </c>
      <c r="F35" s="246" t="s">
        <v>1333</v>
      </c>
      <c r="G35" s="269">
        <v>435941.96657933603</v>
      </c>
      <c r="H35" s="270">
        <v>435941.97</v>
      </c>
      <c r="I35" s="270">
        <v>-1.4989349382114596E-3</v>
      </c>
      <c r="J35" s="269" t="e">
        <v>#N/A</v>
      </c>
    </row>
    <row r="36" spans="1:10">
      <c r="A36" s="130" t="s">
        <v>1013</v>
      </c>
      <c r="B36" s="129" t="s">
        <v>599</v>
      </c>
      <c r="C36" s="130" t="s">
        <v>604</v>
      </c>
      <c r="D36" s="130"/>
      <c r="E36" s="130" t="s">
        <v>670</v>
      </c>
      <c r="F36" s="246" t="s">
        <v>1334</v>
      </c>
      <c r="G36" s="269">
        <v>1142619.3904316695</v>
      </c>
      <c r="H36" s="270">
        <v>358571.04</v>
      </c>
      <c r="I36" s="270">
        <v>343569.98715915758</v>
      </c>
      <c r="J36" s="269">
        <v>343569.99</v>
      </c>
    </row>
    <row r="37" spans="1:10">
      <c r="A37" s="130" t="s">
        <v>53</v>
      </c>
      <c r="B37" s="129" t="s">
        <v>599</v>
      </c>
      <c r="C37" s="130" t="s">
        <v>604</v>
      </c>
      <c r="D37" s="130"/>
      <c r="E37" s="130" t="s">
        <v>678</v>
      </c>
      <c r="F37" s="246" t="s">
        <v>1335</v>
      </c>
      <c r="G37" s="269">
        <v>2573039.3222961402</v>
      </c>
      <c r="H37" s="270">
        <v>627016.5</v>
      </c>
      <c r="I37" s="270">
        <v>852747.20073016861</v>
      </c>
      <c r="J37" s="269">
        <v>852747</v>
      </c>
    </row>
    <row r="38" spans="1:10">
      <c r="A38" s="130" t="s">
        <v>763</v>
      </c>
      <c r="B38" s="129" t="s">
        <v>580</v>
      </c>
      <c r="C38" s="130" t="s">
        <v>604</v>
      </c>
      <c r="D38" s="130"/>
      <c r="E38" s="130" t="s">
        <v>764</v>
      </c>
      <c r="F38" s="246" t="s">
        <v>1336</v>
      </c>
      <c r="G38" s="269">
        <v>1563026.7492581892</v>
      </c>
      <c r="H38" s="270">
        <v>287408.38</v>
      </c>
      <c r="I38" s="270">
        <v>558975.96940893843</v>
      </c>
      <c r="J38" s="269">
        <v>558975.97</v>
      </c>
    </row>
    <row r="39" spans="1:10">
      <c r="A39" s="130" t="s">
        <v>98</v>
      </c>
      <c r="B39" s="129" t="s">
        <v>599</v>
      </c>
      <c r="C39" s="130" t="s">
        <v>604</v>
      </c>
      <c r="D39" s="130"/>
      <c r="E39" s="130" t="s">
        <v>1045</v>
      </c>
      <c r="F39" s="246" t="s">
        <v>1337</v>
      </c>
      <c r="G39" s="269">
        <v>753107.61508843268</v>
      </c>
      <c r="H39" s="270">
        <v>144512.41</v>
      </c>
      <c r="I39" s="270">
        <v>266686.41886975116</v>
      </c>
      <c r="J39" s="269">
        <v>266686</v>
      </c>
    </row>
    <row r="40" spans="1:10">
      <c r="A40" s="130" t="s">
        <v>423</v>
      </c>
      <c r="B40" s="129" t="s">
        <v>599</v>
      </c>
      <c r="C40" s="130"/>
      <c r="D40" s="130"/>
      <c r="E40" s="130" t="s">
        <v>749</v>
      </c>
      <c r="F40" s="246" t="s">
        <v>1338</v>
      </c>
      <c r="G40" s="269">
        <v>8245524.7660228685</v>
      </c>
      <c r="H40" s="270">
        <v>2080762.21</v>
      </c>
      <c r="I40" s="270">
        <v>2701398.9520492209</v>
      </c>
      <c r="J40" s="269">
        <v>2701398.95</v>
      </c>
    </row>
    <row r="41" spans="1:10">
      <c r="A41" s="130" t="s">
        <v>94</v>
      </c>
      <c r="B41" s="129" t="s">
        <v>599</v>
      </c>
      <c r="C41" s="130" t="s">
        <v>604</v>
      </c>
      <c r="D41" s="130"/>
      <c r="E41" s="130" t="s">
        <v>699</v>
      </c>
      <c r="F41" s="246" t="s">
        <v>1339</v>
      </c>
      <c r="G41" s="269">
        <v>1260788.4686745903</v>
      </c>
      <c r="H41" s="270">
        <v>257637.59</v>
      </c>
      <c r="I41" s="270">
        <v>439580.71503520547</v>
      </c>
      <c r="J41" s="269">
        <v>439580.72</v>
      </c>
    </row>
    <row r="42" spans="1:10">
      <c r="A42" s="130" t="s">
        <v>102</v>
      </c>
      <c r="B42" s="129" t="s">
        <v>580</v>
      </c>
      <c r="C42" s="130" t="s">
        <v>604</v>
      </c>
      <c r="D42" s="130"/>
      <c r="E42" s="130" t="s">
        <v>101</v>
      </c>
      <c r="F42" s="246" t="s">
        <v>1340</v>
      </c>
      <c r="G42" s="269">
        <v>713920.085695902</v>
      </c>
      <c r="H42" s="270">
        <v>124733.34</v>
      </c>
      <c r="I42" s="270">
        <v>258181.63196394427</v>
      </c>
      <c r="J42" s="269">
        <v>200000</v>
      </c>
    </row>
    <row r="43" spans="1:10">
      <c r="A43" s="130" t="s">
        <v>778</v>
      </c>
      <c r="B43" s="129" t="s">
        <v>599</v>
      </c>
      <c r="C43" s="130" t="s">
        <v>604</v>
      </c>
      <c r="D43" s="130"/>
      <c r="E43" s="130" t="s">
        <v>779</v>
      </c>
      <c r="F43" s="246" t="s">
        <v>1341</v>
      </c>
      <c r="G43" s="269">
        <v>1843301.2200451945</v>
      </c>
      <c r="H43" s="270">
        <v>390561.59</v>
      </c>
      <c r="I43" s="270">
        <v>636590.50588580419</v>
      </c>
      <c r="J43" s="269">
        <v>636590.51</v>
      </c>
    </row>
    <row r="44" spans="1:10">
      <c r="A44" s="130" t="s">
        <v>110</v>
      </c>
      <c r="B44" s="129" t="s">
        <v>599</v>
      </c>
      <c r="C44" s="130" t="s">
        <v>604</v>
      </c>
      <c r="D44" s="130"/>
      <c r="E44" s="130" t="s">
        <v>108</v>
      </c>
      <c r="F44" s="246" t="s">
        <v>1342</v>
      </c>
      <c r="G44" s="269">
        <v>500112.6098068211</v>
      </c>
      <c r="H44" s="270">
        <v>150917.01999999999</v>
      </c>
      <c r="I44" s="270">
        <v>153017.50745334898</v>
      </c>
      <c r="J44" s="269">
        <v>153017.51</v>
      </c>
    </row>
    <row r="45" spans="1:10">
      <c r="A45" s="130" t="s">
        <v>121</v>
      </c>
      <c r="B45" s="129" t="s">
        <v>580</v>
      </c>
      <c r="C45" s="130"/>
      <c r="D45" s="130"/>
      <c r="E45" s="130" t="s">
        <v>1046</v>
      </c>
      <c r="F45" s="246" t="s">
        <v>1343</v>
      </c>
      <c r="G45" s="269">
        <v>14417618.129692312</v>
      </c>
      <c r="H45" s="270">
        <v>2530583.02</v>
      </c>
      <c r="I45" s="270">
        <v>5208898.7850671709</v>
      </c>
      <c r="J45" s="269">
        <v>5208898.79</v>
      </c>
    </row>
    <row r="46" spans="1:10">
      <c r="A46" s="130" t="s">
        <v>124</v>
      </c>
      <c r="B46" s="129" t="s">
        <v>580</v>
      </c>
      <c r="C46" s="130" t="s">
        <v>604</v>
      </c>
      <c r="D46" s="130"/>
      <c r="E46" s="130" t="s">
        <v>702</v>
      </c>
      <c r="F46" s="246" t="s">
        <v>1344</v>
      </c>
      <c r="G46" s="269">
        <v>882912.80543690431</v>
      </c>
      <c r="H46" s="270">
        <v>346520.08</v>
      </c>
      <c r="I46" s="270">
        <v>235047.29228645141</v>
      </c>
      <c r="J46" s="269">
        <v>235047.29</v>
      </c>
    </row>
    <row r="47" spans="1:10">
      <c r="A47" s="130" t="s">
        <v>125</v>
      </c>
      <c r="B47" s="129" t="s">
        <v>580</v>
      </c>
      <c r="C47" s="130"/>
      <c r="D47" s="130"/>
      <c r="E47" s="130" t="s">
        <v>1047</v>
      </c>
      <c r="F47" s="246" t="s">
        <v>1345</v>
      </c>
      <c r="G47" s="269">
        <v>18723610.485206913</v>
      </c>
      <c r="H47" s="270">
        <v>4582311.3900000006</v>
      </c>
      <c r="I47" s="270">
        <v>6196717.263519669</v>
      </c>
      <c r="J47" s="269">
        <v>6196717.263519669</v>
      </c>
    </row>
    <row r="48" spans="1:10">
      <c r="A48" s="130" t="s">
        <v>1014</v>
      </c>
      <c r="B48" s="129" t="s">
        <v>580</v>
      </c>
      <c r="C48" s="130"/>
      <c r="D48" s="130"/>
      <c r="E48" s="130" t="s">
        <v>1048</v>
      </c>
      <c r="F48" s="246" t="s">
        <v>565</v>
      </c>
      <c r="G48" s="269">
        <v>23017893.175856613</v>
      </c>
      <c r="H48" s="270">
        <v>4607304.83</v>
      </c>
      <c r="I48" s="270">
        <v>8067519.8131543677</v>
      </c>
      <c r="J48" s="269">
        <v>8067519.8131543677</v>
      </c>
    </row>
    <row r="49" spans="1:10">
      <c r="A49" s="130" t="s">
        <v>316</v>
      </c>
      <c r="B49" s="129" t="s">
        <v>580</v>
      </c>
      <c r="C49" s="130" t="s">
        <v>604</v>
      </c>
      <c r="D49" s="130"/>
      <c r="E49" s="130" t="s">
        <v>856</v>
      </c>
      <c r="F49" s="246" t="s">
        <v>1346</v>
      </c>
      <c r="G49" s="269">
        <v>1341871.8495448569</v>
      </c>
      <c r="H49" s="270">
        <v>0</v>
      </c>
      <c r="I49" s="270">
        <v>588008.24447055627</v>
      </c>
      <c r="J49" s="269">
        <v>390000</v>
      </c>
    </row>
    <row r="50" spans="1:10">
      <c r="A50" s="130" t="s">
        <v>196</v>
      </c>
      <c r="B50" s="129" t="s">
        <v>599</v>
      </c>
      <c r="C50" s="130" t="s">
        <v>604</v>
      </c>
      <c r="D50" s="130"/>
      <c r="E50" s="130" t="s">
        <v>710</v>
      </c>
      <c r="F50" s="246" t="s">
        <v>1347</v>
      </c>
      <c r="G50" s="269">
        <v>438097.95999649976</v>
      </c>
      <c r="H50" s="270">
        <v>100313.78</v>
      </c>
      <c r="I50" s="270">
        <v>148017.0276744662</v>
      </c>
      <c r="J50" s="269">
        <v>148017</v>
      </c>
    </row>
    <row r="51" spans="1:10">
      <c r="A51" s="130" t="s">
        <v>343</v>
      </c>
      <c r="B51" s="129" t="s">
        <v>580</v>
      </c>
      <c r="C51" s="130" t="s">
        <v>604</v>
      </c>
      <c r="D51" s="130"/>
      <c r="E51" s="130" t="s">
        <v>1049</v>
      </c>
      <c r="F51" s="246" t="s">
        <v>1321</v>
      </c>
      <c r="G51" s="269">
        <v>30057386.871624947</v>
      </c>
      <c r="H51" s="270">
        <v>8940864.7899999991</v>
      </c>
      <c r="I51" s="270">
        <v>9253259.9761680514</v>
      </c>
      <c r="J51" s="269">
        <v>9253259.9800000004</v>
      </c>
    </row>
    <row r="52" spans="1:10">
      <c r="A52" s="130" t="s">
        <v>1015</v>
      </c>
      <c r="B52" s="129" t="s">
        <v>580</v>
      </c>
      <c r="C52" s="130"/>
      <c r="D52" s="130"/>
      <c r="E52" s="130" t="s">
        <v>835</v>
      </c>
      <c r="F52" s="246" t="s">
        <v>569</v>
      </c>
      <c r="G52" s="269">
        <v>13011984.653900653</v>
      </c>
      <c r="H52" s="270">
        <v>2475323.0499999998</v>
      </c>
      <c r="I52" s="270">
        <v>4617165.1148292655</v>
      </c>
      <c r="J52" s="269">
        <v>4617165</v>
      </c>
    </row>
    <row r="53" spans="1:10">
      <c r="A53" s="130" t="s">
        <v>1016</v>
      </c>
      <c r="B53" s="129" t="s">
        <v>580</v>
      </c>
      <c r="C53" s="130" t="s">
        <v>604</v>
      </c>
      <c r="D53" s="130"/>
      <c r="E53" s="130" t="s">
        <v>1050</v>
      </c>
      <c r="F53" s="246" t="s">
        <v>1348</v>
      </c>
      <c r="G53" s="269">
        <v>7713269.9694296867</v>
      </c>
      <c r="H53" s="270">
        <v>2464217.2799999998</v>
      </c>
      <c r="I53" s="270">
        <v>2300134.8885080889</v>
      </c>
      <c r="J53" s="269">
        <v>2300134.89</v>
      </c>
    </row>
    <row r="54" spans="1:10">
      <c r="A54" s="130" t="s">
        <v>270</v>
      </c>
      <c r="B54" s="129" t="s">
        <v>599</v>
      </c>
      <c r="C54" s="130"/>
      <c r="D54" s="130"/>
      <c r="E54" s="130" t="s">
        <v>723</v>
      </c>
      <c r="F54" s="246" t="s">
        <v>1349</v>
      </c>
      <c r="G54" s="269">
        <v>31187708.634854689</v>
      </c>
      <c r="H54" s="270">
        <v>4483007.76</v>
      </c>
      <c r="I54" s="270">
        <v>11701999.923361326</v>
      </c>
      <c r="J54" s="269">
        <v>11701999.92</v>
      </c>
    </row>
    <row r="55" spans="1:10">
      <c r="A55" s="130" t="s">
        <v>96</v>
      </c>
      <c r="B55" s="129" t="s">
        <v>599</v>
      </c>
      <c r="C55" s="130" t="s">
        <v>604</v>
      </c>
      <c r="D55" s="130"/>
      <c r="E55" s="130" t="s">
        <v>833</v>
      </c>
      <c r="F55" s="246" t="s">
        <v>1350</v>
      </c>
      <c r="G55" s="269">
        <v>193961.79022904183</v>
      </c>
      <c r="H55" s="270">
        <v>101539.91</v>
      </c>
      <c r="I55" s="270">
        <v>40499.267916366123</v>
      </c>
      <c r="J55" s="269">
        <v>40499</v>
      </c>
    </row>
    <row r="56" spans="1:10">
      <c r="A56" s="130" t="s">
        <v>143</v>
      </c>
      <c r="B56" s="129" t="s">
        <v>580</v>
      </c>
      <c r="C56" s="130" t="s">
        <v>604</v>
      </c>
      <c r="D56" s="130"/>
      <c r="E56" s="130" t="s">
        <v>1051</v>
      </c>
      <c r="F56" s="246" t="s">
        <v>1351</v>
      </c>
      <c r="G56" s="269">
        <v>3473728.1736437976</v>
      </c>
      <c r="H56" s="270">
        <v>415395.78</v>
      </c>
      <c r="I56" s="270">
        <v>1340161.254894712</v>
      </c>
      <c r="J56" s="269">
        <v>1340161.25</v>
      </c>
    </row>
    <row r="57" spans="1:10">
      <c r="A57" s="130" t="s">
        <v>150</v>
      </c>
      <c r="B57" s="129" t="s">
        <v>580</v>
      </c>
      <c r="C57" s="130"/>
      <c r="D57" s="130"/>
      <c r="E57" s="130" t="s">
        <v>1052</v>
      </c>
      <c r="F57" s="246" t="s">
        <v>1345</v>
      </c>
      <c r="G57" s="269">
        <v>21374502.495218787</v>
      </c>
      <c r="H57" s="270">
        <v>4786113.16</v>
      </c>
      <c r="I57" s="270">
        <v>7269032.2066928726</v>
      </c>
      <c r="J57" s="269">
        <v>7269032.2066928726</v>
      </c>
    </row>
    <row r="58" spans="1:10">
      <c r="A58" s="130" t="s">
        <v>1017</v>
      </c>
      <c r="B58" s="129" t="s">
        <v>580</v>
      </c>
      <c r="C58" s="130" t="s">
        <v>604</v>
      </c>
      <c r="D58" s="130"/>
      <c r="E58" s="130" t="s">
        <v>1053</v>
      </c>
      <c r="F58" s="246" t="s">
        <v>1352</v>
      </c>
      <c r="G58" s="269">
        <v>2776521.604399736</v>
      </c>
      <c r="H58" s="270">
        <v>0</v>
      </c>
      <c r="I58" s="270">
        <v>1216671.7670479643</v>
      </c>
      <c r="J58" s="269">
        <v>1216671.7670479643</v>
      </c>
    </row>
    <row r="59" spans="1:10">
      <c r="A59" s="130" t="s">
        <v>217</v>
      </c>
      <c r="B59" s="129" t="s">
        <v>599</v>
      </c>
      <c r="C59" s="130" t="s">
        <v>604</v>
      </c>
      <c r="D59" s="130"/>
      <c r="E59" s="130" t="s">
        <v>714</v>
      </c>
      <c r="F59" s="246" t="s">
        <v>1332</v>
      </c>
      <c r="G59" s="269">
        <v>5814982.9611040708</v>
      </c>
      <c r="H59" s="270">
        <v>944023.78</v>
      </c>
      <c r="I59" s="270">
        <v>2134454.3131598034</v>
      </c>
      <c r="J59" s="269">
        <v>2134454</v>
      </c>
    </row>
    <row r="60" spans="1:10">
      <c r="A60" s="130" t="s">
        <v>879</v>
      </c>
      <c r="B60" s="129" t="s">
        <v>580</v>
      </c>
      <c r="C60" s="130"/>
      <c r="D60" s="130"/>
      <c r="E60" s="130" t="s">
        <v>1054</v>
      </c>
      <c r="F60" s="246" t="s">
        <v>565</v>
      </c>
      <c r="G60" s="269">
        <v>13053073.67196917</v>
      </c>
      <c r="H60" s="270">
        <v>3031248.22</v>
      </c>
      <c r="I60" s="270">
        <v>4391563.9130528895</v>
      </c>
      <c r="J60" s="269">
        <v>4391563.91</v>
      </c>
    </row>
    <row r="61" spans="1:10">
      <c r="A61" s="130" t="s">
        <v>154</v>
      </c>
      <c r="B61" s="129" t="s">
        <v>600</v>
      </c>
      <c r="C61" s="130"/>
      <c r="D61" s="130"/>
      <c r="E61" s="130" t="s">
        <v>706</v>
      </c>
      <c r="F61" s="246" t="s">
        <v>562</v>
      </c>
      <c r="G61" s="269">
        <v>4891414.3600000087</v>
      </c>
      <c r="H61" s="270">
        <v>2040154.61</v>
      </c>
      <c r="I61" s="270">
        <v>1249422.0224500035</v>
      </c>
      <c r="J61" s="269">
        <v>1249422</v>
      </c>
    </row>
    <row r="62" spans="1:10">
      <c r="A62" s="130" t="s">
        <v>157</v>
      </c>
      <c r="B62" s="129" t="s">
        <v>599</v>
      </c>
      <c r="C62" s="130" t="s">
        <v>604</v>
      </c>
      <c r="D62" s="130"/>
      <c r="E62" s="130" t="s">
        <v>155</v>
      </c>
      <c r="F62" s="246" t="s">
        <v>1353</v>
      </c>
      <c r="G62" s="269">
        <v>1564586.9540856725</v>
      </c>
      <c r="H62" s="270">
        <v>291638.77</v>
      </c>
      <c r="I62" s="270">
        <v>557805.8942663417</v>
      </c>
      <c r="J62" s="269">
        <v>557805.89</v>
      </c>
    </row>
    <row r="63" spans="1:10">
      <c r="A63" s="130" t="s">
        <v>291</v>
      </c>
      <c r="B63" s="129" t="s">
        <v>599</v>
      </c>
      <c r="C63" s="130" t="s">
        <v>604</v>
      </c>
      <c r="D63" s="130"/>
      <c r="E63" s="130" t="s">
        <v>1055</v>
      </c>
      <c r="F63" s="246" t="s">
        <v>1354</v>
      </c>
      <c r="G63" s="269">
        <v>1467125.0431791493</v>
      </c>
      <c r="H63" s="270">
        <v>223616.57</v>
      </c>
      <c r="I63" s="270">
        <v>544905.41294710315</v>
      </c>
      <c r="J63" s="269">
        <v>544905.41</v>
      </c>
    </row>
    <row r="64" spans="1:10">
      <c r="A64" s="130" t="s">
        <v>172</v>
      </c>
      <c r="B64" s="129" t="s">
        <v>580</v>
      </c>
      <c r="C64" s="130" t="s">
        <v>604</v>
      </c>
      <c r="D64" s="130"/>
      <c r="E64" s="130" t="s">
        <v>840</v>
      </c>
      <c r="F64" s="246" t="s">
        <v>1355</v>
      </c>
      <c r="G64" s="269">
        <v>3334290.5095692342</v>
      </c>
      <c r="H64" s="270">
        <v>1098052.1200000001</v>
      </c>
      <c r="I64" s="270">
        <v>979919.66230923834</v>
      </c>
      <c r="J64" s="269">
        <v>979919.66230923834</v>
      </c>
    </row>
    <row r="65" spans="1:10">
      <c r="A65" s="130" t="s">
        <v>174</v>
      </c>
      <c r="B65" s="129" t="s">
        <v>580</v>
      </c>
      <c r="C65" s="130"/>
      <c r="D65" s="130"/>
      <c r="E65" s="130" t="s">
        <v>1056</v>
      </c>
      <c r="F65" s="246" t="s">
        <v>1356</v>
      </c>
      <c r="G65" s="269">
        <v>19389942.224029232</v>
      </c>
      <c r="H65" s="270">
        <v>4006645.07</v>
      </c>
      <c r="I65" s="270">
        <v>6740960.8128956091</v>
      </c>
      <c r="J65" s="269">
        <v>6740960.8099999996</v>
      </c>
    </row>
    <row r="66" spans="1:10">
      <c r="A66" s="130" t="s">
        <v>162</v>
      </c>
      <c r="B66" s="129" t="s">
        <v>599</v>
      </c>
      <c r="C66" s="130" t="s">
        <v>604</v>
      </c>
      <c r="D66" s="130"/>
      <c r="E66" s="130" t="s">
        <v>160</v>
      </c>
      <c r="F66" s="246" t="s">
        <v>1357</v>
      </c>
      <c r="G66" s="269">
        <v>991334.15333950042</v>
      </c>
      <c r="H66" s="270">
        <v>225479.9</v>
      </c>
      <c r="I66" s="270">
        <v>335597.33381336904</v>
      </c>
      <c r="J66" s="269">
        <v>335597</v>
      </c>
    </row>
    <row r="67" spans="1:10">
      <c r="A67" s="130" t="s">
        <v>355</v>
      </c>
      <c r="B67" s="129" t="s">
        <v>599</v>
      </c>
      <c r="C67" s="130" t="s">
        <v>604</v>
      </c>
      <c r="D67" s="130"/>
      <c r="E67" s="130" t="s">
        <v>990</v>
      </c>
      <c r="F67" s="246" t="s">
        <v>1358</v>
      </c>
      <c r="G67" s="269">
        <v>607005.44938900834</v>
      </c>
      <c r="H67" s="270">
        <v>501582.91</v>
      </c>
      <c r="I67" s="270">
        <v>46196.15676026346</v>
      </c>
      <c r="J67" s="269">
        <v>46196.160000000003</v>
      </c>
    </row>
    <row r="68" spans="1:10">
      <c r="A68" s="130" t="s">
        <v>177</v>
      </c>
      <c r="B68" s="129" t="s">
        <v>599</v>
      </c>
      <c r="C68" s="130" t="s">
        <v>604</v>
      </c>
      <c r="D68" s="130"/>
      <c r="E68" s="130" t="s">
        <v>825</v>
      </c>
      <c r="F68" s="246" t="s">
        <v>1359</v>
      </c>
      <c r="G68" s="269">
        <v>1056634.1307684004</v>
      </c>
      <c r="H68" s="270">
        <v>147811.84</v>
      </c>
      <c r="I68" s="270">
        <v>398245.92781471304</v>
      </c>
      <c r="J68" s="269">
        <v>398245</v>
      </c>
    </row>
    <row r="69" spans="1:10">
      <c r="A69" s="130" t="s">
        <v>303</v>
      </c>
      <c r="B69" s="129" t="s">
        <v>599</v>
      </c>
      <c r="C69" s="130"/>
      <c r="D69" s="130"/>
      <c r="E69" s="130" t="s">
        <v>669</v>
      </c>
      <c r="F69" s="246" t="s">
        <v>566</v>
      </c>
      <c r="G69" s="269">
        <v>8667261.729665691</v>
      </c>
      <c r="H69" s="270">
        <v>2154300.98</v>
      </c>
      <c r="I69" s="270">
        <v>2853979.4005035055</v>
      </c>
      <c r="J69" s="269">
        <v>2853979.4</v>
      </c>
    </row>
    <row r="70" spans="1:10">
      <c r="A70" s="130" t="s">
        <v>228</v>
      </c>
      <c r="B70" s="129" t="s">
        <v>599</v>
      </c>
      <c r="C70" s="130" t="s">
        <v>604</v>
      </c>
      <c r="D70" s="130"/>
      <c r="E70" s="130" t="s">
        <v>822</v>
      </c>
      <c r="F70" s="246" t="s">
        <v>1360</v>
      </c>
      <c r="G70" s="269">
        <v>1472988.6163305496</v>
      </c>
      <c r="H70" s="270">
        <v>389899.77</v>
      </c>
      <c r="I70" s="270">
        <v>474609.53246204677</v>
      </c>
      <c r="J70" s="269">
        <v>474609.53</v>
      </c>
    </row>
    <row r="71" spans="1:10">
      <c r="A71" s="130" t="s">
        <v>87</v>
      </c>
      <c r="B71" s="129" t="s">
        <v>599</v>
      </c>
      <c r="C71" s="130" t="s">
        <v>604</v>
      </c>
      <c r="D71" s="130"/>
      <c r="E71" s="130" t="s">
        <v>698</v>
      </c>
      <c r="F71" s="246" t="s">
        <v>1361</v>
      </c>
      <c r="G71" s="269">
        <v>740475.34665727743</v>
      </c>
      <c r="H71" s="270">
        <v>162425.07999999999</v>
      </c>
      <c r="I71" s="270">
        <v>253301.62684921897</v>
      </c>
      <c r="J71" s="269">
        <v>253301.63</v>
      </c>
    </row>
    <row r="72" spans="1:10">
      <c r="A72" s="130" t="s">
        <v>429</v>
      </c>
      <c r="B72" s="129" t="s">
        <v>599</v>
      </c>
      <c r="C72" s="130" t="s">
        <v>604</v>
      </c>
      <c r="D72" s="130"/>
      <c r="E72" s="130" t="s">
        <v>993</v>
      </c>
      <c r="F72" s="246" t="s">
        <v>1352</v>
      </c>
      <c r="G72" s="269">
        <v>976705.23457994894</v>
      </c>
      <c r="H72" s="270">
        <v>242922.68</v>
      </c>
      <c r="I72" s="270">
        <v>321543.51541693363</v>
      </c>
      <c r="J72" s="269">
        <v>321543.52</v>
      </c>
    </row>
    <row r="73" spans="1:10">
      <c r="A73" s="130" t="s">
        <v>179</v>
      </c>
      <c r="B73" s="129" t="s">
        <v>599</v>
      </c>
      <c r="C73" s="130" t="s">
        <v>604</v>
      </c>
      <c r="D73" s="130"/>
      <c r="E73" s="130" t="s">
        <v>1057</v>
      </c>
      <c r="F73" s="246" t="s">
        <v>1362</v>
      </c>
      <c r="G73" s="269">
        <v>387759.02084663883</v>
      </c>
      <c r="H73" s="270">
        <v>73725.600000000006</v>
      </c>
      <c r="I73" s="270">
        <v>137609.44501499715</v>
      </c>
      <c r="J73" s="269">
        <v>137609.45000000001</v>
      </c>
    </row>
    <row r="74" spans="1:10">
      <c r="A74" s="130" t="s">
        <v>186</v>
      </c>
      <c r="B74" s="129" t="s">
        <v>580</v>
      </c>
      <c r="C74" s="130"/>
      <c r="D74" s="130"/>
      <c r="E74" s="130" t="s">
        <v>708</v>
      </c>
      <c r="F74" s="246" t="s">
        <v>575</v>
      </c>
      <c r="G74" s="269">
        <v>16594430.172890518</v>
      </c>
      <c r="H74" s="270">
        <v>3460760.59</v>
      </c>
      <c r="I74" s="270">
        <v>5755174.0112226252</v>
      </c>
      <c r="J74" s="269">
        <v>5755174.0112226298</v>
      </c>
    </row>
    <row r="75" spans="1:10">
      <c r="A75" s="130" t="s">
        <v>220</v>
      </c>
      <c r="B75" s="129" t="s">
        <v>599</v>
      </c>
      <c r="C75" s="130" t="s">
        <v>604</v>
      </c>
      <c r="D75" s="130"/>
      <c r="E75" s="130" t="s">
        <v>1058</v>
      </c>
      <c r="F75" s="246" t="s">
        <v>1363</v>
      </c>
      <c r="G75" s="269">
        <v>458189.73791729909</v>
      </c>
      <c r="H75" s="270">
        <v>202472.68</v>
      </c>
      <c r="I75" s="270">
        <v>112055.21477936045</v>
      </c>
      <c r="J75" s="269">
        <v>112055.21</v>
      </c>
    </row>
    <row r="76" spans="1:10">
      <c r="A76" s="130" t="s">
        <v>64</v>
      </c>
      <c r="B76" s="129" t="s">
        <v>580</v>
      </c>
      <c r="C76" s="130"/>
      <c r="D76" s="130"/>
      <c r="E76" s="130" t="s">
        <v>1059</v>
      </c>
      <c r="F76" s="246" t="s">
        <v>567</v>
      </c>
      <c r="G76" s="269">
        <v>41346658.912336856</v>
      </c>
      <c r="H76" s="270">
        <v>0</v>
      </c>
      <c r="I76" s="270">
        <v>18118105.93538601</v>
      </c>
      <c r="J76" s="269">
        <v>18118105.93538601</v>
      </c>
    </row>
    <row r="77" spans="1:10">
      <c r="A77" s="130" t="s">
        <v>190</v>
      </c>
      <c r="B77" s="129" t="s">
        <v>580</v>
      </c>
      <c r="C77" s="130"/>
      <c r="D77" s="130"/>
      <c r="E77" s="130" t="s">
        <v>188</v>
      </c>
      <c r="F77" s="246" t="s">
        <v>569</v>
      </c>
      <c r="G77" s="269">
        <v>28342783.692377906</v>
      </c>
      <c r="H77" s="270">
        <v>6474313.4900000002</v>
      </c>
      <c r="I77" s="270">
        <v>9582763.6426819991</v>
      </c>
      <c r="J77" s="269">
        <v>9582764</v>
      </c>
    </row>
    <row r="78" spans="1:10">
      <c r="A78" s="130" t="s">
        <v>191</v>
      </c>
      <c r="B78" s="129" t="s">
        <v>580</v>
      </c>
      <c r="C78" s="130"/>
      <c r="D78" s="130"/>
      <c r="E78" s="130" t="s">
        <v>1060</v>
      </c>
      <c r="F78" s="246" t="s">
        <v>562</v>
      </c>
      <c r="G78" s="269">
        <v>22172452.122921355</v>
      </c>
      <c r="H78" s="270">
        <v>3506304.27</v>
      </c>
      <c r="I78" s="270">
        <v>8179505.9891501376</v>
      </c>
      <c r="J78" s="269">
        <v>2156740.5299999998</v>
      </c>
    </row>
    <row r="79" spans="1:10">
      <c r="A79" s="130" t="s">
        <v>202</v>
      </c>
      <c r="B79" s="129" t="s">
        <v>599</v>
      </c>
      <c r="C79" s="130" t="s">
        <v>604</v>
      </c>
      <c r="D79" s="130"/>
      <c r="E79" s="130" t="s">
        <v>679</v>
      </c>
      <c r="F79" s="246" t="s">
        <v>1364</v>
      </c>
      <c r="G79" s="269">
        <v>1167354.5717086075</v>
      </c>
      <c r="H79" s="270">
        <v>306755.32</v>
      </c>
      <c r="I79" s="270">
        <v>377114.59209871176</v>
      </c>
      <c r="J79" s="269">
        <v>377114.59</v>
      </c>
    </row>
    <row r="80" spans="1:10">
      <c r="A80" s="130" t="s">
        <v>210</v>
      </c>
      <c r="B80" s="129" t="s">
        <v>599</v>
      </c>
      <c r="C80" s="130" t="s">
        <v>604</v>
      </c>
      <c r="D80" s="130"/>
      <c r="E80" s="130" t="s">
        <v>712</v>
      </c>
      <c r="F80" s="246" t="s">
        <v>1365</v>
      </c>
      <c r="G80" s="269">
        <v>383575.23136508767</v>
      </c>
      <c r="H80" s="270">
        <v>143381.13</v>
      </c>
      <c r="I80" s="270">
        <v>105253.05521818141</v>
      </c>
      <c r="J80" s="269">
        <v>105253.06</v>
      </c>
    </row>
    <row r="81" spans="1:10">
      <c r="A81" s="130" t="s">
        <v>212</v>
      </c>
      <c r="B81" s="129" t="s">
        <v>599</v>
      </c>
      <c r="C81" s="130" t="s">
        <v>604</v>
      </c>
      <c r="D81" s="130"/>
      <c r="E81" s="130" t="s">
        <v>211</v>
      </c>
      <c r="F81" s="246" t="s">
        <v>1366</v>
      </c>
      <c r="G81" s="269">
        <v>492307.65251813212</v>
      </c>
      <c r="H81" s="270">
        <v>66028.3</v>
      </c>
      <c r="I81" s="270">
        <v>186795.6122734455</v>
      </c>
      <c r="J81" s="269">
        <v>186795.61</v>
      </c>
    </row>
    <row r="82" spans="1:10">
      <c r="A82" s="130" t="s">
        <v>222</v>
      </c>
      <c r="B82" s="129" t="s">
        <v>599</v>
      </c>
      <c r="C82" s="130" t="s">
        <v>604</v>
      </c>
      <c r="D82" s="130"/>
      <c r="E82" s="130" t="s">
        <v>221</v>
      </c>
      <c r="F82" s="246" t="s">
        <v>1367</v>
      </c>
      <c r="G82" s="269">
        <v>1084478.801901828</v>
      </c>
      <c r="H82" s="270">
        <v>184315.79</v>
      </c>
      <c r="I82" s="270">
        <v>394451.43181538099</v>
      </c>
      <c r="J82" s="269">
        <v>394451.43</v>
      </c>
    </row>
    <row r="83" spans="1:10">
      <c r="A83" s="130" t="s">
        <v>363</v>
      </c>
      <c r="B83" s="129" t="s">
        <v>580</v>
      </c>
      <c r="C83" s="130" t="s">
        <v>604</v>
      </c>
      <c r="D83" s="130"/>
      <c r="E83" s="130" t="s">
        <v>361</v>
      </c>
      <c r="F83" s="246" t="s">
        <v>1368</v>
      </c>
      <c r="G83" s="269">
        <v>4943683.0102467053</v>
      </c>
      <c r="H83" s="270">
        <v>1062150.96</v>
      </c>
      <c r="I83" s="270">
        <v>1700887.3444181061</v>
      </c>
      <c r="J83" s="269">
        <v>1700887.34</v>
      </c>
    </row>
    <row r="84" spans="1:10">
      <c r="A84" s="130" t="s">
        <v>159</v>
      </c>
      <c r="B84" s="129" t="s">
        <v>580</v>
      </c>
      <c r="C84" s="130"/>
      <c r="D84" s="130"/>
      <c r="E84" s="130" t="s">
        <v>1061</v>
      </c>
      <c r="F84" s="246" t="s">
        <v>572</v>
      </c>
      <c r="G84" s="269">
        <v>20661386.929012831</v>
      </c>
      <c r="H84" s="270">
        <v>5605956.5499999998</v>
      </c>
      <c r="I84" s="270">
        <v>6597289.5920834225</v>
      </c>
      <c r="J84" s="269">
        <v>6597289.5899999999</v>
      </c>
    </row>
    <row r="85" spans="1:10">
      <c r="A85" s="130" t="s">
        <v>445</v>
      </c>
      <c r="B85" s="129" t="s">
        <v>599</v>
      </c>
      <c r="C85" s="130" t="s">
        <v>604</v>
      </c>
      <c r="D85" s="130"/>
      <c r="E85" s="130" t="s">
        <v>443</v>
      </c>
      <c r="F85" s="246" t="s">
        <v>1366</v>
      </c>
      <c r="G85" s="269">
        <v>153887.82562452008</v>
      </c>
      <c r="H85" s="270">
        <v>0</v>
      </c>
      <c r="I85" s="270">
        <v>67433.645188664697</v>
      </c>
      <c r="J85" s="269">
        <v>64733.65</v>
      </c>
    </row>
    <row r="86" spans="1:10">
      <c r="A86" s="130" t="s">
        <v>549</v>
      </c>
      <c r="B86" s="129" t="s">
        <v>580</v>
      </c>
      <c r="C86" s="130"/>
      <c r="D86" s="130"/>
      <c r="E86" s="130" t="s">
        <v>876</v>
      </c>
      <c r="F86" s="246" t="s">
        <v>570</v>
      </c>
      <c r="G86" s="269">
        <v>16021245.848071903</v>
      </c>
      <c r="H86" s="270">
        <v>3211183.46</v>
      </c>
      <c r="I86" s="270">
        <v>5613369.3384531075</v>
      </c>
      <c r="J86" s="269">
        <v>5613369.3399999999</v>
      </c>
    </row>
    <row r="87" spans="1:10">
      <c r="A87" s="130" t="s">
        <v>231</v>
      </c>
      <c r="B87" s="129" t="s">
        <v>599</v>
      </c>
      <c r="C87" s="130" t="s">
        <v>604</v>
      </c>
      <c r="D87" s="130"/>
      <c r="E87" s="130" t="s">
        <v>229</v>
      </c>
      <c r="F87" s="246" t="s">
        <v>1369</v>
      </c>
      <c r="G87" s="269">
        <v>569863.55901260546</v>
      </c>
      <c r="H87" s="270">
        <v>806025.7</v>
      </c>
      <c r="I87" s="270">
        <v>0</v>
      </c>
      <c r="J87" s="269" t="e">
        <v>#N/A</v>
      </c>
    </row>
    <row r="88" spans="1:10">
      <c r="A88" s="130" t="s">
        <v>342</v>
      </c>
      <c r="B88" s="129" t="s">
        <v>599</v>
      </c>
      <c r="C88" s="130"/>
      <c r="D88" s="130"/>
      <c r="E88" s="130" t="s">
        <v>672</v>
      </c>
      <c r="F88" s="246" t="s">
        <v>575</v>
      </c>
      <c r="G88" s="269">
        <v>30042287.114727408</v>
      </c>
      <c r="H88" s="270">
        <v>5106157.3</v>
      </c>
      <c r="I88" s="270">
        <v>10927012.08481355</v>
      </c>
      <c r="J88" s="269">
        <v>10927012.08</v>
      </c>
    </row>
    <row r="89" spans="1:10">
      <c r="A89" s="130" t="s">
        <v>199</v>
      </c>
      <c r="B89" s="129" t="s">
        <v>580</v>
      </c>
      <c r="C89" s="130"/>
      <c r="D89" s="130" t="s">
        <v>583</v>
      </c>
      <c r="E89" s="130" t="s">
        <v>197</v>
      </c>
      <c r="F89" s="246" t="s">
        <v>563</v>
      </c>
      <c r="G89" s="269">
        <v>237641.28076824895</v>
      </c>
      <c r="H89" s="270">
        <v>154996.03</v>
      </c>
      <c r="I89" s="270">
        <v>36215.14888664669</v>
      </c>
      <c r="J89" s="269">
        <v>36215.15</v>
      </c>
    </row>
    <row r="90" spans="1:10">
      <c r="A90" s="130" t="s">
        <v>120</v>
      </c>
      <c r="B90" s="129" t="s">
        <v>599</v>
      </c>
      <c r="C90" s="130" t="s">
        <v>604</v>
      </c>
      <c r="D90" s="130"/>
      <c r="E90" s="130" t="s">
        <v>671</v>
      </c>
      <c r="F90" s="246" t="s">
        <v>1370</v>
      </c>
      <c r="G90" s="269">
        <v>644166.70187346847</v>
      </c>
      <c r="H90" s="270">
        <v>148248.81</v>
      </c>
      <c r="I90" s="270">
        <v>217311.22021895388</v>
      </c>
      <c r="J90" s="269">
        <v>217311.22</v>
      </c>
    </row>
    <row r="91" spans="1:10">
      <c r="A91" s="130" t="s">
        <v>113</v>
      </c>
      <c r="B91" s="129" t="s">
        <v>580</v>
      </c>
      <c r="C91" s="130"/>
      <c r="D91" s="130"/>
      <c r="E91" s="130" t="s">
        <v>701</v>
      </c>
      <c r="F91" s="246" t="s">
        <v>563</v>
      </c>
      <c r="G91" s="269">
        <v>134303186.0798586</v>
      </c>
      <c r="H91" s="270">
        <v>25586657.350000001</v>
      </c>
      <c r="I91" s="270">
        <v>47639582.889424041</v>
      </c>
      <c r="J91" s="269">
        <v>47639582.890000001</v>
      </c>
    </row>
    <row r="92" spans="1:10">
      <c r="A92" s="130" t="s">
        <v>237</v>
      </c>
      <c r="B92" s="129" t="s">
        <v>599</v>
      </c>
      <c r="C92" s="130" t="s">
        <v>604</v>
      </c>
      <c r="D92" s="130"/>
      <c r="E92" s="130" t="s">
        <v>677</v>
      </c>
      <c r="F92" s="246" t="s">
        <v>1371</v>
      </c>
      <c r="G92" s="269">
        <v>1196545.0818041191</v>
      </c>
      <c r="H92" s="270">
        <v>358241.69</v>
      </c>
      <c r="I92" s="270">
        <v>367344.54628856498</v>
      </c>
      <c r="J92" s="269">
        <v>367344.55</v>
      </c>
    </row>
    <row r="93" spans="1:10">
      <c r="A93" s="130" t="s">
        <v>556</v>
      </c>
      <c r="B93" s="129" t="s">
        <v>580</v>
      </c>
      <c r="C93" s="130"/>
      <c r="D93" s="130"/>
      <c r="E93" s="130" t="s">
        <v>772</v>
      </c>
      <c r="F93" s="246" t="s">
        <v>578</v>
      </c>
      <c r="G93" s="269">
        <v>32802729.652464807</v>
      </c>
      <c r="H93" s="270">
        <v>8479858.9700000007</v>
      </c>
      <c r="I93" s="270">
        <v>10658281.933056079</v>
      </c>
      <c r="J93" s="269">
        <v>10658281.93</v>
      </c>
    </row>
    <row r="94" spans="1:10">
      <c r="A94" s="130" t="s">
        <v>471</v>
      </c>
      <c r="B94" s="129" t="s">
        <v>580</v>
      </c>
      <c r="C94" s="130" t="s">
        <v>604</v>
      </c>
      <c r="D94" s="130"/>
      <c r="E94" s="130" t="s">
        <v>757</v>
      </c>
      <c r="F94" s="246" t="s">
        <v>1372</v>
      </c>
      <c r="G94" s="269">
        <v>1948038.3430299095</v>
      </c>
      <c r="H94" s="270">
        <v>647651.1</v>
      </c>
      <c r="I94" s="270">
        <v>569829.68989570637</v>
      </c>
      <c r="J94" s="269">
        <v>569829.68999999994</v>
      </c>
    </row>
    <row r="95" spans="1:10">
      <c r="A95" s="130" t="s">
        <v>493</v>
      </c>
      <c r="B95" s="129" t="s">
        <v>580</v>
      </c>
      <c r="C95" s="130" t="s">
        <v>604</v>
      </c>
      <c r="D95" s="130"/>
      <c r="E95" s="130" t="s">
        <v>870</v>
      </c>
      <c r="F95" s="246" t="s">
        <v>1373</v>
      </c>
      <c r="G95" s="269">
        <v>4490336.6113001481</v>
      </c>
      <c r="H95" s="270">
        <v>1108200.98</v>
      </c>
      <c r="I95" s="270">
        <v>1482051.8336357248</v>
      </c>
      <c r="J95" s="269">
        <v>1482051.8336357248</v>
      </c>
    </row>
    <row r="96" spans="1:10">
      <c r="A96" s="130" t="s">
        <v>513</v>
      </c>
      <c r="B96" s="129" t="s">
        <v>580</v>
      </c>
      <c r="C96" s="130" t="s">
        <v>604</v>
      </c>
      <c r="D96" s="130"/>
      <c r="E96" s="130" t="s">
        <v>1062</v>
      </c>
      <c r="F96" s="246" t="s">
        <v>1325</v>
      </c>
      <c r="G96" s="269">
        <v>1349817.0850150348</v>
      </c>
      <c r="H96" s="270">
        <v>356240.8</v>
      </c>
      <c r="I96" s="270">
        <v>435385.12809358817</v>
      </c>
      <c r="J96" s="269">
        <v>435385.13</v>
      </c>
    </row>
    <row r="97" spans="1:10">
      <c r="A97" s="130" t="s">
        <v>240</v>
      </c>
      <c r="B97" s="129" t="s">
        <v>580</v>
      </c>
      <c r="C97" s="130" t="s">
        <v>604</v>
      </c>
      <c r="D97" s="130"/>
      <c r="E97" s="130" t="s">
        <v>846</v>
      </c>
      <c r="F97" s="246" t="s">
        <v>1374</v>
      </c>
      <c r="G97" s="269">
        <v>2431643.4016792495</v>
      </c>
      <c r="H97" s="270">
        <v>0</v>
      </c>
      <c r="I97" s="270">
        <v>1065546.1386158471</v>
      </c>
      <c r="J97" s="269">
        <v>1065546.1386158471</v>
      </c>
    </row>
    <row r="98" spans="1:10">
      <c r="A98" s="130" t="s">
        <v>184</v>
      </c>
      <c r="B98" s="129" t="s">
        <v>580</v>
      </c>
      <c r="C98" s="130" t="s">
        <v>604</v>
      </c>
      <c r="D98" s="130"/>
      <c r="E98" s="130" t="s">
        <v>182</v>
      </c>
      <c r="F98" s="246" t="s">
        <v>1375</v>
      </c>
      <c r="G98" s="269">
        <v>3268448.1658530505</v>
      </c>
      <c r="H98" s="270">
        <v>561057.51</v>
      </c>
      <c r="I98" s="270">
        <v>1186378.5853948067</v>
      </c>
      <c r="J98" s="269">
        <v>895000</v>
      </c>
    </row>
    <row r="99" spans="1:10">
      <c r="A99" s="130" t="s">
        <v>24</v>
      </c>
      <c r="B99" s="129" t="s">
        <v>580</v>
      </c>
      <c r="C99" s="130"/>
      <c r="D99" s="130"/>
      <c r="E99" s="130" t="s">
        <v>827</v>
      </c>
      <c r="F99" s="246" t="s">
        <v>563</v>
      </c>
      <c r="G99" s="269">
        <v>51763124.718360059</v>
      </c>
      <c r="H99" s="270">
        <v>11886540.789999999</v>
      </c>
      <c r="I99" s="270">
        <v>17473919.077407379</v>
      </c>
      <c r="J99" s="269">
        <v>17473919.079999998</v>
      </c>
    </row>
    <row r="100" spans="1:10">
      <c r="A100" s="130" t="s">
        <v>597</v>
      </c>
      <c r="B100" s="129" t="s">
        <v>580</v>
      </c>
      <c r="C100" s="130"/>
      <c r="D100" s="130"/>
      <c r="E100" s="130" t="s">
        <v>828</v>
      </c>
      <c r="F100" s="246" t="s">
        <v>563</v>
      </c>
      <c r="G100" s="269">
        <v>31506623.32223865</v>
      </c>
      <c r="H100" s="270">
        <v>3709456.09</v>
      </c>
      <c r="I100" s="270">
        <v>12180718.681166977</v>
      </c>
      <c r="J100" s="269">
        <v>12180718.68</v>
      </c>
    </row>
    <row r="101" spans="1:10">
      <c r="A101" s="130" t="s">
        <v>348</v>
      </c>
      <c r="B101" s="129" t="s">
        <v>599</v>
      </c>
      <c r="C101" s="130"/>
      <c r="D101" s="130"/>
      <c r="E101" s="130" t="s">
        <v>346</v>
      </c>
      <c r="F101" s="246" t="s">
        <v>1376</v>
      </c>
      <c r="G101" s="269">
        <v>32638396.901570998</v>
      </c>
      <c r="H101" s="270">
        <v>0</v>
      </c>
      <c r="I101" s="270">
        <v>14302145.522268411</v>
      </c>
      <c r="J101" s="269">
        <v>14302145.522268411</v>
      </c>
    </row>
    <row r="102" spans="1:10">
      <c r="A102" s="130" t="s">
        <v>241</v>
      </c>
      <c r="B102" s="129" t="s">
        <v>580</v>
      </c>
      <c r="C102" s="130" t="s">
        <v>604</v>
      </c>
      <c r="D102" s="130"/>
      <c r="E102" s="130" t="s">
        <v>716</v>
      </c>
      <c r="F102" s="246" t="s">
        <v>1377</v>
      </c>
      <c r="G102" s="269">
        <v>871964.60394871875</v>
      </c>
      <c r="H102" s="270">
        <v>258177.96</v>
      </c>
      <c r="I102" s="270">
        <v>268961.30737832858</v>
      </c>
      <c r="J102" s="269">
        <v>268961.31</v>
      </c>
    </row>
    <row r="103" spans="1:10">
      <c r="A103" s="130" t="s">
        <v>243</v>
      </c>
      <c r="B103" s="129" t="s">
        <v>580</v>
      </c>
      <c r="C103" s="130"/>
      <c r="D103" s="130"/>
      <c r="E103" s="130" t="s">
        <v>1063</v>
      </c>
      <c r="F103" s="246" t="s">
        <v>563</v>
      </c>
      <c r="G103" s="269">
        <v>1336122.837586107</v>
      </c>
      <c r="H103" s="270">
        <v>251331.65</v>
      </c>
      <c r="I103" s="270">
        <v>475355.49840023211</v>
      </c>
      <c r="J103" s="269">
        <v>475355.5</v>
      </c>
    </row>
    <row r="104" spans="1:10">
      <c r="A104" s="130" t="s">
        <v>118</v>
      </c>
      <c r="B104" s="129" t="s">
        <v>599</v>
      </c>
      <c r="C104" s="130" t="s">
        <v>604</v>
      </c>
      <c r="D104" s="130"/>
      <c r="E104" s="130" t="s">
        <v>116</v>
      </c>
      <c r="F104" s="246" t="s">
        <v>1369</v>
      </c>
      <c r="G104" s="269">
        <v>870055.40408882068</v>
      </c>
      <c r="H104" s="270">
        <v>114327.25</v>
      </c>
      <c r="I104" s="270">
        <v>331160.07712172123</v>
      </c>
      <c r="J104" s="269">
        <v>331160.08</v>
      </c>
    </row>
    <row r="105" spans="1:10">
      <c r="A105" s="130" t="s">
        <v>245</v>
      </c>
      <c r="B105" s="129" t="s">
        <v>580</v>
      </c>
      <c r="C105" s="130"/>
      <c r="D105" s="130"/>
      <c r="E105" s="130" t="s">
        <v>1064</v>
      </c>
      <c r="F105" s="246" t="s">
        <v>1378</v>
      </c>
      <c r="G105" s="269">
        <v>3827544.5832917904</v>
      </c>
      <c r="H105" s="270">
        <v>251549.11</v>
      </c>
      <c r="I105" s="270">
        <v>1567001.2163964626</v>
      </c>
      <c r="J105" s="269">
        <v>1567001.2163964626</v>
      </c>
    </row>
    <row r="106" spans="1:10">
      <c r="A106" s="130" t="s">
        <v>223</v>
      </c>
      <c r="B106" s="129" t="s">
        <v>599</v>
      </c>
      <c r="C106" s="130" t="s">
        <v>604</v>
      </c>
      <c r="D106" s="130"/>
      <c r="E106" s="130" t="s">
        <v>1065</v>
      </c>
      <c r="F106" s="246" t="s">
        <v>1379</v>
      </c>
      <c r="G106" s="269">
        <v>249944.37765641062</v>
      </c>
      <c r="H106" s="270">
        <v>47956.18</v>
      </c>
      <c r="I106" s="270">
        <v>88511.22821303914</v>
      </c>
      <c r="J106" s="269">
        <v>88511.23</v>
      </c>
    </row>
    <row r="107" spans="1:10">
      <c r="A107" s="130" t="s">
        <v>247</v>
      </c>
      <c r="B107" s="129" t="s">
        <v>599</v>
      </c>
      <c r="C107" s="130" t="s">
        <v>604</v>
      </c>
      <c r="D107" s="130"/>
      <c r="E107" s="130" t="s">
        <v>1066</v>
      </c>
      <c r="F107" s="246" t="s">
        <v>1380</v>
      </c>
      <c r="G107" s="269">
        <v>667321.30483826436</v>
      </c>
      <c r="H107" s="270">
        <v>134973.94</v>
      </c>
      <c r="I107" s="270">
        <v>233274.61527212747</v>
      </c>
      <c r="J107" s="269">
        <v>233274.62</v>
      </c>
    </row>
    <row r="108" spans="1:10">
      <c r="A108" s="130" t="s">
        <v>84</v>
      </c>
      <c r="B108" s="129" t="s">
        <v>580</v>
      </c>
      <c r="C108" s="130"/>
      <c r="D108" s="130"/>
      <c r="E108" s="130" t="s">
        <v>831</v>
      </c>
      <c r="F108" s="246" t="s">
        <v>571</v>
      </c>
      <c r="G108" s="269">
        <v>22161611.535731789</v>
      </c>
      <c r="H108" s="270">
        <v>5065663.0199999996</v>
      </c>
      <c r="I108" s="270">
        <v>7491444.6395936692</v>
      </c>
      <c r="J108" s="269">
        <v>7491444.6399999997</v>
      </c>
    </row>
    <row r="109" spans="1:10">
      <c r="A109" s="130" t="s">
        <v>1018</v>
      </c>
      <c r="B109" s="129" t="s">
        <v>580</v>
      </c>
      <c r="C109" s="130"/>
      <c r="D109" s="130"/>
      <c r="E109" s="130" t="s">
        <v>1067</v>
      </c>
      <c r="F109" s="246" t="s">
        <v>569</v>
      </c>
      <c r="G109" s="269">
        <v>28038370.724340245</v>
      </c>
      <c r="H109" s="270">
        <v>6650499.2699999996</v>
      </c>
      <c r="I109" s="270">
        <v>9372165.2712918948</v>
      </c>
      <c r="J109" s="269">
        <v>9372165</v>
      </c>
    </row>
    <row r="110" spans="1:10">
      <c r="A110" s="130" t="s">
        <v>279</v>
      </c>
      <c r="B110" s="129" t="s">
        <v>599</v>
      </c>
      <c r="C110" s="130" t="s">
        <v>604</v>
      </c>
      <c r="D110" s="130"/>
      <c r="E110" s="130" t="s">
        <v>823</v>
      </c>
      <c r="F110" s="246" t="s">
        <v>1317</v>
      </c>
      <c r="G110" s="269">
        <v>465600.61924889963</v>
      </c>
      <c r="H110" s="270">
        <v>138455.18</v>
      </c>
      <c r="I110" s="270">
        <v>143355.13147886781</v>
      </c>
      <c r="J110" s="269">
        <v>143355.13</v>
      </c>
    </row>
    <row r="111" spans="1:10">
      <c r="A111" s="130" t="s">
        <v>340</v>
      </c>
      <c r="B111" s="129" t="s">
        <v>599</v>
      </c>
      <c r="C111" s="130" t="s">
        <v>604</v>
      </c>
      <c r="D111" s="130"/>
      <c r="E111" s="130" t="s">
        <v>734</v>
      </c>
      <c r="F111" s="246" t="s">
        <v>1353</v>
      </c>
      <c r="G111" s="269">
        <v>363341.28926859924</v>
      </c>
      <c r="H111" s="270">
        <v>124888.09</v>
      </c>
      <c r="I111" s="270">
        <v>104490.19191950018</v>
      </c>
      <c r="J111" s="269">
        <v>104490.19</v>
      </c>
    </row>
    <row r="112" spans="1:10">
      <c r="A112" s="130" t="s">
        <v>78</v>
      </c>
      <c r="B112" s="129" t="s">
        <v>580</v>
      </c>
      <c r="C112" s="130"/>
      <c r="D112" s="130"/>
      <c r="E112" s="130" t="s">
        <v>696</v>
      </c>
      <c r="F112" s="246" t="s">
        <v>1381</v>
      </c>
      <c r="G112" s="269">
        <v>57019750.126664005</v>
      </c>
      <c r="H112" s="270">
        <v>9138452.2100000009</v>
      </c>
      <c r="I112" s="270">
        <v>20981584.747082166</v>
      </c>
      <c r="J112" s="269">
        <v>20981584.747082166</v>
      </c>
    </row>
    <row r="113" spans="1:10">
      <c r="A113" s="130" t="s">
        <v>151</v>
      </c>
      <c r="B113" s="129" t="s">
        <v>580</v>
      </c>
      <c r="C113" s="130"/>
      <c r="D113" s="130"/>
      <c r="E113" s="130" t="s">
        <v>705</v>
      </c>
      <c r="F113" s="246" t="s">
        <v>1382</v>
      </c>
      <c r="G113" s="269">
        <v>10528852.048631717</v>
      </c>
      <c r="H113" s="270">
        <v>1534495.6400000001</v>
      </c>
      <c r="I113" s="270">
        <v>3941326.9782624179</v>
      </c>
      <c r="J113" s="269">
        <v>3941326.98</v>
      </c>
    </row>
    <row r="114" spans="1:10">
      <c r="A114" s="130" t="s">
        <v>253</v>
      </c>
      <c r="B114" s="129" t="s">
        <v>580</v>
      </c>
      <c r="C114" s="130" t="s">
        <v>604</v>
      </c>
      <c r="D114" s="130"/>
      <c r="E114" s="130" t="s">
        <v>1068</v>
      </c>
      <c r="F114" s="246" t="s">
        <v>1383</v>
      </c>
      <c r="G114" s="269">
        <v>1444903.5078112797</v>
      </c>
      <c r="H114" s="270">
        <v>146637.76999999999</v>
      </c>
      <c r="I114" s="270">
        <v>568900.04630890279</v>
      </c>
      <c r="J114" s="269">
        <v>568900.05000000005</v>
      </c>
    </row>
    <row r="115" spans="1:10">
      <c r="A115" s="130" t="s">
        <v>273</v>
      </c>
      <c r="B115" s="129" t="s">
        <v>599</v>
      </c>
      <c r="C115" s="130" t="s">
        <v>604</v>
      </c>
      <c r="D115" s="130"/>
      <c r="E115" s="130" t="s">
        <v>850</v>
      </c>
      <c r="F115" s="246" t="s">
        <v>1384</v>
      </c>
      <c r="G115" s="269">
        <v>581044.24269054923</v>
      </c>
      <c r="H115" s="270">
        <v>141092.26</v>
      </c>
      <c r="I115" s="270">
        <v>192786.95881499865</v>
      </c>
      <c r="J115" s="269">
        <v>192786.96</v>
      </c>
    </row>
    <row r="116" spans="1:10">
      <c r="A116" s="130" t="s">
        <v>344</v>
      </c>
      <c r="B116" s="129" t="s">
        <v>581</v>
      </c>
      <c r="C116" s="130"/>
      <c r="D116" s="130"/>
      <c r="E116" s="130" t="s">
        <v>735</v>
      </c>
      <c r="F116" s="246" t="s">
        <v>563</v>
      </c>
      <c r="G116" s="269">
        <v>244296357.63641798</v>
      </c>
      <c r="H116" s="270">
        <v>49469067.210000001</v>
      </c>
      <c r="I116" s="270">
        <v>85373318.664856359</v>
      </c>
      <c r="J116" s="269">
        <v>85373318.659999996</v>
      </c>
    </row>
    <row r="117" spans="1:10">
      <c r="A117" s="130" t="s">
        <v>259</v>
      </c>
      <c r="B117" s="129" t="s">
        <v>600</v>
      </c>
      <c r="C117" s="130"/>
      <c r="D117" s="130"/>
      <c r="E117" s="130" t="s">
        <v>720</v>
      </c>
      <c r="F117" s="246" t="s">
        <v>1316</v>
      </c>
      <c r="G117" s="269">
        <v>440742</v>
      </c>
      <c r="H117" s="270">
        <v>178467.07</v>
      </c>
      <c r="I117" s="270">
        <v>114928.87432599999</v>
      </c>
      <c r="J117" s="269">
        <v>114928.87</v>
      </c>
    </row>
    <row r="118" spans="1:10">
      <c r="A118" s="130" t="s">
        <v>233</v>
      </c>
      <c r="B118" s="129" t="s">
        <v>599</v>
      </c>
      <c r="C118" s="130" t="s">
        <v>604</v>
      </c>
      <c r="D118" s="130"/>
      <c r="E118" s="130" t="s">
        <v>1069</v>
      </c>
      <c r="F118" s="246" t="s">
        <v>1385</v>
      </c>
      <c r="G118" s="269">
        <v>804509.20770863106</v>
      </c>
      <c r="H118" s="270">
        <v>245692.01</v>
      </c>
      <c r="I118" s="270">
        <v>244873.69603592213</v>
      </c>
      <c r="J118" s="269">
        <v>244873.7</v>
      </c>
    </row>
    <row r="119" spans="1:10">
      <c r="A119" s="130" t="s">
        <v>275</v>
      </c>
      <c r="B119" s="129" t="s">
        <v>580</v>
      </c>
      <c r="C119" s="130"/>
      <c r="D119" s="130"/>
      <c r="E119" s="130" t="s">
        <v>1070</v>
      </c>
      <c r="F119" s="246" t="s">
        <v>1356</v>
      </c>
      <c r="G119" s="269">
        <v>37383852.472591452</v>
      </c>
      <c r="H119" s="270">
        <v>7069362.8899999997</v>
      </c>
      <c r="I119" s="270">
        <v>13283809.335091574</v>
      </c>
      <c r="J119" s="269">
        <v>13283809.34</v>
      </c>
    </row>
    <row r="120" spans="1:10">
      <c r="A120" s="130" t="s">
        <v>387</v>
      </c>
      <c r="B120" s="129" t="s">
        <v>599</v>
      </c>
      <c r="C120" s="130" t="s">
        <v>604</v>
      </c>
      <c r="D120" s="130"/>
      <c r="E120" s="130" t="s">
        <v>386</v>
      </c>
      <c r="F120" s="246" t="s">
        <v>1386</v>
      </c>
      <c r="G120" s="269">
        <v>2693241.871256629</v>
      </c>
      <c r="H120" s="270">
        <v>467748.84</v>
      </c>
      <c r="I120" s="270">
        <v>975211.04629665485</v>
      </c>
      <c r="J120" s="269">
        <v>975211.05</v>
      </c>
    </row>
    <row r="121" spans="1:10">
      <c r="A121" s="130" t="s">
        <v>281</v>
      </c>
      <c r="B121" s="129" t="s">
        <v>580</v>
      </c>
      <c r="C121" s="130"/>
      <c r="D121" s="130"/>
      <c r="E121" s="130" t="s">
        <v>851</v>
      </c>
      <c r="F121" s="246" t="s">
        <v>571</v>
      </c>
      <c r="G121" s="269">
        <v>21996593.765207373</v>
      </c>
      <c r="H121" s="270">
        <v>3007315.78</v>
      </c>
      <c r="I121" s="270">
        <v>8321101.6131178699</v>
      </c>
      <c r="J121" s="269">
        <v>8321101.6100000003</v>
      </c>
    </row>
    <row r="122" spans="1:10">
      <c r="A122" s="130" t="s">
        <v>261</v>
      </c>
      <c r="B122" s="129" t="s">
        <v>580</v>
      </c>
      <c r="C122" s="130" t="s">
        <v>604</v>
      </c>
      <c r="D122" s="130"/>
      <c r="E122" s="130" t="s">
        <v>1071</v>
      </c>
      <c r="F122" s="246" t="s">
        <v>576</v>
      </c>
      <c r="G122" s="269">
        <v>7830713.2008891562</v>
      </c>
      <c r="H122" s="270">
        <v>1531327.52</v>
      </c>
      <c r="I122" s="270">
        <v>2760390.8053656281</v>
      </c>
      <c r="J122" s="269">
        <v>2760390.81</v>
      </c>
    </row>
    <row r="123" spans="1:10">
      <c r="A123" s="130" t="s">
        <v>127</v>
      </c>
      <c r="B123" s="129" t="s">
        <v>580</v>
      </c>
      <c r="C123" s="130"/>
      <c r="D123" s="130"/>
      <c r="E123" s="130" t="s">
        <v>703</v>
      </c>
      <c r="F123" s="246" t="s">
        <v>567</v>
      </c>
      <c r="G123" s="269">
        <v>19350563.840291176</v>
      </c>
      <c r="H123" s="270">
        <v>3891748.51</v>
      </c>
      <c r="I123" s="270">
        <v>6774052.8777335929</v>
      </c>
      <c r="J123" s="269">
        <v>6774052.8777335929</v>
      </c>
    </row>
    <row r="124" spans="1:10">
      <c r="A124" s="130" t="s">
        <v>80</v>
      </c>
      <c r="B124" s="129" t="s">
        <v>580</v>
      </c>
      <c r="C124" s="130"/>
      <c r="D124" s="130"/>
      <c r="E124" s="130" t="s">
        <v>1072</v>
      </c>
      <c r="F124" s="246" t="s">
        <v>567</v>
      </c>
      <c r="G124" s="269">
        <v>14857624.887934692</v>
      </c>
      <c r="H124" s="270">
        <v>3875282.06</v>
      </c>
      <c r="I124" s="270">
        <v>4812462.6272009816</v>
      </c>
      <c r="J124" s="269">
        <v>4812462.6272009816</v>
      </c>
    </row>
    <row r="125" spans="1:10">
      <c r="A125" s="130" t="s">
        <v>40</v>
      </c>
      <c r="B125" s="129" t="s">
        <v>580</v>
      </c>
      <c r="C125" s="130"/>
      <c r="D125" s="130"/>
      <c r="E125" s="130" t="s">
        <v>691</v>
      </c>
      <c r="F125" s="246" t="s">
        <v>567</v>
      </c>
      <c r="G125" s="269">
        <v>21865024.229271956</v>
      </c>
      <c r="H125" s="270">
        <v>5785945.7800000003</v>
      </c>
      <c r="I125" s="270">
        <v>7045852.1764709698</v>
      </c>
      <c r="J125" s="269">
        <v>7045852.1764709698</v>
      </c>
    </row>
    <row r="126" spans="1:10">
      <c r="A126" s="130" t="s">
        <v>269</v>
      </c>
      <c r="B126" s="129" t="s">
        <v>580</v>
      </c>
      <c r="C126" s="130" t="s">
        <v>604</v>
      </c>
      <c r="D126" s="130"/>
      <c r="E126" s="130" t="s">
        <v>1073</v>
      </c>
      <c r="F126" s="246" t="s">
        <v>1313</v>
      </c>
      <c r="G126" s="269">
        <v>755157.5622157912</v>
      </c>
      <c r="H126" s="270">
        <v>533841.65</v>
      </c>
      <c r="I126" s="270">
        <v>96980.632732959682</v>
      </c>
      <c r="J126" s="269">
        <v>30000</v>
      </c>
    </row>
    <row r="127" spans="1:10">
      <c r="A127" s="130" t="s">
        <v>82</v>
      </c>
      <c r="B127" s="129" t="s">
        <v>580</v>
      </c>
      <c r="C127" s="130"/>
      <c r="D127" s="130"/>
      <c r="E127" s="130" t="s">
        <v>1074</v>
      </c>
      <c r="F127" s="246" t="s">
        <v>1316</v>
      </c>
      <c r="G127" s="269">
        <v>59581300.626246616</v>
      </c>
      <c r="H127" s="270">
        <v>10408195.350000001</v>
      </c>
      <c r="I127" s="270">
        <v>21547654.732051264</v>
      </c>
      <c r="J127" s="269">
        <v>21547654.73</v>
      </c>
    </row>
    <row r="128" spans="1:10">
      <c r="A128" s="130" t="s">
        <v>431</v>
      </c>
      <c r="B128" s="129" t="s">
        <v>580</v>
      </c>
      <c r="C128" s="130" t="s">
        <v>604</v>
      </c>
      <c r="D128" s="130"/>
      <c r="E128" s="130" t="s">
        <v>1075</v>
      </c>
      <c r="F128" s="246" t="s">
        <v>1387</v>
      </c>
      <c r="G128" s="269">
        <v>3196335.0016135639</v>
      </c>
      <c r="H128" s="270">
        <v>1065255.3999999999</v>
      </c>
      <c r="I128" s="270">
        <v>933839.08142706368</v>
      </c>
      <c r="J128" s="269">
        <v>650000</v>
      </c>
    </row>
    <row r="129" spans="1:10">
      <c r="A129" s="130" t="s">
        <v>60</v>
      </c>
      <c r="B129" s="129" t="s">
        <v>599</v>
      </c>
      <c r="C129" s="130" t="s">
        <v>604</v>
      </c>
      <c r="D129" s="130"/>
      <c r="E129" s="130" t="s">
        <v>695</v>
      </c>
      <c r="F129" s="246" t="s">
        <v>1388</v>
      </c>
      <c r="G129" s="269">
        <v>88245.89587730926</v>
      </c>
      <c r="H129" s="270">
        <v>62474.46</v>
      </c>
      <c r="I129" s="270">
        <v>11293.043201436918</v>
      </c>
      <c r="J129" s="269">
        <v>11293.04</v>
      </c>
    </row>
    <row r="130" spans="1:10">
      <c r="A130" s="130" t="s">
        <v>282</v>
      </c>
      <c r="B130" s="129" t="s">
        <v>580</v>
      </c>
      <c r="C130" s="130" t="s">
        <v>604</v>
      </c>
      <c r="D130" s="130"/>
      <c r="E130" s="130" t="s">
        <v>1076</v>
      </c>
      <c r="F130" s="246" t="s">
        <v>1322</v>
      </c>
      <c r="G130" s="269">
        <v>4281927.0569641078</v>
      </c>
      <c r="H130" s="270">
        <v>144996.51</v>
      </c>
      <c r="I130" s="270">
        <v>1812802.9656796721</v>
      </c>
      <c r="J130" s="269">
        <v>1443259.47</v>
      </c>
    </row>
    <row r="131" spans="1:10">
      <c r="A131" s="130" t="s">
        <v>283</v>
      </c>
      <c r="B131" s="129" t="s">
        <v>599</v>
      </c>
      <c r="C131" s="130" t="s">
        <v>604</v>
      </c>
      <c r="D131" s="130"/>
      <c r="E131" s="130" t="s">
        <v>727</v>
      </c>
      <c r="F131" s="246" t="s">
        <v>1389</v>
      </c>
      <c r="G131" s="269">
        <v>15691466.954081068</v>
      </c>
      <c r="H131" s="270">
        <v>3913751.07</v>
      </c>
      <c r="I131" s="270">
        <v>5160995.1004043231</v>
      </c>
      <c r="J131" s="269">
        <v>5160995.0999999996</v>
      </c>
    </row>
    <row r="132" spans="1:10">
      <c r="A132" s="130" t="s">
        <v>267</v>
      </c>
      <c r="B132" s="129" t="s">
        <v>580</v>
      </c>
      <c r="C132" s="130"/>
      <c r="D132" s="130"/>
      <c r="E132" s="130" t="s">
        <v>1077</v>
      </c>
      <c r="F132" s="246" t="s">
        <v>562</v>
      </c>
      <c r="G132" s="269">
        <v>77301060.921177581</v>
      </c>
      <c r="H132" s="270">
        <v>18569719.829999998</v>
      </c>
      <c r="I132" s="270">
        <v>25736073.666154016</v>
      </c>
      <c r="J132" s="269">
        <v>25736073.666154016</v>
      </c>
    </row>
    <row r="133" spans="1:10">
      <c r="A133" s="130" t="s">
        <v>452</v>
      </c>
      <c r="B133" s="129" t="s">
        <v>580</v>
      </c>
      <c r="C133" s="130"/>
      <c r="D133" s="130"/>
      <c r="E133" s="130" t="s">
        <v>1078</v>
      </c>
      <c r="F133" s="246" t="s">
        <v>1318</v>
      </c>
      <c r="G133" s="269">
        <v>16481264.306140173</v>
      </c>
      <c r="H133" s="270">
        <v>4344617.8499999996</v>
      </c>
      <c r="I133" s="270">
        <v>5318278.4770806236</v>
      </c>
      <c r="J133" s="269">
        <v>5318278.4770806236</v>
      </c>
    </row>
    <row r="134" spans="1:10">
      <c r="A134" s="130" t="s">
        <v>543</v>
      </c>
      <c r="B134" s="129" t="s">
        <v>580</v>
      </c>
      <c r="C134" s="130"/>
      <c r="D134" s="130"/>
      <c r="E134" s="130" t="s">
        <v>1079</v>
      </c>
      <c r="F134" s="246" t="s">
        <v>1349</v>
      </c>
      <c r="G134" s="269">
        <v>15261833.984295551</v>
      </c>
      <c r="H134" s="270">
        <v>3359015.4</v>
      </c>
      <c r="I134" s="270">
        <v>5215815.10363831</v>
      </c>
      <c r="J134" s="269">
        <v>5215815.10363831</v>
      </c>
    </row>
    <row r="135" spans="1:10">
      <c r="A135" s="130" t="s">
        <v>512</v>
      </c>
      <c r="B135" s="129" t="s">
        <v>580</v>
      </c>
      <c r="C135" s="130"/>
      <c r="D135" s="130"/>
      <c r="E135" s="130" t="s">
        <v>1080</v>
      </c>
      <c r="F135" s="246" t="s">
        <v>1318</v>
      </c>
      <c r="G135" s="269">
        <v>650128.80576455931</v>
      </c>
      <c r="H135" s="270">
        <v>235993.86</v>
      </c>
      <c r="I135" s="270">
        <v>181473.93323402989</v>
      </c>
      <c r="J135" s="269">
        <v>181473.93323402989</v>
      </c>
    </row>
    <row r="136" spans="1:10">
      <c r="A136" s="130" t="s">
        <v>820</v>
      </c>
      <c r="B136" s="129" t="s">
        <v>580</v>
      </c>
      <c r="C136" s="130"/>
      <c r="D136" s="130"/>
      <c r="E136" s="130" t="s">
        <v>1081</v>
      </c>
      <c r="F136" s="246" t="s">
        <v>562</v>
      </c>
      <c r="G136" s="269">
        <v>14212328.06230095</v>
      </c>
      <c r="H136" s="270">
        <v>2379777.96</v>
      </c>
      <c r="I136" s="270">
        <v>5185023.4548282754</v>
      </c>
      <c r="J136" s="269">
        <v>5185023.4548282754</v>
      </c>
    </row>
    <row r="137" spans="1:10">
      <c r="A137" s="130" t="s">
        <v>525</v>
      </c>
      <c r="B137" s="129" t="s">
        <v>580</v>
      </c>
      <c r="C137" s="130"/>
      <c r="D137" s="130"/>
      <c r="E137" s="130" t="s">
        <v>1082</v>
      </c>
      <c r="F137" s="246" t="s">
        <v>562</v>
      </c>
      <c r="G137" s="269">
        <v>5105239.4685452422</v>
      </c>
      <c r="H137" s="270">
        <v>1417357.49</v>
      </c>
      <c r="I137" s="270">
        <v>1616029.8829985249</v>
      </c>
      <c r="J137" s="269">
        <v>1616029.8829985249</v>
      </c>
    </row>
    <row r="138" spans="1:10">
      <c r="A138" s="130" t="s">
        <v>284</v>
      </c>
      <c r="B138" s="129" t="s">
        <v>580</v>
      </c>
      <c r="C138" s="130" t="s">
        <v>604</v>
      </c>
      <c r="D138" s="130"/>
      <c r="E138" s="130" t="s">
        <v>728</v>
      </c>
      <c r="F138" s="246" t="s">
        <v>1387</v>
      </c>
      <c r="G138" s="269">
        <v>2053211.5392677207</v>
      </c>
      <c r="H138" s="270">
        <v>384735.49</v>
      </c>
      <c r="I138" s="270">
        <v>731126.20478911512</v>
      </c>
      <c r="J138" s="269">
        <v>731126</v>
      </c>
    </row>
    <row r="139" spans="1:10">
      <c r="A139" s="130" t="s">
        <v>469</v>
      </c>
      <c r="B139" s="129" t="s">
        <v>580</v>
      </c>
      <c r="C139" s="130"/>
      <c r="D139" s="130"/>
      <c r="E139" s="130" t="s">
        <v>467</v>
      </c>
      <c r="F139" s="246" t="s">
        <v>562</v>
      </c>
      <c r="G139" s="269">
        <v>32395321.542997055</v>
      </c>
      <c r="H139" s="270">
        <v>6850909.6100000003</v>
      </c>
      <c r="I139" s="270">
        <v>11193561.30903931</v>
      </c>
      <c r="J139" s="269">
        <v>11193561.310000001</v>
      </c>
    </row>
    <row r="140" spans="1:10">
      <c r="A140" s="130" t="s">
        <v>495</v>
      </c>
      <c r="B140" s="129" t="s">
        <v>599</v>
      </c>
      <c r="C140" s="130" t="s">
        <v>604</v>
      </c>
      <c r="D140" s="130"/>
      <c r="E140" s="130" t="s">
        <v>683</v>
      </c>
      <c r="F140" s="246" t="s">
        <v>1390</v>
      </c>
      <c r="G140" s="269">
        <v>293510.383596481</v>
      </c>
      <c r="H140" s="270">
        <v>86831.26</v>
      </c>
      <c r="I140" s="270">
        <v>90566.791959977971</v>
      </c>
      <c r="J140" s="269">
        <v>90566.79</v>
      </c>
    </row>
    <row r="141" spans="1:10">
      <c r="A141" s="130" t="s">
        <v>290</v>
      </c>
      <c r="B141" s="129" t="s">
        <v>599</v>
      </c>
      <c r="C141" s="130" t="s">
        <v>604</v>
      </c>
      <c r="D141" s="130"/>
      <c r="E141" s="130" t="s">
        <v>288</v>
      </c>
      <c r="F141" s="246" t="s">
        <v>1347</v>
      </c>
      <c r="G141" s="269">
        <v>2328996.867061337</v>
      </c>
      <c r="H141" s="270">
        <v>514280.88</v>
      </c>
      <c r="I141" s="270">
        <v>795208.54553027789</v>
      </c>
      <c r="J141" s="269">
        <v>795208.55</v>
      </c>
    </row>
    <row r="142" spans="1:10">
      <c r="A142" s="130" t="s">
        <v>294</v>
      </c>
      <c r="B142" s="129" t="s">
        <v>580</v>
      </c>
      <c r="C142" s="130" t="s">
        <v>604</v>
      </c>
      <c r="D142" s="130"/>
      <c r="E142" s="130" t="s">
        <v>853</v>
      </c>
      <c r="F142" s="246" t="s">
        <v>1391</v>
      </c>
      <c r="G142" s="269">
        <v>1626630.9593568605</v>
      </c>
      <c r="H142" s="270">
        <v>291503.27</v>
      </c>
      <c r="I142" s="270">
        <v>585052.95347617625</v>
      </c>
      <c r="J142" s="269">
        <v>585053</v>
      </c>
    </row>
    <row r="143" spans="1:10">
      <c r="A143" s="130" t="s">
        <v>296</v>
      </c>
      <c r="B143" s="129" t="s">
        <v>599</v>
      </c>
      <c r="C143" s="130" t="s">
        <v>604</v>
      </c>
      <c r="D143" s="130"/>
      <c r="E143" s="130" t="s">
        <v>854</v>
      </c>
      <c r="F143" s="246" t="s">
        <v>1392</v>
      </c>
      <c r="G143" s="269">
        <v>1190677.5903653766</v>
      </c>
      <c r="H143" s="270">
        <v>276151.76</v>
      </c>
      <c r="I143" s="270">
        <v>400745.21886610799</v>
      </c>
      <c r="J143" s="269">
        <v>400745.22</v>
      </c>
    </row>
    <row r="144" spans="1:10">
      <c r="A144" s="130" t="s">
        <v>298</v>
      </c>
      <c r="B144" s="129" t="s">
        <v>599</v>
      </c>
      <c r="C144" s="130" t="s">
        <v>604</v>
      </c>
      <c r="D144" s="130"/>
      <c r="E144" s="130" t="s">
        <v>988</v>
      </c>
      <c r="F144" s="246" t="s">
        <v>1393</v>
      </c>
      <c r="G144" s="269">
        <v>2376023.1126200603</v>
      </c>
      <c r="H144" s="270">
        <v>453596.33</v>
      </c>
      <c r="I144" s="270">
        <v>842407.41614411038</v>
      </c>
      <c r="J144" s="269">
        <v>842407.42</v>
      </c>
    </row>
    <row r="145" spans="1:10">
      <c r="A145" s="130" t="s">
        <v>1019</v>
      </c>
      <c r="B145" s="129" t="s">
        <v>580</v>
      </c>
      <c r="C145" s="130" t="s">
        <v>604</v>
      </c>
      <c r="D145" s="130"/>
      <c r="E145" s="130" t="s">
        <v>693</v>
      </c>
      <c r="F145" s="246" t="s">
        <v>1394</v>
      </c>
      <c r="G145" s="269">
        <v>24283333.436981734</v>
      </c>
      <c r="H145" s="270">
        <v>6990516.6199999992</v>
      </c>
      <c r="I145" s="270">
        <v>7577712.3292013947</v>
      </c>
      <c r="J145" s="269">
        <v>5402488.3200000003</v>
      </c>
    </row>
    <row r="146" spans="1:10" ht="15.75">
      <c r="A146" s="248" t="s">
        <v>1291</v>
      </c>
      <c r="B146" s="129" t="s">
        <v>580</v>
      </c>
      <c r="C146" s="130" t="s">
        <v>604</v>
      </c>
      <c r="D146" s="130"/>
      <c r="E146" s="130" t="s">
        <v>1083</v>
      </c>
      <c r="F146" s="246" t="s">
        <v>1293</v>
      </c>
      <c r="G146" s="269">
        <v>5844362.2580888206</v>
      </c>
      <c r="H146" s="270">
        <v>808873.36</v>
      </c>
      <c r="I146" s="270">
        <v>2206551.2351425211</v>
      </c>
      <c r="J146" s="269">
        <v>1690000</v>
      </c>
    </row>
    <row r="147" spans="1:10">
      <c r="A147" s="130" t="s">
        <v>214</v>
      </c>
      <c r="B147" s="129" t="s">
        <v>599</v>
      </c>
      <c r="C147" s="130"/>
      <c r="D147" s="130"/>
      <c r="E147" s="130" t="s">
        <v>713</v>
      </c>
      <c r="F147" s="246" t="s">
        <v>568</v>
      </c>
      <c r="G147" s="269">
        <v>80813513.625400797</v>
      </c>
      <c r="H147" s="270">
        <v>4200000</v>
      </c>
      <c r="I147" s="270">
        <v>33572041.670650624</v>
      </c>
      <c r="J147" s="269">
        <v>33572041.670000002</v>
      </c>
    </row>
    <row r="148" spans="1:10">
      <c r="A148" s="130" t="s">
        <v>36</v>
      </c>
      <c r="B148" s="129" t="s">
        <v>580</v>
      </c>
      <c r="C148" s="130"/>
      <c r="D148" s="130"/>
      <c r="E148" s="130" t="s">
        <v>1084</v>
      </c>
      <c r="F148" s="246" t="s">
        <v>565</v>
      </c>
      <c r="G148" s="269">
        <v>30173353.667208571</v>
      </c>
      <c r="H148" s="270">
        <v>7036174.6100000003</v>
      </c>
      <c r="I148" s="270">
        <v>10138711.862868795</v>
      </c>
      <c r="J148" s="269">
        <v>10138711.862868795</v>
      </c>
    </row>
    <row r="149" spans="1:10">
      <c r="A149" s="130" t="s">
        <v>307</v>
      </c>
      <c r="B149" s="129" t="s">
        <v>599</v>
      </c>
      <c r="C149" s="130" t="s">
        <v>604</v>
      </c>
      <c r="D149" s="130"/>
      <c r="E149" s="130" t="s">
        <v>306</v>
      </c>
      <c r="F149" s="246" t="s">
        <v>1395</v>
      </c>
      <c r="G149" s="269">
        <v>2394186.1544693224</v>
      </c>
      <c r="H149" s="270">
        <v>579555.25</v>
      </c>
      <c r="I149" s="270">
        <v>795171.26233845705</v>
      </c>
      <c r="J149" s="269">
        <v>795171.26</v>
      </c>
    </row>
    <row r="150" spans="1:10">
      <c r="A150" s="130" t="s">
        <v>414</v>
      </c>
      <c r="B150" s="129" t="s">
        <v>581</v>
      </c>
      <c r="C150" s="130"/>
      <c r="D150" s="130"/>
      <c r="E150" s="130" t="s">
        <v>413</v>
      </c>
      <c r="F150" s="246" t="s">
        <v>571</v>
      </c>
      <c r="G150" s="269">
        <v>104181941.3177719</v>
      </c>
      <c r="H150" s="270">
        <v>18143538.5</v>
      </c>
      <c r="I150" s="270">
        <v>37702028.114747643</v>
      </c>
      <c r="J150" s="269">
        <v>37702028.109999999</v>
      </c>
    </row>
    <row r="151" spans="1:10">
      <c r="A151" s="130" t="s">
        <v>308</v>
      </c>
      <c r="B151" s="129" t="s">
        <v>580</v>
      </c>
      <c r="C151" s="130"/>
      <c r="D151" s="130"/>
      <c r="E151" s="130" t="s">
        <v>1085</v>
      </c>
      <c r="F151" s="246" t="s">
        <v>571</v>
      </c>
      <c r="G151" s="269">
        <v>15065057.063169014</v>
      </c>
      <c r="H151" s="270">
        <v>3642069.64</v>
      </c>
      <c r="I151" s="270">
        <v>5005553.0888326615</v>
      </c>
      <c r="J151" s="269">
        <v>5005553.09</v>
      </c>
    </row>
    <row r="152" spans="1:10">
      <c r="A152" s="130" t="s">
        <v>456</v>
      </c>
      <c r="B152" s="129" t="s">
        <v>580</v>
      </c>
      <c r="C152" s="130" t="s">
        <v>604</v>
      </c>
      <c r="D152" s="130"/>
      <c r="E152" s="130" t="s">
        <v>755</v>
      </c>
      <c r="F152" s="246" t="s">
        <v>1396</v>
      </c>
      <c r="G152" s="269">
        <v>5504806.551470683</v>
      </c>
      <c r="H152" s="270">
        <v>820146.71</v>
      </c>
      <c r="I152" s="270">
        <v>2052817.9425324532</v>
      </c>
      <c r="J152" s="269">
        <v>1562405.48</v>
      </c>
    </row>
    <row r="153" spans="1:10">
      <c r="A153" s="130" t="s">
        <v>309</v>
      </c>
      <c r="B153" s="129" t="s">
        <v>599</v>
      </c>
      <c r="C153" s="130" t="s">
        <v>604</v>
      </c>
      <c r="D153" s="130"/>
      <c r="E153" s="130" t="s">
        <v>1086</v>
      </c>
      <c r="F153" s="246" t="s">
        <v>1397</v>
      </c>
      <c r="G153" s="269">
        <v>1121396.8741557521</v>
      </c>
      <c r="H153" s="270">
        <v>155739.32</v>
      </c>
      <c r="I153" s="270">
        <v>423151.14023105055</v>
      </c>
      <c r="J153" s="269">
        <v>423151.14</v>
      </c>
    </row>
    <row r="154" spans="1:10">
      <c r="A154" s="130" t="s">
        <v>980</v>
      </c>
      <c r="B154" s="129" t="s">
        <v>600</v>
      </c>
      <c r="C154" s="130"/>
      <c r="D154" s="130" t="s">
        <v>962</v>
      </c>
      <c r="E154" s="130" t="s">
        <v>1087</v>
      </c>
      <c r="F154" s="246" t="s">
        <v>563</v>
      </c>
      <c r="G154" s="269">
        <v>0</v>
      </c>
      <c r="H154" s="270">
        <v>0</v>
      </c>
      <c r="I154" s="270">
        <v>0</v>
      </c>
      <c r="J154" s="269" t="e">
        <v>#N/A</v>
      </c>
    </row>
    <row r="155" spans="1:10">
      <c r="A155" s="130" t="s">
        <v>311</v>
      </c>
      <c r="B155" s="129" t="s">
        <v>580</v>
      </c>
      <c r="C155" s="130" t="s">
        <v>604</v>
      </c>
      <c r="D155" s="130"/>
      <c r="E155" s="130" t="s">
        <v>730</v>
      </c>
      <c r="F155" s="246" t="s">
        <v>1398</v>
      </c>
      <c r="G155" s="269">
        <v>2347826.1712663993</v>
      </c>
      <c r="H155" s="270">
        <v>512222.09</v>
      </c>
      <c r="I155" s="270">
        <v>804361.70841093606</v>
      </c>
      <c r="J155" s="269">
        <v>804361.71</v>
      </c>
    </row>
    <row r="156" spans="1:10">
      <c r="A156" s="130" t="s">
        <v>312</v>
      </c>
      <c r="B156" s="129" t="s">
        <v>600</v>
      </c>
      <c r="C156" s="130"/>
      <c r="D156" s="130" t="s">
        <v>962</v>
      </c>
      <c r="E156" s="130" t="s">
        <v>1088</v>
      </c>
      <c r="F156" s="246" t="s">
        <v>1387</v>
      </c>
      <c r="G156" s="269">
        <v>186803</v>
      </c>
      <c r="H156" s="270">
        <v>28961.5</v>
      </c>
      <c r="I156" s="270">
        <v>69166.145300000004</v>
      </c>
      <c r="J156" s="269">
        <v>69166.145300000004</v>
      </c>
    </row>
    <row r="157" spans="1:10">
      <c r="A157" s="130" t="s">
        <v>709</v>
      </c>
      <c r="B157" s="129" t="s">
        <v>580</v>
      </c>
      <c r="C157" s="130"/>
      <c r="D157" s="130"/>
      <c r="E157" s="130" t="s">
        <v>1089</v>
      </c>
      <c r="F157" s="246" t="s">
        <v>562</v>
      </c>
      <c r="G157" s="269">
        <v>-3.3681504428386688E-3</v>
      </c>
      <c r="H157" s="270">
        <v>1211453.79</v>
      </c>
      <c r="I157" s="270">
        <v>0</v>
      </c>
      <c r="J157" s="269" t="e">
        <v>#N/A</v>
      </c>
    </row>
    <row r="158" spans="1:10">
      <c r="A158" s="130" t="s">
        <v>123</v>
      </c>
      <c r="B158" s="129" t="s">
        <v>580</v>
      </c>
      <c r="C158" s="130"/>
      <c r="D158" s="130"/>
      <c r="E158" s="130" t="s">
        <v>1090</v>
      </c>
      <c r="F158" s="246" t="s">
        <v>562</v>
      </c>
      <c r="G158" s="269">
        <v>32605550.496389885</v>
      </c>
      <c r="H158" s="270">
        <v>6401434.6399999997</v>
      </c>
      <c r="I158" s="270">
        <v>11482643.568270046</v>
      </c>
      <c r="J158" s="269">
        <v>11482643.568270046</v>
      </c>
    </row>
    <row r="159" spans="1:10">
      <c r="A159" s="130" t="s">
        <v>465</v>
      </c>
      <c r="B159" s="129" t="s">
        <v>580</v>
      </c>
      <c r="C159" s="130" t="s">
        <v>604</v>
      </c>
      <c r="D159" s="130"/>
      <c r="E159" s="130" t="s">
        <v>756</v>
      </c>
      <c r="F159" s="246" t="s">
        <v>1399</v>
      </c>
      <c r="G159" s="269">
        <v>501336.93458554649</v>
      </c>
      <c r="H159" s="270">
        <v>45641.26</v>
      </c>
      <c r="I159" s="270">
        <v>199685.84460338645</v>
      </c>
      <c r="J159" s="269">
        <v>137248.33000000002</v>
      </c>
    </row>
    <row r="160" spans="1:10">
      <c r="A160" s="130" t="s">
        <v>319</v>
      </c>
      <c r="B160" s="129" t="s">
        <v>599</v>
      </c>
      <c r="C160" s="130" t="s">
        <v>604</v>
      </c>
      <c r="D160" s="130"/>
      <c r="E160" s="130" t="s">
        <v>731</v>
      </c>
      <c r="F160" s="246" t="s">
        <v>1400</v>
      </c>
      <c r="G160" s="269">
        <v>1814152.1994684141</v>
      </c>
      <c r="H160" s="270">
        <v>452927.41</v>
      </c>
      <c r="I160" s="270">
        <v>596488.70274505904</v>
      </c>
      <c r="J160" s="269">
        <v>596488.69999999995</v>
      </c>
    </row>
    <row r="161" spans="1:10">
      <c r="A161" s="130" t="s">
        <v>236</v>
      </c>
      <c r="B161" s="129" t="s">
        <v>580</v>
      </c>
      <c r="C161" s="130"/>
      <c r="D161" s="130"/>
      <c r="E161" s="130" t="s">
        <v>234</v>
      </c>
      <c r="F161" s="246" t="s">
        <v>562</v>
      </c>
      <c r="G161" s="269">
        <v>35031421.813101172</v>
      </c>
      <c r="H161" s="270">
        <v>7636790.6200000001</v>
      </c>
      <c r="I161" s="270">
        <v>12004327.388816932</v>
      </c>
      <c r="J161" s="269">
        <v>12004327.388816932</v>
      </c>
    </row>
    <row r="162" spans="1:10">
      <c r="A162" s="130" t="s">
        <v>326</v>
      </c>
      <c r="B162" s="129" t="s">
        <v>599</v>
      </c>
      <c r="C162" s="130" t="s">
        <v>604</v>
      </c>
      <c r="D162" s="130"/>
      <c r="E162" s="130" t="s">
        <v>732</v>
      </c>
      <c r="F162" s="246" t="s">
        <v>1321</v>
      </c>
      <c r="G162" s="269">
        <v>908604.56167300651</v>
      </c>
      <c r="H162" s="270">
        <v>212751.19</v>
      </c>
      <c r="I162" s="270">
        <v>304922.94746711146</v>
      </c>
      <c r="J162" s="269">
        <v>304922.95</v>
      </c>
    </row>
    <row r="163" spans="1:10">
      <c r="A163" s="130" t="s">
        <v>332</v>
      </c>
      <c r="B163" s="129" t="s">
        <v>599</v>
      </c>
      <c r="C163" s="130" t="s">
        <v>604</v>
      </c>
      <c r="D163" s="130"/>
      <c r="E163" s="130" t="s">
        <v>733</v>
      </c>
      <c r="F163" s="246" t="s">
        <v>1401</v>
      </c>
      <c r="G163" s="269">
        <v>1770375.7461782997</v>
      </c>
      <c r="H163" s="270">
        <v>421082.63</v>
      </c>
      <c r="I163" s="270">
        <v>591260.2435093309</v>
      </c>
      <c r="J163" s="269">
        <v>591260</v>
      </c>
    </row>
    <row r="164" spans="1:10">
      <c r="A164" s="130" t="s">
        <v>345</v>
      </c>
      <c r="B164" s="129" t="s">
        <v>599</v>
      </c>
      <c r="C164" s="130" t="s">
        <v>604</v>
      </c>
      <c r="D164" s="130"/>
      <c r="E164" s="130" t="s">
        <v>1091</v>
      </c>
      <c r="F164" s="246" t="s">
        <v>1402</v>
      </c>
      <c r="G164" s="269">
        <v>751676.58399920492</v>
      </c>
      <c r="H164" s="270">
        <v>280573</v>
      </c>
      <c r="I164" s="270">
        <v>206437.5905084516</v>
      </c>
      <c r="J164" s="269">
        <v>206437.5905084516</v>
      </c>
    </row>
    <row r="165" spans="1:10">
      <c r="A165" s="130" t="s">
        <v>350</v>
      </c>
      <c r="B165" s="129" t="s">
        <v>599</v>
      </c>
      <c r="C165" s="130" t="s">
        <v>604</v>
      </c>
      <c r="D165" s="130"/>
      <c r="E165" s="130" t="s">
        <v>824</v>
      </c>
      <c r="F165" s="246" t="s">
        <v>1403</v>
      </c>
      <c r="G165" s="269">
        <v>2070844.9734564112</v>
      </c>
      <c r="H165" s="270">
        <v>542896.12</v>
      </c>
      <c r="I165" s="270">
        <v>669547.18758459925</v>
      </c>
      <c r="J165" s="269">
        <v>669547.18999999994</v>
      </c>
    </row>
    <row r="166" spans="1:10">
      <c r="A166" s="130" t="s">
        <v>351</v>
      </c>
      <c r="B166" s="129" t="s">
        <v>599</v>
      </c>
      <c r="C166" s="130" t="s">
        <v>604</v>
      </c>
      <c r="D166" s="130"/>
      <c r="E166" s="130" t="s">
        <v>989</v>
      </c>
      <c r="F166" s="246" t="s">
        <v>1404</v>
      </c>
      <c r="G166" s="269">
        <v>1421142.4630325173</v>
      </c>
      <c r="H166" s="270">
        <v>443422.62</v>
      </c>
      <c r="I166" s="270">
        <v>428436.83521684911</v>
      </c>
      <c r="J166" s="269">
        <v>428436.84</v>
      </c>
    </row>
    <row r="167" spans="1:10">
      <c r="A167" s="130" t="s">
        <v>857</v>
      </c>
      <c r="B167" s="129" t="s">
        <v>599</v>
      </c>
      <c r="C167" s="130" t="s">
        <v>604</v>
      </c>
      <c r="D167" s="130"/>
      <c r="E167" s="130" t="s">
        <v>739</v>
      </c>
      <c r="F167" s="246" t="s">
        <v>1405</v>
      </c>
      <c r="G167" s="269">
        <v>2173864.6363677867</v>
      </c>
      <c r="H167" s="270">
        <v>442793.2</v>
      </c>
      <c r="I167" s="270">
        <v>758555.50341636408</v>
      </c>
      <c r="J167" s="269">
        <v>758555.5</v>
      </c>
    </row>
    <row r="168" spans="1:10">
      <c r="A168" s="130" t="s">
        <v>360</v>
      </c>
      <c r="B168" s="129" t="s">
        <v>599</v>
      </c>
      <c r="C168" s="130" t="s">
        <v>604</v>
      </c>
      <c r="D168" s="130"/>
      <c r="E168" s="130" t="s">
        <v>675</v>
      </c>
      <c r="F168" s="246" t="s">
        <v>1406</v>
      </c>
      <c r="G168" s="269">
        <v>2397126.8293480892</v>
      </c>
      <c r="H168" s="270">
        <v>464648.15</v>
      </c>
      <c r="I168" s="270">
        <v>846812.15729033272</v>
      </c>
      <c r="J168" s="269">
        <v>846812.16000000003</v>
      </c>
    </row>
    <row r="169" spans="1:10">
      <c r="A169" s="130" t="s">
        <v>365</v>
      </c>
      <c r="B169" s="129" t="s">
        <v>580</v>
      </c>
      <c r="C169" s="130" t="s">
        <v>604</v>
      </c>
      <c r="D169" s="130"/>
      <c r="E169" s="130" t="s">
        <v>1093</v>
      </c>
      <c r="F169" s="246" t="s">
        <v>1407</v>
      </c>
      <c r="G169" s="269">
        <v>6819674.0907467967</v>
      </c>
      <c r="H169" s="270">
        <v>1483959.47</v>
      </c>
      <c r="I169" s="270">
        <v>2338110.1468112464</v>
      </c>
      <c r="J169" s="269">
        <v>2338110.15</v>
      </c>
    </row>
    <row r="170" spans="1:10">
      <c r="A170" s="130" t="s">
        <v>366</v>
      </c>
      <c r="B170" s="129" t="s">
        <v>580</v>
      </c>
      <c r="C170" s="130"/>
      <c r="D170" s="130"/>
      <c r="E170" s="130" t="s">
        <v>741</v>
      </c>
      <c r="F170" s="246" t="s">
        <v>563</v>
      </c>
      <c r="G170" s="269">
        <v>14440498.249019217</v>
      </c>
      <c r="H170" s="270">
        <v>2838282.2</v>
      </c>
      <c r="I170" s="270">
        <v>5084091.0726802209</v>
      </c>
      <c r="J170" s="269">
        <v>5084091.07</v>
      </c>
    </row>
    <row r="171" spans="1:10">
      <c r="A171" s="130" t="s">
        <v>406</v>
      </c>
      <c r="B171" s="129" t="s">
        <v>580</v>
      </c>
      <c r="C171" s="130"/>
      <c r="D171" s="130"/>
      <c r="E171" s="130" t="s">
        <v>746</v>
      </c>
      <c r="F171" s="246" t="s">
        <v>565</v>
      </c>
      <c r="G171" s="269">
        <v>37322913.861370072</v>
      </c>
      <c r="H171" s="270">
        <v>14627058.02</v>
      </c>
      <c r="I171" s="270">
        <v>9945324.0296883658</v>
      </c>
      <c r="J171" s="269">
        <v>9945324</v>
      </c>
    </row>
    <row r="172" spans="1:10">
      <c r="A172" s="130" t="s">
        <v>1020</v>
      </c>
      <c r="B172" s="129" t="s">
        <v>599</v>
      </c>
      <c r="C172" s="130" t="s">
        <v>604</v>
      </c>
      <c r="D172" s="130"/>
      <c r="E172" s="130" t="s">
        <v>674</v>
      </c>
      <c r="F172" s="246" t="s">
        <v>1408</v>
      </c>
      <c r="G172" s="269">
        <v>244404.38913308317</v>
      </c>
      <c r="H172" s="270">
        <v>45347.35</v>
      </c>
      <c r="I172" s="270">
        <v>87226.794548117032</v>
      </c>
      <c r="J172" s="269">
        <v>87226.79</v>
      </c>
    </row>
    <row r="173" spans="1:10">
      <c r="A173" s="130" t="s">
        <v>1021</v>
      </c>
      <c r="B173" s="129" t="s">
        <v>580</v>
      </c>
      <c r="C173" s="130"/>
      <c r="D173" s="130"/>
      <c r="E173" s="130" t="s">
        <v>1094</v>
      </c>
      <c r="F173" s="246" t="s">
        <v>1356</v>
      </c>
      <c r="G173" s="269">
        <v>11780266.167282902</v>
      </c>
      <c r="H173" s="270">
        <v>0</v>
      </c>
      <c r="I173" s="270">
        <v>5162112.6345033674</v>
      </c>
      <c r="J173" s="269">
        <v>5162112.6206992567</v>
      </c>
    </row>
    <row r="174" spans="1:10">
      <c r="A174" s="130" t="s">
        <v>372</v>
      </c>
      <c r="B174" s="129" t="s">
        <v>580</v>
      </c>
      <c r="C174" s="130"/>
      <c r="D174" s="130"/>
      <c r="E174" s="130" t="s">
        <v>370</v>
      </c>
      <c r="F174" s="246" t="s">
        <v>574</v>
      </c>
      <c r="G174" s="269">
        <v>21890318.243704066</v>
      </c>
      <c r="H174" s="270">
        <v>6419260.6199999992</v>
      </c>
      <c r="I174" s="270">
        <v>6779417.4507071218</v>
      </c>
      <c r="J174" s="269">
        <v>6779417.4500000002</v>
      </c>
    </row>
    <row r="175" spans="1:10">
      <c r="A175" s="130" t="s">
        <v>836</v>
      </c>
      <c r="B175" s="129" t="s">
        <v>580</v>
      </c>
      <c r="C175" s="130"/>
      <c r="D175" s="130"/>
      <c r="E175" s="130" t="s">
        <v>1095</v>
      </c>
      <c r="F175" s="246" t="s">
        <v>565</v>
      </c>
      <c r="G175" s="269">
        <v>4175359.315194984</v>
      </c>
      <c r="H175" s="270">
        <v>946311.23</v>
      </c>
      <c r="I175" s="270">
        <v>1414968.8709324419</v>
      </c>
      <c r="J175" s="269">
        <v>1414969</v>
      </c>
    </row>
    <row r="176" spans="1:10">
      <c r="A176" s="130" t="s">
        <v>85</v>
      </c>
      <c r="B176" s="129" t="s">
        <v>580</v>
      </c>
      <c r="C176" s="130" t="s">
        <v>604</v>
      </c>
      <c r="D176" s="130"/>
      <c r="E176" s="130" t="s">
        <v>1096</v>
      </c>
      <c r="F176" s="246" t="s">
        <v>572</v>
      </c>
      <c r="G176" s="269">
        <v>49160710.914281927</v>
      </c>
      <c r="H176" s="270">
        <v>11190658.4</v>
      </c>
      <c r="I176" s="270">
        <v>16638477.011758341</v>
      </c>
      <c r="J176" s="269">
        <v>16638477.01</v>
      </c>
    </row>
    <row r="177" spans="1:10">
      <c r="A177" s="130" t="s">
        <v>287</v>
      </c>
      <c r="B177" s="129" t="s">
        <v>580</v>
      </c>
      <c r="C177" s="130"/>
      <c r="D177" s="130"/>
      <c r="E177" s="130" t="s">
        <v>1097</v>
      </c>
      <c r="F177" s="246" t="s">
        <v>567</v>
      </c>
      <c r="G177" s="269">
        <v>32714124.57378047</v>
      </c>
      <c r="H177" s="270">
        <v>7171846.8099999996</v>
      </c>
      <c r="I177" s="270">
        <v>11192626.116088603</v>
      </c>
      <c r="J177" s="269">
        <v>11192626.116088603</v>
      </c>
    </row>
    <row r="178" spans="1:10">
      <c r="A178" s="130" t="s">
        <v>158</v>
      </c>
      <c r="B178" s="129" t="s">
        <v>580</v>
      </c>
      <c r="C178" s="130"/>
      <c r="D178" s="130"/>
      <c r="E178" s="130" t="s">
        <v>1098</v>
      </c>
      <c r="F178" s="246" t="s">
        <v>567</v>
      </c>
      <c r="G178" s="269">
        <v>74883297.580816731</v>
      </c>
      <c r="H178" s="270">
        <v>18889960.68</v>
      </c>
      <c r="I178" s="270">
        <v>24536280.229937889</v>
      </c>
      <c r="J178" s="269">
        <v>24536280.229937889</v>
      </c>
    </row>
    <row r="179" spans="1:10">
      <c r="A179" s="130" t="s">
        <v>301</v>
      </c>
      <c r="B179" s="129" t="s">
        <v>580</v>
      </c>
      <c r="C179" s="130"/>
      <c r="D179" s="130"/>
      <c r="E179" s="130" t="s">
        <v>1099</v>
      </c>
      <c r="F179" s="246" t="s">
        <v>1409</v>
      </c>
      <c r="G179" s="269">
        <v>12121608.915974315</v>
      </c>
      <c r="H179" s="270">
        <v>456412.6</v>
      </c>
      <c r="I179" s="270">
        <v>5111689.0256599449</v>
      </c>
      <c r="J179" s="269">
        <v>5111689.7956599444</v>
      </c>
    </row>
    <row r="180" spans="1:10">
      <c r="A180" s="130" t="s">
        <v>100</v>
      </c>
      <c r="B180" s="129" t="s">
        <v>580</v>
      </c>
      <c r="C180" s="130"/>
      <c r="D180" s="130"/>
      <c r="E180" s="130" t="s">
        <v>1100</v>
      </c>
      <c r="F180" s="246" t="s">
        <v>1410</v>
      </c>
      <c r="G180" s="269">
        <v>6671364.1204002341</v>
      </c>
      <c r="H180" s="270">
        <v>1508470.75</v>
      </c>
      <c r="I180" s="270">
        <v>2262379.8749093823</v>
      </c>
      <c r="J180" s="269">
        <v>2262379.8749093823</v>
      </c>
    </row>
    <row r="181" spans="1:10">
      <c r="A181" s="130" t="s">
        <v>271</v>
      </c>
      <c r="B181" s="129" t="s">
        <v>580</v>
      </c>
      <c r="C181" s="130"/>
      <c r="D181" s="130"/>
      <c r="E181" s="130" t="s">
        <v>1101</v>
      </c>
      <c r="F181" s="246" t="s">
        <v>567</v>
      </c>
      <c r="G181" s="269">
        <v>5090976.4984568655</v>
      </c>
      <c r="H181" s="270">
        <v>1385536.67</v>
      </c>
      <c r="I181" s="270">
        <v>1623723.7328297985</v>
      </c>
      <c r="J181" s="269">
        <v>1623723.7328297985</v>
      </c>
    </row>
    <row r="182" spans="1:10">
      <c r="A182" s="130" t="s">
        <v>29</v>
      </c>
      <c r="B182" s="129" t="s">
        <v>580</v>
      </c>
      <c r="C182" s="130"/>
      <c r="D182" s="130"/>
      <c r="E182" s="130" t="s">
        <v>1102</v>
      </c>
      <c r="F182" s="246" t="s">
        <v>565</v>
      </c>
      <c r="G182" s="269">
        <v>58832362.12064714</v>
      </c>
      <c r="H182" s="270">
        <v>15014687.060000001</v>
      </c>
      <c r="I182" s="270">
        <v>19200905.211575575</v>
      </c>
      <c r="J182" s="269">
        <v>19200905.211575575</v>
      </c>
    </row>
    <row r="183" spans="1:10">
      <c r="A183" s="130" t="s">
        <v>353</v>
      </c>
      <c r="B183" s="129" t="s">
        <v>580</v>
      </c>
      <c r="C183" s="130"/>
      <c r="D183" s="130"/>
      <c r="E183" s="130" t="s">
        <v>1103</v>
      </c>
      <c r="F183" s="246" t="s">
        <v>567</v>
      </c>
      <c r="G183" s="269">
        <v>28618292.119867224</v>
      </c>
      <c r="H183" s="270">
        <v>7206019.8799999999</v>
      </c>
      <c r="I183" s="270">
        <v>9382857.6955098175</v>
      </c>
      <c r="J183" s="269">
        <v>9382857.6955098175</v>
      </c>
    </row>
    <row r="184" spans="1:10">
      <c r="A184" s="130" t="s">
        <v>46</v>
      </c>
      <c r="B184" s="129" t="s">
        <v>580</v>
      </c>
      <c r="C184" s="130"/>
      <c r="D184" s="130"/>
      <c r="E184" s="130" t="s">
        <v>1104</v>
      </c>
      <c r="F184" s="246" t="s">
        <v>1345</v>
      </c>
      <c r="G184" s="269">
        <v>25442833.420367576</v>
      </c>
      <c r="H184" s="270">
        <v>6941514.3999999994</v>
      </c>
      <c r="I184" s="270">
        <v>8107277.9947250718</v>
      </c>
      <c r="J184" s="269">
        <v>8107277.9947250718</v>
      </c>
    </row>
    <row r="185" spans="1:10">
      <c r="A185" s="130" t="s">
        <v>132</v>
      </c>
      <c r="B185" s="129" t="s">
        <v>580</v>
      </c>
      <c r="C185" s="130"/>
      <c r="D185" s="130"/>
      <c r="E185" s="130" t="s">
        <v>1105</v>
      </c>
      <c r="F185" s="246" t="s">
        <v>1356</v>
      </c>
      <c r="G185" s="269">
        <v>22564216.131015852</v>
      </c>
      <c r="H185" s="270">
        <v>79313.100000000006</v>
      </c>
      <c r="I185" s="270">
        <v>9852884.508191146</v>
      </c>
      <c r="J185" s="269">
        <v>9852884.508191146</v>
      </c>
    </row>
    <row r="186" spans="1:10">
      <c r="A186" s="130" t="s">
        <v>206</v>
      </c>
      <c r="B186" s="129" t="s">
        <v>580</v>
      </c>
      <c r="C186" s="130"/>
      <c r="D186" s="130"/>
      <c r="E186" s="130" t="s">
        <v>1106</v>
      </c>
      <c r="F186" s="246" t="s">
        <v>567</v>
      </c>
      <c r="G186" s="269">
        <v>23418684.017237406</v>
      </c>
      <c r="H186" s="270">
        <v>4153128.96</v>
      </c>
      <c r="I186" s="270">
        <v>8442166.2260814309</v>
      </c>
      <c r="J186" s="269">
        <v>8442166.2260814309</v>
      </c>
    </row>
    <row r="187" spans="1:10">
      <c r="A187" s="130" t="s">
        <v>931</v>
      </c>
      <c r="B187" s="129" t="s">
        <v>580</v>
      </c>
      <c r="C187" s="130"/>
      <c r="D187" s="130"/>
      <c r="E187" s="130" t="s">
        <v>1107</v>
      </c>
      <c r="F187" s="246" t="s">
        <v>1356</v>
      </c>
      <c r="G187" s="269">
        <v>10316477.028192854</v>
      </c>
      <c r="H187" s="270">
        <v>0</v>
      </c>
      <c r="I187" s="270">
        <v>4520680.2337541087</v>
      </c>
      <c r="J187" s="269">
        <v>4520680.2337541087</v>
      </c>
    </row>
    <row r="188" spans="1:10">
      <c r="A188" s="130" t="s">
        <v>375</v>
      </c>
      <c r="B188" s="129" t="s">
        <v>599</v>
      </c>
      <c r="C188" s="130" t="s">
        <v>604</v>
      </c>
      <c r="D188" s="130"/>
      <c r="E188" s="130" t="s">
        <v>373</v>
      </c>
      <c r="F188" s="246" t="s">
        <v>1411</v>
      </c>
      <c r="G188" s="269">
        <v>1876833.6488116833</v>
      </c>
      <c r="H188" s="270">
        <v>347229.67</v>
      </c>
      <c r="I188" s="270">
        <v>670272.46351527958</v>
      </c>
      <c r="J188" s="269">
        <v>670272.46</v>
      </c>
    </row>
    <row r="189" spans="1:10">
      <c r="A189" s="130" t="s">
        <v>317</v>
      </c>
      <c r="B189" s="129" t="s">
        <v>599</v>
      </c>
      <c r="C189" s="130" t="s">
        <v>604</v>
      </c>
      <c r="D189" s="130"/>
      <c r="E189" s="130" t="s">
        <v>1108</v>
      </c>
      <c r="F189" s="246" t="s">
        <v>1412</v>
      </c>
      <c r="G189" s="269">
        <v>1658923.8356976723</v>
      </c>
      <c r="H189" s="270">
        <v>327729.96000000002</v>
      </c>
      <c r="I189" s="270">
        <v>583329.15633072006</v>
      </c>
      <c r="J189" s="269">
        <v>583329.16</v>
      </c>
    </row>
    <row r="190" spans="1:10">
      <c r="A190" s="130" t="s">
        <v>239</v>
      </c>
      <c r="B190" s="129" t="s">
        <v>580</v>
      </c>
      <c r="C190" s="130"/>
      <c r="D190" s="130"/>
      <c r="E190" s="130" t="s">
        <v>852</v>
      </c>
      <c r="F190" s="246" t="s">
        <v>562</v>
      </c>
      <c r="G190" s="269">
        <v>9218170.3137042932</v>
      </c>
      <c r="H190" s="270">
        <v>2583453.42</v>
      </c>
      <c r="I190" s="270">
        <v>2907332.942821221</v>
      </c>
      <c r="J190" s="269">
        <v>2907332.942821221</v>
      </c>
    </row>
    <row r="191" spans="1:10">
      <c r="A191" s="130" t="s">
        <v>382</v>
      </c>
      <c r="B191" s="129" t="s">
        <v>580</v>
      </c>
      <c r="C191" s="130" t="s">
        <v>604</v>
      </c>
      <c r="D191" s="130"/>
      <c r="E191" s="130" t="s">
        <v>1109</v>
      </c>
      <c r="F191" s="246" t="s">
        <v>1413</v>
      </c>
      <c r="G191" s="269">
        <v>1095774.4758915405</v>
      </c>
      <c r="H191" s="270">
        <v>0</v>
      </c>
      <c r="I191" s="270">
        <v>480168.37533567304</v>
      </c>
      <c r="J191" s="269">
        <v>480168.38</v>
      </c>
    </row>
    <row r="192" spans="1:10">
      <c r="A192" s="130" t="s">
        <v>193</v>
      </c>
      <c r="B192" s="129" t="s">
        <v>580</v>
      </c>
      <c r="C192" s="130"/>
      <c r="D192" s="130"/>
      <c r="E192" s="130" t="s">
        <v>1110</v>
      </c>
      <c r="F192" s="246" t="s">
        <v>562</v>
      </c>
      <c r="G192" s="269">
        <v>28332749.905268233</v>
      </c>
      <c r="H192" s="270">
        <v>6241692.1299999999</v>
      </c>
      <c r="I192" s="270">
        <v>9680301.5171225406</v>
      </c>
      <c r="J192" s="269">
        <v>9680301.5188192055</v>
      </c>
    </row>
    <row r="193" spans="1:10">
      <c r="A193" s="130" t="s">
        <v>335</v>
      </c>
      <c r="B193" s="129" t="s">
        <v>580</v>
      </c>
      <c r="C193" s="130"/>
      <c r="D193" s="130"/>
      <c r="E193" s="130" t="s">
        <v>333</v>
      </c>
      <c r="F193" s="246" t="s">
        <v>569</v>
      </c>
      <c r="G193" s="269">
        <v>46627825.679778993</v>
      </c>
      <c r="H193" s="270">
        <v>9790502.5299999993</v>
      </c>
      <c r="I193" s="270">
        <v>16142115.004233154</v>
      </c>
      <c r="J193" s="269">
        <v>16142115</v>
      </c>
    </row>
    <row r="194" spans="1:10">
      <c r="A194" s="130" t="s">
        <v>449</v>
      </c>
      <c r="B194" s="129" t="s">
        <v>580</v>
      </c>
      <c r="C194" s="130"/>
      <c r="D194" s="130"/>
      <c r="E194" s="130" t="s">
        <v>1111</v>
      </c>
      <c r="F194" s="246" t="s">
        <v>569</v>
      </c>
      <c r="G194" s="269">
        <v>19534543.692250758</v>
      </c>
      <c r="H194" s="270">
        <v>4188804.77</v>
      </c>
      <c r="I194" s="270">
        <v>6724502.7957302826</v>
      </c>
      <c r="J194" s="269">
        <v>6724502.7999999998</v>
      </c>
    </row>
    <row r="195" spans="1:10">
      <c r="A195" s="130" t="s">
        <v>107</v>
      </c>
      <c r="B195" s="129" t="s">
        <v>580</v>
      </c>
      <c r="C195" s="130" t="s">
        <v>604</v>
      </c>
      <c r="D195" s="130"/>
      <c r="E195" s="130" t="s">
        <v>1112</v>
      </c>
      <c r="F195" s="246" t="s">
        <v>1414</v>
      </c>
      <c r="G195" s="269">
        <v>4489024.0799461044</v>
      </c>
      <c r="H195" s="270">
        <v>1092287.8799999999</v>
      </c>
      <c r="I195" s="270">
        <v>1488449.8028163828</v>
      </c>
      <c r="J195" s="269">
        <v>1488449.8</v>
      </c>
    </row>
    <row r="196" spans="1:10">
      <c r="A196" s="130" t="s">
        <v>139</v>
      </c>
      <c r="B196" s="129" t="s">
        <v>580</v>
      </c>
      <c r="C196" s="130"/>
      <c r="D196" s="130" t="s">
        <v>583</v>
      </c>
      <c r="E196" s="130" t="s">
        <v>1113</v>
      </c>
      <c r="F196" s="246" t="s">
        <v>569</v>
      </c>
      <c r="G196" s="269">
        <v>1576890.8696423613</v>
      </c>
      <c r="H196" s="270">
        <v>214900.98</v>
      </c>
      <c r="I196" s="270">
        <v>596823.96964128269</v>
      </c>
      <c r="J196" s="269">
        <v>596823.97</v>
      </c>
    </row>
    <row r="197" spans="1:10">
      <c r="A197" s="130" t="s">
        <v>447</v>
      </c>
      <c r="B197" s="129" t="s">
        <v>580</v>
      </c>
      <c r="C197" s="130"/>
      <c r="D197" s="130"/>
      <c r="E197" s="130" t="s">
        <v>1114</v>
      </c>
      <c r="F197" s="246" t="s">
        <v>1415</v>
      </c>
      <c r="G197" s="269">
        <v>4434941.7058682162</v>
      </c>
      <c r="H197" s="270">
        <v>1015037.52</v>
      </c>
      <c r="I197" s="270">
        <v>1498602.0142474524</v>
      </c>
      <c r="J197" s="269">
        <v>1498602.01</v>
      </c>
    </row>
    <row r="198" spans="1:10">
      <c r="A198" s="130" t="s">
        <v>111</v>
      </c>
      <c r="B198" s="129" t="s">
        <v>580</v>
      </c>
      <c r="C198" s="130" t="s">
        <v>604</v>
      </c>
      <c r="D198" s="130"/>
      <c r="E198" s="130" t="s">
        <v>1115</v>
      </c>
      <c r="F198" s="246" t="s">
        <v>1416</v>
      </c>
      <c r="G198" s="269">
        <v>2925444.0646432736</v>
      </c>
      <c r="H198" s="270">
        <v>1144541.24</v>
      </c>
      <c r="I198" s="270">
        <v>780391.61775868246</v>
      </c>
      <c r="J198" s="269">
        <v>780391.61598281423</v>
      </c>
    </row>
    <row r="199" spans="1:10">
      <c r="A199" s="130" t="s">
        <v>507</v>
      </c>
      <c r="B199" s="129" t="s">
        <v>580</v>
      </c>
      <c r="C199" s="130"/>
      <c r="D199" s="130"/>
      <c r="E199" s="130" t="s">
        <v>505</v>
      </c>
      <c r="F199" s="246" t="s">
        <v>1415</v>
      </c>
      <c r="G199" s="269">
        <v>19625031.554124657</v>
      </c>
      <c r="H199" s="270">
        <v>4882291.3600000003</v>
      </c>
      <c r="I199" s="270">
        <v>6460268.753065425</v>
      </c>
      <c r="J199" s="269">
        <v>6460268.75</v>
      </c>
    </row>
    <row r="200" spans="1:10">
      <c r="A200" s="130" t="s">
        <v>972</v>
      </c>
      <c r="B200" s="129" t="s">
        <v>580</v>
      </c>
      <c r="C200" s="130"/>
      <c r="D200" s="130"/>
      <c r="E200" s="130" t="s">
        <v>973</v>
      </c>
      <c r="F200" s="246" t="s">
        <v>569</v>
      </c>
      <c r="G200" s="269">
        <v>5846243.0014995439</v>
      </c>
      <c r="H200" s="270">
        <v>0</v>
      </c>
      <c r="I200" s="270">
        <v>2561823.6832571002</v>
      </c>
      <c r="J200" s="269">
        <v>2561823.6800000002</v>
      </c>
    </row>
    <row r="201" spans="1:10">
      <c r="A201" s="130" t="s">
        <v>381</v>
      </c>
      <c r="B201" s="129" t="s">
        <v>581</v>
      </c>
      <c r="C201" s="130"/>
      <c r="D201" s="130"/>
      <c r="E201" s="130" t="s">
        <v>379</v>
      </c>
      <c r="F201" s="246" t="s">
        <v>569</v>
      </c>
      <c r="G201" s="269">
        <v>143728970.66758811</v>
      </c>
      <c r="H201" s="270">
        <v>24541825.350000001</v>
      </c>
      <c r="I201" s="270">
        <v>52227807.078167111</v>
      </c>
      <c r="J201" s="269">
        <v>52227807.079999998</v>
      </c>
    </row>
    <row r="202" spans="1:10">
      <c r="A202" s="130" t="s">
        <v>486</v>
      </c>
      <c r="B202" s="129" t="s">
        <v>580</v>
      </c>
      <c r="C202" s="130"/>
      <c r="D202" s="130"/>
      <c r="E202" s="130" t="s">
        <v>484</v>
      </c>
      <c r="F202" s="246" t="s">
        <v>1417</v>
      </c>
      <c r="G202" s="269">
        <v>22295917.012070809</v>
      </c>
      <c r="H202" s="270">
        <v>4758982.88</v>
      </c>
      <c r="I202" s="270">
        <v>7684684.5366734285</v>
      </c>
      <c r="J202" s="269">
        <v>7684684.7400000002</v>
      </c>
    </row>
    <row r="203" spans="1:10">
      <c r="A203" s="130" t="s">
        <v>532</v>
      </c>
      <c r="B203" s="129" t="s">
        <v>580</v>
      </c>
      <c r="C203" s="130"/>
      <c r="D203" s="130"/>
      <c r="E203" s="130" t="s">
        <v>530</v>
      </c>
      <c r="F203" s="246" t="s">
        <v>1418</v>
      </c>
      <c r="G203" s="269">
        <v>3067140.7323876605</v>
      </c>
      <c r="H203" s="270">
        <v>813690.3</v>
      </c>
      <c r="I203" s="270">
        <v>987461.97947227268</v>
      </c>
      <c r="J203" s="269">
        <v>987461.98152504535</v>
      </c>
    </row>
    <row r="204" spans="1:10">
      <c r="A204" s="130" t="s">
        <v>883</v>
      </c>
      <c r="B204" s="129" t="s">
        <v>580</v>
      </c>
      <c r="C204" s="130"/>
      <c r="D204" s="130"/>
      <c r="E204" s="130" t="s">
        <v>884</v>
      </c>
      <c r="F204" s="246" t="s">
        <v>1419</v>
      </c>
      <c r="G204" s="269">
        <v>15989972.703873366</v>
      </c>
      <c r="H204" s="270">
        <v>3290700.64</v>
      </c>
      <c r="I204" s="270">
        <v>5564821.0183893088</v>
      </c>
      <c r="J204" s="269">
        <v>5564821.0199999996</v>
      </c>
    </row>
    <row r="205" spans="1:10">
      <c r="A205" s="130" t="s">
        <v>44</v>
      </c>
      <c r="B205" s="129" t="s">
        <v>580</v>
      </c>
      <c r="C205" s="130"/>
      <c r="D205" s="130"/>
      <c r="E205" s="130" t="s">
        <v>1116</v>
      </c>
      <c r="F205" s="246" t="s">
        <v>1420</v>
      </c>
      <c r="G205" s="269">
        <v>14445273.828820873</v>
      </c>
      <c r="H205" s="270">
        <v>0</v>
      </c>
      <c r="I205" s="270">
        <v>6329918.9917893065</v>
      </c>
      <c r="J205" s="269">
        <v>6329918.9917893065</v>
      </c>
    </row>
    <row r="206" spans="1:10">
      <c r="A206" s="130" t="s">
        <v>148</v>
      </c>
      <c r="B206" s="129" t="s">
        <v>580</v>
      </c>
      <c r="C206" s="130"/>
      <c r="D206" s="130"/>
      <c r="E206" s="130" t="s">
        <v>1117</v>
      </c>
      <c r="F206" s="246" t="s">
        <v>573</v>
      </c>
      <c r="G206" s="269">
        <v>29404439.390008036</v>
      </c>
      <c r="H206" s="270">
        <v>8330712.2400000002</v>
      </c>
      <c r="I206" s="270">
        <v>9234507.2371335216</v>
      </c>
      <c r="J206" s="269">
        <v>9234507.2371335216</v>
      </c>
    </row>
    <row r="207" spans="1:10">
      <c r="A207" s="130" t="s">
        <v>389</v>
      </c>
      <c r="B207" s="129" t="s">
        <v>600</v>
      </c>
      <c r="C207" s="130"/>
      <c r="D207" s="130" t="s">
        <v>962</v>
      </c>
      <c r="E207" s="130" t="s">
        <v>1118</v>
      </c>
      <c r="F207" s="246" t="s">
        <v>1410</v>
      </c>
      <c r="G207" s="269">
        <v>335055</v>
      </c>
      <c r="H207" s="270">
        <v>83110.16</v>
      </c>
      <c r="I207" s="270">
        <v>110402.228888</v>
      </c>
      <c r="J207" s="269">
        <v>110402.228888</v>
      </c>
    </row>
    <row r="208" spans="1:10">
      <c r="A208" s="130" t="s">
        <v>395</v>
      </c>
      <c r="B208" s="129" t="s">
        <v>599</v>
      </c>
      <c r="C208" s="130"/>
      <c r="D208" s="130"/>
      <c r="E208" s="130" t="s">
        <v>681</v>
      </c>
      <c r="F208" s="246" t="s">
        <v>577</v>
      </c>
      <c r="G208" s="269">
        <v>67981321.800146282</v>
      </c>
      <c r="H208" s="270">
        <v>16524704.77</v>
      </c>
      <c r="I208" s="270">
        <v>22548289.582610101</v>
      </c>
      <c r="J208" s="269">
        <v>22548289.579999998</v>
      </c>
    </row>
    <row r="209" spans="1:10">
      <c r="A209" s="130" t="s">
        <v>398</v>
      </c>
      <c r="B209" s="129" t="s">
        <v>599</v>
      </c>
      <c r="C209" s="130" t="s">
        <v>604</v>
      </c>
      <c r="D209" s="130"/>
      <c r="E209" s="130" t="s">
        <v>744</v>
      </c>
      <c r="F209" s="246" t="s">
        <v>1421</v>
      </c>
      <c r="G209" s="269">
        <v>846097.92820621305</v>
      </c>
      <c r="H209" s="270">
        <v>114803.13</v>
      </c>
      <c r="I209" s="270">
        <v>320453.38057396252</v>
      </c>
      <c r="J209" s="269">
        <v>320453.38</v>
      </c>
    </row>
    <row r="210" spans="1:10">
      <c r="A210" s="130" t="s">
        <v>478</v>
      </c>
      <c r="B210" s="129" t="s">
        <v>580</v>
      </c>
      <c r="C210" s="130"/>
      <c r="D210" s="130"/>
      <c r="E210" s="130" t="s">
        <v>867</v>
      </c>
      <c r="F210" s="246" t="s">
        <v>1422</v>
      </c>
      <c r="G210" s="269">
        <v>11259738.659690654</v>
      </c>
      <c r="H210" s="270">
        <v>2245716.1800000002</v>
      </c>
      <c r="I210" s="270">
        <v>3949944.6506004445</v>
      </c>
      <c r="J210" s="269">
        <v>3949944.65</v>
      </c>
    </row>
    <row r="211" spans="1:10">
      <c r="A211" s="130" t="s">
        <v>391</v>
      </c>
      <c r="B211" s="129" t="s">
        <v>580</v>
      </c>
      <c r="C211" s="130"/>
      <c r="D211" s="130"/>
      <c r="E211" s="130" t="s">
        <v>390</v>
      </c>
      <c r="F211" s="246" t="s">
        <v>562</v>
      </c>
      <c r="G211" s="269">
        <v>74427957.523664892</v>
      </c>
      <c r="H211" s="270">
        <v>15641265.68</v>
      </c>
      <c r="I211" s="270">
        <v>25760328.365893956</v>
      </c>
      <c r="J211" s="269">
        <v>25760328.365893956</v>
      </c>
    </row>
    <row r="212" spans="1:10">
      <c r="A212" s="130" t="s">
        <v>926</v>
      </c>
      <c r="B212" s="129" t="s">
        <v>580</v>
      </c>
      <c r="C212" s="130"/>
      <c r="D212" s="130"/>
      <c r="E212" s="130" t="s">
        <v>134</v>
      </c>
      <c r="F212" s="246" t="s">
        <v>1349</v>
      </c>
      <c r="G212" s="269">
        <v>27440337.372682586</v>
      </c>
      <c r="H212" s="270">
        <v>6095983.75</v>
      </c>
      <c r="I212" s="270">
        <v>9353095.7574595083</v>
      </c>
      <c r="J212" s="269">
        <v>9353095.7574595083</v>
      </c>
    </row>
    <row r="213" spans="1:10">
      <c r="A213" s="130" t="s">
        <v>400</v>
      </c>
      <c r="B213" s="129" t="s">
        <v>580</v>
      </c>
      <c r="C213" s="130" t="s">
        <v>604</v>
      </c>
      <c r="D213" s="130"/>
      <c r="E213" s="130" t="s">
        <v>745</v>
      </c>
      <c r="F213" s="246" t="s">
        <v>1423</v>
      </c>
      <c r="G213" s="269">
        <v>2451583.9728322793</v>
      </c>
      <c r="H213" s="270">
        <v>389391.85</v>
      </c>
      <c r="I213" s="270">
        <v>903652.58822510473</v>
      </c>
      <c r="J213" s="269">
        <v>903652.59</v>
      </c>
    </row>
    <row r="214" spans="1:10">
      <c r="A214" s="130" t="s">
        <v>427</v>
      </c>
      <c r="B214" s="129" t="s">
        <v>580</v>
      </c>
      <c r="C214" s="130"/>
      <c r="D214" s="130"/>
      <c r="E214" s="130" t="s">
        <v>426</v>
      </c>
      <c r="F214" s="246" t="s">
        <v>562</v>
      </c>
      <c r="G214" s="269">
        <v>31728568.789931316</v>
      </c>
      <c r="H214" s="270">
        <v>6638157.5300000003</v>
      </c>
      <c r="I214" s="270">
        <v>10994618.214101901</v>
      </c>
      <c r="J214" s="269">
        <v>10994618.214101901</v>
      </c>
    </row>
    <row r="215" spans="1:10">
      <c r="A215" s="130" t="s">
        <v>393</v>
      </c>
      <c r="B215" s="129" t="s">
        <v>580</v>
      </c>
      <c r="C215" s="130" t="s">
        <v>604</v>
      </c>
      <c r="D215" s="130"/>
      <c r="E215" s="130" t="s">
        <v>392</v>
      </c>
      <c r="F215" s="246" t="s">
        <v>562</v>
      </c>
      <c r="G215" s="269">
        <v>34456956.170699872</v>
      </c>
      <c r="H215" s="270">
        <v>8182418.21</v>
      </c>
      <c r="I215" s="270">
        <v>11513502.534378683</v>
      </c>
      <c r="J215" s="269">
        <v>11513502.534378683</v>
      </c>
    </row>
    <row r="216" spans="1:10">
      <c r="A216" s="130" t="s">
        <v>524</v>
      </c>
      <c r="B216" s="129" t="s">
        <v>580</v>
      </c>
      <c r="C216" s="130"/>
      <c r="D216" s="130"/>
      <c r="E216" s="130" t="s">
        <v>523</v>
      </c>
      <c r="F216" s="246" t="s">
        <v>562</v>
      </c>
      <c r="G216" s="269">
        <v>29055070.113113821</v>
      </c>
      <c r="H216" s="270">
        <v>6088292.2400000002</v>
      </c>
      <c r="I216" s="270">
        <v>10064042.063998476</v>
      </c>
      <c r="J216" s="269">
        <v>10064042.063998476</v>
      </c>
    </row>
    <row r="217" spans="1:10">
      <c r="A217" s="130" t="s">
        <v>403</v>
      </c>
      <c r="B217" s="129" t="s">
        <v>580</v>
      </c>
      <c r="C217" s="130"/>
      <c r="D217" s="130"/>
      <c r="E217" s="130" t="s">
        <v>402</v>
      </c>
      <c r="F217" s="246" t="s">
        <v>1424</v>
      </c>
      <c r="G217" s="269">
        <v>31667260.978111863</v>
      </c>
      <c r="H217" s="270">
        <v>7154495.330000001</v>
      </c>
      <c r="I217" s="270">
        <v>10741493.907002617</v>
      </c>
      <c r="J217" s="269">
        <v>10741493.5</v>
      </c>
    </row>
    <row r="218" spans="1:10">
      <c r="A218" s="130" t="s">
        <v>404</v>
      </c>
      <c r="B218" s="129" t="s">
        <v>600</v>
      </c>
      <c r="C218" s="130"/>
      <c r="D218" s="130" t="s">
        <v>962</v>
      </c>
      <c r="E218" s="130" t="s">
        <v>1119</v>
      </c>
      <c r="F218" s="246" t="s">
        <v>563</v>
      </c>
      <c r="G218" s="269">
        <v>194461</v>
      </c>
      <c r="H218" s="270">
        <v>70102.990000000005</v>
      </c>
      <c r="I218" s="270">
        <v>54493.679981999994</v>
      </c>
      <c r="J218" s="269">
        <v>54493.679981999994</v>
      </c>
    </row>
    <row r="219" spans="1:10">
      <c r="A219" s="130" t="s">
        <v>776</v>
      </c>
      <c r="B219" s="129" t="s">
        <v>580</v>
      </c>
      <c r="C219" s="130"/>
      <c r="D219" s="130"/>
      <c r="E219" s="130" t="s">
        <v>777</v>
      </c>
      <c r="F219" s="246" t="s">
        <v>562</v>
      </c>
      <c r="G219" s="269">
        <v>17559010.964780137</v>
      </c>
      <c r="H219" s="270">
        <v>3956172.39</v>
      </c>
      <c r="I219" s="270">
        <v>5960763.8634686554</v>
      </c>
      <c r="J219" s="269">
        <v>5960763.8634686554</v>
      </c>
    </row>
    <row r="220" spans="1:10">
      <c r="A220" s="130" t="s">
        <v>167</v>
      </c>
      <c r="B220" s="129" t="s">
        <v>599</v>
      </c>
      <c r="C220" s="130" t="s">
        <v>604</v>
      </c>
      <c r="D220" s="130"/>
      <c r="E220" s="130" t="s">
        <v>165</v>
      </c>
      <c r="F220" s="246" t="s">
        <v>1425</v>
      </c>
      <c r="G220" s="269">
        <v>359500.1505406925</v>
      </c>
      <c r="H220" s="270">
        <v>105555.13</v>
      </c>
      <c r="I220" s="270">
        <v>111278.70800093145</v>
      </c>
      <c r="J220" s="269">
        <v>111278.71</v>
      </c>
    </row>
    <row r="221" spans="1:10">
      <c r="A221" s="130" t="s">
        <v>1022</v>
      </c>
      <c r="B221" s="129" t="s">
        <v>599</v>
      </c>
      <c r="C221" s="130" t="s">
        <v>604</v>
      </c>
      <c r="D221" s="130"/>
      <c r="E221" s="130" t="s">
        <v>874</v>
      </c>
      <c r="F221" s="246" t="s">
        <v>1426</v>
      </c>
      <c r="G221" s="269">
        <v>1963911.975379871</v>
      </c>
      <c r="H221" s="270">
        <v>336274.44</v>
      </c>
      <c r="I221" s="270">
        <v>713230.76800345944</v>
      </c>
      <c r="J221" s="269">
        <v>713230.77</v>
      </c>
    </row>
    <row r="222" spans="1:10">
      <c r="A222" s="130" t="s">
        <v>43</v>
      </c>
      <c r="B222" s="129" t="s">
        <v>580</v>
      </c>
      <c r="C222" s="130"/>
      <c r="D222" s="130"/>
      <c r="E222" s="130" t="s">
        <v>1120</v>
      </c>
      <c r="F222" s="246" t="s">
        <v>1417</v>
      </c>
      <c r="G222" s="269">
        <v>12921926.922170743</v>
      </c>
      <c r="H222" s="270">
        <v>3132796.96</v>
      </c>
      <c r="I222" s="270">
        <v>4289596.7494232189</v>
      </c>
      <c r="J222" s="269">
        <v>4289596.75</v>
      </c>
    </row>
    <row r="223" spans="1:10">
      <c r="A223" s="130" t="s">
        <v>264</v>
      </c>
      <c r="B223" s="129" t="s">
        <v>581</v>
      </c>
      <c r="C223" s="130"/>
      <c r="D223" s="130"/>
      <c r="E223" s="130" t="s">
        <v>721</v>
      </c>
      <c r="F223" s="246" t="s">
        <v>565</v>
      </c>
      <c r="G223" s="269">
        <v>721338652.18343461</v>
      </c>
      <c r="H223" s="270">
        <v>137176277.02000001</v>
      </c>
      <c r="I223" s="270">
        <v>255979952.79661703</v>
      </c>
      <c r="J223" s="269">
        <v>255979952.80000001</v>
      </c>
    </row>
    <row r="224" spans="1:10">
      <c r="A224" s="130" t="s">
        <v>474</v>
      </c>
      <c r="B224" s="129" t="s">
        <v>580</v>
      </c>
      <c r="C224" s="130"/>
      <c r="D224" s="130"/>
      <c r="E224" s="130" t="s">
        <v>472</v>
      </c>
      <c r="F224" s="246" t="s">
        <v>1427</v>
      </c>
      <c r="G224" s="269">
        <v>13791957.278132411</v>
      </c>
      <c r="H224" s="270">
        <v>2934397.47</v>
      </c>
      <c r="I224" s="270">
        <v>4757782.7079236219</v>
      </c>
      <c r="J224" s="269">
        <v>4757782.71</v>
      </c>
    </row>
    <row r="225" spans="1:10">
      <c r="A225" s="130" t="s">
        <v>310</v>
      </c>
      <c r="B225" s="129" t="s">
        <v>580</v>
      </c>
      <c r="C225" s="130" t="s">
        <v>604</v>
      </c>
      <c r="D225" s="130"/>
      <c r="E225" s="130" t="s">
        <v>1121</v>
      </c>
      <c r="F225" s="246" t="s">
        <v>1428</v>
      </c>
      <c r="G225" s="269">
        <v>4954099.7636314724</v>
      </c>
      <c r="H225" s="270">
        <v>1263403.42</v>
      </c>
      <c r="I225" s="270">
        <v>1617263.137779311</v>
      </c>
      <c r="J225" s="269">
        <v>1617263</v>
      </c>
    </row>
    <row r="226" spans="1:10">
      <c r="A226" s="130" t="s">
        <v>119</v>
      </c>
      <c r="B226" s="129" t="s">
        <v>580</v>
      </c>
      <c r="C226" s="130" t="s">
        <v>604</v>
      </c>
      <c r="D226" s="130"/>
      <c r="E226" s="130" t="s">
        <v>834</v>
      </c>
      <c r="F226" s="246" t="s">
        <v>1429</v>
      </c>
      <c r="G226" s="269">
        <v>7419060.7780184345</v>
      </c>
      <c r="H226" s="270">
        <v>2076546.42</v>
      </c>
      <c r="I226" s="270">
        <v>2341089.791683678</v>
      </c>
      <c r="J226" s="269">
        <v>2341089.79</v>
      </c>
    </row>
    <row r="227" spans="1:10">
      <c r="A227" s="130" t="s">
        <v>218</v>
      </c>
      <c r="B227" s="129" t="s">
        <v>580</v>
      </c>
      <c r="C227" s="130" t="s">
        <v>604</v>
      </c>
      <c r="D227" s="130"/>
      <c r="E227" s="130" t="s">
        <v>845</v>
      </c>
      <c r="F227" s="246" t="s">
        <v>1430</v>
      </c>
      <c r="G227" s="269">
        <v>6176705.4722922649</v>
      </c>
      <c r="H227" s="270">
        <v>1842221.4000000001</v>
      </c>
      <c r="I227" s="270">
        <v>1899370.9204784702</v>
      </c>
      <c r="J227" s="269">
        <v>1899370.92</v>
      </c>
    </row>
    <row r="228" spans="1:10">
      <c r="A228" s="130" t="s">
        <v>455</v>
      </c>
      <c r="B228" s="129" t="s">
        <v>580</v>
      </c>
      <c r="C228" s="130"/>
      <c r="D228" s="130"/>
      <c r="E228" s="130" t="s">
        <v>865</v>
      </c>
      <c r="F228" s="246" t="s">
        <v>1343</v>
      </c>
      <c r="G228" s="269">
        <v>24228500.484286439</v>
      </c>
      <c r="H228" s="270">
        <v>6677090.8200000003</v>
      </c>
      <c r="I228" s="270">
        <v>7691027.7148903171</v>
      </c>
      <c r="J228" s="269">
        <v>7691027.7148903171</v>
      </c>
    </row>
    <row r="229" spans="1:10">
      <c r="A229" s="130" t="s">
        <v>481</v>
      </c>
      <c r="B229" s="129" t="s">
        <v>580</v>
      </c>
      <c r="C229" s="130"/>
      <c r="D229" s="130"/>
      <c r="E229" s="130" t="s">
        <v>868</v>
      </c>
      <c r="F229" s="246" t="s">
        <v>1417</v>
      </c>
      <c r="G229" s="269">
        <v>9426522.784012286</v>
      </c>
      <c r="H229" s="270">
        <v>1905684.23</v>
      </c>
      <c r="I229" s="270">
        <v>3295631.4543681834</v>
      </c>
      <c r="J229" s="269">
        <v>3295631.03</v>
      </c>
    </row>
    <row r="230" spans="1:10">
      <c r="A230" s="130" t="s">
        <v>31</v>
      </c>
      <c r="B230" s="129" t="s">
        <v>580</v>
      </c>
      <c r="C230" s="130" t="s">
        <v>604</v>
      </c>
      <c r="D230" s="130"/>
      <c r="E230" s="130" t="s">
        <v>829</v>
      </c>
      <c r="F230" s="246" t="s">
        <v>1431</v>
      </c>
      <c r="G230" s="269">
        <v>6612554.2159184078</v>
      </c>
      <c r="H230" s="270">
        <v>1233038.2</v>
      </c>
      <c r="I230" s="270">
        <v>2357303.9181754459</v>
      </c>
      <c r="J230" s="269">
        <v>2357304</v>
      </c>
    </row>
    <row r="231" spans="1:10">
      <c r="A231" s="130" t="s">
        <v>170</v>
      </c>
      <c r="B231" s="129" t="s">
        <v>580</v>
      </c>
      <c r="C231" s="130"/>
      <c r="D231" s="130"/>
      <c r="E231" s="130" t="s">
        <v>168</v>
      </c>
      <c r="F231" s="246" t="s">
        <v>574</v>
      </c>
      <c r="G231" s="269">
        <v>10226517.848059475</v>
      </c>
      <c r="H231" s="270">
        <v>2842336.74</v>
      </c>
      <c r="I231" s="270">
        <v>3235748.1615516618</v>
      </c>
      <c r="J231" s="269">
        <v>3235748.1615516618</v>
      </c>
    </row>
    <row r="232" spans="1:10">
      <c r="A232" s="130" t="s">
        <v>89</v>
      </c>
      <c r="B232" s="129" t="s">
        <v>580</v>
      </c>
      <c r="C232" s="130"/>
      <c r="D232" s="130"/>
      <c r="E232" s="130" t="s">
        <v>1122</v>
      </c>
      <c r="F232" s="246" t="s">
        <v>1328</v>
      </c>
      <c r="G232" s="269">
        <v>14843141.718881868</v>
      </c>
      <c r="H232" s="270">
        <v>3080550.82</v>
      </c>
      <c r="I232" s="270">
        <v>5154367.3318900345</v>
      </c>
      <c r="J232" s="269">
        <v>5154367.33</v>
      </c>
    </row>
    <row r="233" spans="1:10">
      <c r="A233" s="130" t="s">
        <v>145</v>
      </c>
      <c r="B233" s="129" t="s">
        <v>580</v>
      </c>
      <c r="C233" s="130"/>
      <c r="D233" s="130"/>
      <c r="E233" s="130" t="s">
        <v>838</v>
      </c>
      <c r="F233" s="246" t="s">
        <v>1381</v>
      </c>
      <c r="G233" s="269">
        <v>15639789.529652674</v>
      </c>
      <c r="H233" s="270">
        <v>3703347.74</v>
      </c>
      <c r="I233" s="270">
        <v>5230548.7922258014</v>
      </c>
      <c r="J233" s="269">
        <v>5230548.7922258014</v>
      </c>
    </row>
    <row r="234" spans="1:10">
      <c r="A234" s="130" t="s">
        <v>115</v>
      </c>
      <c r="B234" s="129" t="s">
        <v>580</v>
      </c>
      <c r="C234" s="130" t="s">
        <v>604</v>
      </c>
      <c r="D234" s="130"/>
      <c r="E234" s="130" t="s">
        <v>114</v>
      </c>
      <c r="F234" s="246" t="s">
        <v>1432</v>
      </c>
      <c r="G234" s="269">
        <v>5685925.8241088334</v>
      </c>
      <c r="H234" s="270">
        <v>1220488.46</v>
      </c>
      <c r="I234" s="270">
        <v>1956754.6529524908</v>
      </c>
      <c r="J234" s="269">
        <v>1956754.6529524908</v>
      </c>
    </row>
    <row r="235" spans="1:10">
      <c r="A235" s="130" t="s">
        <v>181</v>
      </c>
      <c r="B235" s="129" t="s">
        <v>580</v>
      </c>
      <c r="C235" s="130"/>
      <c r="D235" s="130"/>
      <c r="E235" s="130" t="s">
        <v>180</v>
      </c>
      <c r="F235" s="246" t="s">
        <v>1424</v>
      </c>
      <c r="G235" s="269">
        <v>9096873.3386751451</v>
      </c>
      <c r="H235" s="270">
        <v>2104335.14</v>
      </c>
      <c r="I235" s="270">
        <v>3064130.238659448</v>
      </c>
      <c r="J235" s="269">
        <v>3064130.238659448</v>
      </c>
    </row>
    <row r="236" spans="1:10">
      <c r="A236" s="130" t="s">
        <v>176</v>
      </c>
      <c r="B236" s="129" t="s">
        <v>580</v>
      </c>
      <c r="C236" s="130" t="s">
        <v>604</v>
      </c>
      <c r="D236" s="130"/>
      <c r="E236" s="130" t="s">
        <v>841</v>
      </c>
      <c r="F236" s="246" t="s">
        <v>1433</v>
      </c>
      <c r="G236" s="269">
        <v>3924964.1352039217</v>
      </c>
      <c r="H236" s="270">
        <v>1222210.3599999999</v>
      </c>
      <c r="I236" s="270">
        <v>1184346.7042943584</v>
      </c>
      <c r="J236" s="269">
        <v>1184346.7042943584</v>
      </c>
    </row>
    <row r="237" spans="1:10">
      <c r="A237" s="130" t="s">
        <v>27</v>
      </c>
      <c r="B237" s="129" t="s">
        <v>580</v>
      </c>
      <c r="C237" s="130"/>
      <c r="D237" s="130"/>
      <c r="E237" s="130" t="s">
        <v>25</v>
      </c>
      <c r="F237" s="246" t="s">
        <v>564</v>
      </c>
      <c r="G237" s="269">
        <v>14806922.360694736</v>
      </c>
      <c r="H237" s="270">
        <v>3431045.1200000001</v>
      </c>
      <c r="I237" s="270">
        <v>4984909.4068724327</v>
      </c>
      <c r="J237" s="269">
        <v>4984909.4068724299</v>
      </c>
    </row>
    <row r="238" spans="1:10">
      <c r="A238" s="130" t="s">
        <v>535</v>
      </c>
      <c r="B238" s="129" t="s">
        <v>580</v>
      </c>
      <c r="C238" s="130"/>
      <c r="D238" s="130"/>
      <c r="E238" s="130" t="s">
        <v>533</v>
      </c>
      <c r="F238" s="246" t="s">
        <v>562</v>
      </c>
      <c r="G238" s="269">
        <v>17917343.276060898</v>
      </c>
      <c r="H238" s="270">
        <v>3948174.9699999997</v>
      </c>
      <c r="I238" s="270">
        <v>6121289.5517158853</v>
      </c>
      <c r="J238" s="269">
        <v>6121289.5517158853</v>
      </c>
    </row>
    <row r="239" spans="1:10">
      <c r="A239" s="130" t="s">
        <v>377</v>
      </c>
      <c r="B239" s="129" t="s">
        <v>580</v>
      </c>
      <c r="C239" s="130" t="s">
        <v>604</v>
      </c>
      <c r="D239" s="130"/>
      <c r="E239" s="130" t="s">
        <v>1123</v>
      </c>
      <c r="F239" s="246" t="s">
        <v>578</v>
      </c>
      <c r="G239" s="269">
        <v>46439819.58491005</v>
      </c>
      <c r="H239" s="270">
        <v>13355508.529999999</v>
      </c>
      <c r="I239" s="270">
        <v>14497545.104261583</v>
      </c>
      <c r="J239" s="269">
        <v>14497545.104261581</v>
      </c>
    </row>
    <row r="240" spans="1:10">
      <c r="A240" s="130" t="s">
        <v>487</v>
      </c>
      <c r="B240" s="129" t="s">
        <v>580</v>
      </c>
      <c r="C240" s="130"/>
      <c r="D240" s="130"/>
      <c r="E240" s="130" t="s">
        <v>759</v>
      </c>
      <c r="F240" s="246" t="s">
        <v>1434</v>
      </c>
      <c r="G240" s="269">
        <v>21310380.770998694</v>
      </c>
      <c r="H240" s="270">
        <v>4832371.2699999996</v>
      </c>
      <c r="I240" s="270">
        <v>7220663.763337628</v>
      </c>
      <c r="J240" s="269">
        <v>7220663.7599999998</v>
      </c>
    </row>
    <row r="241" spans="1:10">
      <c r="A241" s="130" t="s">
        <v>520</v>
      </c>
      <c r="B241" s="129" t="s">
        <v>599</v>
      </c>
      <c r="C241" s="130" t="s">
        <v>604</v>
      </c>
      <c r="D241" s="130"/>
      <c r="E241" s="130" t="s">
        <v>518</v>
      </c>
      <c r="F241" s="246" t="s">
        <v>1435</v>
      </c>
      <c r="G241" s="269">
        <v>1699121.6998937428</v>
      </c>
      <c r="H241" s="270">
        <v>225682.7</v>
      </c>
      <c r="I241" s="270">
        <v>645660.96975343814</v>
      </c>
      <c r="J241" s="269">
        <v>645660.97</v>
      </c>
    </row>
    <row r="242" spans="1:10">
      <c r="A242" s="130" t="s">
        <v>770</v>
      </c>
      <c r="B242" s="129" t="s">
        <v>599</v>
      </c>
      <c r="C242" s="130" t="s">
        <v>604</v>
      </c>
      <c r="D242" s="130"/>
      <c r="E242" s="130" t="s">
        <v>771</v>
      </c>
      <c r="F242" s="246" t="s">
        <v>1436</v>
      </c>
      <c r="G242" s="269">
        <v>775123.13451944711</v>
      </c>
      <c r="H242" s="270">
        <v>73169.42</v>
      </c>
      <c r="I242" s="270">
        <v>307596.11770242167</v>
      </c>
      <c r="J242" s="269">
        <v>307596.12</v>
      </c>
    </row>
    <row r="243" spans="1:10">
      <c r="A243" s="130" t="s">
        <v>328</v>
      </c>
      <c r="B243" s="129" t="s">
        <v>580</v>
      </c>
      <c r="C243" s="130"/>
      <c r="D243" s="130"/>
      <c r="E243" s="130" t="s">
        <v>327</v>
      </c>
      <c r="F243" s="246" t="s">
        <v>572</v>
      </c>
      <c r="G243" s="269">
        <v>17181959.350692112</v>
      </c>
      <c r="H243" s="270">
        <v>4152524.42</v>
      </c>
      <c r="I243" s="270">
        <v>5709498.3866292834</v>
      </c>
      <c r="J243" s="269">
        <v>5709498.3899999997</v>
      </c>
    </row>
    <row r="244" spans="1:10">
      <c r="A244" s="130" t="s">
        <v>410</v>
      </c>
      <c r="B244" s="129" t="s">
        <v>599</v>
      </c>
      <c r="C244" s="130" t="s">
        <v>604</v>
      </c>
      <c r="D244" s="130"/>
      <c r="E244" s="130" t="s">
        <v>747</v>
      </c>
      <c r="F244" s="246" t="s">
        <v>1437</v>
      </c>
      <c r="G244" s="269">
        <v>197574.87194359023</v>
      </c>
      <c r="H244" s="270">
        <v>197574.87</v>
      </c>
      <c r="I244" s="270">
        <v>8.5168124136980616E-4</v>
      </c>
      <c r="J244" s="269" t="e">
        <v>#N/A</v>
      </c>
    </row>
    <row r="245" spans="1:10">
      <c r="A245" s="130" t="s">
        <v>401</v>
      </c>
      <c r="B245" s="129" t="s">
        <v>599</v>
      </c>
      <c r="C245" s="130"/>
      <c r="D245" s="130"/>
      <c r="E245" s="130" t="s">
        <v>860</v>
      </c>
      <c r="F245" s="246" t="s">
        <v>1438</v>
      </c>
      <c r="G245" s="269">
        <v>13473769.550157359</v>
      </c>
      <c r="H245" s="270">
        <v>3450802.08</v>
      </c>
      <c r="I245" s="270">
        <v>4392064.3454229543</v>
      </c>
      <c r="J245" s="269">
        <v>4392064.3499999996</v>
      </c>
    </row>
    <row r="246" spans="1:10">
      <c r="A246" s="130" t="s">
        <v>542</v>
      </c>
      <c r="B246" s="129" t="s">
        <v>580</v>
      </c>
      <c r="C246" s="130"/>
      <c r="D246" s="130"/>
      <c r="E246" s="130" t="s">
        <v>1124</v>
      </c>
      <c r="F246" s="246" t="s">
        <v>563</v>
      </c>
      <c r="G246" s="269">
        <v>10492257.974467628</v>
      </c>
      <c r="H246" s="270">
        <v>2499711.7599999998</v>
      </c>
      <c r="I246" s="270">
        <v>3502333.7511797142</v>
      </c>
      <c r="J246" s="269">
        <v>3502333.75</v>
      </c>
    </row>
    <row r="247" spans="1:10">
      <c r="A247" s="130" t="s">
        <v>412</v>
      </c>
      <c r="B247" s="129" t="s">
        <v>599</v>
      </c>
      <c r="C247" s="130" t="s">
        <v>604</v>
      </c>
      <c r="D247" s="130"/>
      <c r="E247" s="130" t="s">
        <v>748</v>
      </c>
      <c r="F247" s="246" t="s">
        <v>1439</v>
      </c>
      <c r="G247" s="269">
        <v>1721856.0494481241</v>
      </c>
      <c r="H247" s="270">
        <v>518209.29</v>
      </c>
      <c r="I247" s="270">
        <v>527438.00999016792</v>
      </c>
      <c r="J247" s="269">
        <v>527438.01</v>
      </c>
    </row>
    <row r="248" spans="1:10">
      <c r="A248" s="130" t="s">
        <v>421</v>
      </c>
      <c r="B248" s="129" t="s">
        <v>580</v>
      </c>
      <c r="C248" s="130" t="s">
        <v>604</v>
      </c>
      <c r="D248" s="130"/>
      <c r="E248" s="130" t="s">
        <v>861</v>
      </c>
      <c r="F248" s="246" t="s">
        <v>1432</v>
      </c>
      <c r="G248" s="269">
        <v>10746729.302416965</v>
      </c>
      <c r="H248" s="270">
        <v>3357864.83</v>
      </c>
      <c r="I248" s="270">
        <v>3237800.4118131138</v>
      </c>
      <c r="J248" s="269">
        <v>3237800.4118131138</v>
      </c>
    </row>
    <row r="249" spans="1:10">
      <c r="A249" s="130" t="s">
        <v>437</v>
      </c>
      <c r="B249" s="129" t="s">
        <v>580</v>
      </c>
      <c r="C249" s="130" t="s">
        <v>604</v>
      </c>
      <c r="D249" s="130"/>
      <c r="E249" s="130" t="s">
        <v>863</v>
      </c>
      <c r="F249" s="246" t="s">
        <v>1319</v>
      </c>
      <c r="G249" s="269">
        <v>1422461.6664571848</v>
      </c>
      <c r="H249" s="270">
        <v>208432.43</v>
      </c>
      <c r="I249" s="270">
        <v>531987.61141553835</v>
      </c>
      <c r="J249" s="269">
        <v>531987.61141553835</v>
      </c>
    </row>
    <row r="250" spans="1:10">
      <c r="A250" s="130" t="s">
        <v>538</v>
      </c>
      <c r="B250" s="129" t="s">
        <v>580</v>
      </c>
      <c r="C250" s="130"/>
      <c r="D250" s="130"/>
      <c r="E250" s="130" t="s">
        <v>767</v>
      </c>
      <c r="F250" s="246" t="s">
        <v>1324</v>
      </c>
      <c r="G250" s="269">
        <v>40493170.08597824</v>
      </c>
      <c r="H250" s="270">
        <v>9193533.9199999999</v>
      </c>
      <c r="I250" s="270">
        <v>13715500.567931663</v>
      </c>
      <c r="J250" s="269">
        <v>13715500.560000001</v>
      </c>
    </row>
    <row r="251" spans="1:10">
      <c r="A251" s="130" t="s">
        <v>540</v>
      </c>
      <c r="B251" s="129" t="s">
        <v>580</v>
      </c>
      <c r="C251" s="130"/>
      <c r="D251" s="130"/>
      <c r="E251" s="130" t="s">
        <v>1125</v>
      </c>
      <c r="F251" s="246" t="s">
        <v>1324</v>
      </c>
      <c r="G251" s="269">
        <v>19251334.486662261</v>
      </c>
      <c r="H251" s="270">
        <v>5941345.8300000001</v>
      </c>
      <c r="I251" s="270">
        <v>5832437.0293494025</v>
      </c>
      <c r="J251" s="269">
        <v>5832437.0300000003</v>
      </c>
    </row>
    <row r="252" spans="1:10">
      <c r="A252" s="130" t="s">
        <v>881</v>
      </c>
      <c r="B252" s="129" t="s">
        <v>580</v>
      </c>
      <c r="C252" s="130"/>
      <c r="D252" s="130" t="s">
        <v>583</v>
      </c>
      <c r="E252" s="130" t="s">
        <v>882</v>
      </c>
      <c r="F252" s="246" t="s">
        <v>564</v>
      </c>
      <c r="G252" s="269">
        <v>1211877.5925448679</v>
      </c>
      <c r="H252" s="270">
        <v>320064.42</v>
      </c>
      <c r="I252" s="270">
        <v>390792.53220916115</v>
      </c>
      <c r="J252" s="269">
        <v>390792.53</v>
      </c>
    </row>
    <row r="253" spans="1:10">
      <c r="A253" s="130" t="s">
        <v>440</v>
      </c>
      <c r="B253" s="129" t="s">
        <v>580</v>
      </c>
      <c r="C253" s="130" t="s">
        <v>604</v>
      </c>
      <c r="D253" s="130"/>
      <c r="E253" s="130" t="s">
        <v>864</v>
      </c>
      <c r="F253" s="246" t="s">
        <v>1393</v>
      </c>
      <c r="G253" s="269">
        <v>670305.76734443696</v>
      </c>
      <c r="H253" s="270">
        <v>163272.29999999999</v>
      </c>
      <c r="I253" s="270">
        <v>222182.06539033228</v>
      </c>
      <c r="J253" s="269">
        <v>222182.07</v>
      </c>
    </row>
    <row r="254" spans="1:10">
      <c r="A254" s="130" t="s">
        <v>1023</v>
      </c>
      <c r="B254" s="129" t="s">
        <v>599</v>
      </c>
      <c r="C254" s="130" t="s">
        <v>604</v>
      </c>
      <c r="D254" s="130"/>
      <c r="E254" s="130" t="s">
        <v>1126</v>
      </c>
      <c r="F254" s="246" t="s">
        <v>1350</v>
      </c>
      <c r="G254" s="269">
        <v>862981.9058677553</v>
      </c>
      <c r="H254" s="270">
        <v>362185.39</v>
      </c>
      <c r="I254" s="270">
        <v>219449.03325325035</v>
      </c>
      <c r="J254" s="269">
        <v>219449</v>
      </c>
    </row>
    <row r="255" spans="1:10">
      <c r="A255" s="130" t="s">
        <v>451</v>
      </c>
      <c r="B255" s="129" t="s">
        <v>580</v>
      </c>
      <c r="C255" s="130"/>
      <c r="D255" s="130"/>
      <c r="E255" s="130" t="s">
        <v>754</v>
      </c>
      <c r="F255" s="246" t="s">
        <v>563</v>
      </c>
      <c r="G255" s="269">
        <v>60854983.634315789</v>
      </c>
      <c r="H255" s="270">
        <v>11414153.77</v>
      </c>
      <c r="I255" s="270">
        <v>21664971.646543179</v>
      </c>
      <c r="J255" s="269">
        <v>21664971.649999999</v>
      </c>
    </row>
    <row r="256" spans="1:10">
      <c r="A256" s="130" t="s">
        <v>458</v>
      </c>
      <c r="B256" s="129" t="s">
        <v>580</v>
      </c>
      <c r="C256" s="130"/>
      <c r="D256" s="130"/>
      <c r="E256" s="130" t="s">
        <v>457</v>
      </c>
      <c r="F256" s="246" t="s">
        <v>1440</v>
      </c>
      <c r="G256" s="269">
        <v>11794568.841068143</v>
      </c>
      <c r="H256" s="270">
        <v>2303838.62</v>
      </c>
      <c r="I256" s="270">
        <v>4158837.9828720605</v>
      </c>
      <c r="J256" s="269">
        <v>4158837.98</v>
      </c>
    </row>
    <row r="257" spans="1:10">
      <c r="A257" s="130" t="s">
        <v>419</v>
      </c>
      <c r="B257" s="129" t="s">
        <v>580</v>
      </c>
      <c r="C257" s="130"/>
      <c r="D257" s="130"/>
      <c r="E257" s="130" t="s">
        <v>417</v>
      </c>
      <c r="F257" s="246" t="s">
        <v>562</v>
      </c>
      <c r="G257" s="269">
        <v>42236277.543125398</v>
      </c>
      <c r="H257" s="270">
        <v>972196.12</v>
      </c>
      <c r="I257" s="270">
        <v>18081920.47961355</v>
      </c>
      <c r="J257" s="269">
        <v>18081920.47961355</v>
      </c>
    </row>
    <row r="258" spans="1:10">
      <c r="A258" s="130" t="s">
        <v>138</v>
      </c>
      <c r="B258" s="129" t="s">
        <v>580</v>
      </c>
      <c r="C258" s="130" t="s">
        <v>604</v>
      </c>
      <c r="D258" s="130"/>
      <c r="E258" s="130" t="s">
        <v>136</v>
      </c>
      <c r="F258" s="246" t="s">
        <v>1441</v>
      </c>
      <c r="G258" s="269">
        <v>3081930.4995754356</v>
      </c>
      <c r="H258" s="270">
        <v>730075.01</v>
      </c>
      <c r="I258" s="270">
        <v>1030583.0755319557</v>
      </c>
      <c r="J258" s="269">
        <v>1030583</v>
      </c>
    </row>
    <row r="259" spans="1:10">
      <c r="A259" s="130" t="s">
        <v>305</v>
      </c>
      <c r="B259" s="129" t="s">
        <v>580</v>
      </c>
      <c r="C259" s="130" t="s">
        <v>604</v>
      </c>
      <c r="D259" s="130"/>
      <c r="E259" s="130" t="s">
        <v>855</v>
      </c>
      <c r="F259" s="246" t="s">
        <v>1442</v>
      </c>
      <c r="G259" s="269">
        <v>4943287.2259080708</v>
      </c>
      <c r="H259" s="270">
        <v>923708.49</v>
      </c>
      <c r="I259" s="270">
        <v>1761379.4020749165</v>
      </c>
      <c r="J259" s="269">
        <v>1761379</v>
      </c>
    </row>
    <row r="260" spans="1:10">
      <c r="A260" s="130" t="s">
        <v>38</v>
      </c>
      <c r="B260" s="129" t="s">
        <v>580</v>
      </c>
      <c r="C260" s="130"/>
      <c r="D260" s="130"/>
      <c r="E260" s="130" t="s">
        <v>830</v>
      </c>
      <c r="F260" s="246" t="s">
        <v>1324</v>
      </c>
      <c r="G260" s="269">
        <v>19505244.084952794</v>
      </c>
      <c r="H260" s="270">
        <v>3403021.88</v>
      </c>
      <c r="I260" s="270">
        <v>7055993.7702103145</v>
      </c>
      <c r="J260" s="269">
        <v>7055993.7699999996</v>
      </c>
    </row>
    <row r="261" spans="1:10">
      <c r="A261" s="130" t="s">
        <v>105</v>
      </c>
      <c r="B261" s="129" t="s">
        <v>580</v>
      </c>
      <c r="C261" s="130" t="s">
        <v>604</v>
      </c>
      <c r="D261" s="130"/>
      <c r="E261" s="130" t="s">
        <v>103</v>
      </c>
      <c r="F261" s="246" t="s">
        <v>1440</v>
      </c>
      <c r="G261" s="269">
        <v>26899661.656316563</v>
      </c>
      <c r="H261" s="270">
        <v>7214791.6200000001</v>
      </c>
      <c r="I261" s="270">
        <v>8625910.0499139167</v>
      </c>
      <c r="J261" s="269">
        <v>8625910.0500000007</v>
      </c>
    </row>
    <row r="262" spans="1:10">
      <c r="A262" s="130" t="s">
        <v>460</v>
      </c>
      <c r="B262" s="129" t="s">
        <v>580</v>
      </c>
      <c r="C262" s="130"/>
      <c r="D262" s="130"/>
      <c r="E262" s="130" t="s">
        <v>1127</v>
      </c>
      <c r="F262" s="246" t="s">
        <v>1356</v>
      </c>
      <c r="G262" s="269">
        <v>8168674.4945969172</v>
      </c>
      <c r="H262" s="270">
        <v>377681.42</v>
      </c>
      <c r="I262" s="270">
        <v>3414013.1652883692</v>
      </c>
      <c r="J262" s="269">
        <v>3414013.1652883692</v>
      </c>
    </row>
    <row r="263" spans="1:10">
      <c r="A263" s="130" t="s">
        <v>517</v>
      </c>
      <c r="B263" s="129" t="s">
        <v>599</v>
      </c>
      <c r="C263" s="130" t="s">
        <v>604</v>
      </c>
      <c r="D263" s="130"/>
      <c r="E263" s="130" t="s">
        <v>1128</v>
      </c>
      <c r="F263" s="246" t="s">
        <v>1443</v>
      </c>
      <c r="G263" s="269">
        <v>2679528.3313682019</v>
      </c>
      <c r="H263" s="270">
        <v>670032.47</v>
      </c>
      <c r="I263" s="270">
        <v>880561.08645154606</v>
      </c>
      <c r="J263" s="269">
        <v>880561.09</v>
      </c>
    </row>
    <row r="264" spans="1:10">
      <c r="A264" s="130" t="s">
        <v>435</v>
      </c>
      <c r="B264" s="129" t="s">
        <v>580</v>
      </c>
      <c r="C264" s="130"/>
      <c r="D264" s="130"/>
      <c r="E264" s="130" t="s">
        <v>753</v>
      </c>
      <c r="F264" s="246" t="s">
        <v>1349</v>
      </c>
      <c r="G264" s="269">
        <v>17855310.25260929</v>
      </c>
      <c r="H264" s="270">
        <v>3228957.87</v>
      </c>
      <c r="I264" s="270">
        <v>6409267.6140593905</v>
      </c>
      <c r="J264" s="269">
        <v>6409267.6140593905</v>
      </c>
    </row>
    <row r="265" spans="1:10">
      <c r="A265" s="130" t="s">
        <v>22</v>
      </c>
      <c r="B265" s="129" t="s">
        <v>580</v>
      </c>
      <c r="C265" s="130"/>
      <c r="D265" s="130"/>
      <c r="E265" s="130" t="s">
        <v>687</v>
      </c>
      <c r="F265" s="246" t="s">
        <v>562</v>
      </c>
      <c r="G265" s="269">
        <v>189123055.81467795</v>
      </c>
      <c r="H265" s="270">
        <v>37728364.700000003</v>
      </c>
      <c r="I265" s="270">
        <v>66341153.646451883</v>
      </c>
      <c r="J265" s="269">
        <v>66341153.646451883</v>
      </c>
    </row>
    <row r="266" spans="1:10">
      <c r="A266" s="130" t="s">
        <v>433</v>
      </c>
      <c r="B266" s="129" t="s">
        <v>580</v>
      </c>
      <c r="C266" s="130"/>
      <c r="D266" s="130"/>
      <c r="E266" s="130" t="s">
        <v>752</v>
      </c>
      <c r="F266" s="246" t="s">
        <v>1349</v>
      </c>
      <c r="G266" s="269">
        <v>16263767.18273991</v>
      </c>
      <c r="H266" s="270">
        <v>3730315.65</v>
      </c>
      <c r="I266" s="270">
        <v>5492158.4616466276</v>
      </c>
      <c r="J266" s="269">
        <v>5492158.4616466276</v>
      </c>
    </row>
    <row r="267" spans="1:10">
      <c r="A267" s="130" t="s">
        <v>482</v>
      </c>
      <c r="B267" s="129" t="s">
        <v>580</v>
      </c>
      <c r="C267" s="130"/>
      <c r="D267" s="130"/>
      <c r="E267" s="130" t="s">
        <v>758</v>
      </c>
      <c r="F267" s="246" t="s">
        <v>562</v>
      </c>
      <c r="G267" s="269">
        <v>37923518.73329635</v>
      </c>
      <c r="H267" s="270">
        <v>6914426.8799999999</v>
      </c>
      <c r="I267" s="270">
        <v>13588184.05011446</v>
      </c>
      <c r="J267" s="269">
        <v>13588184.05011446</v>
      </c>
    </row>
    <row r="268" spans="1:10">
      <c r="A268" s="130" t="s">
        <v>383</v>
      </c>
      <c r="B268" s="129" t="s">
        <v>580</v>
      </c>
      <c r="C268" s="130"/>
      <c r="D268" s="130"/>
      <c r="E268" s="130" t="s">
        <v>742</v>
      </c>
      <c r="F268" s="246" t="s">
        <v>562</v>
      </c>
      <c r="G268" s="269">
        <v>163163578.64296794</v>
      </c>
      <c r="H268" s="270">
        <v>46447864.350000001</v>
      </c>
      <c r="I268" s="270">
        <v>51144826.003178552</v>
      </c>
      <c r="J268" s="269">
        <v>51144826.003178552</v>
      </c>
    </row>
    <row r="269" spans="1:10">
      <c r="A269" s="130" t="s">
        <v>34</v>
      </c>
      <c r="B269" s="129" t="s">
        <v>580</v>
      </c>
      <c r="C269" s="130"/>
      <c r="D269" s="130"/>
      <c r="E269" s="130" t="s">
        <v>32</v>
      </c>
      <c r="F269" s="246" t="s">
        <v>562</v>
      </c>
      <c r="G269" s="269">
        <v>54565254.553998247</v>
      </c>
      <c r="H269" s="270">
        <v>11218249.02</v>
      </c>
      <c r="I269" s="270">
        <v>18994657.824998032</v>
      </c>
      <c r="J269" s="269">
        <v>18994657.824998032</v>
      </c>
    </row>
    <row r="270" spans="1:10">
      <c r="A270" s="130" t="s">
        <v>515</v>
      </c>
      <c r="B270" s="129" t="s">
        <v>599</v>
      </c>
      <c r="C270" s="130" t="s">
        <v>604</v>
      </c>
      <c r="D270" s="130"/>
      <c r="E270" s="130" t="s">
        <v>761</v>
      </c>
      <c r="F270" s="246" t="s">
        <v>1444</v>
      </c>
      <c r="G270" s="269">
        <v>1759841.6408401814</v>
      </c>
      <c r="H270" s="270">
        <v>552302.85</v>
      </c>
      <c r="I270" s="270">
        <v>529143.49814616749</v>
      </c>
      <c r="J270" s="269">
        <v>529143.5</v>
      </c>
    </row>
    <row r="271" spans="1:10">
      <c r="A271" s="130" t="s">
        <v>849</v>
      </c>
      <c r="B271" s="129" t="s">
        <v>580</v>
      </c>
      <c r="C271" s="130" t="s">
        <v>604</v>
      </c>
      <c r="D271" s="130"/>
      <c r="E271" s="130" t="s">
        <v>717</v>
      </c>
      <c r="F271" s="246" t="s">
        <v>1350</v>
      </c>
      <c r="G271" s="269">
        <v>1433527.7647317469</v>
      </c>
      <c r="H271" s="270">
        <v>276641.91999999998</v>
      </c>
      <c r="I271" s="270">
        <v>506947.3771614515</v>
      </c>
      <c r="J271" s="269">
        <v>506947</v>
      </c>
    </row>
    <row r="272" spans="1:10">
      <c r="A272" s="130" t="s">
        <v>397</v>
      </c>
      <c r="B272" s="129" t="s">
        <v>580</v>
      </c>
      <c r="C272" s="130"/>
      <c r="D272" s="130"/>
      <c r="E272" s="130" t="s">
        <v>743</v>
      </c>
      <c r="F272" s="246" t="s">
        <v>1440</v>
      </c>
      <c r="G272" s="269">
        <v>50150235.785483994</v>
      </c>
      <c r="H272" s="270">
        <v>11816155.289999999</v>
      </c>
      <c r="I272" s="270">
        <v>16797994.073121086</v>
      </c>
      <c r="J272" s="269">
        <v>16797994.07</v>
      </c>
    </row>
    <row r="273" spans="1:10">
      <c r="A273" s="130" t="s">
        <v>464</v>
      </c>
      <c r="B273" s="129" t="s">
        <v>580</v>
      </c>
      <c r="C273" s="130" t="s">
        <v>604</v>
      </c>
      <c r="D273" s="130"/>
      <c r="E273" s="130" t="s">
        <v>1129</v>
      </c>
      <c r="F273" s="246" t="s">
        <v>1445</v>
      </c>
      <c r="G273" s="269">
        <v>829305.99882443727</v>
      </c>
      <c r="H273" s="270">
        <v>121433.5</v>
      </c>
      <c r="I273" s="270">
        <v>310189.72898486839</v>
      </c>
      <c r="J273" s="269">
        <v>310189.73</v>
      </c>
    </row>
    <row r="274" spans="1:10">
      <c r="A274" s="130" t="s">
        <v>466</v>
      </c>
      <c r="B274" s="129" t="s">
        <v>580</v>
      </c>
      <c r="C274" s="130" t="s">
        <v>604</v>
      </c>
      <c r="D274" s="130"/>
      <c r="E274" s="130" t="s">
        <v>992</v>
      </c>
      <c r="F274" s="246" t="s">
        <v>1446</v>
      </c>
      <c r="G274" s="269">
        <v>605675.43766047992</v>
      </c>
      <c r="H274" s="270">
        <v>164387.29</v>
      </c>
      <c r="I274" s="270">
        <v>193372.46630482227</v>
      </c>
      <c r="J274" s="269">
        <v>193372.47</v>
      </c>
    </row>
    <row r="275" spans="1:10">
      <c r="A275" s="130" t="s">
        <v>276</v>
      </c>
      <c r="B275" s="129" t="s">
        <v>599</v>
      </c>
      <c r="C275" s="130" t="s">
        <v>604</v>
      </c>
      <c r="D275" s="130"/>
      <c r="E275" s="130" t="s">
        <v>724</v>
      </c>
      <c r="F275" s="246" t="s">
        <v>1447</v>
      </c>
      <c r="G275" s="269">
        <v>1005880.4942092462</v>
      </c>
      <c r="H275" s="270">
        <v>173323.82</v>
      </c>
      <c r="I275" s="270">
        <v>364826.33463849168</v>
      </c>
      <c r="J275" s="269">
        <v>364826.33</v>
      </c>
    </row>
    <row r="276" spans="1:10">
      <c r="A276" s="130" t="s">
        <v>359</v>
      </c>
      <c r="B276" s="129" t="s">
        <v>599</v>
      </c>
      <c r="C276" s="130" t="s">
        <v>604</v>
      </c>
      <c r="D276" s="130"/>
      <c r="E276" s="130" t="s">
        <v>1130</v>
      </c>
      <c r="F276" s="246" t="s">
        <v>1448</v>
      </c>
      <c r="G276" s="269">
        <v>411576.75036123197</v>
      </c>
      <c r="H276" s="270">
        <v>399956.07</v>
      </c>
      <c r="I276" s="270">
        <v>5092.1821342918465</v>
      </c>
      <c r="J276" s="269">
        <v>5092.18</v>
      </c>
    </row>
    <row r="277" spans="1:10">
      <c r="A277" s="130" t="s">
        <v>58</v>
      </c>
      <c r="B277" s="129" t="s">
        <v>599</v>
      </c>
      <c r="C277" s="130" t="s">
        <v>604</v>
      </c>
      <c r="D277" s="130"/>
      <c r="E277" s="130" t="s">
        <v>1131</v>
      </c>
      <c r="F277" s="246" t="s">
        <v>1449</v>
      </c>
      <c r="G277" s="269">
        <v>1400286.0284059441</v>
      </c>
      <c r="H277" s="270">
        <v>238905.71</v>
      </c>
      <c r="I277" s="270">
        <v>508916.85552548472</v>
      </c>
      <c r="J277" s="269">
        <v>508916.86</v>
      </c>
    </row>
    <row r="278" spans="1:10">
      <c r="A278" s="130" t="s">
        <v>480</v>
      </c>
      <c r="B278" s="129" t="s">
        <v>599</v>
      </c>
      <c r="C278" s="130" t="s">
        <v>604</v>
      </c>
      <c r="D278" s="130"/>
      <c r="E278" s="130" t="s">
        <v>682</v>
      </c>
      <c r="F278" s="246" t="s">
        <v>1450</v>
      </c>
      <c r="G278" s="269">
        <v>781306.3748221359</v>
      </c>
      <c r="H278" s="270">
        <v>150149.54</v>
      </c>
      <c r="I278" s="270">
        <v>276572.92501905991</v>
      </c>
      <c r="J278" s="269">
        <v>276572.93</v>
      </c>
    </row>
    <row r="279" spans="1:10">
      <c r="A279" s="130" t="s">
        <v>461</v>
      </c>
      <c r="B279" s="129" t="s">
        <v>580</v>
      </c>
      <c r="C279" s="130" t="s">
        <v>604</v>
      </c>
      <c r="D279" s="130"/>
      <c r="E279" s="130" t="s">
        <v>1489</v>
      </c>
      <c r="F279" s="246" t="s">
        <v>565</v>
      </c>
      <c r="G279" s="269">
        <v>45958067.333299063</v>
      </c>
      <c r="H279" s="270">
        <v>11207166.09</v>
      </c>
      <c r="I279" s="270">
        <v>15227844.924813651</v>
      </c>
      <c r="J279" s="269">
        <v>15227844.924813651</v>
      </c>
    </row>
    <row r="280" spans="1:10">
      <c r="A280" s="130" t="s">
        <v>462</v>
      </c>
      <c r="B280" s="129" t="s">
        <v>600</v>
      </c>
      <c r="C280" s="130"/>
      <c r="D280" s="130"/>
      <c r="E280" s="130" t="s">
        <v>866</v>
      </c>
      <c r="F280" s="246" t="s">
        <v>565</v>
      </c>
      <c r="G280" s="269">
        <v>10107417.514598919</v>
      </c>
      <c r="H280" s="270">
        <v>1784799.73</v>
      </c>
      <c r="I280" s="270">
        <v>3646971.1132112457</v>
      </c>
      <c r="J280" s="269">
        <v>3646971.1132112457</v>
      </c>
    </row>
    <row r="281" spans="1:10">
      <c r="A281" s="130" t="s">
        <v>984</v>
      </c>
      <c r="B281" s="129" t="s">
        <v>599</v>
      </c>
      <c r="C281" s="130" t="s">
        <v>604</v>
      </c>
      <c r="D281" s="130"/>
      <c r="E281" s="130" t="s">
        <v>676</v>
      </c>
      <c r="F281" s="246" t="s">
        <v>1451</v>
      </c>
      <c r="G281" s="269">
        <v>6727990.8224240346</v>
      </c>
      <c r="H281" s="270">
        <v>1678260.5</v>
      </c>
      <c r="I281" s="270">
        <v>2212791.8272862118</v>
      </c>
      <c r="J281" s="269">
        <v>2212791.83</v>
      </c>
    </row>
    <row r="282" spans="1:10">
      <c r="A282" s="130" t="s">
        <v>483</v>
      </c>
      <c r="B282" s="129" t="s">
        <v>580</v>
      </c>
      <c r="C282" s="130"/>
      <c r="D282" s="130"/>
      <c r="E282" s="130" t="s">
        <v>1132</v>
      </c>
      <c r="F282" s="246" t="s">
        <v>562</v>
      </c>
      <c r="G282" s="269">
        <v>47502889.116976611</v>
      </c>
      <c r="H282" s="270">
        <v>9120536.7799999993</v>
      </c>
      <c r="I282" s="270">
        <v>16819146.794063151</v>
      </c>
      <c r="J282" s="269">
        <v>16819146.789999999</v>
      </c>
    </row>
    <row r="283" spans="1:10">
      <c r="A283" s="130" t="s">
        <v>491</v>
      </c>
      <c r="B283" s="129" t="s">
        <v>580</v>
      </c>
      <c r="C283" s="130"/>
      <c r="D283" s="130"/>
      <c r="E283" s="130" t="s">
        <v>869</v>
      </c>
      <c r="F283" s="246" t="s">
        <v>571</v>
      </c>
      <c r="G283" s="269">
        <v>18870815.743671417</v>
      </c>
      <c r="H283" s="270">
        <v>3251347.33</v>
      </c>
      <c r="I283" s="270">
        <v>6844451.0588708147</v>
      </c>
      <c r="J283" s="269">
        <v>6844451.0599999996</v>
      </c>
    </row>
    <row r="284" spans="1:10">
      <c r="A284" s="130" t="s">
        <v>497</v>
      </c>
      <c r="B284" s="129" t="s">
        <v>580</v>
      </c>
      <c r="C284" s="130" t="s">
        <v>604</v>
      </c>
      <c r="D284" s="130"/>
      <c r="E284" s="130" t="s">
        <v>1133</v>
      </c>
      <c r="F284" s="246" t="s">
        <v>1452</v>
      </c>
      <c r="G284" s="269">
        <v>1125586.3496669519</v>
      </c>
      <c r="H284" s="270">
        <v>0</v>
      </c>
      <c r="I284" s="270">
        <v>493231.93842405832</v>
      </c>
      <c r="J284" s="269">
        <v>493231.94</v>
      </c>
    </row>
    <row r="285" spans="1:10">
      <c r="A285" s="130" t="s">
        <v>378</v>
      </c>
      <c r="B285" s="129" t="s">
        <v>580</v>
      </c>
      <c r="C285" s="130"/>
      <c r="D285" s="130"/>
      <c r="E285" s="130" t="s">
        <v>1134</v>
      </c>
      <c r="F285" s="246" t="s">
        <v>570</v>
      </c>
      <c r="G285" s="269">
        <v>142412307.60777363</v>
      </c>
      <c r="H285" s="270">
        <v>35540239.159999996</v>
      </c>
      <c r="I285" s="270">
        <v>46831340.393814407</v>
      </c>
      <c r="J285" s="269">
        <v>46831340.390000001</v>
      </c>
    </row>
    <row r="286" spans="1:10">
      <c r="A286" s="130" t="s">
        <v>1024</v>
      </c>
      <c r="B286" s="129" t="s">
        <v>580</v>
      </c>
      <c r="C286" s="130"/>
      <c r="D286" s="130"/>
      <c r="E286" s="130" t="s">
        <v>1135</v>
      </c>
      <c r="F286" s="246" t="s">
        <v>1417</v>
      </c>
      <c r="G286" s="269">
        <v>17351905.801847175</v>
      </c>
      <c r="H286" s="270">
        <v>5182789.16</v>
      </c>
      <c r="I286" s="270">
        <v>5332506.9124574317</v>
      </c>
      <c r="J286" s="269">
        <v>5332506.9124574317</v>
      </c>
    </row>
    <row r="287" spans="1:10">
      <c r="A287" s="130" t="s">
        <v>522</v>
      </c>
      <c r="B287" s="129" t="s">
        <v>580</v>
      </c>
      <c r="C287" s="130" t="s">
        <v>604</v>
      </c>
      <c r="D287" s="130"/>
      <c r="E287" s="130" t="s">
        <v>762</v>
      </c>
      <c r="F287" s="246" t="s">
        <v>1453</v>
      </c>
      <c r="G287" s="269">
        <v>4557659.0817904184</v>
      </c>
      <c r="H287" s="270">
        <v>1356253.47</v>
      </c>
      <c r="I287" s="270">
        <v>1402855.9390865613</v>
      </c>
      <c r="J287" s="269">
        <v>1402855.9390865613</v>
      </c>
    </row>
    <row r="288" spans="1:10">
      <c r="A288" s="130" t="s">
        <v>416</v>
      </c>
      <c r="B288" s="129" t="s">
        <v>580</v>
      </c>
      <c r="C288" s="130"/>
      <c r="D288" s="130"/>
      <c r="E288" s="130" t="s">
        <v>415</v>
      </c>
      <c r="F288" s="246" t="s">
        <v>573</v>
      </c>
      <c r="G288" s="269">
        <v>46681206.710576579</v>
      </c>
      <c r="H288" s="270">
        <v>9478629.8000000007</v>
      </c>
      <c r="I288" s="270">
        <v>16302169.202214658</v>
      </c>
      <c r="J288" s="269">
        <v>16302169.202214658</v>
      </c>
    </row>
    <row r="289" spans="1:10">
      <c r="A289" s="130" t="s">
        <v>338</v>
      </c>
      <c r="B289" s="129" t="s">
        <v>580</v>
      </c>
      <c r="C289" s="130" t="s">
        <v>604</v>
      </c>
      <c r="D289" s="130"/>
      <c r="E289" s="130" t="s">
        <v>336</v>
      </c>
      <c r="F289" s="246" t="s">
        <v>1454</v>
      </c>
      <c r="G289" s="269">
        <v>4195252.4497459102</v>
      </c>
      <c r="H289" s="270">
        <v>952670.4</v>
      </c>
      <c r="I289" s="270">
        <v>1420899.4541986578</v>
      </c>
      <c r="J289" s="269">
        <v>1420899.4541986578</v>
      </c>
    </row>
    <row r="290" spans="1:10">
      <c r="A290" s="130" t="s">
        <v>737</v>
      </c>
      <c r="B290" s="129" t="s">
        <v>580</v>
      </c>
      <c r="C290" s="130" t="s">
        <v>604</v>
      </c>
      <c r="D290" s="130"/>
      <c r="E290" s="130" t="s">
        <v>738</v>
      </c>
      <c r="F290" s="246" t="s">
        <v>1417</v>
      </c>
      <c r="G290" s="269">
        <v>2850599.1799870734</v>
      </c>
      <c r="H290" s="270">
        <v>599855.77</v>
      </c>
      <c r="I290" s="270">
        <v>986275.76225633547</v>
      </c>
      <c r="J290" s="269">
        <v>986275.76225633547</v>
      </c>
    </row>
    <row r="291" spans="1:10">
      <c r="A291" s="130" t="s">
        <v>558</v>
      </c>
      <c r="B291" s="129" t="s">
        <v>580</v>
      </c>
      <c r="C291" s="130"/>
      <c r="D291" s="130"/>
      <c r="E291" s="130" t="s">
        <v>1136</v>
      </c>
      <c r="F291" s="246" t="s">
        <v>564</v>
      </c>
      <c r="G291" s="269">
        <v>18292371.067268886</v>
      </c>
      <c r="H291" s="270">
        <v>4113127.29</v>
      </c>
      <c r="I291" s="270">
        <v>6213344.6231992254</v>
      </c>
      <c r="J291" s="269">
        <v>6213344.6231992254</v>
      </c>
    </row>
    <row r="292" spans="1:10">
      <c r="A292" s="130" t="s">
        <v>1025</v>
      </c>
      <c r="B292" s="129" t="s">
        <v>580</v>
      </c>
      <c r="C292" s="130" t="s">
        <v>604</v>
      </c>
      <c r="D292" s="130"/>
      <c r="E292" s="130" t="s">
        <v>1137</v>
      </c>
      <c r="F292" s="246" t="s">
        <v>1414</v>
      </c>
      <c r="G292" s="269">
        <v>9000186.3748967089</v>
      </c>
      <c r="H292" s="270">
        <v>0</v>
      </c>
      <c r="I292" s="270">
        <v>3943881.6694797375</v>
      </c>
      <c r="J292" s="269">
        <v>3943881.6694797375</v>
      </c>
    </row>
    <row r="293" spans="1:10">
      <c r="A293" s="130" t="s">
        <v>425</v>
      </c>
      <c r="B293" s="129" t="s">
        <v>580</v>
      </c>
      <c r="C293" s="130"/>
      <c r="D293" s="130"/>
      <c r="E293" s="130" t="s">
        <v>751</v>
      </c>
      <c r="F293" s="246" t="s">
        <v>565</v>
      </c>
      <c r="G293" s="269">
        <v>119705372.0321015</v>
      </c>
      <c r="H293" s="270">
        <v>26643012.82</v>
      </c>
      <c r="I293" s="270">
        <v>40779925.806742869</v>
      </c>
      <c r="J293" s="269">
        <v>40779925.806742869</v>
      </c>
    </row>
    <row r="294" spans="1:10">
      <c r="A294" s="130" t="s">
        <v>438</v>
      </c>
      <c r="B294" s="129" t="s">
        <v>580</v>
      </c>
      <c r="C294" s="130"/>
      <c r="D294" s="130"/>
      <c r="E294" s="130" t="s">
        <v>1138</v>
      </c>
      <c r="F294" s="246" t="s">
        <v>565</v>
      </c>
      <c r="G294" s="269">
        <v>3727052.8057328681</v>
      </c>
      <c r="H294" s="270">
        <v>905229.81</v>
      </c>
      <c r="I294" s="270">
        <v>1236522.8367301428</v>
      </c>
      <c r="J294" s="269">
        <v>1236522.8367301428</v>
      </c>
    </row>
    <row r="295" spans="1:10">
      <c r="A295" s="130" t="s">
        <v>1026</v>
      </c>
      <c r="B295" s="129" t="s">
        <v>580</v>
      </c>
      <c r="C295" s="130"/>
      <c r="D295" s="130"/>
      <c r="E295" s="130" t="s">
        <v>215</v>
      </c>
      <c r="F295" s="246" t="s">
        <v>565</v>
      </c>
      <c r="G295" s="269">
        <v>40149637.547509715</v>
      </c>
      <c r="H295" s="270">
        <v>9745143.1699999999</v>
      </c>
      <c r="I295" s="270">
        <v>13323249.436224755</v>
      </c>
      <c r="J295" s="269">
        <v>13323249.436224755</v>
      </c>
    </row>
    <row r="296" spans="1:10">
      <c r="A296" s="130" t="s">
        <v>1027</v>
      </c>
      <c r="B296" s="129" t="s">
        <v>580</v>
      </c>
      <c r="C296" s="130"/>
      <c r="D296" s="130"/>
      <c r="E296" s="130" t="s">
        <v>1139</v>
      </c>
      <c r="F296" s="246" t="s">
        <v>565</v>
      </c>
      <c r="G296" s="269">
        <v>27989365.270930137</v>
      </c>
      <c r="H296" s="270">
        <v>7022817.5499999998</v>
      </c>
      <c r="I296" s="270">
        <v>9187541.2113115862</v>
      </c>
      <c r="J296" s="269">
        <v>9187541.2113115862</v>
      </c>
    </row>
    <row r="297" spans="1:10">
      <c r="A297" s="130" t="s">
        <v>780</v>
      </c>
      <c r="B297" s="129" t="s">
        <v>580</v>
      </c>
      <c r="C297" s="130"/>
      <c r="D297" s="130"/>
      <c r="E297" s="130" t="s">
        <v>488</v>
      </c>
      <c r="F297" s="246" t="s">
        <v>1345</v>
      </c>
      <c r="G297" s="269">
        <v>27375574.259845331</v>
      </c>
      <c r="H297" s="270">
        <v>5844008.5099999998</v>
      </c>
      <c r="I297" s="270">
        <v>9435132.1115822252</v>
      </c>
      <c r="J297" s="269">
        <v>9435132.1115822252</v>
      </c>
    </row>
    <row r="298" spans="1:10">
      <c r="A298" s="130" t="s">
        <v>330</v>
      </c>
      <c r="B298" s="129" t="s">
        <v>580</v>
      </c>
      <c r="C298" s="130"/>
      <c r="D298" s="130"/>
      <c r="E298" s="130" t="s">
        <v>329</v>
      </c>
      <c r="F298" s="246" t="s">
        <v>567</v>
      </c>
      <c r="G298" s="269">
        <v>35395385.884417422</v>
      </c>
      <c r="H298" s="270">
        <v>7525663.6900000004</v>
      </c>
      <c r="I298" s="270">
        <v>12212512.265593713</v>
      </c>
      <c r="J298" s="269">
        <v>12212512.265593713</v>
      </c>
    </row>
    <row r="299" spans="1:10">
      <c r="A299" s="130" t="s">
        <v>255</v>
      </c>
      <c r="B299" s="129" t="s">
        <v>580</v>
      </c>
      <c r="C299" s="130"/>
      <c r="D299" s="130"/>
      <c r="E299" s="130" t="s">
        <v>718</v>
      </c>
      <c r="F299" s="246" t="s">
        <v>567</v>
      </c>
      <c r="G299" s="269">
        <v>13017383.613098744</v>
      </c>
      <c r="H299" s="270">
        <v>2974376.63</v>
      </c>
      <c r="I299" s="270">
        <v>4400845.6599938702</v>
      </c>
      <c r="J299" s="269">
        <v>4400845.6599938702</v>
      </c>
    </row>
    <row r="300" spans="1:10">
      <c r="A300" s="130" t="s">
        <v>946</v>
      </c>
      <c r="B300" s="129" t="s">
        <v>580</v>
      </c>
      <c r="C300" s="130"/>
      <c r="D300" s="130"/>
      <c r="E300" s="130" t="s">
        <v>947</v>
      </c>
      <c r="F300" s="246" t="s">
        <v>1378</v>
      </c>
      <c r="G300" s="269">
        <v>17037053.582685467</v>
      </c>
      <c r="H300" s="270">
        <v>2438142.4500000002</v>
      </c>
      <c r="I300" s="270">
        <v>6397242.8583427714</v>
      </c>
      <c r="J300" s="269">
        <v>6397242.8583427714</v>
      </c>
    </row>
    <row r="301" spans="1:10">
      <c r="A301" s="130" t="s">
        <v>949</v>
      </c>
      <c r="B301" s="129" t="s">
        <v>580</v>
      </c>
      <c r="C301" s="130"/>
      <c r="D301" s="130"/>
      <c r="E301" s="130" t="s">
        <v>950</v>
      </c>
      <c r="F301" s="246" t="s">
        <v>1356</v>
      </c>
      <c r="G301" s="269">
        <v>9417107.074357722</v>
      </c>
      <c r="H301" s="270">
        <v>0</v>
      </c>
      <c r="I301" s="270">
        <v>4126576.3199835536</v>
      </c>
      <c r="J301" s="269">
        <v>4126576.3199835536</v>
      </c>
    </row>
    <row r="302" spans="1:10">
      <c r="A302" s="130" t="s">
        <v>956</v>
      </c>
      <c r="B302" s="129" t="s">
        <v>580</v>
      </c>
      <c r="C302" s="130"/>
      <c r="D302" s="130"/>
      <c r="E302" s="130" t="s">
        <v>957</v>
      </c>
      <c r="F302" s="246" t="s">
        <v>1356</v>
      </c>
      <c r="G302" s="269">
        <v>14879343.836476844</v>
      </c>
      <c r="H302" s="270">
        <v>0</v>
      </c>
      <c r="I302" s="270">
        <v>6520128.4691441525</v>
      </c>
      <c r="J302" s="269">
        <v>6520128.4691441525</v>
      </c>
    </row>
    <row r="303" spans="1:10">
      <c r="A303" s="130" t="s">
        <v>959</v>
      </c>
      <c r="B303" s="129" t="s">
        <v>580</v>
      </c>
      <c r="C303" s="130"/>
      <c r="D303" s="130"/>
      <c r="E303" s="130" t="s">
        <v>1140</v>
      </c>
      <c r="F303" s="246" t="s">
        <v>1345</v>
      </c>
      <c r="G303" s="269">
        <v>1193326.4748611585</v>
      </c>
      <c r="H303" s="270">
        <v>0</v>
      </c>
      <c r="I303" s="270">
        <v>522915.66128415964</v>
      </c>
      <c r="J303" s="269">
        <v>522915.66128415964</v>
      </c>
    </row>
    <row r="304" spans="1:10">
      <c r="A304" s="130" t="s">
        <v>955</v>
      </c>
      <c r="B304" s="129" t="s">
        <v>580</v>
      </c>
      <c r="C304" s="130"/>
      <c r="D304" s="130"/>
      <c r="E304" s="130" t="s">
        <v>1141</v>
      </c>
      <c r="F304" s="246" t="s">
        <v>1356</v>
      </c>
      <c r="G304" s="269">
        <v>6405806.8140911134</v>
      </c>
      <c r="H304" s="270">
        <v>0</v>
      </c>
      <c r="I304" s="270">
        <v>2807024.5459347256</v>
      </c>
      <c r="J304" s="269">
        <v>2807024.5459347256</v>
      </c>
    </row>
    <row r="305" spans="1:10">
      <c r="A305" s="130" t="s">
        <v>257</v>
      </c>
      <c r="B305" s="129" t="s">
        <v>580</v>
      </c>
      <c r="C305" s="130" t="s">
        <v>604</v>
      </c>
      <c r="D305" s="130"/>
      <c r="E305" s="130" t="s">
        <v>719</v>
      </c>
      <c r="F305" s="246" t="s">
        <v>1455</v>
      </c>
      <c r="G305" s="269">
        <v>3925609.5323360553</v>
      </c>
      <c r="H305" s="270">
        <v>935505.39</v>
      </c>
      <c r="I305" s="270">
        <v>1310263.6351716593</v>
      </c>
      <c r="J305" s="269">
        <v>1310263.6400000001</v>
      </c>
    </row>
    <row r="306" spans="1:10">
      <c r="A306" s="130" t="s">
        <v>65</v>
      </c>
      <c r="B306" s="129" t="s">
        <v>600</v>
      </c>
      <c r="C306" s="130"/>
      <c r="D306" s="130" t="s">
        <v>962</v>
      </c>
      <c r="E306" s="130" t="s">
        <v>1142</v>
      </c>
      <c r="F306" s="246" t="s">
        <v>569</v>
      </c>
      <c r="G306" s="269">
        <v>0</v>
      </c>
      <c r="H306" s="270">
        <v>113164.54</v>
      </c>
      <c r="I306" s="270">
        <v>0</v>
      </c>
      <c r="J306" s="269">
        <v>0</v>
      </c>
    </row>
    <row r="307" spans="1:10">
      <c r="A307" s="130" t="s">
        <v>499</v>
      </c>
      <c r="B307" s="129" t="s">
        <v>580</v>
      </c>
      <c r="C307" s="130"/>
      <c r="D307" s="130"/>
      <c r="E307" s="130" t="s">
        <v>848</v>
      </c>
      <c r="F307" s="246" t="s">
        <v>563</v>
      </c>
      <c r="G307" s="269">
        <v>11007474.959959505</v>
      </c>
      <c r="H307" s="270">
        <v>2391043.86</v>
      </c>
      <c r="I307" s="270">
        <v>3775720.1080022552</v>
      </c>
      <c r="J307" s="269">
        <v>3775720.11</v>
      </c>
    </row>
    <row r="308" spans="1:10">
      <c r="A308" s="130" t="s">
        <v>424</v>
      </c>
      <c r="B308" s="129" t="s">
        <v>580</v>
      </c>
      <c r="C308" s="130"/>
      <c r="D308" s="130"/>
      <c r="E308" s="130" t="s">
        <v>750</v>
      </c>
      <c r="F308" s="246" t="s">
        <v>577</v>
      </c>
      <c r="G308" s="269">
        <v>57998966.768332377</v>
      </c>
      <c r="H308" s="270">
        <v>8721825.8300000001</v>
      </c>
      <c r="I308" s="270">
        <v>21593243.159177247</v>
      </c>
      <c r="J308" s="269">
        <v>21593243.16</v>
      </c>
    </row>
    <row r="309" spans="1:10">
      <c r="A309" s="130" t="s">
        <v>388</v>
      </c>
      <c r="B309" s="129" t="s">
        <v>600</v>
      </c>
      <c r="C309" s="130"/>
      <c r="D309" s="130" t="s">
        <v>962</v>
      </c>
      <c r="E309" s="130" t="s">
        <v>1143</v>
      </c>
      <c r="F309" s="246" t="s">
        <v>1442</v>
      </c>
      <c r="G309" s="269">
        <v>73810</v>
      </c>
      <c r="H309" s="270">
        <v>16170.31</v>
      </c>
      <c r="I309" s="270">
        <v>25257.712157999998</v>
      </c>
      <c r="J309" s="269">
        <v>25257.712157999998</v>
      </c>
    </row>
    <row r="310" spans="1:10">
      <c r="A310" s="130" t="s">
        <v>277</v>
      </c>
      <c r="B310" s="129" t="s">
        <v>580</v>
      </c>
      <c r="C310" s="130"/>
      <c r="D310" s="130"/>
      <c r="E310" s="130" t="s">
        <v>725</v>
      </c>
      <c r="F310" s="246" t="s">
        <v>577</v>
      </c>
      <c r="G310" s="269">
        <v>6777408.3329893518</v>
      </c>
      <c r="H310" s="270">
        <v>0</v>
      </c>
      <c r="I310" s="270">
        <v>2969860.3315159339</v>
      </c>
      <c r="J310" s="269">
        <v>2969860.33</v>
      </c>
    </row>
    <row r="311" spans="1:10">
      <c r="A311" s="130" t="s">
        <v>200</v>
      </c>
      <c r="B311" s="129" t="s">
        <v>600</v>
      </c>
      <c r="C311" s="130"/>
      <c r="D311" s="130" t="s">
        <v>962</v>
      </c>
      <c r="E311" s="130" t="s">
        <v>1144</v>
      </c>
      <c r="F311" s="246" t="s">
        <v>571</v>
      </c>
      <c r="G311" s="269">
        <v>89164</v>
      </c>
      <c r="H311" s="270">
        <v>18820.990000000002</v>
      </c>
      <c r="I311" s="270">
        <v>30824.306981999995</v>
      </c>
      <c r="J311" s="269">
        <v>30824.306981999995</v>
      </c>
    </row>
    <row r="312" spans="1:10">
      <c r="A312" s="130" t="s">
        <v>501</v>
      </c>
      <c r="B312" s="129" t="s">
        <v>580</v>
      </c>
      <c r="C312" s="130" t="s">
        <v>604</v>
      </c>
      <c r="D312" s="130"/>
      <c r="E312" s="130" t="s">
        <v>1145</v>
      </c>
      <c r="F312" s="246" t="s">
        <v>1456</v>
      </c>
      <c r="G312" s="269">
        <v>545641.8798045771</v>
      </c>
      <c r="H312" s="270">
        <v>216010.59</v>
      </c>
      <c r="I312" s="270">
        <v>144444.43119236568</v>
      </c>
      <c r="J312" s="269">
        <v>144444.43</v>
      </c>
    </row>
    <row r="313" spans="1:10">
      <c r="A313" s="130" t="s">
        <v>504</v>
      </c>
      <c r="B313" s="129" t="s">
        <v>580</v>
      </c>
      <c r="C313" s="130" t="s">
        <v>604</v>
      </c>
      <c r="D313" s="130"/>
      <c r="E313" s="130" t="s">
        <v>502</v>
      </c>
      <c r="F313" s="246" t="s">
        <v>1394</v>
      </c>
      <c r="G313" s="269">
        <v>11122709.917188974</v>
      </c>
      <c r="H313" s="270">
        <v>2785485.19</v>
      </c>
      <c r="I313" s="270">
        <v>3653371.8754542083</v>
      </c>
      <c r="J313" s="269">
        <v>2656678.37</v>
      </c>
    </row>
    <row r="314" spans="1:10">
      <c r="A314" s="130" t="s">
        <v>509</v>
      </c>
      <c r="B314" s="129" t="s">
        <v>580</v>
      </c>
      <c r="C314" s="130" t="s">
        <v>604</v>
      </c>
      <c r="D314" s="130"/>
      <c r="E314" s="130" t="s">
        <v>760</v>
      </c>
      <c r="F314" s="246" t="s">
        <v>1457</v>
      </c>
      <c r="G314" s="269">
        <v>1819823.2053038711</v>
      </c>
      <c r="H314" s="270">
        <v>389207.44</v>
      </c>
      <c r="I314" s="270">
        <v>626895.82835615624</v>
      </c>
      <c r="J314" s="269">
        <v>626895.82999999996</v>
      </c>
    </row>
    <row r="315" spans="1:10">
      <c r="A315" s="130" t="s">
        <v>872</v>
      </c>
      <c r="B315" s="129" t="s">
        <v>580</v>
      </c>
      <c r="C315" s="130"/>
      <c r="D315" s="130"/>
      <c r="E315" s="130" t="s">
        <v>1146</v>
      </c>
      <c r="F315" s="246" t="s">
        <v>565</v>
      </c>
      <c r="G315" s="269">
        <v>12112330.314023094</v>
      </c>
      <c r="H315" s="270">
        <v>3488525.81</v>
      </c>
      <c r="I315" s="270">
        <v>3778951.1336629195</v>
      </c>
      <c r="J315" s="269">
        <v>3778951.1336629195</v>
      </c>
    </row>
    <row r="316" spans="1:10">
      <c r="A316" s="130" t="s">
        <v>528</v>
      </c>
      <c r="B316" s="129" t="s">
        <v>580</v>
      </c>
      <c r="C316" s="130"/>
      <c r="D316" s="130"/>
      <c r="E316" s="130" t="s">
        <v>765</v>
      </c>
      <c r="F316" s="246" t="s">
        <v>577</v>
      </c>
      <c r="G316" s="269">
        <v>2671944.4996165251</v>
      </c>
      <c r="H316" s="270">
        <v>532820.31000000006</v>
      </c>
      <c r="I316" s="270">
        <v>937364.2198899613</v>
      </c>
      <c r="J316" s="269">
        <v>937364.22</v>
      </c>
    </row>
    <row r="317" spans="1:10">
      <c r="A317" s="130" t="s">
        <v>547</v>
      </c>
      <c r="B317" s="129" t="s">
        <v>580</v>
      </c>
      <c r="C317" s="130" t="s">
        <v>604</v>
      </c>
      <c r="D317" s="130"/>
      <c r="E317" s="130" t="s">
        <v>545</v>
      </c>
      <c r="F317" s="246" t="s">
        <v>1458</v>
      </c>
      <c r="G317" s="269">
        <v>2303944.6531306007</v>
      </c>
      <c r="H317" s="270">
        <v>594262.87</v>
      </c>
      <c r="I317" s="270">
        <v>749182.55736782914</v>
      </c>
      <c r="J317" s="269">
        <v>749182.56</v>
      </c>
    </row>
    <row r="318" spans="1:10">
      <c r="A318" s="130" t="s">
        <v>554</v>
      </c>
      <c r="B318" s="129" t="s">
        <v>599</v>
      </c>
      <c r="C318" s="130" t="s">
        <v>604</v>
      </c>
      <c r="D318" s="130"/>
      <c r="E318" s="130" t="s">
        <v>991</v>
      </c>
      <c r="F318" s="246" t="s">
        <v>1459</v>
      </c>
      <c r="G318" s="269">
        <v>1387105.9214470387</v>
      </c>
      <c r="H318" s="270">
        <v>147968.26</v>
      </c>
      <c r="I318" s="270">
        <v>542990.12324609235</v>
      </c>
      <c r="J318" s="269">
        <v>542990.12</v>
      </c>
    </row>
    <row r="319" spans="1:10">
      <c r="A319" s="130" t="s">
        <v>557</v>
      </c>
      <c r="B319" s="129" t="s">
        <v>580</v>
      </c>
      <c r="C319" s="130" t="s">
        <v>604</v>
      </c>
      <c r="D319" s="130"/>
      <c r="E319" s="130" t="s">
        <v>773</v>
      </c>
      <c r="F319" s="246" t="s">
        <v>1460</v>
      </c>
      <c r="G319" s="269">
        <v>1764197.761732483</v>
      </c>
      <c r="H319" s="270">
        <v>470996.39</v>
      </c>
      <c r="I319" s="270">
        <v>566680.84109317407</v>
      </c>
      <c r="J319" s="269">
        <v>566680.84</v>
      </c>
    </row>
    <row r="320" spans="1:10">
      <c r="A320" s="130" t="s">
        <v>559</v>
      </c>
      <c r="B320" s="129" t="s">
        <v>599</v>
      </c>
      <c r="C320" s="130" t="s">
        <v>604</v>
      </c>
      <c r="D320" s="130"/>
      <c r="E320" s="130" t="s">
        <v>774</v>
      </c>
      <c r="F320" s="246" t="s">
        <v>1461</v>
      </c>
      <c r="G320" s="269">
        <v>2886713.1531385826</v>
      </c>
      <c r="H320" s="270">
        <v>549442.9</v>
      </c>
      <c r="I320" s="270">
        <v>1024191.8249253269</v>
      </c>
      <c r="J320" s="269">
        <v>1024191.82</v>
      </c>
    </row>
    <row r="321" spans="1:10">
      <c r="A321" s="130" t="s">
        <v>357</v>
      </c>
      <c r="B321" s="129" t="s">
        <v>599</v>
      </c>
      <c r="C321" s="130" t="s">
        <v>604</v>
      </c>
      <c r="D321" s="130"/>
      <c r="E321" s="130" t="s">
        <v>858</v>
      </c>
      <c r="F321" s="246" t="s">
        <v>1462</v>
      </c>
      <c r="G321" s="269">
        <v>3198838.3329433375</v>
      </c>
      <c r="H321" s="270">
        <v>899626.77</v>
      </c>
      <c r="I321" s="270">
        <v>1007514.5068817704</v>
      </c>
      <c r="J321" s="269">
        <v>1007514.51</v>
      </c>
    </row>
    <row r="322" spans="1:10">
      <c r="A322" s="130" t="s">
        <v>141</v>
      </c>
      <c r="B322" s="129" t="s">
        <v>599</v>
      </c>
      <c r="C322" s="130" t="s">
        <v>604</v>
      </c>
      <c r="D322" s="130"/>
      <c r="E322" s="130" t="s">
        <v>673</v>
      </c>
      <c r="F322" s="246" t="s">
        <v>1463</v>
      </c>
      <c r="G322" s="269">
        <v>673552.53920844814</v>
      </c>
      <c r="H322" s="270">
        <v>108764.08</v>
      </c>
      <c r="I322" s="270">
        <v>247490.30282514199</v>
      </c>
      <c r="J322" s="269">
        <v>247490.3</v>
      </c>
    </row>
    <row r="323" spans="1:10">
      <c r="A323" s="130" t="s">
        <v>552</v>
      </c>
      <c r="B323" s="129" t="s">
        <v>580</v>
      </c>
      <c r="C323" s="130"/>
      <c r="D323" s="130"/>
      <c r="E323" s="130" t="s">
        <v>1147</v>
      </c>
      <c r="F323" s="246" t="s">
        <v>567</v>
      </c>
      <c r="G323" s="269">
        <v>9593151.6143752001</v>
      </c>
      <c r="H323" s="270">
        <v>1989526.15</v>
      </c>
      <c r="I323" s="270">
        <v>3331908.6784892124</v>
      </c>
      <c r="J323" s="269">
        <v>3331908.6784892124</v>
      </c>
    </row>
    <row r="324" spans="1:10">
      <c r="A324" s="130" t="s">
        <v>885</v>
      </c>
      <c r="B324" s="129" t="s">
        <v>599</v>
      </c>
      <c r="C324" s="130" t="s">
        <v>604</v>
      </c>
      <c r="D324" s="130"/>
      <c r="E324" s="130" t="s">
        <v>729</v>
      </c>
      <c r="F324" s="246" t="s">
        <v>1329</v>
      </c>
      <c r="G324" s="269">
        <v>1215011.032527901</v>
      </c>
      <c r="H324" s="270">
        <v>423224.4</v>
      </c>
      <c r="I324" s="270">
        <v>346960.90237372619</v>
      </c>
      <c r="J324" s="269">
        <v>346960.9</v>
      </c>
    </row>
    <row r="325" spans="1:10">
      <c r="A325" s="130" t="s">
        <v>258</v>
      </c>
      <c r="B325" s="129" t="s">
        <v>580</v>
      </c>
      <c r="C325" s="130"/>
      <c r="D325" s="130"/>
      <c r="E325" s="130" t="s">
        <v>1148</v>
      </c>
      <c r="F325" s="246" t="s">
        <v>564</v>
      </c>
      <c r="G325" s="269">
        <v>31000945.871231478</v>
      </c>
      <c r="H325" s="270">
        <v>9026742.2300000004</v>
      </c>
      <c r="I325" s="270">
        <v>9629096.035587633</v>
      </c>
      <c r="J325" s="269">
        <v>9629096.035587633</v>
      </c>
    </row>
    <row r="326" spans="1:10">
      <c r="A326" s="130" t="s">
        <v>436</v>
      </c>
      <c r="B326" s="129" t="s">
        <v>580</v>
      </c>
      <c r="C326" s="130" t="s">
        <v>604</v>
      </c>
      <c r="D326" s="130"/>
      <c r="E326" s="130" t="s">
        <v>1149</v>
      </c>
      <c r="F326" s="246" t="s">
        <v>1464</v>
      </c>
      <c r="G326" s="269">
        <v>2246212.2206401764</v>
      </c>
      <c r="H326" s="270">
        <v>564581.82999999996</v>
      </c>
      <c r="I326" s="270">
        <v>736890.43717852526</v>
      </c>
      <c r="J326" s="269">
        <v>736890.43717852526</v>
      </c>
    </row>
    <row r="327" spans="1:10">
      <c r="A327" s="130" t="s">
        <v>194</v>
      </c>
      <c r="B327" s="129" t="s">
        <v>580</v>
      </c>
      <c r="C327" s="130" t="s">
        <v>604</v>
      </c>
      <c r="D327" s="130"/>
      <c r="E327" s="130" t="s">
        <v>1150</v>
      </c>
      <c r="F327" s="246" t="s">
        <v>1465</v>
      </c>
      <c r="G327" s="269">
        <v>1543021.8758605316</v>
      </c>
      <c r="H327" s="270">
        <v>219554.22</v>
      </c>
      <c r="I327" s="270">
        <v>579943.52679808496</v>
      </c>
      <c r="J327" s="269">
        <v>579943.52679808496</v>
      </c>
    </row>
    <row r="328" spans="1:10">
      <c r="A328" s="130" t="s">
        <v>56</v>
      </c>
      <c r="B328" s="129" t="s">
        <v>580</v>
      </c>
      <c r="C328" s="130" t="s">
        <v>604</v>
      </c>
      <c r="D328" s="130"/>
      <c r="E328" s="130" t="s">
        <v>1151</v>
      </c>
      <c r="F328" s="246" t="s">
        <v>1466</v>
      </c>
      <c r="G328" s="269">
        <v>1700882.3175192557</v>
      </c>
      <c r="H328" s="270">
        <v>383755.48</v>
      </c>
      <c r="I328" s="270">
        <v>577164.98020093783</v>
      </c>
      <c r="J328" s="269">
        <v>577164.98020093783</v>
      </c>
    </row>
    <row r="329" spans="1:10">
      <c r="A329" s="130" t="s">
        <v>70</v>
      </c>
      <c r="B329" s="129" t="s">
        <v>580</v>
      </c>
      <c r="C329" s="130" t="s">
        <v>604</v>
      </c>
      <c r="D329" s="130"/>
      <c r="E329" s="130" t="s">
        <v>1152</v>
      </c>
      <c r="F329" s="246" t="s">
        <v>1467</v>
      </c>
      <c r="G329" s="269">
        <v>1083305.6243711053</v>
      </c>
      <c r="H329" s="270">
        <v>346119.83</v>
      </c>
      <c r="I329" s="270">
        <v>323034.81509341829</v>
      </c>
      <c r="J329" s="269">
        <v>323034.81509341829</v>
      </c>
    </row>
    <row r="330" spans="1:10">
      <c r="A330" s="130" t="s">
        <v>521</v>
      </c>
      <c r="B330" s="129" t="s">
        <v>580</v>
      </c>
      <c r="C330" s="130"/>
      <c r="D330" s="130"/>
      <c r="E330" s="130" t="s">
        <v>1153</v>
      </c>
      <c r="F330" s="246" t="s">
        <v>1434</v>
      </c>
      <c r="G330" s="269">
        <v>11820992.954729155</v>
      </c>
      <c r="H330" s="270">
        <v>0</v>
      </c>
      <c r="I330" s="270">
        <v>5179959.1127623152</v>
      </c>
      <c r="J330" s="269">
        <v>5179959.1100000003</v>
      </c>
    </row>
    <row r="331" spans="1:10">
      <c r="A331" s="130" t="s">
        <v>153</v>
      </c>
      <c r="B331" s="129" t="s">
        <v>580</v>
      </c>
      <c r="C331" s="130"/>
      <c r="D331" s="130"/>
      <c r="E331" s="130" t="s">
        <v>1154</v>
      </c>
      <c r="F331" s="246" t="s">
        <v>1335</v>
      </c>
      <c r="G331" s="269">
        <v>12357112.801286478</v>
      </c>
      <c r="H331" s="270">
        <v>2317169.0099999998</v>
      </c>
      <c r="I331" s="270">
        <v>4399503.3693417348</v>
      </c>
      <c r="J331" s="269">
        <v>4399503.37</v>
      </c>
    </row>
    <row r="332" spans="1:10">
      <c r="A332" s="130" t="s">
        <v>550</v>
      </c>
      <c r="B332" s="129" t="s">
        <v>580</v>
      </c>
      <c r="C332" s="130"/>
      <c r="D332" s="130"/>
      <c r="E332" s="130" t="s">
        <v>877</v>
      </c>
      <c r="F332" s="246" t="s">
        <v>567</v>
      </c>
      <c r="G332" s="269">
        <v>26059494.815030061</v>
      </c>
      <c r="H332" s="270">
        <v>4819300.3899999997</v>
      </c>
      <c r="I332" s="270">
        <v>9307453.1970481724</v>
      </c>
      <c r="J332" s="269">
        <v>9307453.1970481724</v>
      </c>
    </row>
    <row r="333" spans="1:10">
      <c r="A333" s="130" t="s">
        <v>225</v>
      </c>
      <c r="B333" s="129" t="s">
        <v>580</v>
      </c>
      <c r="C333" s="130"/>
      <c r="D333" s="130"/>
      <c r="E333" s="130" t="s">
        <v>1155</v>
      </c>
      <c r="F333" s="246" t="s">
        <v>1415</v>
      </c>
      <c r="G333" s="269">
        <v>12926659.971195064</v>
      </c>
      <c r="H333" s="270">
        <v>3102303.03</v>
      </c>
      <c r="I333" s="270">
        <v>4305033.2116316771</v>
      </c>
      <c r="J333" s="269">
        <v>4305033.21</v>
      </c>
    </row>
    <row r="334" spans="1:10">
      <c r="A334" s="130" t="s">
        <v>1028</v>
      </c>
      <c r="B334" s="129" t="s">
        <v>580</v>
      </c>
      <c r="C334" s="130"/>
      <c r="D334" s="130"/>
      <c r="E334" s="130" t="s">
        <v>1156</v>
      </c>
      <c r="F334" s="246" t="s">
        <v>565</v>
      </c>
      <c r="G334" s="269">
        <v>9739677.128422752</v>
      </c>
      <c r="H334" s="270">
        <v>0</v>
      </c>
      <c r="I334" s="270">
        <v>4267926.5176748494</v>
      </c>
      <c r="J334" s="269">
        <v>4267926.5176748494</v>
      </c>
    </row>
    <row r="335" spans="1:10">
      <c r="A335" s="130" t="s">
        <v>91</v>
      </c>
      <c r="B335" s="129" t="s">
        <v>580</v>
      </c>
      <c r="C335" s="130"/>
      <c r="D335" s="130"/>
      <c r="E335" s="130" t="s">
        <v>832</v>
      </c>
      <c r="F335" s="246" t="s">
        <v>570</v>
      </c>
      <c r="G335" s="269">
        <v>13897608.453117572</v>
      </c>
      <c r="H335" s="270">
        <v>3139339.36</v>
      </c>
      <c r="I335" s="270">
        <v>4714273.5166041199</v>
      </c>
      <c r="J335" s="269">
        <v>4714273.5199999996</v>
      </c>
    </row>
    <row r="336" spans="1:10">
      <c r="A336" s="130" t="s">
        <v>983</v>
      </c>
      <c r="B336" s="129" t="s">
        <v>580</v>
      </c>
      <c r="C336" s="130" t="s">
        <v>604</v>
      </c>
      <c r="D336" s="130"/>
      <c r="E336" s="130" t="s">
        <v>832</v>
      </c>
      <c r="F336" s="246" t="s">
        <v>1468</v>
      </c>
      <c r="G336" s="269">
        <v>2083400.1372738092</v>
      </c>
      <c r="H336" s="270">
        <v>0</v>
      </c>
      <c r="I336" s="270">
        <v>912945.94015338318</v>
      </c>
      <c r="J336" s="269">
        <v>120000</v>
      </c>
    </row>
    <row r="337" spans="1:10">
      <c r="A337" s="130" t="s">
        <v>249</v>
      </c>
      <c r="B337" s="129" t="s">
        <v>581</v>
      </c>
      <c r="C337" s="130"/>
      <c r="D337" s="130"/>
      <c r="E337" s="130" t="s">
        <v>1157</v>
      </c>
      <c r="F337" s="246" t="s">
        <v>567</v>
      </c>
      <c r="G337" s="269">
        <v>352944705.65683591</v>
      </c>
      <c r="H337" s="270">
        <v>59555787.539999999</v>
      </c>
      <c r="I337" s="270">
        <v>128563023.91879748</v>
      </c>
      <c r="J337" s="269">
        <v>128563024</v>
      </c>
    </row>
    <row r="338" spans="1:10">
      <c r="A338" s="130" t="s">
        <v>442</v>
      </c>
      <c r="B338" s="129" t="s">
        <v>580</v>
      </c>
      <c r="C338" s="130"/>
      <c r="D338" s="130"/>
      <c r="E338" s="130" t="s">
        <v>441</v>
      </c>
      <c r="F338" s="246" t="s">
        <v>1324</v>
      </c>
      <c r="G338" s="269">
        <v>22030850.70846292</v>
      </c>
      <c r="H338" s="270">
        <v>2347801.12</v>
      </c>
      <c r="I338" s="270">
        <v>8625112.3296644501</v>
      </c>
      <c r="J338" s="269">
        <v>8625112.3300000001</v>
      </c>
    </row>
    <row r="339" spans="1:10">
      <c r="A339" s="130" t="s">
        <v>1029</v>
      </c>
      <c r="B339" s="129" t="s">
        <v>600</v>
      </c>
      <c r="C339" s="130"/>
      <c r="D339" s="130" t="s">
        <v>962</v>
      </c>
      <c r="E339" s="130" t="s">
        <v>1158</v>
      </c>
      <c r="F339" s="246" t="s">
        <v>562</v>
      </c>
      <c r="G339" s="269">
        <v>1890929</v>
      </c>
      <c r="H339" s="270">
        <v>358545.76</v>
      </c>
      <c r="I339" s="270">
        <v>671490.33576799999</v>
      </c>
      <c r="J339" s="269">
        <v>671490.34</v>
      </c>
    </row>
    <row r="340" spans="1:10">
      <c r="A340" s="130" t="s">
        <v>821</v>
      </c>
      <c r="B340" s="129" t="s">
        <v>599</v>
      </c>
      <c r="C340" s="130" t="s">
        <v>604</v>
      </c>
      <c r="D340" s="130"/>
      <c r="E340" s="130" t="s">
        <v>1159</v>
      </c>
      <c r="F340" s="246" t="s">
        <v>1469</v>
      </c>
      <c r="G340" s="269">
        <v>1663283.1211679082</v>
      </c>
      <c r="H340" s="270">
        <v>329692.03999999998</v>
      </c>
      <c r="I340" s="270">
        <v>584379.61176777736</v>
      </c>
      <c r="J340" s="269">
        <v>584379.61</v>
      </c>
    </row>
    <row r="341" spans="1:10">
      <c r="A341" s="130" t="s">
        <v>205</v>
      </c>
      <c r="B341" s="129" t="s">
        <v>599</v>
      </c>
      <c r="C341" s="130" t="s">
        <v>604</v>
      </c>
      <c r="D341" s="130"/>
      <c r="E341" s="130" t="s">
        <v>844</v>
      </c>
      <c r="F341" s="246" t="s">
        <v>1471</v>
      </c>
      <c r="G341" s="269">
        <v>8010439.8853645623</v>
      </c>
      <c r="H341" s="270">
        <v>1967549.36</v>
      </c>
      <c r="I341" s="270">
        <v>2647994.6282147509</v>
      </c>
      <c r="J341" s="269">
        <v>2647994.63</v>
      </c>
    </row>
    <row r="342" spans="1:10">
      <c r="A342" s="130" t="s">
        <v>536</v>
      </c>
      <c r="B342" s="129" t="s">
        <v>580</v>
      </c>
      <c r="C342" s="130"/>
      <c r="D342" s="130"/>
      <c r="E342" s="130" t="s">
        <v>1161</v>
      </c>
      <c r="F342" s="246" t="s">
        <v>571</v>
      </c>
      <c r="G342" s="269">
        <v>16036902.975337744</v>
      </c>
      <c r="H342" s="270">
        <v>4536757.04</v>
      </c>
      <c r="I342" s="270">
        <v>5039363.9488649992</v>
      </c>
      <c r="J342" s="269">
        <v>5039363.95</v>
      </c>
    </row>
    <row r="343" spans="1:10">
      <c r="A343" s="130" t="s">
        <v>544</v>
      </c>
      <c r="B343" s="129" t="s">
        <v>580</v>
      </c>
      <c r="C343" s="130" t="s">
        <v>604</v>
      </c>
      <c r="D343" s="130"/>
      <c r="E343" s="130" t="s">
        <v>875</v>
      </c>
      <c r="F343" s="246" t="s">
        <v>1472</v>
      </c>
      <c r="G343" s="269">
        <v>6066927.068532777</v>
      </c>
      <c r="H343" s="270">
        <v>223722.91</v>
      </c>
      <c r="I343" s="270">
        <v>2560492.0622690627</v>
      </c>
      <c r="J343" s="269">
        <v>2560492.06</v>
      </c>
    </row>
    <row r="344" spans="1:10">
      <c r="A344" s="130" t="s">
        <v>92</v>
      </c>
      <c r="B344" s="129" t="s">
        <v>599</v>
      </c>
      <c r="C344" s="130" t="s">
        <v>604</v>
      </c>
      <c r="D344" s="130"/>
      <c r="E344" s="130" t="s">
        <v>1162</v>
      </c>
      <c r="F344" s="246" t="s">
        <v>1473</v>
      </c>
      <c r="G344" s="269">
        <v>4336666.9218232948</v>
      </c>
      <c r="H344" s="270">
        <v>0</v>
      </c>
      <c r="I344" s="270">
        <v>1900327.4451429676</v>
      </c>
      <c r="J344" s="269">
        <v>1900327.45</v>
      </c>
    </row>
    <row r="345" spans="1:10">
      <c r="A345" s="130" t="s">
        <v>887</v>
      </c>
      <c r="B345" s="129" t="s">
        <v>580</v>
      </c>
      <c r="C345" s="130"/>
      <c r="D345" s="130"/>
      <c r="E345" s="130" t="s">
        <v>1163</v>
      </c>
      <c r="F345" s="246" t="s">
        <v>567</v>
      </c>
      <c r="G345" s="269">
        <v>16951183.461556341</v>
      </c>
      <c r="H345" s="270">
        <v>2935743.22</v>
      </c>
      <c r="I345" s="270">
        <v>6141565.913849988</v>
      </c>
      <c r="J345" s="269">
        <v>6141565.913849988</v>
      </c>
    </row>
    <row r="346" spans="1:10">
      <c r="A346" s="130" t="s">
        <v>585</v>
      </c>
      <c r="B346" s="135" t="s">
        <v>601</v>
      </c>
      <c r="C346" s="130"/>
      <c r="D346" s="130"/>
      <c r="E346" s="130" t="s">
        <v>1164</v>
      </c>
      <c r="F346" s="246" t="s">
        <v>578</v>
      </c>
      <c r="G346" s="269">
        <v>8239400.7505713217</v>
      </c>
      <c r="H346" s="270">
        <v>1601231.81</v>
      </c>
      <c r="I346" s="270">
        <v>2908845.6297583529</v>
      </c>
      <c r="J346" s="269">
        <v>2908845.63</v>
      </c>
    </row>
    <row r="347" spans="1:10">
      <c r="A347" s="130" t="s">
        <v>587</v>
      </c>
      <c r="B347" s="135" t="s">
        <v>601</v>
      </c>
      <c r="C347" s="130"/>
      <c r="D347" s="130"/>
      <c r="E347" s="130" t="s">
        <v>1165</v>
      </c>
      <c r="F347" s="246" t="s">
        <v>577</v>
      </c>
      <c r="G347" s="269">
        <v>15241013.541341443</v>
      </c>
      <c r="H347" s="270">
        <v>3169653.38</v>
      </c>
      <c r="I347" s="270">
        <v>5289670.0226998208</v>
      </c>
      <c r="J347" s="269">
        <v>5289670.0199999996</v>
      </c>
    </row>
    <row r="348" spans="1:10">
      <c r="A348" s="130" t="s">
        <v>588</v>
      </c>
      <c r="B348" s="135" t="s">
        <v>601</v>
      </c>
      <c r="C348" s="130"/>
      <c r="D348" s="130"/>
      <c r="E348" s="130" t="s">
        <v>1166</v>
      </c>
      <c r="F348" s="246" t="s">
        <v>563</v>
      </c>
      <c r="G348" s="269">
        <v>14855448.622413971</v>
      </c>
      <c r="H348" s="270">
        <v>5039721.5</v>
      </c>
      <c r="I348" s="270">
        <v>4301251.6250418015</v>
      </c>
      <c r="J348" s="269">
        <v>4301251.63</v>
      </c>
    </row>
    <row r="349" spans="1:10">
      <c r="A349" s="130" t="s">
        <v>595</v>
      </c>
      <c r="B349" s="135" t="s">
        <v>601</v>
      </c>
      <c r="C349" s="130"/>
      <c r="D349" s="130"/>
      <c r="E349" s="130" t="s">
        <v>891</v>
      </c>
      <c r="F349" s="246" t="s">
        <v>564</v>
      </c>
      <c r="G349" s="269">
        <v>1623363.5059577571</v>
      </c>
      <c r="H349" s="270">
        <v>923932.68</v>
      </c>
      <c r="I349" s="270">
        <v>306490.58793468913</v>
      </c>
      <c r="J349" s="269">
        <v>306490.59000000003</v>
      </c>
    </row>
    <row r="350" spans="1:10">
      <c r="A350" s="130" t="s">
        <v>584</v>
      </c>
      <c r="B350" s="135" t="s">
        <v>601</v>
      </c>
      <c r="C350" s="130"/>
      <c r="D350" s="130"/>
      <c r="E350" s="130" t="s">
        <v>1167</v>
      </c>
      <c r="F350" s="246" t="s">
        <v>575</v>
      </c>
      <c r="G350" s="269">
        <v>4573600.9103770554</v>
      </c>
      <c r="H350" s="270">
        <v>640128.02</v>
      </c>
      <c r="I350" s="270">
        <v>1723647.8205632255</v>
      </c>
      <c r="J350" s="269">
        <v>1723648</v>
      </c>
    </row>
    <row r="351" spans="1:10">
      <c r="A351" s="130" t="s">
        <v>592</v>
      </c>
      <c r="B351" s="135" t="s">
        <v>601</v>
      </c>
      <c r="C351" s="130"/>
      <c r="D351" s="130"/>
      <c r="E351" s="130" t="s">
        <v>1168</v>
      </c>
      <c r="F351" s="246" t="s">
        <v>562</v>
      </c>
      <c r="G351" s="269">
        <v>51730735.078675635</v>
      </c>
      <c r="H351" s="270">
        <v>12582358.029999999</v>
      </c>
      <c r="I351" s="270">
        <v>17154818.822729662</v>
      </c>
      <c r="J351" s="269">
        <v>17154818.82</v>
      </c>
    </row>
    <row r="352" spans="1:10">
      <c r="A352" s="130" t="s">
        <v>586</v>
      </c>
      <c r="B352" s="135" t="s">
        <v>601</v>
      </c>
      <c r="C352" s="130"/>
      <c r="D352" s="130"/>
      <c r="E352" s="130" t="s">
        <v>1169</v>
      </c>
      <c r="F352" s="246" t="s">
        <v>571</v>
      </c>
      <c r="G352" s="269">
        <v>15565232.705687413</v>
      </c>
      <c r="H352" s="270">
        <v>4249804.97</v>
      </c>
      <c r="I352" s="270">
        <v>4958420.4337782236</v>
      </c>
      <c r="J352" s="269">
        <v>4958420.4337782236</v>
      </c>
    </row>
    <row r="353" spans="1:10">
      <c r="A353" s="130" t="s">
        <v>781</v>
      </c>
      <c r="B353" s="135" t="s">
        <v>601</v>
      </c>
      <c r="C353" s="130"/>
      <c r="D353" s="130"/>
      <c r="E353" s="130" t="s">
        <v>1170</v>
      </c>
      <c r="F353" s="246" t="s">
        <v>577</v>
      </c>
      <c r="G353" s="269">
        <v>571593</v>
      </c>
      <c r="H353" s="270">
        <v>71537.59</v>
      </c>
      <c r="I353" s="270">
        <v>219124.280662</v>
      </c>
      <c r="J353" s="269">
        <v>219124.280662</v>
      </c>
    </row>
    <row r="354" spans="1:10">
      <c r="A354" s="130" t="s">
        <v>594</v>
      </c>
      <c r="B354" s="135" t="s">
        <v>601</v>
      </c>
      <c r="C354" s="130"/>
      <c r="D354" s="130"/>
      <c r="E354" s="130" t="s">
        <v>1171</v>
      </c>
      <c r="F354" s="246" t="s">
        <v>577</v>
      </c>
      <c r="G354" s="269">
        <v>154808.39668373766</v>
      </c>
      <c r="H354" s="270">
        <v>33355.199999999997</v>
      </c>
      <c r="I354" s="270">
        <v>53220.790786813843</v>
      </c>
      <c r="J354" s="269">
        <v>53220.79</v>
      </c>
    </row>
    <row r="355" spans="1:10">
      <c r="A355" s="130" t="s">
        <v>590</v>
      </c>
      <c r="B355" s="135" t="s">
        <v>601</v>
      </c>
      <c r="C355" s="130"/>
      <c r="D355" s="130"/>
      <c r="E355" s="130" t="s">
        <v>1172</v>
      </c>
      <c r="F355" s="246" t="s">
        <v>577</v>
      </c>
      <c r="G355" s="269">
        <v>55341</v>
      </c>
      <c r="H355" s="270">
        <v>19290.21</v>
      </c>
      <c r="I355" s="270">
        <v>15797.456178</v>
      </c>
      <c r="J355" s="269">
        <v>15797.46</v>
      </c>
    </row>
    <row r="356" spans="1:10">
      <c r="A356" s="130" t="s">
        <v>589</v>
      </c>
      <c r="B356" s="135" t="s">
        <v>601</v>
      </c>
      <c r="C356" s="130"/>
      <c r="D356" s="130"/>
      <c r="E356" s="130" t="s">
        <v>888</v>
      </c>
      <c r="F356" s="246" t="s">
        <v>563</v>
      </c>
      <c r="G356" s="269">
        <v>11351261.696276214</v>
      </c>
      <c r="H356" s="270">
        <v>1966075.42</v>
      </c>
      <c r="I356" s="270">
        <v>4112588.6262642369</v>
      </c>
      <c r="J356" s="269">
        <v>4112588.63</v>
      </c>
    </row>
    <row r="357" spans="1:10">
      <c r="A357" s="130" t="s">
        <v>591</v>
      </c>
      <c r="B357" s="135" t="s">
        <v>601</v>
      </c>
      <c r="C357" s="130"/>
      <c r="D357" s="130"/>
      <c r="E357" s="130" t="s">
        <v>1173</v>
      </c>
      <c r="F357" s="246" t="s">
        <v>937</v>
      </c>
      <c r="G357" s="269">
        <v>9005985.914620446</v>
      </c>
      <c r="H357" s="270">
        <v>1375468.19</v>
      </c>
      <c r="I357" s="270">
        <v>3343692.8669286794</v>
      </c>
      <c r="J357" s="269">
        <v>3343692.87</v>
      </c>
    </row>
    <row r="358" spans="1:10">
      <c r="A358" s="130" t="s">
        <v>596</v>
      </c>
      <c r="B358" s="135" t="s">
        <v>601</v>
      </c>
      <c r="C358" s="130"/>
      <c r="D358" s="130"/>
      <c r="E358" s="130" t="s">
        <v>889</v>
      </c>
      <c r="F358" s="246" t="s">
        <v>570</v>
      </c>
      <c r="G358" s="269">
        <v>57516447.906478986</v>
      </c>
      <c r="H358" s="270">
        <v>14412608.949999999</v>
      </c>
      <c r="I358" s="270">
        <v>18888102.230729088</v>
      </c>
      <c r="J358" s="269">
        <v>18888102.23</v>
      </c>
    </row>
    <row r="359" spans="1:10">
      <c r="A359" s="130" t="s">
        <v>593</v>
      </c>
      <c r="B359" s="135" t="s">
        <v>601</v>
      </c>
      <c r="C359" s="130"/>
      <c r="D359" s="130"/>
      <c r="E359" s="130" t="s">
        <v>890</v>
      </c>
      <c r="F359" s="246" t="s">
        <v>567</v>
      </c>
      <c r="G359" s="269">
        <v>12242718.412161846</v>
      </c>
      <c r="H359" s="270">
        <v>943310.59</v>
      </c>
      <c r="I359" s="270">
        <v>4951400.5076713208</v>
      </c>
      <c r="J359" s="269">
        <v>4951400.5076713208</v>
      </c>
    </row>
    <row r="360" spans="1:10">
      <c r="A360" s="130" t="s">
        <v>783</v>
      </c>
      <c r="B360" s="135" t="s">
        <v>601</v>
      </c>
      <c r="C360" s="130"/>
      <c r="D360" s="130"/>
      <c r="E360" s="130" t="s">
        <v>994</v>
      </c>
      <c r="F360" s="246" t="s">
        <v>565</v>
      </c>
      <c r="G360" s="269">
        <v>41403644.273344837</v>
      </c>
      <c r="H360" s="270">
        <v>10143835.460000001</v>
      </c>
      <c r="I360" s="270">
        <v>13698048.222007707</v>
      </c>
      <c r="J360" s="269">
        <v>13698048.222007707</v>
      </c>
    </row>
    <row r="361" spans="1:10">
      <c r="A361" s="130" t="s">
        <v>892</v>
      </c>
      <c r="B361" s="135" t="s">
        <v>601</v>
      </c>
      <c r="C361" s="130"/>
      <c r="D361" s="130"/>
      <c r="E361" s="130" t="s">
        <v>1174</v>
      </c>
      <c r="F361" s="246" t="s">
        <v>565</v>
      </c>
      <c r="G361" s="269">
        <v>886205.66677875025</v>
      </c>
      <c r="H361" s="270">
        <v>0</v>
      </c>
      <c r="I361" s="270">
        <v>388335.32318244834</v>
      </c>
      <c r="J361" s="269">
        <v>388335.32</v>
      </c>
    </row>
    <row r="362" spans="1:10">
      <c r="A362" s="130" t="s">
        <v>782</v>
      </c>
      <c r="B362" s="135" t="s">
        <v>601</v>
      </c>
      <c r="C362" s="130"/>
      <c r="D362" s="130"/>
      <c r="E362" s="130" t="s">
        <v>1175</v>
      </c>
      <c r="F362" s="246" t="s">
        <v>567</v>
      </c>
      <c r="G362" s="269">
        <v>461287.26076230372</v>
      </c>
      <c r="H362" s="270">
        <v>0</v>
      </c>
      <c r="I362" s="270">
        <v>202136.07766604147</v>
      </c>
      <c r="J362" s="269">
        <v>202136</v>
      </c>
    </row>
    <row r="363" spans="1:10">
      <c r="A363" s="130" t="s">
        <v>187</v>
      </c>
      <c r="B363" s="135" t="s">
        <v>580</v>
      </c>
      <c r="C363" s="130"/>
      <c r="D363" s="130"/>
      <c r="E363" s="130" t="s">
        <v>1282</v>
      </c>
      <c r="F363" s="246" t="s">
        <v>572</v>
      </c>
      <c r="G363" s="269">
        <v>26360249.199795682</v>
      </c>
      <c r="H363" s="270">
        <v>4119853.54</v>
      </c>
      <c r="I363" s="270">
        <v>9745741.3781224675</v>
      </c>
      <c r="J363" s="269">
        <v>9745741.3800000008</v>
      </c>
    </row>
    <row r="364" spans="1:10">
      <c r="G364" s="71">
        <f>SUM(G2:G363)</f>
        <v>7452124041.2657757</v>
      </c>
      <c r="H364" s="71">
        <f>SUM(H2:H363)</f>
        <v>1494673244.7199993</v>
      </c>
      <c r="I364" s="71">
        <f>SUM(I2:I363)</f>
        <v>2611238873.0502229</v>
      </c>
    </row>
  </sheetData>
  <autoFilter ref="A1:M364"/>
  <pageMargins left="0.7" right="0.7" top="0.75" bottom="0.75" header="0.3" footer="0.3"/>
  <pageSetup scale="48"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filterMode="1"/>
  <dimension ref="A1:K502"/>
  <sheetViews>
    <sheetView topLeftCell="B1" zoomScale="90" zoomScaleNormal="90" workbookViewId="0">
      <pane ySplit="1" topLeftCell="A2" activePane="bottomLeft" state="frozen"/>
      <selection activeCell="J7" sqref="J7"/>
      <selection pane="bottomLeft" activeCell="J7" sqref="J7"/>
    </sheetView>
  </sheetViews>
  <sheetFormatPr defaultColWidth="8.85546875" defaultRowHeight="12.75"/>
  <cols>
    <col min="1" max="1" width="10" style="171" bestFit="1" customWidth="1"/>
    <col min="2" max="2" width="92.42578125" style="161" customWidth="1"/>
    <col min="3" max="3" width="16.7109375" style="172" customWidth="1"/>
    <col min="4" max="4" width="73" style="161" customWidth="1"/>
    <col min="5" max="5" width="16" style="161" customWidth="1"/>
    <col min="6" max="6" width="18.5703125" style="161" customWidth="1"/>
    <col min="7" max="7" width="15.5703125" style="173" customWidth="1"/>
    <col min="8" max="9" width="17.7109375" style="173" customWidth="1"/>
    <col min="10" max="10" width="14.5703125" style="168" bestFit="1" customWidth="1"/>
    <col min="11" max="11" width="14.5703125" style="161" bestFit="1" customWidth="1"/>
    <col min="12" max="16384" width="8.85546875" style="161"/>
  </cols>
  <sheetData>
    <row r="1" spans="1:11" ht="77.25" thickBot="1">
      <c r="A1" s="155" t="s">
        <v>2</v>
      </c>
      <c r="B1" s="156" t="s">
        <v>0</v>
      </c>
      <c r="C1" s="157" t="s">
        <v>985</v>
      </c>
      <c r="D1" s="156" t="s">
        <v>986</v>
      </c>
      <c r="E1" s="158" t="s">
        <v>2179</v>
      </c>
      <c r="F1" s="159" t="s">
        <v>919</v>
      </c>
      <c r="G1" s="160" t="s">
        <v>987</v>
      </c>
      <c r="H1" s="175" t="s">
        <v>2183</v>
      </c>
      <c r="I1" s="175" t="s">
        <v>2182</v>
      </c>
      <c r="J1" s="177" t="s">
        <v>1002</v>
      </c>
      <c r="K1" s="175" t="s">
        <v>1474</v>
      </c>
    </row>
    <row r="2" spans="1:11" hidden="1">
      <c r="A2" s="271" t="s">
        <v>826</v>
      </c>
      <c r="B2" s="271" t="s">
        <v>685</v>
      </c>
      <c r="C2" s="272" t="s">
        <v>1492</v>
      </c>
      <c r="D2" s="273" t="s">
        <v>1493</v>
      </c>
      <c r="E2" s="274">
        <v>2575977.2980741276</v>
      </c>
      <c r="F2" s="274">
        <v>895663.51216608274</v>
      </c>
      <c r="G2" s="274">
        <v>895663.51</v>
      </c>
      <c r="H2" s="165">
        <f>INDEX('3.  UC Calculations by Hospital'!BS:BS,(MATCH('IGT Commitments by Affiliation'!$A:$A,'3.  UC Calculations by Hospital'!$B:$B,0)))</f>
        <v>18539.88</v>
      </c>
      <c r="I2" s="165">
        <f>INDEX('3.  UC Calculations by Hospital'!BR:BR,(MATCH('IGT Commitments by Affiliation'!$A:$A,'3.  UC Calculations by Hospital'!$B:$B,0)))</f>
        <v>42309.189044396393</v>
      </c>
      <c r="J2" s="178">
        <v>0.99999999758158875</v>
      </c>
      <c r="K2" s="176">
        <f>IF(H2&gt;0,H2*J2,0)</f>
        <v>18539.879955162945</v>
      </c>
    </row>
    <row r="3" spans="1:11" hidden="1">
      <c r="A3" s="271" t="s">
        <v>369</v>
      </c>
      <c r="B3" s="271" t="s">
        <v>680</v>
      </c>
      <c r="C3" s="272" t="s">
        <v>1494</v>
      </c>
      <c r="D3" s="272" t="s">
        <v>680</v>
      </c>
      <c r="E3" s="275">
        <v>1568366.3125795773</v>
      </c>
      <c r="F3" s="275">
        <v>544355.77842437068</v>
      </c>
      <c r="G3" s="275">
        <v>544355.78</v>
      </c>
      <c r="H3" s="165">
        <f>INDEX('3.  UC Calculations by Hospital'!BS:BS,(MATCH('IGT Commitments by Affiliation'!A:A,'3.  UC Calculations by Hospital'!B:B,0)))</f>
        <v>13487.33</v>
      </c>
      <c r="I3" s="165">
        <f>INDEX('3.  UC Calculations by Hospital'!BR:BR,(MATCH('IGT Commitments by Affiliation'!$A:$A,'3.  UC Calculations by Hospital'!$B:$B,0)))</f>
        <v>30778.950344289886</v>
      </c>
      <c r="J3" s="178">
        <v>1.0000000028944844</v>
      </c>
      <c r="K3" s="176">
        <f t="shared" ref="K3:K66" si="0">IF(H3&gt;0,H3*J3,0)</f>
        <v>13487.330039038867</v>
      </c>
    </row>
    <row r="4" spans="1:11" hidden="1">
      <c r="A4" s="271" t="s">
        <v>16</v>
      </c>
      <c r="B4" s="271" t="s">
        <v>14</v>
      </c>
      <c r="C4" s="272" t="s">
        <v>1495</v>
      </c>
      <c r="D4" s="276" t="s">
        <v>1496</v>
      </c>
      <c r="E4" s="275">
        <v>6588025.597880533</v>
      </c>
      <c r="F4" s="275">
        <v>2223268.0260652495</v>
      </c>
      <c r="G4" s="275">
        <v>2223268.0299999998</v>
      </c>
      <c r="H4" s="165">
        <f>INDEX('3.  UC Calculations by Hospital'!BS:BS,(MATCH('IGT Commitments by Affiliation'!A:A,'3.  UC Calculations by Hospital'!B:B,0)))</f>
        <v>38415.480000000003</v>
      </c>
      <c r="I4" s="165">
        <f>INDEX('3.  UC Calculations by Hospital'!BR:BR,(MATCH('IGT Commitments by Affiliation'!$A:$A,'3.  UC Calculations by Hospital'!$B:$B,0)))</f>
        <v>87666.562805098481</v>
      </c>
      <c r="J4" s="178">
        <v>1.0000000017698047</v>
      </c>
      <c r="K4" s="176">
        <f t="shared" si="0"/>
        <v>38415.480067987904</v>
      </c>
    </row>
    <row r="5" spans="1:11" hidden="1">
      <c r="A5" s="271" t="s">
        <v>18</v>
      </c>
      <c r="B5" s="271" t="s">
        <v>686</v>
      </c>
      <c r="C5" s="272" t="s">
        <v>1497</v>
      </c>
      <c r="D5" s="272" t="s">
        <v>1498</v>
      </c>
      <c r="E5" s="275">
        <v>27859651.966210671</v>
      </c>
      <c r="F5" s="275">
        <v>9091369.5209735148</v>
      </c>
      <c r="G5" s="275">
        <v>11545.52</v>
      </c>
      <c r="H5" s="165">
        <f>INDEX('3.  UC Calculations by Hospital'!BS:BS,(MATCH('IGT Commitments by Affiliation'!A:A,'3.  UC Calculations by Hospital'!B:B,0)))</f>
        <v>57392.46</v>
      </c>
      <c r="I5" s="165">
        <f>INDEX('3.  UC Calculations by Hospital'!BR:BR,(MATCH('IGT Commitments by Affiliation'!$A:$A,'3.  UC Calculations by Hospital'!$B:$B,0)))</f>
        <v>130973.20900652371</v>
      </c>
      <c r="J5" s="178">
        <v>1.269942880812933E-3</v>
      </c>
      <c r="K5" s="176">
        <f t="shared" si="0"/>
        <v>72.885145989341027</v>
      </c>
    </row>
    <row r="6" spans="1:11" hidden="1">
      <c r="A6" s="271" t="s">
        <v>18</v>
      </c>
      <c r="B6" s="271" t="s">
        <v>686</v>
      </c>
      <c r="C6" s="272" t="s">
        <v>1499</v>
      </c>
      <c r="D6" s="272" t="s">
        <v>669</v>
      </c>
      <c r="E6" s="275">
        <v>27859651.966210671</v>
      </c>
      <c r="F6" s="275">
        <v>9091369.5209735148</v>
      </c>
      <c r="G6" s="275">
        <v>3442999</v>
      </c>
      <c r="H6" s="165">
        <f>INDEX('3.  UC Calculations by Hospital'!BS:BS,(MATCH('IGT Commitments by Affiliation'!A:A,'3.  UC Calculations by Hospital'!B:B,0)))</f>
        <v>57392.46</v>
      </c>
      <c r="I6" s="165">
        <f>INDEX('3.  UC Calculations by Hospital'!BR:BR,(MATCH('IGT Commitments by Affiliation'!$A:$A,'3.  UC Calculations by Hospital'!$B:$B,0)))</f>
        <v>130973.20900652371</v>
      </c>
      <c r="J6" s="178">
        <v>0.37871070932240797</v>
      </c>
      <c r="K6" s="176">
        <f t="shared" si="0"/>
        <v>21735.139236357925</v>
      </c>
    </row>
    <row r="7" spans="1:11" hidden="1">
      <c r="A7" s="271" t="s">
        <v>18</v>
      </c>
      <c r="B7" s="271" t="s">
        <v>686</v>
      </c>
      <c r="C7" s="272" t="s">
        <v>1500</v>
      </c>
      <c r="D7" s="272" t="s">
        <v>1501</v>
      </c>
      <c r="E7" s="275">
        <v>27859651.966210671</v>
      </c>
      <c r="F7" s="275">
        <v>9091369.5209735148</v>
      </c>
      <c r="G7" s="275">
        <v>462632</v>
      </c>
      <c r="H7" s="165">
        <f>INDEX('3.  UC Calculations by Hospital'!BS:BS,(MATCH('IGT Commitments by Affiliation'!A:A,'3.  UC Calculations by Hospital'!B:B,0)))</f>
        <v>57392.46</v>
      </c>
      <c r="I7" s="165">
        <f>INDEX('3.  UC Calculations by Hospital'!BR:BR,(MATCH('IGT Commitments by Affiliation'!$A:$A,'3.  UC Calculations by Hospital'!$B:$B,0)))</f>
        <v>130973.20900652371</v>
      </c>
      <c r="J7" s="178">
        <v>5.0886942713385695E-2</v>
      </c>
      <c r="K7" s="176">
        <f t="shared" si="0"/>
        <v>2920.5268242002799</v>
      </c>
    </row>
    <row r="8" spans="1:11" hidden="1">
      <c r="A8" s="271" t="s">
        <v>18</v>
      </c>
      <c r="B8" s="271" t="s">
        <v>686</v>
      </c>
      <c r="C8" s="272" t="s">
        <v>1502</v>
      </c>
      <c r="D8" s="272" t="s">
        <v>1503</v>
      </c>
      <c r="E8" s="275">
        <v>27859651.966210671</v>
      </c>
      <c r="F8" s="275">
        <v>9091369.5209735148</v>
      </c>
      <c r="G8" s="275">
        <v>1731194</v>
      </c>
      <c r="H8" s="165">
        <f>INDEX('3.  UC Calculations by Hospital'!BS:BS,(MATCH('IGT Commitments by Affiliation'!A:A,'3.  UC Calculations by Hospital'!B:B,0)))</f>
        <v>57392.46</v>
      </c>
      <c r="I8" s="165">
        <f>INDEX('3.  UC Calculations by Hospital'!BR:BR,(MATCH('IGT Commitments by Affiliation'!$A:$A,'3.  UC Calculations by Hospital'!$B:$B,0)))</f>
        <v>130973.20900652371</v>
      </c>
      <c r="J8" s="178">
        <v>0.19042169565390427</v>
      </c>
      <c r="K8" s="176">
        <f t="shared" si="0"/>
        <v>10928.769550948875</v>
      </c>
    </row>
    <row r="9" spans="1:11" hidden="1">
      <c r="A9" s="271" t="s">
        <v>18</v>
      </c>
      <c r="B9" s="271" t="s">
        <v>686</v>
      </c>
      <c r="C9" s="272" t="s">
        <v>1504</v>
      </c>
      <c r="D9" s="272" t="s">
        <v>1505</v>
      </c>
      <c r="E9" s="275">
        <v>27859651.966210671</v>
      </c>
      <c r="F9" s="275">
        <v>9091369.5209735148</v>
      </c>
      <c r="G9" s="275">
        <v>3442999</v>
      </c>
      <c r="H9" s="165">
        <f>INDEX('3.  UC Calculations by Hospital'!BS:BS,(MATCH('IGT Commitments by Affiliation'!A:A,'3.  UC Calculations by Hospital'!B:B,0)))</f>
        <v>57392.46</v>
      </c>
      <c r="I9" s="165">
        <f>INDEX('3.  UC Calculations by Hospital'!BR:BR,(MATCH('IGT Commitments by Affiliation'!$A:$A,'3.  UC Calculations by Hospital'!$B:$B,0)))</f>
        <v>130973.20900652371</v>
      </c>
      <c r="J9" s="178">
        <v>0.37871070932240797</v>
      </c>
      <c r="K9" s="176">
        <f t="shared" si="0"/>
        <v>21735.139236357925</v>
      </c>
    </row>
    <row r="10" spans="1:11" hidden="1">
      <c r="A10" s="271" t="s">
        <v>54</v>
      </c>
      <c r="B10" s="271" t="s">
        <v>1032</v>
      </c>
      <c r="C10" s="272" t="s">
        <v>1506</v>
      </c>
      <c r="D10" s="273" t="s">
        <v>1507</v>
      </c>
      <c r="E10" s="275">
        <v>383311.78622025473</v>
      </c>
      <c r="F10" s="275">
        <v>148757.70671571561</v>
      </c>
      <c r="G10" s="275">
        <v>148757.71</v>
      </c>
      <c r="H10" s="165">
        <f>INDEX('3.  UC Calculations by Hospital'!BS:BS,(MATCH('IGT Commitments by Affiliation'!A:A,'3.  UC Calculations by Hospital'!B:B,0)))</f>
        <v>27368.37</v>
      </c>
      <c r="I10" s="165">
        <f>INDEX('3.  UC Calculations by Hospital'!BR:BR,(MATCH('IGT Commitments by Affiliation'!$A:$A,'3.  UC Calculations by Hospital'!$B:$B,0)))</f>
        <v>62456.35766249086</v>
      </c>
      <c r="J10" s="178">
        <v>1.0000000220780789</v>
      </c>
      <c r="K10" s="176">
        <f t="shared" si="0"/>
        <v>27368.37060424103</v>
      </c>
    </row>
    <row r="11" spans="1:11" hidden="1">
      <c r="A11" s="271" t="s">
        <v>454</v>
      </c>
      <c r="B11" s="271" t="s">
        <v>1033</v>
      </c>
      <c r="C11" s="272" t="s">
        <v>1508</v>
      </c>
      <c r="D11" s="276" t="s">
        <v>1509</v>
      </c>
      <c r="E11" s="275">
        <v>47691384.555233881</v>
      </c>
      <c r="F11" s="275">
        <v>17807647.871003486</v>
      </c>
      <c r="G11" s="275">
        <v>17807647.870000001</v>
      </c>
      <c r="H11" s="165">
        <f>INDEX('3.  UC Calculations by Hospital'!BS:BS,(MATCH('IGT Commitments by Affiliation'!A:A,'3.  UC Calculations by Hospital'!B:B,0)))</f>
        <v>335464.55</v>
      </c>
      <c r="I11" s="165">
        <f>INDEX('3.  UC Calculations by Hospital'!BR:BR,(MATCH('IGT Commitments by Affiliation'!$A:$A,'3.  UC Calculations by Hospital'!$B:$B,0)))</f>
        <v>765551.2498165369</v>
      </c>
      <c r="J11" s="178">
        <v>0.99999999994364863</v>
      </c>
      <c r="K11" s="176">
        <f t="shared" si="0"/>
        <v>335464.54998109612</v>
      </c>
    </row>
    <row r="12" spans="1:11" hidden="1">
      <c r="A12" s="271" t="s">
        <v>20</v>
      </c>
      <c r="B12" s="271" t="s">
        <v>1034</v>
      </c>
      <c r="C12" s="272" t="s">
        <v>1510</v>
      </c>
      <c r="D12" s="272" t="s">
        <v>668</v>
      </c>
      <c r="E12" s="275">
        <v>50156703.634107098</v>
      </c>
      <c r="F12" s="275">
        <v>17587423.322231732</v>
      </c>
      <c r="G12" s="275">
        <v>17587423.322231732</v>
      </c>
      <c r="H12" s="165">
        <f>INDEX('3.  UC Calculations by Hospital'!BS:BS,(MATCH('IGT Commitments by Affiliation'!A:A,'3.  UC Calculations by Hospital'!B:B,0)))</f>
        <v>24894.54</v>
      </c>
      <c r="I12" s="165">
        <f>INDEX('3.  UC Calculations by Hospital'!BR:BR,(MATCH('IGT Commitments by Affiliation'!$A:$A,'3.  UC Calculations by Hospital'!$B:$B,0)))</f>
        <v>56810.925866086036</v>
      </c>
      <c r="J12" s="178">
        <v>1</v>
      </c>
      <c r="K12" s="176">
        <f t="shared" si="0"/>
        <v>24894.54</v>
      </c>
    </row>
    <row r="13" spans="1:11" hidden="1">
      <c r="A13" s="271" t="s">
        <v>23</v>
      </c>
      <c r="B13" s="271" t="s">
        <v>1035</v>
      </c>
      <c r="C13" s="272" t="s">
        <v>1511</v>
      </c>
      <c r="D13" s="272" t="s">
        <v>668</v>
      </c>
      <c r="E13" s="275">
        <v>36550113.885891601</v>
      </c>
      <c r="F13" s="275">
        <v>12816973.864847699</v>
      </c>
      <c r="G13" s="275">
        <v>12247261.593151035</v>
      </c>
      <c r="H13" s="165">
        <f>INDEX('3.  UC Calculations by Hospital'!BS:BS,(MATCH('IGT Commitments by Affiliation'!A:A,'3.  UC Calculations by Hospital'!B:B,0)))</f>
        <v>-5294.68</v>
      </c>
      <c r="I13" s="165">
        <f>INDEX('3.  UC Calculations by Hospital'!BR:BR,(MATCH('IGT Commitments by Affiliation'!$A:$A,'3.  UC Calculations by Hospital'!$B:$B,0)))</f>
        <v>-12082.8015691787</v>
      </c>
      <c r="J13" s="178">
        <v>0.95555017294221234</v>
      </c>
      <c r="K13" s="176">
        <f t="shared" si="0"/>
        <v>0</v>
      </c>
    </row>
    <row r="14" spans="1:11" hidden="1">
      <c r="A14" s="271" t="s">
        <v>23</v>
      </c>
      <c r="B14" s="271" t="s">
        <v>1035</v>
      </c>
      <c r="C14" s="272" t="s">
        <v>1512</v>
      </c>
      <c r="D14" s="276" t="s">
        <v>1513</v>
      </c>
      <c r="E14" s="275">
        <v>36550113.885891601</v>
      </c>
      <c r="F14" s="275">
        <v>12816973.864847699</v>
      </c>
      <c r="G14" s="275">
        <v>569712.27</v>
      </c>
      <c r="H14" s="165">
        <f>INDEX('3.  UC Calculations by Hospital'!BS:BS,(MATCH('IGT Commitments by Affiliation'!A:A,'3.  UC Calculations by Hospital'!B:B,0)))</f>
        <v>-5294.68</v>
      </c>
      <c r="I14" s="165">
        <f>INDEX('3.  UC Calculations by Hospital'!BR:BR,(MATCH('IGT Commitments by Affiliation'!$A:$A,'3.  UC Calculations by Hospital'!$B:$B,0)))</f>
        <v>-12082.8015691787</v>
      </c>
      <c r="J14" s="178">
        <v>4.4449826925411287E-2</v>
      </c>
      <c r="K14" s="176">
        <f t="shared" si="0"/>
        <v>0</v>
      </c>
    </row>
    <row r="15" spans="1:11" hidden="1">
      <c r="A15" s="271" t="s">
        <v>49</v>
      </c>
      <c r="B15" s="271" t="s">
        <v>47</v>
      </c>
      <c r="C15" s="272" t="s">
        <v>1514</v>
      </c>
      <c r="D15" s="276" t="s">
        <v>1496</v>
      </c>
      <c r="E15" s="275">
        <v>33535220.181473456</v>
      </c>
      <c r="F15" s="275">
        <v>11695585.931513667</v>
      </c>
      <c r="G15" s="275">
        <v>11695585.93</v>
      </c>
      <c r="H15" s="165">
        <f>INDEX('3.  UC Calculations by Hospital'!BS:BS,(MATCH('IGT Commitments by Affiliation'!A:A,'3.  UC Calculations by Hospital'!B:B,0)))</f>
        <v>85877.79</v>
      </c>
      <c r="I15" s="165">
        <f>INDEX('3.  UC Calculations by Hospital'!BR:BR,(MATCH('IGT Commitments by Affiliation'!$A:$A,'3.  UC Calculations by Hospital'!$B:$B,0)))</f>
        <v>195978.53030966409</v>
      </c>
      <c r="J15" s="178">
        <v>0.99999999987057786</v>
      </c>
      <c r="K15" s="176">
        <f t="shared" si="0"/>
        <v>85877.789988885503</v>
      </c>
    </row>
    <row r="16" spans="1:11" hidden="1">
      <c r="A16" s="271" t="s">
        <v>1290</v>
      </c>
      <c r="B16" s="271" t="s">
        <v>1036</v>
      </c>
      <c r="C16" s="272" t="s">
        <v>1515</v>
      </c>
      <c r="D16" s="272" t="s">
        <v>721</v>
      </c>
      <c r="E16" s="275">
        <v>9337235.8045255486</v>
      </c>
      <c r="F16" s="275">
        <v>3164482.5327730952</v>
      </c>
      <c r="G16" s="275">
        <v>571460.60284111067</v>
      </c>
      <c r="H16" s="165">
        <f>INDEX('3.  UC Calculations by Hospital'!BS:BS,(MATCH('IGT Commitments by Affiliation'!A:A,'3.  UC Calculations by Hospital'!B:B,0)))</f>
        <v>49303.56</v>
      </c>
      <c r="I16" s="165">
        <f>INDEX('3.  UC Calculations by Hospital'!BR:BR,(MATCH('IGT Commitments by Affiliation'!$A:$A,'3.  UC Calculations by Hospital'!$B:$B,0)))</f>
        <v>112513.8426313377</v>
      </c>
      <c r="J16" s="178">
        <v>0.18058579781141312</v>
      </c>
      <c r="K16" s="176">
        <f t="shared" si="0"/>
        <v>8903.5227175428754</v>
      </c>
    </row>
    <row r="17" spans="1:11" hidden="1">
      <c r="A17" s="271" t="s">
        <v>1290</v>
      </c>
      <c r="B17" s="271" t="s">
        <v>1036</v>
      </c>
      <c r="C17" s="272" t="s">
        <v>1516</v>
      </c>
      <c r="D17" s="272" t="s">
        <v>1517</v>
      </c>
      <c r="E17" s="275">
        <v>9337235.8045255486</v>
      </c>
      <c r="F17" s="275">
        <v>3164482.5327730952</v>
      </c>
      <c r="G17" s="275">
        <v>2593021.9299319843</v>
      </c>
      <c r="H17" s="165">
        <f>INDEX('3.  UC Calculations by Hospital'!BS:BS,(MATCH('IGT Commitments by Affiliation'!A:A,'3.  UC Calculations by Hospital'!B:B,0)))</f>
        <v>49303.56</v>
      </c>
      <c r="I17" s="165">
        <f>INDEX('3.  UC Calculations by Hospital'!BR:BR,(MATCH('IGT Commitments by Affiliation'!$A:$A,'3.  UC Calculations by Hospital'!$B:$B,0)))</f>
        <v>112513.8426313377</v>
      </c>
      <c r="J17" s="178">
        <v>0.81941420218858685</v>
      </c>
      <c r="K17" s="176">
        <f t="shared" si="0"/>
        <v>40400.037282457124</v>
      </c>
    </row>
    <row r="18" spans="1:11" hidden="1">
      <c r="A18" s="271" t="s">
        <v>62</v>
      </c>
      <c r="B18" s="271" t="s">
        <v>1037</v>
      </c>
      <c r="C18" s="272" t="s">
        <v>1518</v>
      </c>
      <c r="D18" s="272" t="s">
        <v>1519</v>
      </c>
      <c r="E18" s="275">
        <v>1041962.1770347706</v>
      </c>
      <c r="F18" s="275">
        <v>355741.01696263644</v>
      </c>
      <c r="G18" s="275">
        <v>355741.02</v>
      </c>
      <c r="H18" s="165">
        <f>INDEX('3.  UC Calculations by Hospital'!BS:BS,(MATCH('IGT Commitments by Affiliation'!A:A,'3.  UC Calculations by Hospital'!B:B,0)))</f>
        <v>3457</v>
      </c>
      <c r="I18" s="165">
        <f>INDEX('3.  UC Calculations by Hospital'!BR:BR,(MATCH('IGT Commitments by Affiliation'!$A:$A,'3.  UC Calculations by Hospital'!$B:$B,0)))</f>
        <v>7889.1075708918506</v>
      </c>
      <c r="J18" s="178">
        <v>1.0000000085381315</v>
      </c>
      <c r="K18" s="176">
        <f t="shared" si="0"/>
        <v>3457.0000295163209</v>
      </c>
    </row>
    <row r="19" spans="1:11" hidden="1">
      <c r="A19" s="271" t="s">
        <v>266</v>
      </c>
      <c r="B19" s="271" t="s">
        <v>722</v>
      </c>
      <c r="C19" s="272" t="s">
        <v>1520</v>
      </c>
      <c r="D19" s="276" t="s">
        <v>1521</v>
      </c>
      <c r="E19" s="275">
        <v>1623236.5386145364</v>
      </c>
      <c r="F19" s="275">
        <v>639147.43293288979</v>
      </c>
      <c r="G19" s="275">
        <v>639147.43000000005</v>
      </c>
      <c r="H19" s="165">
        <f>INDEX('3.  UC Calculations by Hospital'!BS:BS,(MATCH('IGT Commitments by Affiliation'!A:A,'3.  UC Calculations by Hospital'!B:B,0)))</f>
        <v>15929.42</v>
      </c>
      <c r="I19" s="165">
        <f>INDEX('3.  UC Calculations by Hospital'!BR:BR,(MATCH('IGT Commitments by Affiliation'!$A:$A,'3.  UC Calculations by Hospital'!$B:$B,0)))</f>
        <v>36351.940188138979</v>
      </c>
      <c r="J19" s="178">
        <v>0.99999999541124696</v>
      </c>
      <c r="K19" s="176">
        <f t="shared" si="0"/>
        <v>15929.419926903825</v>
      </c>
    </row>
    <row r="20" spans="1:11" hidden="1">
      <c r="A20" s="271" t="s">
        <v>66</v>
      </c>
      <c r="B20" s="271" t="s">
        <v>1522</v>
      </c>
      <c r="C20" s="272" t="s">
        <v>1523</v>
      </c>
      <c r="D20" s="276" t="s">
        <v>1524</v>
      </c>
      <c r="E20" s="275">
        <v>435509</v>
      </c>
      <c r="F20" s="275">
        <v>170125.89598199999</v>
      </c>
      <c r="G20" s="275">
        <v>170125.89598199999</v>
      </c>
      <c r="H20" s="165" t="e">
        <f>INDEX('3.  UC Calculations by Hospital'!BS:BS,(MATCH('IGT Commitments by Affiliation'!A:A,'3.  UC Calculations by Hospital'!B:B,0)))</f>
        <v>#N/A</v>
      </c>
      <c r="I20" s="165" t="e">
        <f>INDEX('3.  UC Calculations by Hospital'!BR:BR,(MATCH('IGT Commitments by Affiliation'!$A:$A,'3.  UC Calculations by Hospital'!$B:$B,0)))</f>
        <v>#N/A</v>
      </c>
      <c r="J20" s="178">
        <v>1</v>
      </c>
      <c r="K20" s="176" t="e">
        <f t="shared" si="0"/>
        <v>#N/A</v>
      </c>
    </row>
    <row r="21" spans="1:11" hidden="1">
      <c r="A21" s="271" t="s">
        <v>300</v>
      </c>
      <c r="B21" s="271" t="s">
        <v>1039</v>
      </c>
      <c r="C21" s="272" t="s">
        <v>1525</v>
      </c>
      <c r="D21" s="276" t="s">
        <v>1526</v>
      </c>
      <c r="E21" s="275">
        <v>5479123.6475274917</v>
      </c>
      <c r="F21" s="275">
        <v>1972932.9502485469</v>
      </c>
      <c r="G21" s="275">
        <v>1972932.95</v>
      </c>
      <c r="H21" s="165">
        <f>INDEX('3.  UC Calculations by Hospital'!BS:BS,(MATCH('IGT Commitments by Affiliation'!A:A,'3.  UC Calculations by Hospital'!B:B,0)))</f>
        <v>43998.11</v>
      </c>
      <c r="I21" s="165">
        <f>INDEX('3.  UC Calculations by Hospital'!BR:BR,(MATCH('IGT Commitments by Affiliation'!$A:$A,'3.  UC Calculations by Hospital'!$B:$B,0)))</f>
        <v>100406.46146434313</v>
      </c>
      <c r="J21" s="178">
        <v>0.99999999987402155</v>
      </c>
      <c r="K21" s="176">
        <f t="shared" si="0"/>
        <v>43998.109994457183</v>
      </c>
    </row>
    <row r="22" spans="1:11" hidden="1">
      <c r="A22" s="271" t="s">
        <v>67</v>
      </c>
      <c r="B22" s="271" t="s">
        <v>1527</v>
      </c>
      <c r="C22" s="272" t="s">
        <v>1528</v>
      </c>
      <c r="D22" s="276" t="s">
        <v>1524</v>
      </c>
      <c r="E22" s="275">
        <v>552485</v>
      </c>
      <c r="F22" s="275">
        <v>210631.80690999998</v>
      </c>
      <c r="G22" s="275">
        <v>210631.80690999998</v>
      </c>
      <c r="H22" s="165" t="e">
        <f>INDEX('3.  UC Calculations by Hospital'!BS:BS,(MATCH('IGT Commitments by Affiliation'!A:A,'3.  UC Calculations by Hospital'!B:B,0)))</f>
        <v>#N/A</v>
      </c>
      <c r="I22" s="165" t="e">
        <f>INDEX('3.  UC Calculations by Hospital'!BR:BR,(MATCH('IGT Commitments by Affiliation'!$A:$A,'3.  UC Calculations by Hospital'!$B:$B,0)))</f>
        <v>#N/A</v>
      </c>
      <c r="J22" s="178">
        <v>1</v>
      </c>
      <c r="K22" s="176" t="e">
        <f t="shared" si="0"/>
        <v>#N/A</v>
      </c>
    </row>
    <row r="23" spans="1:11" hidden="1">
      <c r="A23" s="271" t="s">
        <v>842</v>
      </c>
      <c r="B23" s="271" t="s">
        <v>707</v>
      </c>
      <c r="C23" s="272" t="s">
        <v>1529</v>
      </c>
      <c r="D23" s="272" t="s">
        <v>707</v>
      </c>
      <c r="E23" s="275">
        <v>1579053.9125146484</v>
      </c>
      <c r="F23" s="275">
        <v>572398.82559591893</v>
      </c>
      <c r="G23" s="275">
        <v>572398.82999999996</v>
      </c>
      <c r="H23" s="165">
        <f>INDEX('3.  UC Calculations by Hospital'!BS:BS,(MATCH('IGT Commitments by Affiliation'!A:A,'3.  UC Calculations by Hospital'!B:B,0)))</f>
        <v>12907.38</v>
      </c>
      <c r="I23" s="165">
        <f>INDEX('3.  UC Calculations by Hospital'!BR:BR,(MATCH('IGT Commitments by Affiliation'!$A:$A,'3.  UC Calculations by Hospital'!$B:$B,0)))</f>
        <v>29455.472345290007</v>
      </c>
      <c r="J23" s="178">
        <v>1.0000000076940776</v>
      </c>
      <c r="K23" s="176">
        <f t="shared" si="0"/>
        <v>12907.380099310383</v>
      </c>
    </row>
    <row r="24" spans="1:11" hidden="1">
      <c r="A24" s="271" t="s">
        <v>252</v>
      </c>
      <c r="B24" s="271" t="s">
        <v>250</v>
      </c>
      <c r="C24" s="272" t="s">
        <v>1530</v>
      </c>
      <c r="D24" s="272" t="s">
        <v>721</v>
      </c>
      <c r="E24" s="275">
        <v>38719063.190577269</v>
      </c>
      <c r="F24" s="275">
        <v>13007122.15065296</v>
      </c>
      <c r="G24" s="275">
        <v>2348901.5308061684</v>
      </c>
      <c r="H24" s="165">
        <f>INDEX('3.  UC Calculations by Hospital'!BS:BS,(MATCH('IGT Commitments by Affiliation'!A:A,'3.  UC Calculations by Hospital'!B:B,0)))</f>
        <v>229733.75</v>
      </c>
      <c r="I24" s="165">
        <f>INDEX('3.  UC Calculations by Hospital'!BR:BR,(MATCH('IGT Commitments by Affiliation'!$A:$A,'3.  UC Calculations by Hospital'!$B:$B,0)))</f>
        <v>524266.89103313349</v>
      </c>
      <c r="J24" s="178">
        <v>0.18058579781141312</v>
      </c>
      <c r="K24" s="176">
        <f t="shared" si="0"/>
        <v>41486.652527957733</v>
      </c>
    </row>
    <row r="25" spans="1:11" hidden="1">
      <c r="A25" s="271" t="s">
        <v>252</v>
      </c>
      <c r="B25" s="271" t="s">
        <v>250</v>
      </c>
      <c r="C25" s="272" t="s">
        <v>1531</v>
      </c>
      <c r="D25" s="272" t="s">
        <v>1517</v>
      </c>
      <c r="E25" s="275">
        <v>38719063.190577269</v>
      </c>
      <c r="F25" s="275">
        <v>13007122.15065296</v>
      </c>
      <c r="G25" s="275">
        <v>10658220.619846791</v>
      </c>
      <c r="H25" s="165">
        <f>INDEX('3.  UC Calculations by Hospital'!BS:BS,(MATCH('IGT Commitments by Affiliation'!A:A,'3.  UC Calculations by Hospital'!B:B,0)))</f>
        <v>229733.75</v>
      </c>
      <c r="I25" s="165">
        <f>INDEX('3.  UC Calculations by Hospital'!BR:BR,(MATCH('IGT Commitments by Affiliation'!$A:$A,'3.  UC Calculations by Hospital'!$B:$B,0)))</f>
        <v>524266.89103313349</v>
      </c>
      <c r="J25" s="178">
        <v>0.81941420218858685</v>
      </c>
      <c r="K25" s="176">
        <f t="shared" si="0"/>
        <v>188247.09747204225</v>
      </c>
    </row>
    <row r="26" spans="1:11" hidden="1">
      <c r="A26" s="271" t="s">
        <v>322</v>
      </c>
      <c r="B26" s="271" t="s">
        <v>320</v>
      </c>
      <c r="C26" s="272" t="s">
        <v>1532</v>
      </c>
      <c r="D26" s="272" t="s">
        <v>721</v>
      </c>
      <c r="E26" s="275">
        <v>63574199.399073422</v>
      </c>
      <c r="F26" s="275">
        <v>22673382.948047973</v>
      </c>
      <c r="G26" s="275">
        <v>4094490.9487569332</v>
      </c>
      <c r="H26" s="165">
        <f>INDEX('3.  UC Calculations by Hospital'!BS:BS,(MATCH('IGT Commitments by Affiliation'!A:A,'3.  UC Calculations by Hospital'!B:B,0)))</f>
        <v>191579.51</v>
      </c>
      <c r="I26" s="165">
        <f>INDEX('3.  UC Calculations by Hospital'!BR:BR,(MATCH('IGT Commitments by Affiliation'!$A:$A,'3.  UC Calculations by Hospital'!$B:$B,0)))</f>
        <v>437196.52297087386</v>
      </c>
      <c r="J26" s="178">
        <v>0.18058579781141312</v>
      </c>
      <c r="K26" s="176">
        <f t="shared" si="0"/>
        <v>34596.538657669604</v>
      </c>
    </row>
    <row r="27" spans="1:11" hidden="1">
      <c r="A27" s="271" t="s">
        <v>322</v>
      </c>
      <c r="B27" s="271" t="s">
        <v>320</v>
      </c>
      <c r="C27" s="272" t="s">
        <v>1533</v>
      </c>
      <c r="D27" s="272" t="s">
        <v>1517</v>
      </c>
      <c r="E27" s="275">
        <v>63574199.399073422</v>
      </c>
      <c r="F27" s="275">
        <v>22673382.948047973</v>
      </c>
      <c r="G27" s="275">
        <v>18578891.99929104</v>
      </c>
      <c r="H27" s="165">
        <f>INDEX('3.  UC Calculations by Hospital'!BS:BS,(MATCH('IGT Commitments by Affiliation'!A:A,'3.  UC Calculations by Hospital'!B:B,0)))</f>
        <v>191579.51</v>
      </c>
      <c r="I27" s="165">
        <f>INDEX('3.  UC Calculations by Hospital'!BR:BR,(MATCH('IGT Commitments by Affiliation'!$A:$A,'3.  UC Calculations by Hospital'!$B:$B,0)))</f>
        <v>437196.52297087386</v>
      </c>
      <c r="J27" s="178">
        <v>0.81941420218858685</v>
      </c>
      <c r="K27" s="176">
        <f t="shared" si="0"/>
        <v>156982.97134233039</v>
      </c>
    </row>
    <row r="28" spans="1:11" hidden="1">
      <c r="A28" s="271" t="s">
        <v>511</v>
      </c>
      <c r="B28" s="271" t="s">
        <v>510</v>
      </c>
      <c r="C28" s="272" t="s">
        <v>1534</v>
      </c>
      <c r="D28" s="272" t="s">
        <v>721</v>
      </c>
      <c r="E28" s="275">
        <v>19944953.838701285</v>
      </c>
      <c r="F28" s="275">
        <v>6968537.5616969028</v>
      </c>
      <c r="G28" s="275">
        <v>1258418.9151578348</v>
      </c>
      <c r="H28" s="165">
        <f>INDEX('3.  UC Calculations by Hospital'!BS:BS,(MATCH('IGT Commitments by Affiliation'!A:A,'3.  UC Calculations by Hospital'!B:B,0)))</f>
        <v>45984.12</v>
      </c>
      <c r="I28" s="165">
        <f>INDEX('3.  UC Calculations by Hospital'!BR:BR,(MATCH('IGT Commitments by Affiliation'!$A:$A,'3.  UC Calculations by Hospital'!$B:$B,0)))</f>
        <v>104938.67249229364</v>
      </c>
      <c r="J28" s="178">
        <v>0.18058579781141312</v>
      </c>
      <c r="K28" s="176">
        <f t="shared" si="0"/>
        <v>8304.0789968557583</v>
      </c>
    </row>
    <row r="29" spans="1:11" hidden="1">
      <c r="A29" s="271" t="s">
        <v>511</v>
      </c>
      <c r="B29" s="271" t="s">
        <v>510</v>
      </c>
      <c r="C29" s="272" t="s">
        <v>1535</v>
      </c>
      <c r="D29" s="272" t="s">
        <v>1517</v>
      </c>
      <c r="E29" s="275">
        <v>19944953.838701285</v>
      </c>
      <c r="F29" s="275">
        <v>6968537.5616969028</v>
      </c>
      <c r="G29" s="275">
        <v>5710118.6465390678</v>
      </c>
      <c r="H29" s="165">
        <f>INDEX('3.  UC Calculations by Hospital'!BS:BS,(MATCH('IGT Commitments by Affiliation'!A:A,'3.  UC Calculations by Hospital'!B:B,0)))</f>
        <v>45984.12</v>
      </c>
      <c r="I29" s="165">
        <f>INDEX('3.  UC Calculations by Hospital'!BR:BR,(MATCH('IGT Commitments by Affiliation'!$A:$A,'3.  UC Calculations by Hospital'!$B:$B,0)))</f>
        <v>104938.67249229364</v>
      </c>
      <c r="J29" s="178">
        <v>0.81941420218858685</v>
      </c>
      <c r="K29" s="176">
        <f t="shared" si="0"/>
        <v>37680.041003144244</v>
      </c>
    </row>
    <row r="30" spans="1:11" hidden="1">
      <c r="A30" s="271" t="s">
        <v>477</v>
      </c>
      <c r="B30" s="271" t="s">
        <v>475</v>
      </c>
      <c r="C30" s="272" t="s">
        <v>1536</v>
      </c>
      <c r="D30" s="272" t="s">
        <v>1537</v>
      </c>
      <c r="E30" s="275">
        <v>14790123.813650554</v>
      </c>
      <c r="F30" s="275">
        <v>4884764.3764536725</v>
      </c>
      <c r="G30" s="275">
        <v>1864582</v>
      </c>
      <c r="H30" s="165">
        <f>INDEX('3.  UC Calculations by Hospital'!BS:BS,(MATCH('IGT Commitments by Affiliation'!A:A,'3.  UC Calculations by Hospital'!B:B,0)))</f>
        <v>59711</v>
      </c>
      <c r="I30" s="165">
        <f>INDEX('3.  UC Calculations by Hospital'!BR:BR,(MATCH('IGT Commitments by Affiliation'!$A:$A,'3.  UC Calculations by Hospital'!$B:$B,0)))</f>
        <v>136264.26627358701</v>
      </c>
      <c r="J30" s="178">
        <v>0.38171380568282032</v>
      </c>
      <c r="K30" s="176">
        <f t="shared" si="0"/>
        <v>22792.513051126884</v>
      </c>
    </row>
    <row r="31" spans="1:11" hidden="1">
      <c r="A31" s="271" t="s">
        <v>477</v>
      </c>
      <c r="B31" s="271" t="s">
        <v>475</v>
      </c>
      <c r="C31" s="272" t="s">
        <v>1538</v>
      </c>
      <c r="D31" s="272" t="s">
        <v>1539</v>
      </c>
      <c r="E31" s="275">
        <v>14790123.813650554</v>
      </c>
      <c r="F31" s="275">
        <v>4884764.3764536725</v>
      </c>
      <c r="G31" s="275">
        <v>3020182.3764536725</v>
      </c>
      <c r="H31" s="165">
        <f>INDEX('3.  UC Calculations by Hospital'!BS:BS,(MATCH('IGT Commitments by Affiliation'!A:A,'3.  UC Calculations by Hospital'!B:B,0)))</f>
        <v>59711</v>
      </c>
      <c r="I31" s="165">
        <f>INDEX('3.  UC Calculations by Hospital'!BR:BR,(MATCH('IGT Commitments by Affiliation'!$A:$A,'3.  UC Calculations by Hospital'!$B:$B,0)))</f>
        <v>136264.26627358701</v>
      </c>
      <c r="J31" s="178">
        <v>0.61828619431717968</v>
      </c>
      <c r="K31" s="176">
        <f t="shared" si="0"/>
        <v>36918.486948873113</v>
      </c>
    </row>
    <row r="32" spans="1:11" hidden="1">
      <c r="A32" s="271" t="s">
        <v>68</v>
      </c>
      <c r="B32" s="271" t="s">
        <v>1540</v>
      </c>
      <c r="C32" s="272" t="s">
        <v>1541</v>
      </c>
      <c r="D32" s="276" t="s">
        <v>1524</v>
      </c>
      <c r="E32" s="275">
        <v>139712</v>
      </c>
      <c r="F32" s="275">
        <v>46169.067503999999</v>
      </c>
      <c r="G32" s="275">
        <v>46169.067503999999</v>
      </c>
      <c r="H32" s="165" t="e">
        <f>INDEX('3.  UC Calculations by Hospital'!BS:BS,(MATCH('IGT Commitments by Affiliation'!A:A,'3.  UC Calculations by Hospital'!B:B,0)))</f>
        <v>#N/A</v>
      </c>
      <c r="I32" s="165" t="e">
        <f>INDEX('3.  UC Calculations by Hospital'!BR:BR,(MATCH('IGT Commitments by Affiliation'!$A:$A,'3.  UC Calculations by Hospital'!$B:$B,0)))</f>
        <v>#N/A</v>
      </c>
      <c r="J32" s="178">
        <v>1</v>
      </c>
      <c r="K32" s="176" t="e">
        <f t="shared" si="0"/>
        <v>#N/A</v>
      </c>
    </row>
    <row r="33" spans="1:11" hidden="1">
      <c r="A33" s="271" t="s">
        <v>1011</v>
      </c>
      <c r="B33" s="271" t="s">
        <v>1042</v>
      </c>
      <c r="C33" s="272" t="s">
        <v>1542</v>
      </c>
      <c r="D33" s="272" t="s">
        <v>1517</v>
      </c>
      <c r="E33" s="275">
        <v>5002352.2704968732</v>
      </c>
      <c r="F33" s="275">
        <v>2192030.7649317295</v>
      </c>
      <c r="G33" s="275">
        <v>2192030.7649317295</v>
      </c>
      <c r="H33" s="165">
        <f>INDEX('3.  UC Calculations by Hospital'!BS:BS,(MATCH('IGT Commitments by Affiliation'!A:A,'3.  UC Calculations by Hospital'!B:B,0)))</f>
        <v>30941.52</v>
      </c>
      <c r="I33" s="165">
        <f>INDEX('3.  UC Calculations by Hospital'!BR:BR,(MATCH('IGT Commitments by Affiliation'!$A:$A,'3.  UC Calculations by Hospital'!$B:$B,0)))</f>
        <v>70610.512645795941</v>
      </c>
      <c r="J33" s="178">
        <v>1</v>
      </c>
      <c r="K33" s="176">
        <f t="shared" si="0"/>
        <v>30941.52</v>
      </c>
    </row>
    <row r="34" spans="1:11" hidden="1">
      <c r="A34" s="271" t="s">
        <v>981</v>
      </c>
      <c r="B34" s="271" t="s">
        <v>323</v>
      </c>
      <c r="C34" s="272" t="s">
        <v>1543</v>
      </c>
      <c r="D34" s="272" t="s">
        <v>1544</v>
      </c>
      <c r="E34" s="275">
        <v>1230961.0564542161</v>
      </c>
      <c r="F34" s="275">
        <v>339404.5657662375</v>
      </c>
      <c r="G34" s="275">
        <v>339404.57</v>
      </c>
      <c r="H34" s="165">
        <f>INDEX('3.  UC Calculations by Hospital'!BS:BS,(MATCH('IGT Commitments by Affiliation'!A:A,'3.  UC Calculations by Hospital'!B:B,0)))</f>
        <v>9471.23</v>
      </c>
      <c r="I34" s="165">
        <f>INDEX('3.  UC Calculations by Hospital'!BR:BR,(MATCH('IGT Commitments by Affiliation'!$A:$A,'3.  UC Calculations by Hospital'!$B:$B,0)))</f>
        <v>21613.95862923807</v>
      </c>
      <c r="J34" s="178">
        <v>1.0000000124740882</v>
      </c>
      <c r="K34" s="176">
        <f t="shared" si="0"/>
        <v>9471.2301181449584</v>
      </c>
    </row>
    <row r="35" spans="1:11" hidden="1">
      <c r="A35" s="271" t="s">
        <v>130</v>
      </c>
      <c r="B35" s="271" t="s">
        <v>1043</v>
      </c>
      <c r="C35" s="272" t="s">
        <v>1545</v>
      </c>
      <c r="D35" s="272" t="s">
        <v>1546</v>
      </c>
      <c r="E35" s="275">
        <v>2094454.0965796097</v>
      </c>
      <c r="F35" s="275">
        <v>747996.52675918501</v>
      </c>
      <c r="G35" s="275">
        <v>747996</v>
      </c>
      <c r="H35" s="165">
        <f>INDEX('3.  UC Calculations by Hospital'!BS:BS,(MATCH('IGT Commitments by Affiliation'!A:A,'3.  UC Calculations by Hospital'!B:B,0)))</f>
        <v>2703.33</v>
      </c>
      <c r="I35" s="165">
        <f>INDEX('3.  UC Calculations by Hospital'!BR:BR,(MATCH('IGT Commitments by Affiliation'!$A:$A,'3.  UC Calculations by Hospital'!$B:$B,0)))</f>
        <v>6169.1881982847117</v>
      </c>
      <c r="J35" s="178">
        <v>0.99999929577322066</v>
      </c>
      <c r="K35" s="176">
        <f t="shared" si="0"/>
        <v>2703.3280962426206</v>
      </c>
    </row>
    <row r="36" spans="1:11" hidden="1">
      <c r="A36" s="271" t="s">
        <v>142</v>
      </c>
      <c r="B36" s="271" t="s">
        <v>1547</v>
      </c>
      <c r="C36" s="272" t="s">
        <v>1548</v>
      </c>
      <c r="D36" s="276" t="s">
        <v>1524</v>
      </c>
      <c r="E36" s="275">
        <v>20376595.496445697</v>
      </c>
      <c r="F36" s="275">
        <v>8864452.9270045031</v>
      </c>
      <c r="G36" s="275">
        <v>8864452.9270045031</v>
      </c>
      <c r="H36" s="165" t="e">
        <f>INDEX('3.  UC Calculations by Hospital'!BS:BS,(MATCH('IGT Commitments by Affiliation'!A:A,'3.  UC Calculations by Hospital'!B:B,0)))</f>
        <v>#N/A</v>
      </c>
      <c r="I36" s="165" t="e">
        <f>INDEX('3.  UC Calculations by Hospital'!BR:BR,(MATCH('IGT Commitments by Affiliation'!$A:$A,'3.  UC Calculations by Hospital'!$B:$B,0)))</f>
        <v>#N/A</v>
      </c>
      <c r="J36" s="178">
        <v>1</v>
      </c>
      <c r="K36" s="176" t="e">
        <f t="shared" si="0"/>
        <v>#N/A</v>
      </c>
    </row>
    <row r="37" spans="1:11" hidden="1">
      <c r="A37" s="271" t="s">
        <v>73</v>
      </c>
      <c r="B37" s="271" t="s">
        <v>71</v>
      </c>
      <c r="C37" s="272" t="s">
        <v>1549</v>
      </c>
      <c r="D37" s="272" t="s">
        <v>71</v>
      </c>
      <c r="E37" s="275">
        <v>833142.25359816977</v>
      </c>
      <c r="F37" s="275">
        <v>334572.85738271795</v>
      </c>
      <c r="G37" s="275">
        <v>334572.86</v>
      </c>
      <c r="H37" s="165">
        <f>INDEX('3.  UC Calculations by Hospital'!BS:BS,(MATCH('IGT Commitments by Affiliation'!A:A,'3.  UC Calculations by Hospital'!B:B,0)))</f>
        <v>22.78</v>
      </c>
      <c r="I37" s="165">
        <f>INDEX('3.  UC Calculations by Hospital'!BR:BR,(MATCH('IGT Commitments by Affiliation'!$A:$A,'3.  UC Calculations by Hospital'!$B:$B,0)))</f>
        <v>52.002191391889937</v>
      </c>
      <c r="J37" s="178">
        <v>1.0000000078227567</v>
      </c>
      <c r="K37" s="176">
        <f t="shared" si="0"/>
        <v>22.780000178202396</v>
      </c>
    </row>
    <row r="38" spans="1:11" hidden="1">
      <c r="A38" s="271" t="s">
        <v>385</v>
      </c>
      <c r="B38" s="271" t="s">
        <v>1044</v>
      </c>
      <c r="C38" s="272" t="s">
        <v>1550</v>
      </c>
      <c r="D38" s="276" t="s">
        <v>1551</v>
      </c>
      <c r="E38" s="275">
        <v>28499762.572587207</v>
      </c>
      <c r="F38" s="275">
        <v>10519573.627471713</v>
      </c>
      <c r="G38" s="275">
        <v>10519573.630000001</v>
      </c>
      <c r="H38" s="165">
        <f>INDEX('3.  UC Calculations by Hospital'!BS:BS,(MATCH('IGT Commitments by Affiliation'!A:A,'3.  UC Calculations by Hospital'!B:B,0)))</f>
        <v>6118</v>
      </c>
      <c r="I38" s="165">
        <f>INDEX('3.  UC Calculations by Hospital'!BR:BR,(MATCH('IGT Commitments by Affiliation'!$A:$A,'3.  UC Calculations by Hospital'!$B:$B,0)))</f>
        <v>13961.670475484803</v>
      </c>
      <c r="J38" s="178">
        <v>1.0000000002403413</v>
      </c>
      <c r="K38" s="176">
        <f t="shared" si="0"/>
        <v>6118.0000014704083</v>
      </c>
    </row>
    <row r="39" spans="1:11" hidden="1">
      <c r="A39" s="271" t="s">
        <v>147</v>
      </c>
      <c r="B39" s="271" t="s">
        <v>704</v>
      </c>
      <c r="C39" s="272" t="s">
        <v>1552</v>
      </c>
      <c r="D39" s="272" t="s">
        <v>1553</v>
      </c>
      <c r="E39" s="275">
        <v>595527.91845561774</v>
      </c>
      <c r="F39" s="275">
        <v>246486.2855092517</v>
      </c>
      <c r="G39" s="275">
        <v>246486.29</v>
      </c>
      <c r="H39" s="165">
        <f>INDEX('3.  UC Calculations by Hospital'!BS:BS,(MATCH('IGT Commitments by Affiliation'!A:A,'3.  UC Calculations by Hospital'!B:B,0)))</f>
        <v>1539.46</v>
      </c>
      <c r="I39" s="165">
        <f>INDEX('3.  UC Calculations by Hospital'!BR:BR,(MATCH('IGT Commitments by Affiliation'!$A:$A,'3.  UC Calculations by Hospital'!$B:$B,0)))</f>
        <v>3513.156821650744</v>
      </c>
      <c r="J39" s="178">
        <v>1.0000000182190596</v>
      </c>
      <c r="K39" s="176">
        <f t="shared" si="0"/>
        <v>1539.4600280475136</v>
      </c>
    </row>
    <row r="40" spans="1:11" hidden="1">
      <c r="A40" s="271" t="s">
        <v>164</v>
      </c>
      <c r="B40" s="271" t="s">
        <v>839</v>
      </c>
      <c r="C40" s="272" t="s">
        <v>1554</v>
      </c>
      <c r="D40" s="276" t="s">
        <v>1555</v>
      </c>
      <c r="E40" s="275">
        <v>2155512.647916351</v>
      </c>
      <c r="F40" s="275">
        <v>711959.40192694496</v>
      </c>
      <c r="G40" s="275">
        <v>711595.4</v>
      </c>
      <c r="H40" s="165">
        <f>INDEX('3.  UC Calculations by Hospital'!BS:BS,(MATCH('IGT Commitments by Affiliation'!A:A,'3.  UC Calculations by Hospital'!B:B,0)))</f>
        <v>24705.24</v>
      </c>
      <c r="I40" s="165">
        <f>INDEX('3.  UC Calculations by Hospital'!BR:BR,(MATCH('IGT Commitments by Affiliation'!$A:$A,'3.  UC Calculations by Hospital'!$B:$B,0)))</f>
        <v>56378.917250298662</v>
      </c>
      <c r="J40" s="178">
        <v>1.0000000182190596</v>
      </c>
      <c r="K40" s="176">
        <f t="shared" si="0"/>
        <v>24705.240450106241</v>
      </c>
    </row>
    <row r="41" spans="1:11" hidden="1">
      <c r="A41" s="271" t="s">
        <v>76</v>
      </c>
      <c r="B41" s="271" t="s">
        <v>74</v>
      </c>
      <c r="C41" s="272" t="s">
        <v>1556</v>
      </c>
      <c r="D41" s="276" t="s">
        <v>1557</v>
      </c>
      <c r="E41" s="275">
        <v>532615.81831967738</v>
      </c>
      <c r="F41" s="275">
        <v>188808.8502216826</v>
      </c>
      <c r="G41" s="275">
        <v>188808.85</v>
      </c>
      <c r="H41" s="165">
        <f>INDEX('3.  UC Calculations by Hospital'!BS:BS,(MATCH('IGT Commitments by Affiliation'!A:A,'3.  UC Calculations by Hospital'!B:B,0)))</f>
        <v>-204.06</v>
      </c>
      <c r="I41" s="165">
        <f>INDEX('3.  UC Calculations by Hospital'!BR:BR,(MATCH('IGT Commitments by Affiliation'!$A:$A,'3.  UC Calculations by Hospital'!$B:$B,0)))</f>
        <v>-465.69719806878129</v>
      </c>
      <c r="J41" s="178">
        <v>0.99999999882588875</v>
      </c>
      <c r="K41" s="176">
        <f t="shared" si="0"/>
        <v>0</v>
      </c>
    </row>
    <row r="42" spans="1:11" hidden="1">
      <c r="A42" s="271" t="s">
        <v>367</v>
      </c>
      <c r="B42" s="271" t="s">
        <v>859</v>
      </c>
      <c r="C42" s="272" t="s">
        <v>1558</v>
      </c>
      <c r="D42" s="276" t="s">
        <v>1559</v>
      </c>
      <c r="E42" s="275">
        <v>2227580.137065216</v>
      </c>
      <c r="F42" s="275">
        <v>715177.72639797756</v>
      </c>
      <c r="G42" s="275">
        <v>715177.73</v>
      </c>
      <c r="H42" s="165">
        <f>INDEX('3.  UC Calculations by Hospital'!BS:BS,(MATCH('IGT Commitments by Affiliation'!A:A,'3.  UC Calculations by Hospital'!B:B,0)))</f>
        <v>-14859.87</v>
      </c>
      <c r="I42" s="165">
        <f>INDEX('3.  UC Calculations by Hospital'!BR:BR,(MATCH('IGT Commitments by Affiliation'!$A:$A,'3.  UC Calculations by Hospital'!$B:$B,0)))</f>
        <v>-33911.17027505592</v>
      </c>
      <c r="J42" s="178">
        <v>1.0000000050365416</v>
      </c>
      <c r="K42" s="176">
        <f t="shared" si="0"/>
        <v>0</v>
      </c>
    </row>
    <row r="43" spans="1:11" ht="15" hidden="1">
      <c r="A43" s="271" t="s">
        <v>208</v>
      </c>
      <c r="B43" s="271" t="s">
        <v>711</v>
      </c>
      <c r="C43" s="272" t="s">
        <v>1560</v>
      </c>
      <c r="D43" s="277" t="s">
        <v>711</v>
      </c>
      <c r="E43" s="275">
        <v>272270.68930230767</v>
      </c>
      <c r="F43" s="275">
        <v>102294.27533027122</v>
      </c>
      <c r="G43" s="165">
        <v>38828</v>
      </c>
      <c r="H43" s="165">
        <f>INDEX('3.  UC Calculations by Hospital'!BS:BS,(MATCH('IGT Commitments by Affiliation'!A:A,'3.  UC Calculations by Hospital'!B:B,0)))</f>
        <v>39179.339999999997</v>
      </c>
      <c r="I43" s="165">
        <f>INDEX('3.  UC Calculations by Hospital'!BR:BR,(MATCH('IGT Commitments by Affiliation'!$A:$A,'3.  UC Calculations by Hospital'!$B:$B,0)))</f>
        <v>89409.726580336399</v>
      </c>
      <c r="J43" s="178">
        <v>1.0000000182190596</v>
      </c>
      <c r="K43" s="176">
        <f t="shared" si="0"/>
        <v>39179.340713810729</v>
      </c>
    </row>
    <row r="44" spans="1:11" hidden="1">
      <c r="A44" s="271" t="s">
        <v>314</v>
      </c>
      <c r="B44" s="271" t="s">
        <v>668</v>
      </c>
      <c r="C44" s="272" t="s">
        <v>1561</v>
      </c>
      <c r="D44" s="272" t="s">
        <v>668</v>
      </c>
      <c r="E44" s="275">
        <v>570794163.35578251</v>
      </c>
      <c r="F44" s="275">
        <v>205439419.6128819</v>
      </c>
      <c r="G44" s="275">
        <v>205439419.6128819</v>
      </c>
      <c r="H44" s="165">
        <f>INDEX('3.  UC Calculations by Hospital'!BS:BS,(MATCH('IGT Commitments by Affiliation'!A:A,'3.  UC Calculations by Hospital'!B:B,0)))</f>
        <v>-2081372.56</v>
      </c>
      <c r="I44" s="165">
        <f>INDEX('3.  UC Calculations by Hospital'!BR:BR,(MATCH('IGT Commitments by Affiliation'!$A:$A,'3.  UC Calculations by Hospital'!$B:$B,0)))</f>
        <v>-4749823.2779688239</v>
      </c>
      <c r="J44" s="178">
        <v>1</v>
      </c>
      <c r="K44" s="176">
        <f t="shared" si="0"/>
        <v>0</v>
      </c>
    </row>
    <row r="45" spans="1:11" hidden="1">
      <c r="A45" s="271" t="s">
        <v>1013</v>
      </c>
      <c r="B45" s="271" t="s">
        <v>670</v>
      </c>
      <c r="C45" s="272" t="s">
        <v>1562</v>
      </c>
      <c r="D45" s="276" t="s">
        <v>670</v>
      </c>
      <c r="E45" s="275">
        <v>1142619.3904316695</v>
      </c>
      <c r="F45" s="275">
        <v>343569.98715915758</v>
      </c>
      <c r="G45" s="275">
        <v>343569.99</v>
      </c>
      <c r="H45" s="165">
        <f>INDEX('3.  UC Calculations by Hospital'!BS:BS,(MATCH('IGT Commitments by Affiliation'!A:A,'3.  UC Calculations by Hospital'!B:B,0)))</f>
        <v>89756.33</v>
      </c>
      <c r="I45" s="165">
        <f>INDEX('3.  UC Calculations by Hospital'!BR:BR,(MATCH('IGT Commitments by Affiliation'!$A:$A,'3.  UC Calculations by Hospital'!$B:$B,0)))</f>
        <v>204829.61475749966</v>
      </c>
      <c r="J45" s="178">
        <v>1.0000000082685989</v>
      </c>
      <c r="K45" s="176">
        <f t="shared" si="0"/>
        <v>89756.330742159102</v>
      </c>
    </row>
    <row r="46" spans="1:11" ht="15" hidden="1">
      <c r="A46" s="271" t="s">
        <v>53</v>
      </c>
      <c r="B46" s="271" t="s">
        <v>678</v>
      </c>
      <c r="C46" s="272" t="s">
        <v>1563</v>
      </c>
      <c r="D46" s="166" t="s">
        <v>678</v>
      </c>
      <c r="E46" s="275">
        <v>2573039.3222961402</v>
      </c>
      <c r="F46" s="275">
        <v>852747.20073016861</v>
      </c>
      <c r="G46" s="165">
        <v>852747</v>
      </c>
      <c r="H46" s="165">
        <f>INDEX('3.  UC Calculations by Hospital'!BS:BS,(MATCH('IGT Commitments by Affiliation'!A:A,'3.  UC Calculations by Hospital'!B:B,0)))</f>
        <v>3281.28</v>
      </c>
      <c r="I46" s="165">
        <f>INDEX('3.  UC Calculations by Hospital'!BR:BR,(MATCH('IGT Commitments by Affiliation'!$A:$A,'3.  UC Calculations by Hospital'!$B:$B,0)))</f>
        <v>7488.0946443777066</v>
      </c>
      <c r="J46" s="178">
        <v>0.99999976460764872</v>
      </c>
      <c r="K46" s="176">
        <f t="shared" si="0"/>
        <v>3281.2792276117857</v>
      </c>
    </row>
    <row r="47" spans="1:11" hidden="1">
      <c r="A47" s="271" t="s">
        <v>763</v>
      </c>
      <c r="B47" s="271" t="s">
        <v>764</v>
      </c>
      <c r="C47" s="272" t="s">
        <v>1564</v>
      </c>
      <c r="D47" s="276" t="s">
        <v>1565</v>
      </c>
      <c r="E47" s="275">
        <v>1563026.7492581892</v>
      </c>
      <c r="F47" s="275">
        <v>558975.96940893843</v>
      </c>
      <c r="G47" s="275">
        <v>558975.97</v>
      </c>
      <c r="H47" s="165">
        <f>INDEX('3.  UC Calculations by Hospital'!BS:BS,(MATCH('IGT Commitments by Affiliation'!A:A,'3.  UC Calculations by Hospital'!B:B,0)))</f>
        <v>1946.54</v>
      </c>
      <c r="I47" s="165">
        <f>INDEX('3.  UC Calculations by Hospital'!BR:BR,(MATCH('IGT Commitments by Affiliation'!$A:$A,'3.  UC Calculations by Hospital'!$B:$B,0)))</f>
        <v>4442.1430332260206</v>
      </c>
      <c r="J47" s="178">
        <v>1.0000000010574006</v>
      </c>
      <c r="K47" s="176">
        <f t="shared" si="0"/>
        <v>1946.5400020582726</v>
      </c>
    </row>
    <row r="48" spans="1:11" hidden="1">
      <c r="A48" s="271" t="s">
        <v>98</v>
      </c>
      <c r="B48" s="271" t="s">
        <v>1045</v>
      </c>
      <c r="C48" s="272" t="s">
        <v>1566</v>
      </c>
      <c r="D48" s="276" t="s">
        <v>1567</v>
      </c>
      <c r="E48" s="275">
        <v>753107.61508843268</v>
      </c>
      <c r="F48" s="275">
        <v>266686.41886975116</v>
      </c>
      <c r="G48" s="165">
        <v>266686</v>
      </c>
      <c r="H48" s="165">
        <f>INDEX('3.  UC Calculations by Hospital'!BS:BS,(MATCH('IGT Commitments by Affiliation'!A:A,'3.  UC Calculations by Hospital'!B:B,0)))</f>
        <v>3707.61</v>
      </c>
      <c r="I48" s="165">
        <f>INDEX('3.  UC Calculations by Hospital'!BR:BR,(MATCH('IGT Commitments by Affiliation'!$A:$A,'3.  UC Calculations by Hospital'!$B:$B,0)))</f>
        <v>8461.0164955471409</v>
      </c>
      <c r="J48" s="178">
        <v>0.99999842935477201</v>
      </c>
      <c r="K48" s="176">
        <f t="shared" si="0"/>
        <v>3707.6041766600465</v>
      </c>
    </row>
    <row r="49" spans="1:11" hidden="1">
      <c r="A49" s="271" t="s">
        <v>423</v>
      </c>
      <c r="B49" s="271" t="s">
        <v>749</v>
      </c>
      <c r="C49" s="272" t="s">
        <v>1568</v>
      </c>
      <c r="D49" s="276" t="s">
        <v>1569</v>
      </c>
      <c r="E49" s="275">
        <v>8245524.7660228685</v>
      </c>
      <c r="F49" s="275">
        <v>2701398.9520492209</v>
      </c>
      <c r="G49" s="275">
        <v>2701398.95</v>
      </c>
      <c r="H49" s="165">
        <f>INDEX('3.  UC Calculations by Hospital'!BS:BS,(MATCH('IGT Commitments by Affiliation'!A:A,'3.  UC Calculations by Hospital'!B:B,0)))</f>
        <v>110856.54</v>
      </c>
      <c r="I49" s="165">
        <f>INDEX('3.  UC Calculations by Hospital'!BR:BR,(MATCH('IGT Commitments by Affiliation'!$A:$A,'3.  UC Calculations by Hospital'!$B:$B,0)))</f>
        <v>252981.62014338514</v>
      </c>
      <c r="J49" s="178">
        <v>0.99999999924142235</v>
      </c>
      <c r="K49" s="176">
        <f t="shared" si="0"/>
        <v>110856.5399159067</v>
      </c>
    </row>
    <row r="50" spans="1:11" ht="15.75" hidden="1">
      <c r="A50" s="271" t="s">
        <v>94</v>
      </c>
      <c r="B50" s="271" t="s">
        <v>699</v>
      </c>
      <c r="C50" s="272" t="s">
        <v>1570</v>
      </c>
      <c r="D50" s="278" t="s">
        <v>699</v>
      </c>
      <c r="E50" s="275">
        <v>1260788.4686745903</v>
      </c>
      <c r="F50" s="275">
        <v>439580.71503520547</v>
      </c>
      <c r="G50" s="275">
        <v>439580.72</v>
      </c>
      <c r="H50" s="165">
        <f>INDEX('3.  UC Calculations by Hospital'!BS:BS,(MATCH('IGT Commitments by Affiliation'!A:A,'3.  UC Calculations by Hospital'!B:B,0)))</f>
        <v>34654.879999999997</v>
      </c>
      <c r="I50" s="165">
        <f>INDEX('3.  UC Calculations by Hospital'!BR:BR,(MATCH('IGT Commitments by Affiliation'!$A:$A,'3.  UC Calculations by Hospital'!$B:$B,0)))</f>
        <v>79084.639847268118</v>
      </c>
      <c r="J50" s="178">
        <v>1.0000000112943865</v>
      </c>
      <c r="K50" s="176">
        <f t="shared" si="0"/>
        <v>34654.880391405604</v>
      </c>
    </row>
    <row r="51" spans="1:11" hidden="1">
      <c r="A51" s="271" t="s">
        <v>102</v>
      </c>
      <c r="B51" s="271" t="s">
        <v>101</v>
      </c>
      <c r="C51" s="272" t="s">
        <v>1571</v>
      </c>
      <c r="D51" s="272" t="s">
        <v>1572</v>
      </c>
      <c r="E51" s="275">
        <v>713920.085695902</v>
      </c>
      <c r="F51" s="275">
        <v>258181.63196394427</v>
      </c>
      <c r="G51" s="275">
        <v>200000</v>
      </c>
      <c r="H51" s="165">
        <f>INDEX('3.  UC Calculations by Hospital'!BS:BS,(MATCH('IGT Commitments by Affiliation'!A:A,'3.  UC Calculations by Hospital'!B:B,0)))</f>
        <v>4259.17</v>
      </c>
      <c r="I51" s="165">
        <f>INDEX('3.  UC Calculations by Hospital'!BR:BR,(MATCH('IGT Commitments by Affiliation'!$A:$A,'3.  UC Calculations by Hospital'!$B:$B,0)))</f>
        <v>9719.6966563350288</v>
      </c>
      <c r="J51" s="178">
        <v>1.0000000182190596</v>
      </c>
      <c r="K51" s="176">
        <f t="shared" si="0"/>
        <v>4259.1700775980726</v>
      </c>
    </row>
    <row r="52" spans="1:11" hidden="1">
      <c r="A52" s="271" t="s">
        <v>778</v>
      </c>
      <c r="B52" s="271" t="s">
        <v>779</v>
      </c>
      <c r="C52" s="272" t="s">
        <v>1573</v>
      </c>
      <c r="D52" s="272" t="s">
        <v>1574</v>
      </c>
      <c r="E52" s="275">
        <v>1843301.2200451945</v>
      </c>
      <c r="F52" s="275">
        <v>636590.50588580419</v>
      </c>
      <c r="G52" s="275">
        <v>636590.51</v>
      </c>
      <c r="H52" s="165">
        <f>INDEX('3.  UC Calculations by Hospital'!BS:BS,(MATCH('IGT Commitments by Affiliation'!A:A,'3.  UC Calculations by Hospital'!B:B,0)))</f>
        <v>2878.88</v>
      </c>
      <c r="I52" s="165">
        <f>INDEX('3.  UC Calculations by Hospital'!BR:BR,(MATCH('IGT Commitments by Affiliation'!$A:$A,'3.  UC Calculations by Hospital'!$B:$B,0)))</f>
        <v>6569.7883968898095</v>
      </c>
      <c r="J52" s="178">
        <v>1.0000000064628607</v>
      </c>
      <c r="K52" s="176">
        <f t="shared" si="0"/>
        <v>2878.8800186058006</v>
      </c>
    </row>
    <row r="53" spans="1:11" hidden="1">
      <c r="A53" s="271" t="s">
        <v>110</v>
      </c>
      <c r="B53" s="271" t="s">
        <v>108</v>
      </c>
      <c r="C53" s="272" t="s">
        <v>1575</v>
      </c>
      <c r="D53" s="272" t="s">
        <v>108</v>
      </c>
      <c r="E53" s="275">
        <v>500112.6098068211</v>
      </c>
      <c r="F53" s="275">
        <v>153017.50745334898</v>
      </c>
      <c r="G53" s="275">
        <v>153017.51</v>
      </c>
      <c r="H53" s="165">
        <f>INDEX('3.  UC Calculations by Hospital'!BS:BS,(MATCH('IGT Commitments by Affiliation'!A:A,'3.  UC Calculations by Hospital'!B:B,0)))</f>
        <v>0</v>
      </c>
      <c r="I53" s="165">
        <f>INDEX('3.  UC Calculations by Hospital'!BR:BR,(MATCH('IGT Commitments by Affiliation'!$A:$A,'3.  UC Calculations by Hospital'!$B:$B,0)))</f>
        <v>9.3336270074360073E-3</v>
      </c>
      <c r="J53" s="178">
        <v>1.0000000166428735</v>
      </c>
      <c r="K53" s="176">
        <f t="shared" si="0"/>
        <v>0</v>
      </c>
    </row>
    <row r="54" spans="1:11" hidden="1">
      <c r="A54" s="271" t="s">
        <v>121</v>
      </c>
      <c r="B54" s="271" t="s">
        <v>1046</v>
      </c>
      <c r="C54" s="272" t="s">
        <v>1576</v>
      </c>
      <c r="D54" s="276" t="s">
        <v>1577</v>
      </c>
      <c r="E54" s="275">
        <v>14417618.129692312</v>
      </c>
      <c r="F54" s="275">
        <v>5208898.7850671709</v>
      </c>
      <c r="G54" s="165">
        <v>97229.7</v>
      </c>
      <c r="H54" s="165">
        <f>INDEX('3.  UC Calculations by Hospital'!BS:BS,(MATCH('IGT Commitments by Affiliation'!A:A,'3.  UC Calculations by Hospital'!B:B,0)))</f>
        <v>88540.91</v>
      </c>
      <c r="I54" s="165">
        <f>INDEX('3.  UC Calculations by Hospital'!BR:BR,(MATCH('IGT Commitments by Affiliation'!$A:$A,'3.  UC Calculations by Hospital'!$B:$B,0)))</f>
        <v>202055.93638611119</v>
      </c>
      <c r="J54" s="178">
        <v>1.8666075885125148E-2</v>
      </c>
      <c r="K54" s="176">
        <v>97229.7</v>
      </c>
    </row>
    <row r="55" spans="1:11" hidden="1">
      <c r="A55" s="271" t="s">
        <v>121</v>
      </c>
      <c r="B55" s="271" t="s">
        <v>1046</v>
      </c>
      <c r="C55" s="272" t="s">
        <v>1578</v>
      </c>
      <c r="D55" s="276" t="s">
        <v>1579</v>
      </c>
      <c r="E55" s="275">
        <v>14417618.129692312</v>
      </c>
      <c r="F55" s="275">
        <v>5208898.7850671709</v>
      </c>
      <c r="G55" s="165">
        <v>5111669.09</v>
      </c>
      <c r="H55" s="165">
        <f>INDEX('3.  UC Calculations by Hospital'!BS:BS,(MATCH('IGT Commitments by Affiliation'!A:A,'3.  UC Calculations by Hospital'!B:B,0)))</f>
        <v>88540.91</v>
      </c>
      <c r="I55" s="165">
        <f>INDEX('3.  UC Calculations by Hospital'!BR:BR,(MATCH('IGT Commitments by Affiliation'!$A:$A,'3.  UC Calculations by Hospital'!$B:$B,0)))</f>
        <v>202055.93638611119</v>
      </c>
      <c r="J55" s="178">
        <v>0.98133392506187522</v>
      </c>
      <c r="K55" s="176">
        <f>H55-K54</f>
        <v>-8688.7899999999936</v>
      </c>
    </row>
    <row r="56" spans="1:11" hidden="1">
      <c r="A56" s="271" t="s">
        <v>124</v>
      </c>
      <c r="B56" s="271" t="s">
        <v>702</v>
      </c>
      <c r="C56" s="272" t="s">
        <v>1580</v>
      </c>
      <c r="D56" s="276" t="s">
        <v>1581</v>
      </c>
      <c r="E56" s="275">
        <v>882912.80543690431</v>
      </c>
      <c r="F56" s="275">
        <v>235047.29228645141</v>
      </c>
      <c r="G56" s="275">
        <v>235047.29</v>
      </c>
      <c r="H56" s="165">
        <f>INDEX('3.  UC Calculations by Hospital'!BS:BS,(MATCH('IGT Commitments by Affiliation'!A:A,'3.  UC Calculations by Hospital'!B:B,0)))</f>
        <v>19905.439999999999</v>
      </c>
      <c r="I56" s="165">
        <f>INDEX('3.  UC Calculations by Hospital'!BR:BR,(MATCH('IGT Commitments by Affiliation'!$A:$A,'3.  UC Calculations by Hospital'!$B:$B,0)))</f>
        <v>45425.473163952935</v>
      </c>
      <c r="J56" s="178">
        <v>0.99999999027237718</v>
      </c>
      <c r="K56" s="176">
        <f t="shared" si="0"/>
        <v>19905.439806367387</v>
      </c>
    </row>
    <row r="57" spans="1:11" hidden="1">
      <c r="A57" s="271" t="s">
        <v>125</v>
      </c>
      <c r="B57" s="271" t="s">
        <v>1047</v>
      </c>
      <c r="C57" s="272" t="s">
        <v>1582</v>
      </c>
      <c r="D57" s="272" t="s">
        <v>721</v>
      </c>
      <c r="E57" s="275">
        <v>18723610.485206913</v>
      </c>
      <c r="F57" s="275">
        <v>6196717.263519669</v>
      </c>
      <c r="G57" s="275">
        <v>1119039.1308444561</v>
      </c>
      <c r="H57" s="165">
        <f>INDEX('3.  UC Calculations by Hospital'!BS:BS,(MATCH('IGT Commitments by Affiliation'!A:A,'3.  UC Calculations by Hospital'!B:B,0)))</f>
        <v>211658.03</v>
      </c>
      <c r="I57" s="165">
        <f>INDEX('3.  UC Calculations by Hospital'!BR:BR,(MATCH('IGT Commitments by Affiliation'!$A:$A,'3.  UC Calculations by Hospital'!$B:$B,0)))</f>
        <v>483016.97029253934</v>
      </c>
      <c r="J57" s="178">
        <v>0.18058579781141312</v>
      </c>
      <c r="K57" s="176">
        <f t="shared" si="0"/>
        <v>38222.434210742016</v>
      </c>
    </row>
    <row r="58" spans="1:11" hidden="1">
      <c r="A58" s="271" t="s">
        <v>125</v>
      </c>
      <c r="B58" s="271" t="s">
        <v>1047</v>
      </c>
      <c r="C58" s="272" t="s">
        <v>1583</v>
      </c>
      <c r="D58" s="272" t="s">
        <v>1517</v>
      </c>
      <c r="E58" s="275">
        <v>18723610.485206913</v>
      </c>
      <c r="F58" s="275">
        <v>6196717.263519669</v>
      </c>
      <c r="G58" s="275">
        <v>5077678.1326752128</v>
      </c>
      <c r="H58" s="165">
        <f>INDEX('3.  UC Calculations by Hospital'!BS:BS,(MATCH('IGT Commitments by Affiliation'!A:A,'3.  UC Calculations by Hospital'!B:B,0)))</f>
        <v>211658.03</v>
      </c>
      <c r="I58" s="165">
        <f>INDEX('3.  UC Calculations by Hospital'!BR:BR,(MATCH('IGT Commitments by Affiliation'!$A:$A,'3.  UC Calculations by Hospital'!$B:$B,0)))</f>
        <v>483016.97029253934</v>
      </c>
      <c r="J58" s="178">
        <v>0.81941420218858685</v>
      </c>
      <c r="K58" s="176">
        <f t="shared" si="0"/>
        <v>173435.59578925799</v>
      </c>
    </row>
    <row r="59" spans="1:11" hidden="1">
      <c r="A59" s="271" t="s">
        <v>1014</v>
      </c>
      <c r="B59" s="271" t="s">
        <v>1048</v>
      </c>
      <c r="C59" s="272" t="s">
        <v>1584</v>
      </c>
      <c r="D59" s="272" t="s">
        <v>721</v>
      </c>
      <c r="E59" s="275">
        <v>23017893.175856613</v>
      </c>
      <c r="F59" s="275">
        <v>8067519.8131543677</v>
      </c>
      <c r="G59" s="275">
        <v>1456879.5018178641</v>
      </c>
      <c r="H59" s="165">
        <f>INDEX('3.  UC Calculations by Hospital'!BS:BS,(MATCH('IGT Commitments by Affiliation'!A:A,'3.  UC Calculations by Hospital'!B:B,0)))</f>
        <v>-30634.6</v>
      </c>
      <c r="I59" s="165">
        <f>INDEX('3.  UC Calculations by Hospital'!BR:BR,(MATCH('IGT Commitments by Affiliation'!$A:$A,'3.  UC Calculations by Hospital'!$B:$B,0)))</f>
        <v>-69910.093776645139</v>
      </c>
      <c r="J59" s="178">
        <v>0.18058579781141312</v>
      </c>
      <c r="K59" s="176">
        <f t="shared" si="0"/>
        <v>0</v>
      </c>
    </row>
    <row r="60" spans="1:11" hidden="1">
      <c r="A60" s="271" t="s">
        <v>1014</v>
      </c>
      <c r="B60" s="271" t="s">
        <v>1048</v>
      </c>
      <c r="C60" s="272" t="s">
        <v>1585</v>
      </c>
      <c r="D60" s="272" t="s">
        <v>1517</v>
      </c>
      <c r="E60" s="275">
        <v>23017893.175856613</v>
      </c>
      <c r="F60" s="275">
        <v>8067519.8131543677</v>
      </c>
      <c r="G60" s="275">
        <v>6610640.3113365034</v>
      </c>
      <c r="H60" s="165">
        <f>INDEX('3.  UC Calculations by Hospital'!BS:BS,(MATCH('IGT Commitments by Affiliation'!A:A,'3.  UC Calculations by Hospital'!B:B,0)))</f>
        <v>-30634.6</v>
      </c>
      <c r="I60" s="165">
        <f>INDEX('3.  UC Calculations by Hospital'!BR:BR,(MATCH('IGT Commitments by Affiliation'!$A:$A,'3.  UC Calculations by Hospital'!$B:$B,0)))</f>
        <v>-69910.093776645139</v>
      </c>
      <c r="J60" s="178">
        <v>0.81941420218858685</v>
      </c>
      <c r="K60" s="176">
        <f t="shared" si="0"/>
        <v>0</v>
      </c>
    </row>
    <row r="61" spans="1:11" hidden="1">
      <c r="A61" s="271" t="s">
        <v>316</v>
      </c>
      <c r="B61" s="271" t="s">
        <v>856</v>
      </c>
      <c r="C61" s="272" t="s">
        <v>1586</v>
      </c>
      <c r="D61" s="272" t="s">
        <v>1587</v>
      </c>
      <c r="E61" s="275">
        <v>1341871.8495448569</v>
      </c>
      <c r="F61" s="275">
        <v>588008.24447055627</v>
      </c>
      <c r="G61" s="279">
        <v>390000</v>
      </c>
      <c r="H61" s="165">
        <f>INDEX('3.  UC Calculations by Hospital'!BS:BS,(MATCH('IGT Commitments by Affiliation'!A:A,'3.  UC Calculations by Hospital'!B:B,0)))</f>
        <v>444211.6</v>
      </c>
      <c r="I61" s="165">
        <f>INDEX('3.  UC Calculations by Hospital'!BR:BR,(MATCH('IGT Commitments by Affiliation'!$A:$A,'3.  UC Calculations by Hospital'!$B:$B,0)))</f>
        <v>1013718.8621408793</v>
      </c>
      <c r="J61" s="178">
        <v>1.0000000182190596</v>
      </c>
      <c r="K61" s="176">
        <f t="shared" si="0"/>
        <v>444211.6080931176</v>
      </c>
    </row>
    <row r="62" spans="1:11" hidden="1">
      <c r="A62" s="271" t="s">
        <v>196</v>
      </c>
      <c r="B62" s="271" t="s">
        <v>710</v>
      </c>
      <c r="C62" s="272" t="s">
        <v>1588</v>
      </c>
      <c r="D62" s="272" t="s">
        <v>1589</v>
      </c>
      <c r="E62" s="275">
        <v>438097.95999649976</v>
      </c>
      <c r="F62" s="275">
        <v>148017.0276744662</v>
      </c>
      <c r="G62" s="165">
        <v>148017</v>
      </c>
      <c r="H62" s="165">
        <f>INDEX('3.  UC Calculations by Hospital'!BS:BS,(MATCH('IGT Commitments by Affiliation'!A:A,'3.  UC Calculations by Hospital'!B:B,0)))</f>
        <v>387.09</v>
      </c>
      <c r="I62" s="165">
        <f>INDEX('3.  UC Calculations by Hospital'!BR:BR,(MATCH('IGT Commitments by Affiliation'!$A:$A,'3.  UC Calculations by Hospital'!$B:$B,0)))</f>
        <v>883.37480165233137</v>
      </c>
      <c r="J62" s="178">
        <v>0.99999981303187457</v>
      </c>
      <c r="K62" s="176">
        <f t="shared" si="0"/>
        <v>387.08992762650831</v>
      </c>
    </row>
    <row r="63" spans="1:11" hidden="1">
      <c r="A63" s="271" t="s">
        <v>343</v>
      </c>
      <c r="B63" s="271" t="s">
        <v>1049</v>
      </c>
      <c r="C63" s="272" t="s">
        <v>1590</v>
      </c>
      <c r="D63" s="272" t="s">
        <v>1567</v>
      </c>
      <c r="E63" s="275">
        <v>30057386.871624947</v>
      </c>
      <c r="F63" s="275">
        <v>9253259.9761680514</v>
      </c>
      <c r="G63" s="275">
        <v>1160431.98</v>
      </c>
      <c r="H63" s="165">
        <f>INDEX('3.  UC Calculations by Hospital'!BS:BS,(MATCH('IGT Commitments by Affiliation'!A:A,'3.  UC Calculations by Hospital'!B:B,0)))</f>
        <v>592429.6</v>
      </c>
      <c r="I63" s="165">
        <f>INDEX('3.  UC Calculations by Hospital'!BR:BR,(MATCH('IGT Commitments by Affiliation'!$A:$A,'3.  UC Calculations by Hospital'!$B:$B,0)))</f>
        <v>1351961.6830085218</v>
      </c>
      <c r="J63" s="178">
        <v>0.12540790845482724</v>
      </c>
      <c r="K63" s="176">
        <f t="shared" si="0"/>
        <v>74295.357042729913</v>
      </c>
    </row>
    <row r="64" spans="1:11" hidden="1">
      <c r="A64" s="271" t="s">
        <v>343</v>
      </c>
      <c r="B64" s="271" t="s">
        <v>1049</v>
      </c>
      <c r="C64" s="272" t="s">
        <v>1591</v>
      </c>
      <c r="D64" s="272" t="s">
        <v>1592</v>
      </c>
      <c r="E64" s="275">
        <v>30057386.871624947</v>
      </c>
      <c r="F64" s="275">
        <v>9253259.9761680514</v>
      </c>
      <c r="G64" s="275">
        <v>167762</v>
      </c>
      <c r="H64" s="165">
        <f>INDEX('3.  UC Calculations by Hospital'!BS:BS,(MATCH('IGT Commitments by Affiliation'!A:A,'3.  UC Calculations by Hospital'!B:B,0)))</f>
        <v>592429.6</v>
      </c>
      <c r="I64" s="165">
        <f>INDEX('3.  UC Calculations by Hospital'!BR:BR,(MATCH('IGT Commitments by Affiliation'!$A:$A,'3.  UC Calculations by Hospital'!$B:$B,0)))</f>
        <v>1351961.6830085218</v>
      </c>
      <c r="J64" s="178">
        <v>1.8130042864036487E-2</v>
      </c>
      <c r="K64" s="176">
        <f t="shared" si="0"/>
        <v>10740.774041923991</v>
      </c>
    </row>
    <row r="65" spans="1:11" hidden="1">
      <c r="A65" s="271" t="s">
        <v>343</v>
      </c>
      <c r="B65" s="271" t="s">
        <v>1049</v>
      </c>
      <c r="C65" s="272" t="s">
        <v>1593</v>
      </c>
      <c r="D65" s="272" t="s">
        <v>1594</v>
      </c>
      <c r="E65" s="275">
        <v>30057386.871624947</v>
      </c>
      <c r="F65" s="275">
        <v>9253259.9761680514</v>
      </c>
      <c r="G65" s="275">
        <v>419404</v>
      </c>
      <c r="H65" s="165">
        <f>INDEX('3.  UC Calculations by Hospital'!BS:BS,(MATCH('IGT Commitments by Affiliation'!A:A,'3.  UC Calculations by Hospital'!B:B,0)))</f>
        <v>592429.6</v>
      </c>
      <c r="I65" s="165">
        <f>INDEX('3.  UC Calculations by Hospital'!BR:BR,(MATCH('IGT Commitments by Affiliation'!$A:$A,'3.  UC Calculations by Hospital'!$B:$B,0)))</f>
        <v>1351961.6830085218</v>
      </c>
      <c r="J65" s="178">
        <v>4.5324999090070206E-2</v>
      </c>
      <c r="K65" s="176">
        <f t="shared" si="0"/>
        <v>26851.871080930654</v>
      </c>
    </row>
    <row r="66" spans="1:11" hidden="1">
      <c r="A66" s="271" t="s">
        <v>343</v>
      </c>
      <c r="B66" s="271" t="s">
        <v>1049</v>
      </c>
      <c r="C66" s="272" t="s">
        <v>1595</v>
      </c>
      <c r="D66" s="272" t="s">
        <v>1553</v>
      </c>
      <c r="E66" s="275">
        <v>30057386.871624947</v>
      </c>
      <c r="F66" s="275">
        <v>9253259.9761680514</v>
      </c>
      <c r="G66" s="275">
        <v>1957221</v>
      </c>
      <c r="H66" s="165">
        <f>INDEX('3.  UC Calculations by Hospital'!BS:BS,(MATCH('IGT Commitments by Affiliation'!A:A,'3.  UC Calculations by Hospital'!B:B,0)))</f>
        <v>592429.6</v>
      </c>
      <c r="I66" s="165">
        <f>INDEX('3.  UC Calculations by Hospital'!BR:BR,(MATCH('IGT Commitments by Affiliation'!$A:$A,'3.  UC Calculations by Hospital'!$B:$B,0)))</f>
        <v>1351961.6830085218</v>
      </c>
      <c r="J66" s="178">
        <v>0.21151691458371</v>
      </c>
      <c r="K66" s="176">
        <f t="shared" si="0"/>
        <v>125308.88110006148</v>
      </c>
    </row>
    <row r="67" spans="1:11" hidden="1">
      <c r="A67" s="271" t="s">
        <v>343</v>
      </c>
      <c r="B67" s="271" t="s">
        <v>1049</v>
      </c>
      <c r="C67" s="272" t="s">
        <v>1596</v>
      </c>
      <c r="D67" s="272" t="s">
        <v>679</v>
      </c>
      <c r="E67" s="275">
        <v>30057386.871624947</v>
      </c>
      <c r="F67" s="275">
        <v>9253259.9761680514</v>
      </c>
      <c r="G67" s="275">
        <v>629107</v>
      </c>
      <c r="H67" s="165">
        <f>INDEX('3.  UC Calculations by Hospital'!BS:BS,(MATCH('IGT Commitments by Affiliation'!A:A,'3.  UC Calculations by Hospital'!B:B,0)))</f>
        <v>592429.6</v>
      </c>
      <c r="I67" s="165">
        <f>INDEX('3.  UC Calculations by Hospital'!BR:BR,(MATCH('IGT Commitments by Affiliation'!$A:$A,'3.  UC Calculations by Hospital'!$B:$B,0)))</f>
        <v>1351961.6830085218</v>
      </c>
      <c r="J67" s="178">
        <v>6.7987606705126324E-2</v>
      </c>
      <c r="K67" s="176">
        <f t="shared" ref="K67:K130" si="1">IF(H67&gt;0,H67*J67,0)</f>
        <v>40277.870645275303</v>
      </c>
    </row>
    <row r="68" spans="1:11" hidden="1">
      <c r="A68" s="271" t="s">
        <v>343</v>
      </c>
      <c r="B68" s="271" t="s">
        <v>1049</v>
      </c>
      <c r="C68" s="272" t="s">
        <v>1597</v>
      </c>
      <c r="D68" s="272" t="s">
        <v>1598</v>
      </c>
      <c r="E68" s="275">
        <v>30057386.871624947</v>
      </c>
      <c r="F68" s="275">
        <v>9253259.9761680514</v>
      </c>
      <c r="G68" s="275">
        <v>1118412</v>
      </c>
      <c r="H68" s="165">
        <f>INDEX('3.  UC Calculations by Hospital'!BS:BS,(MATCH('IGT Commitments by Affiliation'!A:A,'3.  UC Calculations by Hospital'!B:B,0)))</f>
        <v>592429.6</v>
      </c>
      <c r="I68" s="165">
        <f>INDEX('3.  UC Calculations by Hospital'!BR:BR,(MATCH('IGT Commitments by Affiliation'!$A:$A,'3.  UC Calculations by Hospital'!$B:$B,0)))</f>
        <v>1351961.6830085218</v>
      </c>
      <c r="J68" s="178">
        <v>0.12086680833354856</v>
      </c>
      <c r="K68" s="176">
        <f t="shared" si="1"/>
        <v>71605.074914320838</v>
      </c>
    </row>
    <row r="69" spans="1:11" hidden="1">
      <c r="A69" s="271" t="s">
        <v>343</v>
      </c>
      <c r="B69" s="271" t="s">
        <v>1049</v>
      </c>
      <c r="C69" s="272" t="s">
        <v>1599</v>
      </c>
      <c r="D69" s="272" t="s">
        <v>1600</v>
      </c>
      <c r="E69" s="275">
        <v>30057386.871624947</v>
      </c>
      <c r="F69" s="275">
        <v>9253259.9761680514</v>
      </c>
      <c r="G69" s="275">
        <v>195722</v>
      </c>
      <c r="H69" s="165">
        <f>INDEX('3.  UC Calculations by Hospital'!BS:BS,(MATCH('IGT Commitments by Affiliation'!A:A,'3.  UC Calculations by Hospital'!B:B,0)))</f>
        <v>592429.6</v>
      </c>
      <c r="I69" s="165">
        <f>INDEX('3.  UC Calculations by Hospital'!BR:BR,(MATCH('IGT Commitments by Affiliation'!$A:$A,'3.  UC Calculations by Hospital'!$B:$B,0)))</f>
        <v>1351961.6830085218</v>
      </c>
      <c r="J69" s="178">
        <v>2.1151680651368899E-2</v>
      </c>
      <c r="K69" s="176">
        <f t="shared" si="1"/>
        <v>12530.881707618215</v>
      </c>
    </row>
    <row r="70" spans="1:11" hidden="1">
      <c r="A70" s="271" t="s">
        <v>343</v>
      </c>
      <c r="B70" s="271" t="s">
        <v>1049</v>
      </c>
      <c r="C70" s="272" t="s">
        <v>1601</v>
      </c>
      <c r="D70" s="272" t="s">
        <v>1602</v>
      </c>
      <c r="E70" s="275">
        <v>30057386.871624947</v>
      </c>
      <c r="F70" s="275">
        <v>9253259.9761680514</v>
      </c>
      <c r="G70" s="275">
        <v>1088774</v>
      </c>
      <c r="H70" s="165">
        <f>INDEX('3.  UC Calculations by Hospital'!BS:BS,(MATCH('IGT Commitments by Affiliation'!A:A,'3.  UC Calculations by Hospital'!B:B,0)))</f>
        <v>592429.6</v>
      </c>
      <c r="I70" s="165">
        <f>INDEX('3.  UC Calculations by Hospital'!BR:BR,(MATCH('IGT Commitments by Affiliation'!$A:$A,'3.  UC Calculations by Hospital'!$B:$B,0)))</f>
        <v>1351961.6830085218</v>
      </c>
      <c r="J70" s="178">
        <v>0.1176638290509678</v>
      </c>
      <c r="K70" s="176">
        <f t="shared" si="1"/>
        <v>69707.535179133236</v>
      </c>
    </row>
    <row r="71" spans="1:11" hidden="1">
      <c r="A71" s="271" t="s">
        <v>343</v>
      </c>
      <c r="B71" s="271" t="s">
        <v>1049</v>
      </c>
      <c r="C71" s="272" t="s">
        <v>1603</v>
      </c>
      <c r="D71" s="272" t="s">
        <v>1604</v>
      </c>
      <c r="E71" s="275">
        <v>30057386.871624947</v>
      </c>
      <c r="F71" s="275">
        <v>9253259.9761680514</v>
      </c>
      <c r="G71" s="275">
        <v>111841</v>
      </c>
      <c r="H71" s="165">
        <f>INDEX('3.  UC Calculations by Hospital'!BS:BS,(MATCH('IGT Commitments by Affiliation'!A:A,'3.  UC Calculations by Hospital'!B:B,0)))</f>
        <v>592429.6</v>
      </c>
      <c r="I71" s="165">
        <f>INDEX('3.  UC Calculations by Hospital'!BR:BR,(MATCH('IGT Commitments by Affiliation'!$A:$A,'3.  UC Calculations by Hospital'!$B:$B,0)))</f>
        <v>1351961.6830085218</v>
      </c>
      <c r="J71" s="178">
        <v>1.2086659219350655E-2</v>
      </c>
      <c r="K71" s="176">
        <f t="shared" si="1"/>
        <v>7160.4946866562204</v>
      </c>
    </row>
    <row r="72" spans="1:11" hidden="1">
      <c r="A72" s="271" t="s">
        <v>343</v>
      </c>
      <c r="B72" s="271" t="s">
        <v>1049</v>
      </c>
      <c r="C72" s="272" t="s">
        <v>1605</v>
      </c>
      <c r="D72" s="272" t="s">
        <v>1606</v>
      </c>
      <c r="E72" s="275">
        <v>30057386.871624947</v>
      </c>
      <c r="F72" s="275">
        <v>9253259.9761680514</v>
      </c>
      <c r="G72" s="275">
        <v>866769</v>
      </c>
      <c r="H72" s="165">
        <f>INDEX('3.  UC Calculations by Hospital'!BS:BS,(MATCH('IGT Commitments by Affiliation'!A:A,'3.  UC Calculations by Hospital'!B:B,0)))</f>
        <v>592429.6</v>
      </c>
      <c r="I72" s="165">
        <f>INDEX('3.  UC Calculations by Hospital'!BR:BR,(MATCH('IGT Commitments by Affiliation'!$A:$A,'3.  UC Calculations by Hospital'!$B:$B,0)))</f>
        <v>1351961.6830085218</v>
      </c>
      <c r="J72" s="178">
        <v>9.3671744037493829E-2</v>
      </c>
      <c r="K72" s="176">
        <f t="shared" si="1"/>
        <v>55493.913851434852</v>
      </c>
    </row>
    <row r="73" spans="1:11" hidden="1">
      <c r="A73" s="271" t="s">
        <v>343</v>
      </c>
      <c r="B73" s="271" t="s">
        <v>1049</v>
      </c>
      <c r="C73" s="272" t="s">
        <v>1607</v>
      </c>
      <c r="D73" s="272" t="s">
        <v>729</v>
      </c>
      <c r="E73" s="275">
        <v>30057386.871624947</v>
      </c>
      <c r="F73" s="275">
        <v>9253259.9761680514</v>
      </c>
      <c r="G73" s="275">
        <v>1537816</v>
      </c>
      <c r="H73" s="165">
        <f>INDEX('3.  UC Calculations by Hospital'!BS:BS,(MATCH('IGT Commitments by Affiliation'!A:A,'3.  UC Calculations by Hospital'!B:B,0)))</f>
        <v>592429.6</v>
      </c>
      <c r="I73" s="165">
        <f>INDEX('3.  UC Calculations by Hospital'!BR:BR,(MATCH('IGT Commitments by Affiliation'!$A:$A,'3.  UC Calculations by Hospital'!$B:$B,0)))</f>
        <v>1351961.6830085218</v>
      </c>
      <c r="J73" s="178">
        <v>0.16619180742361878</v>
      </c>
      <c r="K73" s="176">
        <f t="shared" si="1"/>
        <v>98456.945995251503</v>
      </c>
    </row>
    <row r="74" spans="1:11" hidden="1">
      <c r="A74" s="271" t="s">
        <v>1015</v>
      </c>
      <c r="B74" s="271" t="s">
        <v>835</v>
      </c>
      <c r="C74" s="272" t="s">
        <v>1608</v>
      </c>
      <c r="D74" s="272" t="s">
        <v>1609</v>
      </c>
      <c r="E74" s="275">
        <v>13011984.653900653</v>
      </c>
      <c r="F74" s="275">
        <v>4617165.1148292655</v>
      </c>
      <c r="G74" s="279">
        <v>4617165</v>
      </c>
      <c r="H74" s="165">
        <f>INDEX('3.  UC Calculations by Hospital'!BS:BS,(MATCH('IGT Commitments by Affiliation'!A:A,'3.  UC Calculations by Hospital'!B:B,0)))</f>
        <v>511518.43</v>
      </c>
      <c r="I74" s="165">
        <f>INDEX('3.  UC Calculations by Hospital'!BR:BR,(MATCH('IGT Commitments by Affiliation'!$A:$A,'3.  UC Calculations by Hospital'!$B:$B,0)))</f>
        <v>1167317.294339356</v>
      </c>
      <c r="J74" s="178">
        <v>0.99999997512992</v>
      </c>
      <c r="K74" s="176">
        <f t="shared" si="1"/>
        <v>511518.41727849573</v>
      </c>
    </row>
    <row r="75" spans="1:11" hidden="1">
      <c r="A75" s="271" t="s">
        <v>1016</v>
      </c>
      <c r="B75" s="271" t="s">
        <v>1050</v>
      </c>
      <c r="C75" s="272" t="s">
        <v>1610</v>
      </c>
      <c r="D75" s="276" t="s">
        <v>1496</v>
      </c>
      <c r="E75" s="275">
        <v>7713269.9694296867</v>
      </c>
      <c r="F75" s="275">
        <v>2300134.8885080889</v>
      </c>
      <c r="G75" s="275">
        <v>2300134.89</v>
      </c>
      <c r="H75" s="165">
        <f>INDEX('3.  UC Calculations by Hospital'!BS:BS,(MATCH('IGT Commitments by Affiliation'!A:A,'3.  UC Calculations by Hospital'!B:B,0)))</f>
        <v>80479.06</v>
      </c>
      <c r="I75" s="165">
        <f>INDEX('3.  UC Calculations by Hospital'!BR:BR,(MATCH('IGT Commitments by Affiliation'!$A:$A,'3.  UC Calculations by Hospital'!$B:$B,0)))</f>
        <v>183658.29229511973</v>
      </c>
      <c r="J75" s="178">
        <v>1.0000000006486189</v>
      </c>
      <c r="K75" s="176">
        <f t="shared" si="1"/>
        <v>80479.060052200235</v>
      </c>
    </row>
    <row r="76" spans="1:11" hidden="1">
      <c r="A76" s="271" t="s">
        <v>270</v>
      </c>
      <c r="B76" s="164" t="s">
        <v>723</v>
      </c>
      <c r="C76" s="272" t="s">
        <v>1611</v>
      </c>
      <c r="D76" s="272" t="s">
        <v>1612</v>
      </c>
      <c r="E76" s="165">
        <v>31187708.629999999</v>
      </c>
      <c r="F76" s="170">
        <v>11701999.92</v>
      </c>
      <c r="G76" s="275">
        <v>11701999.92</v>
      </c>
      <c r="H76" s="165">
        <f>INDEX('3.  UC Calculations by Hospital'!BS:BS,(MATCH('IGT Commitments by Affiliation'!A:A,'3.  UC Calculations by Hospital'!B:B,0)))</f>
        <v>-135123.79</v>
      </c>
      <c r="I76" s="165">
        <f>INDEX('3.  UC Calculations by Hospital'!BR:BR,(MATCH('IGT Commitments by Affiliation'!$A:$A,'3.  UC Calculations by Hospital'!$B:$B,0)))</f>
        <v>-308361.00907716528</v>
      </c>
      <c r="J76" s="178">
        <v>1</v>
      </c>
      <c r="K76" s="176">
        <f t="shared" si="1"/>
        <v>0</v>
      </c>
    </row>
    <row r="77" spans="1:11" hidden="1">
      <c r="A77" s="271" t="s">
        <v>96</v>
      </c>
      <c r="B77" s="271" t="s">
        <v>833</v>
      </c>
      <c r="C77" s="272" t="s">
        <v>1613</v>
      </c>
      <c r="D77" s="276" t="s">
        <v>1614</v>
      </c>
      <c r="E77" s="275">
        <v>193961.79022904183</v>
      </c>
      <c r="F77" s="275">
        <v>40499.267916366123</v>
      </c>
      <c r="G77" s="165">
        <v>40499</v>
      </c>
      <c r="H77" s="165">
        <f>INDEX('3.  UC Calculations by Hospital'!BS:BS,(MATCH('IGT Commitments by Affiliation'!A:A,'3.  UC Calculations by Hospital'!B:B,0)))</f>
        <v>-212.55</v>
      </c>
      <c r="I77" s="165">
        <f>INDEX('3.  UC Calculations by Hospital'!BR:BR,(MATCH('IGT Commitments by Affiliation'!$A:$A,'3.  UC Calculations by Hospital'!$B:$B,0)))</f>
        <v>-485.05276653831243</v>
      </c>
      <c r="J77" s="178">
        <v>0.99999338466150356</v>
      </c>
      <c r="K77" s="176">
        <f t="shared" si="1"/>
        <v>0</v>
      </c>
    </row>
    <row r="78" spans="1:11">
      <c r="A78" s="271" t="s">
        <v>143</v>
      </c>
      <c r="B78" s="271" t="s">
        <v>1051</v>
      </c>
      <c r="C78" s="272" t="s">
        <v>1615</v>
      </c>
      <c r="D78" s="276" t="s">
        <v>1616</v>
      </c>
      <c r="E78" s="275">
        <v>3473728.1736437976</v>
      </c>
      <c r="F78" s="275">
        <v>1340161.254894712</v>
      </c>
      <c r="G78" s="275">
        <v>1340161.25</v>
      </c>
      <c r="H78" s="165">
        <f>INDEX('3.  UC Calculations by Hospital'!BS:BS,(MATCH('IGT Commitments by Affiliation'!A:A,'3.  UC Calculations by Hospital'!B:B,0)))</f>
        <v>318526</v>
      </c>
      <c r="I78" s="165">
        <f>INDEX('3.  UC Calculations by Hospital'!BR:BR,(MATCH('IGT Commitments by Affiliation'!$A:$A,'3.  UC Calculations by Hospital'!$B:$B,0)))</f>
        <v>726896.41080053896</v>
      </c>
      <c r="J78" s="178">
        <v>0.99999999634766934</v>
      </c>
      <c r="K78" s="176">
        <f t="shared" si="1"/>
        <v>318525.99883663771</v>
      </c>
    </row>
    <row r="79" spans="1:11" hidden="1">
      <c r="A79" s="271" t="s">
        <v>150</v>
      </c>
      <c r="B79" s="271" t="s">
        <v>1052</v>
      </c>
      <c r="C79" s="272" t="s">
        <v>1617</v>
      </c>
      <c r="D79" s="276" t="s">
        <v>1517</v>
      </c>
      <c r="E79" s="275">
        <v>21374502.495218787</v>
      </c>
      <c r="F79" s="275">
        <v>7269032.2066928726</v>
      </c>
      <c r="G79" s="165">
        <v>5851348.2263303837</v>
      </c>
      <c r="H79" s="165">
        <f>INDEX('3.  UC Calculations by Hospital'!BS:BS,(MATCH('IGT Commitments by Affiliation'!A:A,'3.  UC Calculations by Hospital'!B:B,0)))</f>
        <v>100622.34</v>
      </c>
      <c r="I79" s="165">
        <f>INDEX('3.  UC Calculations by Hospital'!BR:BR,(MATCH('IGT Commitments by Affiliation'!$A:$A,'3.  UC Calculations by Hospital'!$B:$B,0)))</f>
        <v>229626.53707256075</v>
      </c>
      <c r="J79" s="178">
        <v>0.8049693631764111</v>
      </c>
      <c r="K79" s="176">
        <f t="shared" si="1"/>
        <v>80997.900951120318</v>
      </c>
    </row>
    <row r="80" spans="1:11" hidden="1">
      <c r="A80" s="271" t="s">
        <v>150</v>
      </c>
      <c r="B80" s="271" t="s">
        <v>1052</v>
      </c>
      <c r="C80" s="272" t="s">
        <v>1618</v>
      </c>
      <c r="D80" s="276" t="s">
        <v>721</v>
      </c>
      <c r="E80" s="275">
        <v>21374502.495218787</v>
      </c>
      <c r="F80" s="275">
        <v>7269032.2066928726</v>
      </c>
      <c r="G80" s="165">
        <v>1312683.9803624891</v>
      </c>
      <c r="H80" s="165">
        <f>INDEX('3.  UC Calculations by Hospital'!BS:BS,(MATCH('IGT Commitments by Affiliation'!A:A,'3.  UC Calculations by Hospital'!B:B,0)))</f>
        <v>100622.34</v>
      </c>
      <c r="I80" s="165">
        <f>INDEX('3.  UC Calculations by Hospital'!BR:BR,(MATCH('IGT Commitments by Affiliation'!$A:$A,'3.  UC Calculations by Hospital'!$B:$B,0)))</f>
        <v>229626.53707256075</v>
      </c>
      <c r="J80" s="178">
        <v>0.1805857978114131</v>
      </c>
      <c r="K80" s="176">
        <f t="shared" si="1"/>
        <v>18170.965546551262</v>
      </c>
    </row>
    <row r="81" spans="1:11" hidden="1">
      <c r="A81" s="271" t="s">
        <v>150</v>
      </c>
      <c r="B81" s="271" t="s">
        <v>1052</v>
      </c>
      <c r="C81" s="272" t="s">
        <v>1619</v>
      </c>
      <c r="D81" s="276" t="s">
        <v>1620</v>
      </c>
      <c r="E81" s="275">
        <v>21374502.495218787</v>
      </c>
      <c r="F81" s="275">
        <v>7269032.2066928726</v>
      </c>
      <c r="G81" s="165">
        <v>105000</v>
      </c>
      <c r="H81" s="165">
        <f>INDEX('3.  UC Calculations by Hospital'!BS:BS,(MATCH('IGT Commitments by Affiliation'!A:A,'3.  UC Calculations by Hospital'!B:B,0)))</f>
        <v>100622.34</v>
      </c>
      <c r="I81" s="165">
        <f>INDEX('3.  UC Calculations by Hospital'!BR:BR,(MATCH('IGT Commitments by Affiliation'!$A:$A,'3.  UC Calculations by Hospital'!$B:$B,0)))</f>
        <v>229626.53707256075</v>
      </c>
      <c r="J81" s="178">
        <v>1.4444839012175862E-2</v>
      </c>
      <c r="K81" s="176">
        <f t="shared" si="1"/>
        <v>1453.4735023284236</v>
      </c>
    </row>
    <row r="82" spans="1:11" hidden="1">
      <c r="A82" s="271" t="s">
        <v>1017</v>
      </c>
      <c r="B82" s="271" t="s">
        <v>1053</v>
      </c>
      <c r="C82" s="272" t="s">
        <v>1621</v>
      </c>
      <c r="D82" s="272" t="s">
        <v>1622</v>
      </c>
      <c r="E82" s="275">
        <v>2776521.604399736</v>
      </c>
      <c r="F82" s="275">
        <v>1216671.7670479643</v>
      </c>
      <c r="G82" s="165">
        <v>1216671.7670479643</v>
      </c>
      <c r="H82" s="165">
        <f>INDEX('3.  UC Calculations by Hospital'!BS:BS,(MATCH('IGT Commitments by Affiliation'!A:A,'3.  UC Calculations by Hospital'!B:B,0)))</f>
        <v>229617.91</v>
      </c>
      <c r="I82" s="165">
        <f>INDEX('3.  UC Calculations by Hospital'!BR:BR,(MATCH('IGT Commitments by Affiliation'!$A:$A,'3.  UC Calculations by Hospital'!$B:$B,0)))</f>
        <v>524002.54919549869</v>
      </c>
      <c r="J82" s="178">
        <v>1</v>
      </c>
      <c r="K82" s="176">
        <f t="shared" si="1"/>
        <v>229617.91</v>
      </c>
    </row>
    <row r="83" spans="1:11" hidden="1">
      <c r="A83" s="271" t="s">
        <v>217</v>
      </c>
      <c r="B83" s="271" t="s">
        <v>714</v>
      </c>
      <c r="C83" s="272" t="s">
        <v>1623</v>
      </c>
      <c r="D83" s="276" t="s">
        <v>1624</v>
      </c>
      <c r="E83" s="275">
        <v>5814982.9611040708</v>
      </c>
      <c r="F83" s="275">
        <v>2134454.3131598034</v>
      </c>
      <c r="G83" s="165">
        <v>2134454</v>
      </c>
      <c r="H83" s="165">
        <f>INDEX('3.  UC Calculations by Hospital'!BS:BS,(MATCH('IGT Commitments by Affiliation'!A:A,'3.  UC Calculations by Hospital'!B:B,0)))</f>
        <v>37902.46</v>
      </c>
      <c r="I83" s="165">
        <f>INDEX('3.  UC Calculations by Hospital'!BR:BR,(MATCH('IGT Commitments by Affiliation'!$A:$A,'3.  UC Calculations by Hospital'!$B:$B,0)))</f>
        <v>86495.803227471188</v>
      </c>
      <c r="J83" s="178">
        <v>0.99999985328343577</v>
      </c>
      <c r="K83" s="176">
        <f t="shared" si="1"/>
        <v>37902.454439081295</v>
      </c>
    </row>
    <row r="84" spans="1:11" hidden="1">
      <c r="A84" s="271" t="s">
        <v>879</v>
      </c>
      <c r="B84" s="271" t="s">
        <v>1054</v>
      </c>
      <c r="C84" s="272" t="s">
        <v>1625</v>
      </c>
      <c r="D84" s="272" t="s">
        <v>682</v>
      </c>
      <c r="E84" s="275">
        <v>13053073.67196917</v>
      </c>
      <c r="F84" s="275">
        <v>4391563.9130528895</v>
      </c>
      <c r="G84" s="165">
        <v>4391563.91</v>
      </c>
      <c r="H84" s="165">
        <f>INDEX('3.  UC Calculations by Hospital'!BS:BS,(MATCH('IGT Commitments by Affiliation'!A:A,'3.  UC Calculations by Hospital'!B:B,0)))</f>
        <v>1288093.49</v>
      </c>
      <c r="I84" s="165">
        <f>INDEX('3.  UC Calculations by Hospital'!BR:BR,(MATCH('IGT Commitments by Affiliation'!$A:$A,'3.  UC Calculations by Hospital'!$B:$B,0)))</f>
        <v>2939510.4874672713</v>
      </c>
      <c r="J84" s="178">
        <v>0.99999999930482864</v>
      </c>
      <c r="K84" s="176">
        <f t="shared" si="1"/>
        <v>1288093.4891045543</v>
      </c>
    </row>
    <row r="85" spans="1:11" ht="15" hidden="1">
      <c r="A85" s="271" t="s">
        <v>154</v>
      </c>
      <c r="B85" s="271" t="s">
        <v>706</v>
      </c>
      <c r="C85" s="272" t="s">
        <v>1626</v>
      </c>
      <c r="D85" s="277" t="s">
        <v>1627</v>
      </c>
      <c r="E85" s="275">
        <v>4891414.3600000087</v>
      </c>
      <c r="F85" s="275">
        <v>1249422.0224500035</v>
      </c>
      <c r="G85" s="165">
        <v>1249422</v>
      </c>
      <c r="H85" s="165" t="e">
        <f>INDEX('3.  UC Calculations by Hospital'!BS:BS,(MATCH('IGT Commitments by Affiliation'!A:A,'3.  UC Calculations by Hospital'!B:B,0)))</f>
        <v>#N/A</v>
      </c>
      <c r="I85" s="165" t="e">
        <f>INDEX('3.  UC Calculations by Hospital'!BR:BR,(MATCH('IGT Commitments by Affiliation'!$A:$A,'3.  UC Calculations by Hospital'!$B:$B,0)))</f>
        <v>#N/A</v>
      </c>
      <c r="J85" s="178">
        <v>0.99999998203168894</v>
      </c>
      <c r="K85" s="176" t="e">
        <f t="shared" si="1"/>
        <v>#N/A</v>
      </c>
    </row>
    <row r="86" spans="1:11" hidden="1">
      <c r="A86" s="271" t="s">
        <v>157</v>
      </c>
      <c r="B86" s="271" t="s">
        <v>155</v>
      </c>
      <c r="C86" s="272" t="s">
        <v>1628</v>
      </c>
      <c r="D86" s="276" t="s">
        <v>1629</v>
      </c>
      <c r="E86" s="275">
        <v>1564586.9540856725</v>
      </c>
      <c r="F86" s="275">
        <v>557805.8942663417</v>
      </c>
      <c r="G86" s="165">
        <v>557805.89</v>
      </c>
      <c r="H86" s="165">
        <f>INDEX('3.  UC Calculations by Hospital'!BS:BS,(MATCH('IGT Commitments by Affiliation'!A:A,'3.  UC Calculations by Hospital'!B:B,0)))</f>
        <v>13377.05</v>
      </c>
      <c r="I86" s="165">
        <f>INDEX('3.  UC Calculations by Hospital'!BR:BR,(MATCH('IGT Commitments by Affiliation'!$A:$A,'3.  UC Calculations by Hospital'!$B:$B,0)))</f>
        <v>30527.2861219279</v>
      </c>
      <c r="J86" s="178">
        <v>0.99999999235156578</v>
      </c>
      <c r="K86" s="176">
        <f t="shared" si="1"/>
        <v>13377.049897686513</v>
      </c>
    </row>
    <row r="87" spans="1:11" hidden="1">
      <c r="A87" s="271" t="s">
        <v>291</v>
      </c>
      <c r="B87" s="271" t="s">
        <v>1055</v>
      </c>
      <c r="C87" s="272" t="s">
        <v>1630</v>
      </c>
      <c r="D87" s="276" t="s">
        <v>1631</v>
      </c>
      <c r="E87" s="275">
        <v>1467125.0431791493</v>
      </c>
      <c r="F87" s="275">
        <v>544905.41294710315</v>
      </c>
      <c r="G87" s="165">
        <v>544905.41</v>
      </c>
      <c r="H87" s="165">
        <f>INDEX('3.  UC Calculations by Hospital'!BS:BS,(MATCH('IGT Commitments by Affiliation'!A:A,'3.  UC Calculations by Hospital'!B:B,0)))</f>
        <v>8665.89</v>
      </c>
      <c r="I87" s="165">
        <f>INDEX('3.  UC Calculations by Hospital'!BR:BR,(MATCH('IGT Commitments by Affiliation'!$A:$A,'3.  UC Calculations by Hospital'!$B:$B,0)))</f>
        <v>19776.106979630655</v>
      </c>
      <c r="J87" s="178">
        <v>0.99999999459153266</v>
      </c>
      <c r="K87" s="176">
        <f t="shared" si="1"/>
        <v>8665.8899531308161</v>
      </c>
    </row>
    <row r="88" spans="1:11" hidden="1">
      <c r="A88" s="271" t="s">
        <v>172</v>
      </c>
      <c r="B88" s="271" t="s">
        <v>840</v>
      </c>
      <c r="C88" s="272" t="s">
        <v>1632</v>
      </c>
      <c r="D88" s="272" t="s">
        <v>1633</v>
      </c>
      <c r="E88" s="275">
        <v>3334290.5095692342</v>
      </c>
      <c r="F88" s="275">
        <v>979919.66230923834</v>
      </c>
      <c r="G88" s="165">
        <v>979919.66230923834</v>
      </c>
      <c r="H88" s="165">
        <f>INDEX('3.  UC Calculations by Hospital'!BS:BS,(MATCH('IGT Commitments by Affiliation'!A:A,'3.  UC Calculations by Hospital'!B:B,0)))</f>
        <v>91375.2</v>
      </c>
      <c r="I88" s="165">
        <f>INDEX('3.  UC Calculations by Hospital'!BR:BR,(MATCH('IGT Commitments by Affiliation'!$A:$A,'3.  UC Calculations by Hospital'!$B:$B,0)))</f>
        <v>208523.96856245352</v>
      </c>
      <c r="J88" s="178">
        <v>1</v>
      </c>
      <c r="K88" s="176">
        <f t="shared" si="1"/>
        <v>91375.2</v>
      </c>
    </row>
    <row r="89" spans="1:11" hidden="1">
      <c r="A89" s="271" t="s">
        <v>174</v>
      </c>
      <c r="B89" s="271" t="s">
        <v>1056</v>
      </c>
      <c r="C89" s="272" t="s">
        <v>1634</v>
      </c>
      <c r="D89" s="276" t="s">
        <v>672</v>
      </c>
      <c r="E89" s="275">
        <v>19389942.224029232</v>
      </c>
      <c r="F89" s="275">
        <v>6740960.8128956091</v>
      </c>
      <c r="G89" s="165">
        <v>6740960.8099999996</v>
      </c>
      <c r="H89" s="165">
        <f>INDEX('3.  UC Calculations by Hospital'!BS:BS,(MATCH('IGT Commitments by Affiliation'!A:A,'3.  UC Calculations by Hospital'!B:B,0)))</f>
        <v>81875.759999999995</v>
      </c>
      <c r="I89" s="165">
        <f>INDEX('3.  UC Calculations by Hospital'!BR:BR,(MATCH('IGT Commitments by Affiliation'!$A:$A,'3.  UC Calculations by Hospital'!$B:$B,0)))</f>
        <v>186845.64139082283</v>
      </c>
      <c r="J89" s="178">
        <v>0.99999999957044561</v>
      </c>
      <c r="K89" s="176">
        <f t="shared" si="1"/>
        <v>81875.759964829907</v>
      </c>
    </row>
    <row r="90" spans="1:11" hidden="1">
      <c r="A90" s="271" t="s">
        <v>162</v>
      </c>
      <c r="B90" s="271" t="s">
        <v>160</v>
      </c>
      <c r="C90" s="272" t="s">
        <v>1635</v>
      </c>
      <c r="D90" s="272" t="s">
        <v>160</v>
      </c>
      <c r="E90" s="275">
        <v>991334.15333950042</v>
      </c>
      <c r="F90" s="275">
        <v>335597.33381336904</v>
      </c>
      <c r="G90" s="165">
        <v>335597</v>
      </c>
      <c r="H90" s="165">
        <f>INDEX('3.  UC Calculations by Hospital'!BS:BS,(MATCH('IGT Commitments by Affiliation'!A:A,'3.  UC Calculations by Hospital'!B:B,0)))</f>
        <v>6727.22</v>
      </c>
      <c r="I90" s="165">
        <f>INDEX('3.  UC Calculations by Hospital'!BR:BR,(MATCH('IGT Commitments by Affiliation'!$A:$A,'3.  UC Calculations by Hospital'!$B:$B,0)))</f>
        <v>15351.959684736095</v>
      </c>
      <c r="J90" s="178">
        <v>0.99999900531578945</v>
      </c>
      <c r="K90" s="176">
        <f t="shared" si="1"/>
        <v>6727.2133085404857</v>
      </c>
    </row>
    <row r="91" spans="1:11" hidden="1">
      <c r="A91" s="271" t="s">
        <v>355</v>
      </c>
      <c r="B91" s="271" t="s">
        <v>990</v>
      </c>
      <c r="C91" s="272" t="s">
        <v>1636</v>
      </c>
      <c r="D91" s="273" t="s">
        <v>990</v>
      </c>
      <c r="E91" s="275">
        <v>607005.44938900834</v>
      </c>
      <c r="F91" s="275">
        <v>46196.15676026346</v>
      </c>
      <c r="G91" s="165">
        <v>46196.160000000003</v>
      </c>
      <c r="H91" s="165">
        <v>0</v>
      </c>
      <c r="I91" s="165">
        <v>0</v>
      </c>
      <c r="J91" s="178">
        <v>1.0000000701300016</v>
      </c>
      <c r="K91" s="176">
        <f t="shared" si="1"/>
        <v>0</v>
      </c>
    </row>
    <row r="92" spans="1:11" hidden="1">
      <c r="A92" s="271" t="s">
        <v>177</v>
      </c>
      <c r="B92" s="271" t="s">
        <v>825</v>
      </c>
      <c r="C92" s="272" t="s">
        <v>1637</v>
      </c>
      <c r="D92" s="273" t="s">
        <v>1638</v>
      </c>
      <c r="E92" s="275">
        <v>1056634.1307684004</v>
      </c>
      <c r="F92" s="275">
        <v>398245.92781471304</v>
      </c>
      <c r="G92" s="165">
        <v>398245</v>
      </c>
      <c r="H92" s="165">
        <f>INDEX('3.  UC Calculations by Hospital'!BS:BS,(MATCH('IGT Commitments by Affiliation'!A:A,'3.  UC Calculations by Hospital'!B:B,0)))</f>
        <v>1098.44</v>
      </c>
      <c r="I92" s="165">
        <f>INDEX('3.  UC Calculations by Hospital'!BR:BR,(MATCH('IGT Commitments by Affiliation'!$A:$A,'3.  UC Calculations by Hospital'!$B:$B,0)))</f>
        <v>2506.7135088477517</v>
      </c>
      <c r="J92" s="178">
        <v>0.99999767024682928</v>
      </c>
      <c r="K92" s="176">
        <f t="shared" si="1"/>
        <v>1098.4374409059271</v>
      </c>
    </row>
    <row r="93" spans="1:11" hidden="1">
      <c r="A93" s="271" t="s">
        <v>303</v>
      </c>
      <c r="B93" s="271" t="s">
        <v>669</v>
      </c>
      <c r="C93" s="272" t="s">
        <v>1639</v>
      </c>
      <c r="D93" s="280" t="s">
        <v>669</v>
      </c>
      <c r="E93" s="275">
        <v>8667261.729665691</v>
      </c>
      <c r="F93" s="275">
        <v>2853979.4005035055</v>
      </c>
      <c r="G93" s="165">
        <v>2853979.4</v>
      </c>
      <c r="H93" s="165">
        <f>INDEX('3.  UC Calculations by Hospital'!BS:BS,(MATCH('IGT Commitments by Affiliation'!A:A,'3.  UC Calculations by Hospital'!B:B,0)))</f>
        <v>-3346.43</v>
      </c>
      <c r="I93" s="165">
        <f>INDEX('3.  UC Calculations by Hospital'!BR:BR,(MATCH('IGT Commitments by Affiliation'!$A:$A,'3.  UC Calculations by Hospital'!$B:$B,0)))</f>
        <v>-7636.7763861771673</v>
      </c>
      <c r="J93" s="178">
        <v>0.99999999982357768</v>
      </c>
      <c r="K93" s="176">
        <f t="shared" si="1"/>
        <v>0</v>
      </c>
    </row>
    <row r="94" spans="1:11" hidden="1">
      <c r="A94" s="271" t="s">
        <v>228</v>
      </c>
      <c r="B94" s="271" t="s">
        <v>822</v>
      </c>
      <c r="C94" s="272" t="s">
        <v>1640</v>
      </c>
      <c r="D94" s="281" t="s">
        <v>822</v>
      </c>
      <c r="E94" s="275">
        <v>1472988.6163305496</v>
      </c>
      <c r="F94" s="275">
        <v>474609.53246204677</v>
      </c>
      <c r="G94" s="165">
        <v>474609.53</v>
      </c>
      <c r="H94" s="165">
        <f>INDEX('3.  UC Calculations by Hospital'!BS:BS,(MATCH('IGT Commitments by Affiliation'!A:A,'3.  UC Calculations by Hospital'!B:B,0)))</f>
        <v>6862.69</v>
      </c>
      <c r="I94" s="165">
        <f>INDEX('3.  UC Calculations by Hospital'!BR:BR,(MATCH('IGT Commitments by Affiliation'!$A:$A,'3.  UC Calculations by Hospital'!$B:$B,0)))</f>
        <v>15661.111069503706</v>
      </c>
      <c r="J94" s="178">
        <v>0.99999999481247936</v>
      </c>
      <c r="K94" s="176">
        <f t="shared" si="1"/>
        <v>6862.6899643996539</v>
      </c>
    </row>
    <row r="95" spans="1:11" hidden="1">
      <c r="A95" s="271" t="s">
        <v>87</v>
      </c>
      <c r="B95" s="271" t="s">
        <v>698</v>
      </c>
      <c r="C95" s="272" t="s">
        <v>1641</v>
      </c>
      <c r="D95" s="272" t="s">
        <v>1642</v>
      </c>
      <c r="E95" s="275">
        <v>740475.34665727743</v>
      </c>
      <c r="F95" s="275">
        <v>253301.62684921897</v>
      </c>
      <c r="G95" s="165">
        <v>253301.63</v>
      </c>
      <c r="H95" s="165">
        <f>INDEX('3.  UC Calculations by Hospital'!BS:BS,(MATCH('IGT Commitments by Affiliation'!A:A,'3.  UC Calculations by Hospital'!B:B,0)))</f>
        <v>2416.61</v>
      </c>
      <c r="I95" s="165">
        <f>INDEX('3.  UC Calculations by Hospital'!BR:BR,(MATCH('IGT Commitments by Affiliation'!$A:$A,'3.  UC Calculations by Hospital'!$B:$B,0)))</f>
        <v>5514.8700597574934</v>
      </c>
      <c r="J95" s="178">
        <v>1.0000000124388504</v>
      </c>
      <c r="K95" s="176">
        <f t="shared" si="1"/>
        <v>2416.6100300598505</v>
      </c>
    </row>
    <row r="96" spans="1:11" hidden="1">
      <c r="A96" s="271" t="s">
        <v>429</v>
      </c>
      <c r="B96" s="271" t="s">
        <v>993</v>
      </c>
      <c r="C96" s="272" t="s">
        <v>1643</v>
      </c>
      <c r="D96" s="276" t="s">
        <v>993</v>
      </c>
      <c r="E96" s="275">
        <v>976705.23457994894</v>
      </c>
      <c r="F96" s="275">
        <v>321543.51541693363</v>
      </c>
      <c r="G96" s="275">
        <v>321543.52</v>
      </c>
      <c r="H96" s="165">
        <f>INDEX('3.  UC Calculations by Hospital'!BS:BS,(MATCH('IGT Commitments by Affiliation'!A:A,'3.  UC Calculations by Hospital'!B:B,0)))</f>
        <v>4458.25</v>
      </c>
      <c r="I96" s="165">
        <f>INDEX('3.  UC Calculations by Hospital'!BR:BR,(MATCH('IGT Commitments by Affiliation'!$A:$A,'3.  UC Calculations by Hospital'!$B:$B,0)))</f>
        <v>10174.026892347145</v>
      </c>
      <c r="J96" s="178">
        <v>1.0000000142533316</v>
      </c>
      <c r="K96" s="176">
        <f t="shared" si="1"/>
        <v>4458.250063544916</v>
      </c>
    </row>
    <row r="97" spans="1:11" hidden="1">
      <c r="A97" s="271" t="s">
        <v>179</v>
      </c>
      <c r="B97" s="271" t="s">
        <v>1057</v>
      </c>
      <c r="C97" s="272" t="s">
        <v>1644</v>
      </c>
      <c r="D97" s="272" t="s">
        <v>1057</v>
      </c>
      <c r="E97" s="275">
        <v>387759.02084663883</v>
      </c>
      <c r="F97" s="275">
        <v>137609.44501499715</v>
      </c>
      <c r="G97" s="275">
        <v>137609.45000000001</v>
      </c>
      <c r="H97" s="165">
        <f>INDEX('3.  UC Calculations by Hospital'!BS:BS,(MATCH('IGT Commitments by Affiliation'!A:A,'3.  UC Calculations by Hospital'!B:B,0)))</f>
        <v>13392.81</v>
      </c>
      <c r="I97" s="165">
        <f>INDEX('3.  UC Calculations by Hospital'!BR:BR,(MATCH('IGT Commitments by Affiliation'!$A:$A,'3.  UC Calculations by Hospital'!$B:$B,0)))</f>
        <v>30563.24188672629</v>
      </c>
      <c r="J97" s="178">
        <v>1.000000036225732</v>
      </c>
      <c r="K97" s="176">
        <f t="shared" si="1"/>
        <v>13392.810485164346</v>
      </c>
    </row>
    <row r="98" spans="1:11" hidden="1">
      <c r="A98" s="271" t="s">
        <v>186</v>
      </c>
      <c r="B98" s="271" t="s">
        <v>708</v>
      </c>
      <c r="C98" s="272" t="s">
        <v>1645</v>
      </c>
      <c r="D98" s="272" t="s">
        <v>1622</v>
      </c>
      <c r="E98" s="275">
        <v>16594430.172890518</v>
      </c>
      <c r="F98" s="275">
        <v>5755174.0112226252</v>
      </c>
      <c r="G98" s="165">
        <v>4875174.0112226298</v>
      </c>
      <c r="H98" s="165">
        <f>INDEX('3.  UC Calculations by Hospital'!BS:BS,(MATCH('IGT Commitments by Affiliation'!A:A,'3.  UC Calculations by Hospital'!B:B,0)))</f>
        <v>165524.70000000001</v>
      </c>
      <c r="I98" s="165">
        <f>INDEX('3.  UC Calculations by Hospital'!BR:BR,(MATCH('IGT Commitments by Affiliation'!$A:$A,'3.  UC Calculations by Hospital'!$B:$B,0)))</f>
        <v>377737.80852477252</v>
      </c>
      <c r="J98" s="178">
        <v>0.8470941107455674</v>
      </c>
      <c r="K98" s="176">
        <f t="shared" si="1"/>
        <v>140214.99855292682</v>
      </c>
    </row>
    <row r="99" spans="1:11" hidden="1">
      <c r="A99" s="271" t="s">
        <v>186</v>
      </c>
      <c r="B99" s="271" t="s">
        <v>708</v>
      </c>
      <c r="C99" s="272" t="s">
        <v>1646</v>
      </c>
      <c r="D99" s="276" t="s">
        <v>1521</v>
      </c>
      <c r="E99" s="275">
        <v>16594430.172890518</v>
      </c>
      <c r="F99" s="275">
        <v>5755174.0112226252</v>
      </c>
      <c r="G99" s="165">
        <v>880000</v>
      </c>
      <c r="H99" s="165">
        <f>INDEX('3.  UC Calculations by Hospital'!BS:BS,(MATCH('IGT Commitments by Affiliation'!A:A,'3.  UC Calculations by Hospital'!B:B,0)))</f>
        <v>165524.70000000001</v>
      </c>
      <c r="I99" s="165">
        <f>INDEX('3.  UC Calculations by Hospital'!BR:BR,(MATCH('IGT Commitments by Affiliation'!$A:$A,'3.  UC Calculations by Hospital'!$B:$B,0)))</f>
        <v>377737.80852477252</v>
      </c>
      <c r="J99" s="178">
        <v>0.15290588925443341</v>
      </c>
      <c r="K99" s="176">
        <f t="shared" si="1"/>
        <v>25309.701447073316</v>
      </c>
    </row>
    <row r="100" spans="1:11" hidden="1">
      <c r="A100" s="271" t="s">
        <v>220</v>
      </c>
      <c r="B100" s="271" t="s">
        <v>1058</v>
      </c>
      <c r="C100" s="272" t="s">
        <v>1647</v>
      </c>
      <c r="D100" s="272" t="s">
        <v>1648</v>
      </c>
      <c r="E100" s="275">
        <v>458189.73791729909</v>
      </c>
      <c r="F100" s="275">
        <v>112055.21477936045</v>
      </c>
      <c r="G100" s="275">
        <v>112055.21</v>
      </c>
      <c r="H100" s="165">
        <f>INDEX('3.  UC Calculations by Hospital'!BS:BS,(MATCH('IGT Commitments by Affiliation'!A:A,'3.  UC Calculations by Hospital'!B:B,0)))</f>
        <v>3982.95</v>
      </c>
      <c r="I100" s="165">
        <f>INDEX('3.  UC Calculations by Hospital'!BR:BR,(MATCH('IGT Commitments by Affiliation'!$A:$A,'3.  UC Calculations by Hospital'!$B:$B,0)))</f>
        <v>9089.3564267082256</v>
      </c>
      <c r="J100" s="178">
        <v>0.99999995734816571</v>
      </c>
      <c r="K100" s="176">
        <f t="shared" si="1"/>
        <v>3982.9498301198764</v>
      </c>
    </row>
    <row r="101" spans="1:11" hidden="1">
      <c r="A101" s="271" t="s">
        <v>64</v>
      </c>
      <c r="B101" s="271" t="s">
        <v>1059</v>
      </c>
      <c r="C101" s="272" t="s">
        <v>1649</v>
      </c>
      <c r="D101" s="272" t="s">
        <v>1539</v>
      </c>
      <c r="E101" s="275">
        <v>41346658.912336856</v>
      </c>
      <c r="F101" s="275">
        <v>18118105.93538601</v>
      </c>
      <c r="G101" s="275">
        <v>18118105.93538601</v>
      </c>
      <c r="H101" s="165">
        <f>INDEX('3.  UC Calculations by Hospital'!BS:BS,(MATCH('IGT Commitments by Affiliation'!A:A,'3.  UC Calculations by Hospital'!B:B,0)))</f>
        <v>12112949.949999999</v>
      </c>
      <c r="I101" s="165">
        <f>INDEX('3.  UC Calculations by Hospital'!BR:BR,(MATCH('IGT Commitments by Affiliation'!$A:$A,'3.  UC Calculations by Hospital'!$B:$B,0)))</f>
        <v>27642514.741616584</v>
      </c>
      <c r="J101" s="178">
        <v>1</v>
      </c>
      <c r="K101" s="176">
        <f t="shared" si="1"/>
        <v>12112949.949999999</v>
      </c>
    </row>
    <row r="102" spans="1:11" hidden="1">
      <c r="A102" s="271" t="s">
        <v>190</v>
      </c>
      <c r="B102" s="271" t="s">
        <v>188</v>
      </c>
      <c r="C102" s="272" t="s">
        <v>1650</v>
      </c>
      <c r="D102" s="272" t="s">
        <v>1609</v>
      </c>
      <c r="E102" s="275">
        <v>28342783.692377906</v>
      </c>
      <c r="F102" s="275">
        <v>9582763.6426819991</v>
      </c>
      <c r="G102" s="279">
        <v>9582764</v>
      </c>
      <c r="H102" s="165">
        <f>INDEX('3.  UC Calculations by Hospital'!BS:BS,(MATCH('IGT Commitments by Affiliation'!A:A,'3.  UC Calculations by Hospital'!B:B,0)))</f>
        <v>68554.210000000006</v>
      </c>
      <c r="I102" s="165">
        <f>INDEX('3.  UC Calculations by Hospital'!BR:BR,(MATCH('IGT Commitments by Affiliation'!$A:$A,'3.  UC Calculations by Hospital'!$B:$B,0)))</f>
        <v>156445.04523093998</v>
      </c>
      <c r="J102" s="178">
        <v>1.0000000372875733</v>
      </c>
      <c r="K102" s="176">
        <f t="shared" si="1"/>
        <v>68554.21255622014</v>
      </c>
    </row>
    <row r="103" spans="1:11" hidden="1">
      <c r="A103" s="271" t="s">
        <v>191</v>
      </c>
      <c r="B103" s="271" t="s">
        <v>1060</v>
      </c>
      <c r="C103" s="272" t="s">
        <v>1651</v>
      </c>
      <c r="D103" s="272" t="s">
        <v>723</v>
      </c>
      <c r="E103" s="275">
        <v>22172452.122921355</v>
      </c>
      <c r="F103" s="275">
        <v>8179505.9891501376</v>
      </c>
      <c r="G103" s="279">
        <v>2050000</v>
      </c>
      <c r="H103" s="165">
        <f>INDEX('3.  UC Calculations by Hospital'!BS:BS,(MATCH('IGT Commitments by Affiliation'!A:A,'3.  UC Calculations by Hospital'!B:B,0)))</f>
        <v>96775.43</v>
      </c>
      <c r="I103" s="165">
        <f>INDEX('3.  UC Calculations by Hospital'!BR:BR,(MATCH('IGT Commitments by Affiliation'!$A:$A,'3.  UC Calculations by Hospital'!$B:$B,0)))</f>
        <v>220847.64692654181</v>
      </c>
      <c r="J103" s="178">
        <v>0.95050840445790674</v>
      </c>
      <c r="K103" s="176">
        <f t="shared" si="1"/>
        <v>91985.859560027835</v>
      </c>
    </row>
    <row r="104" spans="1:11" hidden="1">
      <c r="A104" s="271" t="s">
        <v>191</v>
      </c>
      <c r="B104" s="271" t="s">
        <v>1060</v>
      </c>
      <c r="C104" s="272" t="s">
        <v>1652</v>
      </c>
      <c r="D104" s="276" t="s">
        <v>1551</v>
      </c>
      <c r="E104" s="275">
        <v>22172452.122921355</v>
      </c>
      <c r="F104" s="275">
        <v>8179505.9891501376</v>
      </c>
      <c r="G104" s="275">
        <v>106740.53</v>
      </c>
      <c r="H104" s="165">
        <f>INDEX('3.  UC Calculations by Hospital'!BS:BS,(MATCH('IGT Commitments by Affiliation'!A:A,'3.  UC Calculations by Hospital'!B:B,0)))</f>
        <v>96775.43</v>
      </c>
      <c r="I104" s="165">
        <f>INDEX('3.  UC Calculations by Hospital'!BR:BR,(MATCH('IGT Commitments by Affiliation'!$A:$A,'3.  UC Calculations by Hospital'!$B:$B,0)))</f>
        <v>220847.64692654181</v>
      </c>
      <c r="J104" s="178">
        <v>4.9491595542093335E-2</v>
      </c>
      <c r="K104" s="176">
        <f t="shared" si="1"/>
        <v>4789.5704399721653</v>
      </c>
    </row>
    <row r="105" spans="1:11" hidden="1">
      <c r="A105" s="271" t="s">
        <v>202</v>
      </c>
      <c r="B105" s="271" t="s">
        <v>679</v>
      </c>
      <c r="C105" s="272" t="s">
        <v>1653</v>
      </c>
      <c r="D105" s="276" t="s">
        <v>1654</v>
      </c>
      <c r="E105" s="275">
        <v>1167354.5717086075</v>
      </c>
      <c r="F105" s="275">
        <v>377114.59209871176</v>
      </c>
      <c r="G105" s="275">
        <v>377114.59</v>
      </c>
      <c r="H105" s="165">
        <f>INDEX('3.  UC Calculations by Hospital'!BS:BS,(MATCH('IGT Commitments by Affiliation'!A:A,'3.  UC Calculations by Hospital'!B:B,0)))</f>
        <v>-1.01</v>
      </c>
      <c r="I105" s="165">
        <f>INDEX('3.  UC Calculations by Hospital'!BR:BR,(MATCH('IGT Commitments by Affiliation'!$A:$A,'3.  UC Calculations by Hospital'!$B:$B,0)))</f>
        <v>-2.3155535890255123</v>
      </c>
      <c r="J105" s="178">
        <v>0.99999999443481691</v>
      </c>
      <c r="K105" s="176">
        <f t="shared" si="1"/>
        <v>0</v>
      </c>
    </row>
    <row r="106" spans="1:11" hidden="1">
      <c r="A106" s="271" t="s">
        <v>210</v>
      </c>
      <c r="B106" s="271" t="s">
        <v>712</v>
      </c>
      <c r="C106" s="272" t="s">
        <v>1655</v>
      </c>
      <c r="D106" s="276" t="s">
        <v>712</v>
      </c>
      <c r="E106" s="275">
        <v>383575.23136508767</v>
      </c>
      <c r="F106" s="275">
        <v>105253.05521818141</v>
      </c>
      <c r="G106" s="275">
        <v>105253.06</v>
      </c>
      <c r="H106" s="165">
        <f>INDEX('3.  UC Calculations by Hospital'!BS:BS,(MATCH('IGT Commitments by Affiliation'!A:A,'3.  UC Calculations by Hospital'!B:B,0)))</f>
        <v>447.64</v>
      </c>
      <c r="I106" s="165">
        <f>INDEX('3.  UC Calculations by Hospital'!BR:BR,(MATCH('IGT Commitments by Affiliation'!$A:$A,'3.  UC Calculations by Hospital'!$B:$B,0)))</f>
        <v>1021.5462780226953</v>
      </c>
      <c r="J106" s="178">
        <v>1.0000000454316369</v>
      </c>
      <c r="K106" s="176">
        <f t="shared" si="1"/>
        <v>447.64002033701792</v>
      </c>
    </row>
    <row r="107" spans="1:11" hidden="1">
      <c r="A107" s="271" t="s">
        <v>212</v>
      </c>
      <c r="B107" s="271" t="s">
        <v>211</v>
      </c>
      <c r="C107" s="272" t="s">
        <v>1656</v>
      </c>
      <c r="D107" s="273" t="s">
        <v>1606</v>
      </c>
      <c r="E107" s="275">
        <v>492307.65251813212</v>
      </c>
      <c r="F107" s="275">
        <v>186795.6122734455</v>
      </c>
      <c r="G107" s="275">
        <v>186795.61</v>
      </c>
      <c r="H107" s="165">
        <f>INDEX('3.  UC Calculations by Hospital'!BS:BS,(MATCH('IGT Commitments by Affiliation'!A:A,'3.  UC Calculations by Hospital'!B:B,0)))</f>
        <v>3604.48</v>
      </c>
      <c r="I107" s="165">
        <f>INDEX('3.  UC Calculations by Hospital'!BR:BR,(MATCH('IGT Commitments by Affiliation'!$A:$A,'3.  UC Calculations by Hospital'!$B:$B,0)))</f>
        <v>8225.6580087710754</v>
      </c>
      <c r="J107" s="178">
        <v>0.99999998782923494</v>
      </c>
      <c r="K107" s="176">
        <f t="shared" si="1"/>
        <v>3604.4799561307209</v>
      </c>
    </row>
    <row r="108" spans="1:11" hidden="1">
      <c r="A108" s="271" t="s">
        <v>222</v>
      </c>
      <c r="B108" s="271" t="s">
        <v>221</v>
      </c>
      <c r="C108" s="272" t="s">
        <v>1657</v>
      </c>
      <c r="D108" s="273" t="s">
        <v>1544</v>
      </c>
      <c r="E108" s="275">
        <v>1084478.801901828</v>
      </c>
      <c r="F108" s="275">
        <v>394451.43181538099</v>
      </c>
      <c r="G108" s="275">
        <v>394451.43</v>
      </c>
      <c r="H108" s="165">
        <f>INDEX('3.  UC Calculations by Hospital'!BS:BS,(MATCH('IGT Commitments by Affiliation'!A:A,'3.  UC Calculations by Hospital'!B:B,0)))</f>
        <v>12200.65</v>
      </c>
      <c r="I108" s="165">
        <f>INDEX('3.  UC Calculations by Hospital'!BR:BR,(MATCH('IGT Commitments by Affiliation'!$A:$A,'3.  UC Calculations by Hospital'!$B:$B,0)))</f>
        <v>27842.674001121079</v>
      </c>
      <c r="J108" s="178">
        <v>0.99999999539770723</v>
      </c>
      <c r="K108" s="176">
        <f t="shared" si="1"/>
        <v>12200.649943849035</v>
      </c>
    </row>
    <row r="109" spans="1:11" hidden="1">
      <c r="A109" s="271" t="s">
        <v>363</v>
      </c>
      <c r="B109" s="271" t="s">
        <v>361</v>
      </c>
      <c r="C109" s="272" t="s">
        <v>1658</v>
      </c>
      <c r="D109" s="276" t="s">
        <v>1659</v>
      </c>
      <c r="E109" s="275">
        <v>4943683.0102467053</v>
      </c>
      <c r="F109" s="275">
        <v>1700887.3444181061</v>
      </c>
      <c r="G109" s="275">
        <v>1700887.34</v>
      </c>
      <c r="H109" s="165">
        <f>INDEX('3.  UC Calculations by Hospital'!BS:BS,(MATCH('IGT Commitments by Affiliation'!A:A,'3.  UC Calculations by Hospital'!B:B,0)))</f>
        <v>70180.61</v>
      </c>
      <c r="I109" s="165">
        <f>INDEX('3.  UC Calculations by Hospital'!BR:BR,(MATCH('IGT Commitments by Affiliation'!$A:$A,'3.  UC Calculations by Hospital'!$B:$B,0)))</f>
        <v>160156.57381461654</v>
      </c>
      <c r="J109" s="178">
        <v>0.99999999740246992</v>
      </c>
      <c r="K109" s="176">
        <f t="shared" si="1"/>
        <v>70180.609817703749</v>
      </c>
    </row>
    <row r="110" spans="1:11" hidden="1">
      <c r="A110" s="271" t="s">
        <v>159</v>
      </c>
      <c r="B110" s="271" t="s">
        <v>1061</v>
      </c>
      <c r="C110" s="272" t="s">
        <v>1660</v>
      </c>
      <c r="D110" s="276" t="s">
        <v>1509</v>
      </c>
      <c r="E110" s="275">
        <v>20661386.929012831</v>
      </c>
      <c r="F110" s="275">
        <v>6597289.5920834225</v>
      </c>
      <c r="G110" s="275">
        <v>6597289.5899999999</v>
      </c>
      <c r="H110" s="165">
        <f>INDEX('3.  UC Calculations by Hospital'!BS:BS,(MATCH('IGT Commitments by Affiliation'!A:A,'3.  UC Calculations by Hospital'!B:B,0)))</f>
        <v>-16971.54</v>
      </c>
      <c r="I110" s="165">
        <f>INDEX('3.  UC Calculations by Hospital'!BR:BR,(MATCH('IGT Commitments by Affiliation'!$A:$A,'3.  UC Calculations by Hospital'!$B:$B,0)))</f>
        <v>-38730.140767126344</v>
      </c>
      <c r="J110" s="178">
        <v>0.99999999968420017</v>
      </c>
      <c r="K110" s="176">
        <f t="shared" si="1"/>
        <v>0</v>
      </c>
    </row>
    <row r="111" spans="1:11" hidden="1">
      <c r="A111" s="271" t="s">
        <v>445</v>
      </c>
      <c r="B111" s="271" t="s">
        <v>443</v>
      </c>
      <c r="C111" s="272" t="s">
        <v>1661</v>
      </c>
      <c r="D111" s="276" t="s">
        <v>1662</v>
      </c>
      <c r="E111" s="275">
        <v>153887.82562452008</v>
      </c>
      <c r="F111" s="275">
        <v>67433.645188664697</v>
      </c>
      <c r="G111" s="165">
        <v>64733.65</v>
      </c>
      <c r="H111" s="165">
        <f>INDEX('3.  UC Calculations by Hospital'!BS:BS,(MATCH('IGT Commitments by Affiliation'!A:A,'3.  UC Calculations by Hospital'!B:B,0)))</f>
        <v>0</v>
      </c>
      <c r="I111" s="165">
        <f>INDEX('3.  UC Calculations by Hospital'!BR:BR,(MATCH('IGT Commitments by Affiliation'!$A:$A,'3.  UC Calculations by Hospital'!$B:$B,0)))</f>
        <v>2.1630800620187074E-3</v>
      </c>
      <c r="J111" s="178">
        <v>1</v>
      </c>
      <c r="K111" s="176">
        <f t="shared" si="1"/>
        <v>0</v>
      </c>
    </row>
    <row r="112" spans="1:11" hidden="1">
      <c r="A112" s="271" t="s">
        <v>549</v>
      </c>
      <c r="B112" s="271" t="s">
        <v>876</v>
      </c>
      <c r="C112" s="272" t="s">
        <v>1663</v>
      </c>
      <c r="D112" s="276" t="s">
        <v>1664</v>
      </c>
      <c r="E112" s="275">
        <v>16021245.848071903</v>
      </c>
      <c r="F112" s="275">
        <v>5613369.3384531075</v>
      </c>
      <c r="G112" s="275">
        <v>5613369.3399999999</v>
      </c>
      <c r="H112" s="165">
        <f>INDEX('3.  UC Calculations by Hospital'!BS:BS,(MATCH('IGT Commitments by Affiliation'!A:A,'3.  UC Calculations by Hospital'!B:B,0)))</f>
        <v>9511.7000000000007</v>
      </c>
      <c r="I112" s="165">
        <f>INDEX('3.  UC Calculations by Hospital'!BR:BR,(MATCH('IGT Commitments by Affiliation'!$A:$A,'3.  UC Calculations by Hospital'!$B:$B,0)))</f>
        <v>21706.307458011433</v>
      </c>
      <c r="J112" s="178">
        <v>1.0000000002755729</v>
      </c>
      <c r="K112" s="176">
        <f t="shared" si="1"/>
        <v>9511.7000026211681</v>
      </c>
    </row>
    <row r="113" spans="1:11" hidden="1">
      <c r="A113" s="271" t="s">
        <v>342</v>
      </c>
      <c r="B113" s="271" t="s">
        <v>672</v>
      </c>
      <c r="C113" s="272" t="s">
        <v>1665</v>
      </c>
      <c r="D113" s="272" t="s">
        <v>672</v>
      </c>
      <c r="E113" s="275">
        <v>30042287.114727408</v>
      </c>
      <c r="F113" s="275">
        <v>10927012.08481355</v>
      </c>
      <c r="G113" s="275">
        <v>10927012.08</v>
      </c>
      <c r="H113" s="165">
        <f>INDEX('3.  UC Calculations by Hospital'!BS:BS,(MATCH('IGT Commitments by Affiliation'!A:A,'3.  UC Calculations by Hospital'!B:B,0)))</f>
        <v>87730.09</v>
      </c>
      <c r="I113" s="165">
        <f>INDEX('3.  UC Calculations by Hospital'!BR:BR,(MATCH('IGT Commitments by Affiliation'!$A:$A,'3.  UC Calculations by Hospital'!$B:$B,0)))</f>
        <v>200205.59315725602</v>
      </c>
      <c r="J113" s="178">
        <v>0.9999999995594816</v>
      </c>
      <c r="K113" s="176">
        <f t="shared" si="1"/>
        <v>87730.089961353282</v>
      </c>
    </row>
    <row r="114" spans="1:11" hidden="1">
      <c r="A114" s="271" t="s">
        <v>199</v>
      </c>
      <c r="B114" s="271" t="s">
        <v>197</v>
      </c>
      <c r="C114" s="272" t="s">
        <v>1666</v>
      </c>
      <c r="D114" s="272" t="s">
        <v>675</v>
      </c>
      <c r="E114" s="275">
        <v>237641.28076824895</v>
      </c>
      <c r="F114" s="275">
        <v>36215.14888664669</v>
      </c>
      <c r="G114" s="275">
        <v>36215.15</v>
      </c>
      <c r="H114" s="165">
        <f>INDEX('3.  UC Calculations by Hospital'!BS:BS,(MATCH('IGT Commitments by Affiliation'!A:A,'3.  UC Calculations by Hospital'!B:B,0)))</f>
        <v>9175.1</v>
      </c>
      <c r="I114" s="165">
        <f>INDEX('3.  UC Calculations by Hospital'!BR:BR,(MATCH('IGT Commitments by Affiliation'!$A:$A,'3.  UC Calculations by Hospital'!$B:$B,0)))</f>
        <v>20938.169456454838</v>
      </c>
      <c r="J114" s="178">
        <v>1.0000000307427512</v>
      </c>
      <c r="K114" s="176">
        <f t="shared" si="1"/>
        <v>9175.1002820678168</v>
      </c>
    </row>
    <row r="115" spans="1:11" hidden="1">
      <c r="A115" s="271" t="s">
        <v>120</v>
      </c>
      <c r="B115" s="271" t="s">
        <v>671</v>
      </c>
      <c r="C115" s="272" t="s">
        <v>1667</v>
      </c>
      <c r="D115" s="276" t="s">
        <v>671</v>
      </c>
      <c r="E115" s="275">
        <v>644166.70187346847</v>
      </c>
      <c r="F115" s="275">
        <v>217311.22021895388</v>
      </c>
      <c r="G115" s="275">
        <v>217311.22</v>
      </c>
      <c r="H115" s="165">
        <f>INDEX('3.  UC Calculations by Hospital'!BS:BS,(MATCH('IGT Commitments by Affiliation'!A:A,'3.  UC Calculations by Hospital'!B:B,0)))</f>
        <v>971.71</v>
      </c>
      <c r="I115" s="165">
        <f>INDEX('3.  UC Calculations by Hospital'!BR:BR,(MATCH('IGT Commitments by Affiliation'!$A:$A,'3.  UC Calculations by Hospital'!$B:$B,0)))</f>
        <v>2217.5160304112942</v>
      </c>
      <c r="J115" s="178">
        <v>0.99999999899244096</v>
      </c>
      <c r="K115" s="176">
        <f t="shared" si="1"/>
        <v>971.70999902094479</v>
      </c>
    </row>
    <row r="116" spans="1:11" hidden="1">
      <c r="A116" s="271" t="s">
        <v>113</v>
      </c>
      <c r="B116" s="271" t="s">
        <v>701</v>
      </c>
      <c r="C116" s="272" t="s">
        <v>1668</v>
      </c>
      <c r="D116" s="276" t="s">
        <v>1669</v>
      </c>
      <c r="E116" s="275">
        <v>134303186.0798586</v>
      </c>
      <c r="F116" s="275">
        <v>47639582.889424041</v>
      </c>
      <c r="G116" s="275">
        <v>47639582.890000001</v>
      </c>
      <c r="H116" s="165">
        <f>INDEX('3.  UC Calculations by Hospital'!BS:BS,(MATCH('IGT Commitments by Affiliation'!A:A,'3.  UC Calculations by Hospital'!B:B,0)))</f>
        <v>1136914.1399999999</v>
      </c>
      <c r="I116" s="165">
        <f>INDEX('3.  UC Calculations by Hospital'!BR:BR,(MATCH('IGT Commitments by Affiliation'!$A:$A,'3.  UC Calculations by Hospital'!$B:$B,0)))</f>
        <v>2594509.6813970655</v>
      </c>
      <c r="J116" s="178">
        <v>1.0000000000120899</v>
      </c>
      <c r="K116" s="176">
        <f t="shared" si="1"/>
        <v>1136914.1400137451</v>
      </c>
    </row>
    <row r="117" spans="1:11" hidden="1">
      <c r="A117" s="271" t="s">
        <v>237</v>
      </c>
      <c r="B117" s="271" t="s">
        <v>677</v>
      </c>
      <c r="C117" s="272" t="s">
        <v>1670</v>
      </c>
      <c r="D117" s="273" t="s">
        <v>677</v>
      </c>
      <c r="E117" s="275">
        <v>1196545.0818041191</v>
      </c>
      <c r="F117" s="275">
        <v>367344.54628856498</v>
      </c>
      <c r="G117" s="275">
        <v>367344.55</v>
      </c>
      <c r="H117" s="165">
        <f>INDEX('3.  UC Calculations by Hospital'!BS:BS,(MATCH('IGT Commitments by Affiliation'!A:A,'3.  UC Calculations by Hospital'!B:B,0)))</f>
        <v>17568.91</v>
      </c>
      <c r="I117" s="165">
        <f>INDEX('3.  UC Calculations by Hospital'!BR:BR,(MATCH('IGT Commitments by Affiliation'!$A:$A,'3.  UC Calculations by Hospital'!$B:$B,0)))</f>
        <v>40093.381120678154</v>
      </c>
      <c r="J117" s="178">
        <v>1.0000000101034168</v>
      </c>
      <c r="K117" s="176">
        <f t="shared" si="1"/>
        <v>17568.910177506019</v>
      </c>
    </row>
    <row r="118" spans="1:11" hidden="1">
      <c r="A118" s="271" t="s">
        <v>556</v>
      </c>
      <c r="B118" s="271" t="s">
        <v>772</v>
      </c>
      <c r="C118" s="272" t="s">
        <v>1671</v>
      </c>
      <c r="D118" s="273" t="s">
        <v>681</v>
      </c>
      <c r="E118" s="275">
        <v>32802729.652464807</v>
      </c>
      <c r="F118" s="275">
        <v>10658281.933056079</v>
      </c>
      <c r="G118" s="165">
        <v>9382446.9299999997</v>
      </c>
      <c r="H118" s="165">
        <f>INDEX('3.  UC Calculations by Hospital'!BS:BS,(MATCH('IGT Commitments by Affiliation'!A:A,'3.  UC Calculations by Hospital'!B:B,0)))</f>
        <v>269727.78999999998</v>
      </c>
      <c r="I118" s="165">
        <f>INDEX('3.  UC Calculations by Hospital'!BR:BR,(MATCH('IGT Commitments by Affiliation'!$A:$A,'3.  UC Calculations by Hospital'!$B:$B,0)))</f>
        <v>615535.81204326451</v>
      </c>
      <c r="J118" s="178">
        <v>0.88029637318007636</v>
      </c>
      <c r="K118" s="176">
        <f t="shared" si="1"/>
        <v>237440.39528287726</v>
      </c>
    </row>
    <row r="119" spans="1:11" hidden="1">
      <c r="A119" s="271" t="s">
        <v>556</v>
      </c>
      <c r="B119" s="271" t="s">
        <v>772</v>
      </c>
      <c r="C119" s="272" t="s">
        <v>1672</v>
      </c>
      <c r="D119" s="273" t="s">
        <v>1673</v>
      </c>
      <c r="E119" s="275">
        <v>32802729.652464807</v>
      </c>
      <c r="F119" s="275">
        <v>10658281.933056079</v>
      </c>
      <c r="G119" s="165">
        <v>600000</v>
      </c>
      <c r="H119" s="165">
        <f>INDEX('3.  UC Calculations by Hospital'!BS:BS,(MATCH('IGT Commitments by Affiliation'!A:A,'3.  UC Calculations by Hospital'!B:B,0)))</f>
        <v>269727.78999999998</v>
      </c>
      <c r="I119" s="165">
        <f>INDEX('3.  UC Calculations by Hospital'!BR:BR,(MATCH('IGT Commitments by Affiliation'!$A:$A,'3.  UC Calculations by Hospital'!$B:$B,0)))</f>
        <v>615535.81204326451</v>
      </c>
      <c r="J119" s="178">
        <v>5.6294251153099335E-2</v>
      </c>
      <c r="K119" s="176">
        <f t="shared" si="1"/>
        <v>15184.123953230433</v>
      </c>
    </row>
    <row r="120" spans="1:11" hidden="1">
      <c r="A120" s="273" t="s">
        <v>556</v>
      </c>
      <c r="B120" s="271" t="s">
        <v>772</v>
      </c>
      <c r="C120" s="272" t="s">
        <v>1674</v>
      </c>
      <c r="D120" s="273" t="s">
        <v>1675</v>
      </c>
      <c r="E120" s="275">
        <v>32802729.652464807</v>
      </c>
      <c r="F120" s="275">
        <v>10658281.933056079</v>
      </c>
      <c r="G120" s="165">
        <v>675835</v>
      </c>
      <c r="H120" s="165">
        <f>INDEX('3.  UC Calculations by Hospital'!BS:BS,(MATCH('IGT Commitments by Affiliation'!A:A,'3.  UC Calculations by Hospital'!B:B,0)))</f>
        <v>269727.78999999998</v>
      </c>
      <c r="I120" s="165">
        <f>INDEX('3.  UC Calculations by Hospital'!BR:BR,(MATCH('IGT Commitments by Affiliation'!$A:$A,'3.  UC Calculations by Hospital'!$B:$B,0)))</f>
        <v>615535.81204326451</v>
      </c>
      <c r="J120" s="178">
        <v>6.340937538009149E-2</v>
      </c>
      <c r="K120" s="176">
        <f t="shared" si="1"/>
        <v>17103.270686552485</v>
      </c>
    </row>
    <row r="121" spans="1:11" hidden="1">
      <c r="A121" s="271" t="s">
        <v>471</v>
      </c>
      <c r="B121" s="271" t="s">
        <v>757</v>
      </c>
      <c r="C121" s="272" t="s">
        <v>1676</v>
      </c>
      <c r="D121" s="276" t="s">
        <v>1677</v>
      </c>
      <c r="E121" s="275">
        <v>1948038.3430299095</v>
      </c>
      <c r="F121" s="275">
        <v>569829.68989570637</v>
      </c>
      <c r="G121" s="275">
        <v>569829.68999999994</v>
      </c>
      <c r="H121" s="165">
        <f>INDEX('3.  UC Calculations by Hospital'!BS:BS,(MATCH('IGT Commitments by Affiliation'!A:A,'3.  UC Calculations by Hospital'!B:B,0)))</f>
        <v>3513.26</v>
      </c>
      <c r="I121" s="165">
        <f>INDEX('3.  UC Calculations by Hospital'!BR:BR,(MATCH('IGT Commitments by Affiliation'!$A:$A,'3.  UC Calculations by Hospital'!$B:$B,0)))</f>
        <v>8017.5016040884657</v>
      </c>
      <c r="J121" s="178">
        <v>1.0000000001830258</v>
      </c>
      <c r="K121" s="176">
        <f t="shared" si="1"/>
        <v>3513.2600006430175</v>
      </c>
    </row>
    <row r="122" spans="1:11" hidden="1">
      <c r="A122" s="271" t="s">
        <v>493</v>
      </c>
      <c r="B122" s="271" t="s">
        <v>1678</v>
      </c>
      <c r="C122" s="272" t="s">
        <v>1679</v>
      </c>
      <c r="D122" s="272" t="s">
        <v>1680</v>
      </c>
      <c r="E122" s="275">
        <v>4490336.6113001481</v>
      </c>
      <c r="F122" s="275">
        <v>1482051.8336357248</v>
      </c>
      <c r="G122" s="275">
        <v>1482051.8336357248</v>
      </c>
      <c r="H122" s="165">
        <f>INDEX('3.  UC Calculations by Hospital'!BS:BS,(MATCH('IGT Commitments by Affiliation'!A:A,'3.  UC Calculations by Hospital'!B:B,0)))</f>
        <v>21256.12</v>
      </c>
      <c r="I122" s="165">
        <f>INDEX('3.  UC Calculations by Hospital'!BR:BR,(MATCH('IGT Commitments by Affiliation'!$A:$A,'3.  UC Calculations by Hospital'!$B:$B,0)))</f>
        <v>48507.812760677189</v>
      </c>
      <c r="J122" s="178">
        <v>1</v>
      </c>
      <c r="K122" s="176">
        <f t="shared" si="1"/>
        <v>21256.12</v>
      </c>
    </row>
    <row r="123" spans="1:11" hidden="1">
      <c r="A123" s="271" t="s">
        <v>513</v>
      </c>
      <c r="B123" s="271" t="s">
        <v>1062</v>
      </c>
      <c r="C123" s="272" t="s">
        <v>1681</v>
      </c>
      <c r="D123" s="276" t="s">
        <v>1682</v>
      </c>
      <c r="E123" s="275">
        <v>1349817.0850150348</v>
      </c>
      <c r="F123" s="275">
        <v>435385.12809358817</v>
      </c>
      <c r="G123" s="275">
        <v>435385.13</v>
      </c>
      <c r="H123" s="165">
        <f>INDEX('3.  UC Calculations by Hospital'!BS:BS,(MATCH('IGT Commitments by Affiliation'!A:A,'3.  UC Calculations by Hospital'!B:B,0)))</f>
        <v>1636.63</v>
      </c>
      <c r="I123" s="165">
        <f>INDEX('3.  UC Calculations by Hospital'!BR:BR,(MATCH('IGT Commitments by Affiliation'!$A:$A,'3.  UC Calculations by Hospital'!$B:$B,0)))</f>
        <v>3734.9014288268518</v>
      </c>
      <c r="J123" s="178">
        <v>1.0000000043786792</v>
      </c>
      <c r="K123" s="176">
        <f t="shared" si="1"/>
        <v>1636.6300071662779</v>
      </c>
    </row>
    <row r="124" spans="1:11" hidden="1">
      <c r="A124" s="271" t="s">
        <v>240</v>
      </c>
      <c r="B124" s="271" t="s">
        <v>846</v>
      </c>
      <c r="C124" s="272" t="s">
        <v>1683</v>
      </c>
      <c r="D124" s="272" t="s">
        <v>1622</v>
      </c>
      <c r="E124" s="275">
        <v>2431643.4016792495</v>
      </c>
      <c r="F124" s="275">
        <v>1065546.1386158471</v>
      </c>
      <c r="G124" s="165">
        <v>1065546.1386158471</v>
      </c>
      <c r="H124" s="165">
        <f>INDEX('3.  UC Calculations by Hospital'!BS:BS,(MATCH('IGT Commitments by Affiliation'!A:A,'3.  UC Calculations by Hospital'!B:B,0)))</f>
        <v>556936.80000000005</v>
      </c>
      <c r="I124" s="165">
        <f>INDEX('3.  UC Calculations by Hospital'!BR:BR,(MATCH('IGT Commitments by Affiliation'!$A:$A,'3.  UC Calculations by Hospital'!$B:$B,0)))</f>
        <v>1270964.8771384123</v>
      </c>
      <c r="J124" s="178">
        <v>1</v>
      </c>
      <c r="K124" s="176">
        <f t="shared" si="1"/>
        <v>556936.80000000005</v>
      </c>
    </row>
    <row r="125" spans="1:11" ht="15" hidden="1">
      <c r="A125" s="271" t="s">
        <v>184</v>
      </c>
      <c r="B125" s="271" t="s">
        <v>182</v>
      </c>
      <c r="C125" s="272" t="s">
        <v>1684</v>
      </c>
      <c r="D125" s="277" t="s">
        <v>1130</v>
      </c>
      <c r="E125" s="275">
        <v>3268448.1658530505</v>
      </c>
      <c r="F125" s="275">
        <v>1186378.5853948067</v>
      </c>
      <c r="G125" s="165">
        <v>895000</v>
      </c>
      <c r="H125" s="165">
        <f>INDEX('3.  UC Calculations by Hospital'!BS:BS,(MATCH('IGT Commitments by Affiliation'!A:A,'3.  UC Calculations by Hospital'!B:B,0)))</f>
        <v>51107.44</v>
      </c>
      <c r="I125" s="165">
        <f>INDEX('3.  UC Calculations by Hospital'!BR:BR,(MATCH('IGT Commitments by Affiliation'!$A:$A,'3.  UC Calculations by Hospital'!$B:$B,0)))</f>
        <v>116630.41420484381</v>
      </c>
      <c r="J125" s="178">
        <v>1</v>
      </c>
      <c r="K125" s="176">
        <f t="shared" si="1"/>
        <v>51107.44</v>
      </c>
    </row>
    <row r="126" spans="1:11" hidden="1">
      <c r="A126" s="271" t="s">
        <v>24</v>
      </c>
      <c r="B126" s="271" t="s">
        <v>827</v>
      </c>
      <c r="C126" s="272" t="s">
        <v>1685</v>
      </c>
      <c r="D126" s="276" t="s">
        <v>1669</v>
      </c>
      <c r="E126" s="275">
        <v>51763124.718360059</v>
      </c>
      <c r="F126" s="275">
        <v>17473919.077407379</v>
      </c>
      <c r="G126" s="165">
        <v>16993919.079999998</v>
      </c>
      <c r="H126" s="165">
        <f>INDEX('3.  UC Calculations by Hospital'!BS:BS,(MATCH('IGT Commitments by Affiliation'!A:A,'3.  UC Calculations by Hospital'!B:B,0)))</f>
        <v>173308.93</v>
      </c>
      <c r="I126" s="165">
        <f>INDEX('3.  UC Calculations by Hospital'!BR:BR,(MATCH('IGT Commitments by Affiliation'!$A:$A,'3.  UC Calculations by Hospital'!$B:$B,0)))</f>
        <v>395501.91348407418</v>
      </c>
      <c r="J126" s="178">
        <v>0.97253048985284651</v>
      </c>
      <c r="K126" s="176">
        <f t="shared" si="1"/>
        <v>168548.21858877267</v>
      </c>
    </row>
    <row r="127" spans="1:11" hidden="1">
      <c r="A127" s="271" t="s">
        <v>24</v>
      </c>
      <c r="B127" s="271" t="s">
        <v>827</v>
      </c>
      <c r="C127" s="272" t="s">
        <v>1686</v>
      </c>
      <c r="D127" s="276" t="s">
        <v>1687</v>
      </c>
      <c r="E127" s="275">
        <v>51763124.718360059</v>
      </c>
      <c r="F127" s="275">
        <v>17473919.077407379</v>
      </c>
      <c r="G127" s="165">
        <v>480000</v>
      </c>
      <c r="H127" s="165">
        <f>INDEX('3.  UC Calculations by Hospital'!BS:BS,(MATCH('IGT Commitments by Affiliation'!A:A,'3.  UC Calculations by Hospital'!B:B,0)))</f>
        <v>173308.93</v>
      </c>
      <c r="I127" s="165">
        <f>INDEX('3.  UC Calculations by Hospital'!BR:BR,(MATCH('IGT Commitments by Affiliation'!$A:$A,'3.  UC Calculations by Hospital'!$B:$B,0)))</f>
        <v>395501.91348407418</v>
      </c>
      <c r="J127" s="178">
        <v>2.7469510295524274E-2</v>
      </c>
      <c r="K127" s="176">
        <f t="shared" si="1"/>
        <v>4760.7114369412957</v>
      </c>
    </row>
    <row r="128" spans="1:11" hidden="1">
      <c r="A128" s="271" t="s">
        <v>597</v>
      </c>
      <c r="B128" s="271" t="s">
        <v>828</v>
      </c>
      <c r="C128" s="272" t="s">
        <v>1688</v>
      </c>
      <c r="D128" s="276" t="s">
        <v>1669</v>
      </c>
      <c r="E128" s="275">
        <v>31506623.32223865</v>
      </c>
      <c r="F128" s="275">
        <v>12180718.681166977</v>
      </c>
      <c r="G128" s="275">
        <v>12180718.68</v>
      </c>
      <c r="H128" s="165">
        <f>INDEX('3.  UC Calculations by Hospital'!BS:BS,(MATCH('IGT Commitments by Affiliation'!A:A,'3.  UC Calculations by Hospital'!B:B,0)))</f>
        <v>833641.24</v>
      </c>
      <c r="I128" s="165">
        <f>INDEX('3.  UC Calculations by Hospital'!BR:BR,(MATCH('IGT Commitments by Affiliation'!$A:$A,'3.  UC Calculations by Hospital'!$B:$B,0)))</f>
        <v>1902421.8235437945</v>
      </c>
      <c r="J128" s="178">
        <v>0.99999999990419475</v>
      </c>
      <c r="K128" s="176">
        <f t="shared" si="1"/>
        <v>833641.23992013279</v>
      </c>
    </row>
    <row r="129" spans="1:11" hidden="1">
      <c r="A129" s="271" t="s">
        <v>348</v>
      </c>
      <c r="B129" s="271" t="s">
        <v>346</v>
      </c>
      <c r="C129" s="272" t="s">
        <v>1689</v>
      </c>
      <c r="D129" s="272" t="s">
        <v>1622</v>
      </c>
      <c r="E129" s="275">
        <v>32638396.901570998</v>
      </c>
      <c r="F129" s="275">
        <v>14302145.522268411</v>
      </c>
      <c r="G129" s="275">
        <v>14302145.522268411</v>
      </c>
      <c r="H129" s="165">
        <f>INDEX('3.  UC Calculations by Hospital'!BS:BS,(MATCH('IGT Commitments by Affiliation'!A:A,'3.  UC Calculations by Hospital'!B:B,0)))</f>
        <v>-98976.09</v>
      </c>
      <c r="I129" s="165">
        <f>INDEX('3.  UC Calculations by Hospital'!BR:BR,(MATCH('IGT Commitments by Affiliation'!$A:$A,'3.  UC Calculations by Hospital'!$B:$B,0)))</f>
        <v>-225869.67686573416</v>
      </c>
      <c r="J129" s="178">
        <v>1</v>
      </c>
      <c r="K129" s="176">
        <f t="shared" si="1"/>
        <v>0</v>
      </c>
    </row>
    <row r="130" spans="1:11" hidden="1">
      <c r="A130" s="271" t="s">
        <v>241</v>
      </c>
      <c r="B130" s="271" t="s">
        <v>716</v>
      </c>
      <c r="C130" s="272" t="s">
        <v>1690</v>
      </c>
      <c r="D130" s="282" t="s">
        <v>1691</v>
      </c>
      <c r="E130" s="275">
        <v>871964.60394871875</v>
      </c>
      <c r="F130" s="275">
        <v>268961.30737832858</v>
      </c>
      <c r="G130" s="275">
        <v>268961.31</v>
      </c>
      <c r="H130" s="165">
        <f>INDEX('3.  UC Calculations by Hospital'!BS:BS,(MATCH('IGT Commitments by Affiliation'!A:A,'3.  UC Calculations by Hospital'!B:B,0)))</f>
        <v>261394.04</v>
      </c>
      <c r="I130" s="165">
        <f>INDEX('3.  UC Calculations by Hospital'!BR:BR,(MATCH('IGT Commitments by Affiliation'!$A:$A,'3.  UC Calculations by Hospital'!$B:$B,0)))</f>
        <v>596517.68549347925</v>
      </c>
      <c r="J130" s="178">
        <v>1.0000000097473924</v>
      </c>
      <c r="K130" s="176">
        <f t="shared" si="1"/>
        <v>261394.0425479103</v>
      </c>
    </row>
    <row r="131" spans="1:11" hidden="1">
      <c r="A131" s="271" t="s">
        <v>243</v>
      </c>
      <c r="B131" s="271" t="s">
        <v>1063</v>
      </c>
      <c r="C131" s="272" t="s">
        <v>1692</v>
      </c>
      <c r="D131" s="276" t="s">
        <v>1669</v>
      </c>
      <c r="E131" s="275">
        <v>1336122.837586107</v>
      </c>
      <c r="F131" s="275">
        <v>475355.49840023211</v>
      </c>
      <c r="G131" s="275">
        <v>475355.5</v>
      </c>
      <c r="H131" s="165">
        <f>INDEX('3.  UC Calculations by Hospital'!BS:BS,(MATCH('IGT Commitments by Affiliation'!A:A,'3.  UC Calculations by Hospital'!B:B,0)))</f>
        <v>11342.68</v>
      </c>
      <c r="I131" s="165">
        <f>INDEX('3.  UC Calculations by Hospital'!BR:BR,(MATCH('IGT Commitments by Affiliation'!$A:$A,'3.  UC Calculations by Hospital'!$B:$B,0)))</f>
        <v>25884.717274780967</v>
      </c>
      <c r="J131" s="178">
        <v>1.0000000033654137</v>
      </c>
      <c r="K131" s="176">
        <f t="shared" ref="K131:K194" si="2">IF(H131&gt;0,H131*J131,0)</f>
        <v>11342.680038172812</v>
      </c>
    </row>
    <row r="132" spans="1:11" hidden="1">
      <c r="A132" s="271" t="s">
        <v>118</v>
      </c>
      <c r="B132" s="271" t="s">
        <v>116</v>
      </c>
      <c r="C132" s="272" t="s">
        <v>1693</v>
      </c>
      <c r="D132" s="272" t="s">
        <v>1694</v>
      </c>
      <c r="E132" s="275">
        <v>870055.40408882068</v>
      </c>
      <c r="F132" s="275">
        <v>331160.07712172123</v>
      </c>
      <c r="G132" s="275">
        <v>331160.08</v>
      </c>
      <c r="H132" s="165">
        <f>INDEX('3.  UC Calculations by Hospital'!BS:BS,(MATCH('IGT Commitments by Affiliation'!A:A,'3.  UC Calculations by Hospital'!B:B,0)))</f>
        <v>137.47999999999999</v>
      </c>
      <c r="I132" s="165">
        <f>INDEX('3.  UC Calculations by Hospital'!BR:BR,(MATCH('IGT Commitments by Affiliation'!$A:$A,'3.  UC Calculations by Hospital'!$B:$B,0)))</f>
        <v>313.74560683057643</v>
      </c>
      <c r="J132" s="178">
        <v>1.0000000086915029</v>
      </c>
      <c r="K132" s="176">
        <f t="shared" si="2"/>
        <v>137.4800011949078</v>
      </c>
    </row>
    <row r="133" spans="1:11" hidden="1">
      <c r="A133" s="271" t="s">
        <v>245</v>
      </c>
      <c r="B133" s="271" t="s">
        <v>1064</v>
      </c>
      <c r="C133" s="272" t="s">
        <v>1695</v>
      </c>
      <c r="D133" s="272" t="s">
        <v>1696</v>
      </c>
      <c r="E133" s="275">
        <v>3827544.5832917904</v>
      </c>
      <c r="F133" s="275">
        <v>1567001.2163964626</v>
      </c>
      <c r="G133" s="283">
        <v>220457.64</v>
      </c>
      <c r="H133" s="165">
        <f>INDEX('3.  UC Calculations by Hospital'!BS:BS,(MATCH('IGT Commitments by Affiliation'!A:A,'3.  UC Calculations by Hospital'!B:B,0)))</f>
        <v>78671.62</v>
      </c>
      <c r="I133" s="165">
        <f>INDEX('3.  UC Calculations by Hospital'!BR:BR,(MATCH('IGT Commitments by Affiliation'!$A:$A,'3.  UC Calculations by Hospital'!$B:$B,0)))</f>
        <v>179533.60704130284</v>
      </c>
      <c r="J133" s="178">
        <v>0.14068759978819484</v>
      </c>
      <c r="K133" s="176">
        <f t="shared" si="2"/>
        <v>11068.121389248945</v>
      </c>
    </row>
    <row r="134" spans="1:11" hidden="1">
      <c r="A134" s="271" t="s">
        <v>245</v>
      </c>
      <c r="B134" s="271" t="s">
        <v>1064</v>
      </c>
      <c r="C134" s="272" t="s">
        <v>1697</v>
      </c>
      <c r="D134" s="272" t="s">
        <v>1622</v>
      </c>
      <c r="E134" s="275">
        <v>3827544.5832917904</v>
      </c>
      <c r="F134" s="275">
        <v>1567001.2163964626</v>
      </c>
      <c r="G134" s="275">
        <v>1346543.5763964625</v>
      </c>
      <c r="H134" s="165">
        <f>INDEX('3.  UC Calculations by Hospital'!BS:BS,(MATCH('IGT Commitments by Affiliation'!A:A,'3.  UC Calculations by Hospital'!B:B,0)))</f>
        <v>78671.62</v>
      </c>
      <c r="I134" s="165">
        <f>INDEX('3.  UC Calculations by Hospital'!BR:BR,(MATCH('IGT Commitments by Affiliation'!$A:$A,'3.  UC Calculations by Hospital'!$B:$B,0)))</f>
        <v>179533.60704130284</v>
      </c>
      <c r="J134" s="178">
        <v>0.85931240021180511</v>
      </c>
      <c r="K134" s="176">
        <f t="shared" si="2"/>
        <v>67603.498610751049</v>
      </c>
    </row>
    <row r="135" spans="1:11" hidden="1">
      <c r="A135" s="271" t="s">
        <v>223</v>
      </c>
      <c r="B135" s="271" t="s">
        <v>1065</v>
      </c>
      <c r="C135" s="272" t="s">
        <v>1698</v>
      </c>
      <c r="D135" s="284" t="s">
        <v>1699</v>
      </c>
      <c r="E135" s="275">
        <v>249944.37765641062</v>
      </c>
      <c r="F135" s="275">
        <v>88511.22821303914</v>
      </c>
      <c r="G135" s="275">
        <v>88511.23</v>
      </c>
      <c r="H135" s="165">
        <f>INDEX('3.  UC Calculations by Hospital'!BS:BS,(MATCH('IGT Commitments by Affiliation'!A:A,'3.  UC Calculations by Hospital'!B:B,0)))</f>
        <v>-212.04</v>
      </c>
      <c r="I135" s="165">
        <f>INDEX('3.  UC Calculations by Hospital'!BR:BR,(MATCH('IGT Commitments by Affiliation'!$A:$A,'3.  UC Calculations by Hospital'!$B:$B,0)))</f>
        <v>-483.88887779053766</v>
      </c>
      <c r="J135" s="178">
        <v>1.0000000201890866</v>
      </c>
      <c r="K135" s="176">
        <f t="shared" si="2"/>
        <v>0</v>
      </c>
    </row>
    <row r="136" spans="1:11" hidden="1">
      <c r="A136" s="271" t="s">
        <v>247</v>
      </c>
      <c r="B136" s="271" t="s">
        <v>1066</v>
      </c>
      <c r="C136" s="272" t="s">
        <v>1700</v>
      </c>
      <c r="D136" s="273" t="s">
        <v>1701</v>
      </c>
      <c r="E136" s="275">
        <v>667321.30483826436</v>
      </c>
      <c r="F136" s="169">
        <v>233274.61527212747</v>
      </c>
      <c r="G136" s="169">
        <v>233274.62</v>
      </c>
      <c r="H136" s="165">
        <f>INDEX('3.  UC Calculations by Hospital'!BS:BS,(MATCH('IGT Commitments by Affiliation'!A:A,'3.  UC Calculations by Hospital'!B:B,0)))</f>
        <v>12618.4</v>
      </c>
      <c r="I136" s="165">
        <f>INDEX('3.  UC Calculations by Hospital'!BR:BR,(MATCH('IGT Commitments by Affiliation'!$A:$A,'3.  UC Calculations by Hospital'!$B:$B,0)))</f>
        <v>28795.986353258719</v>
      </c>
      <c r="J136" s="178">
        <v>1.0000000202674111</v>
      </c>
      <c r="K136" s="176">
        <f t="shared" si="2"/>
        <v>12618.400255742299</v>
      </c>
    </row>
    <row r="137" spans="1:11" hidden="1">
      <c r="A137" s="271" t="s">
        <v>84</v>
      </c>
      <c r="B137" s="271" t="s">
        <v>831</v>
      </c>
      <c r="C137" s="272" t="s">
        <v>1702</v>
      </c>
      <c r="D137" s="276" t="s">
        <v>1703</v>
      </c>
      <c r="E137" s="275">
        <v>22161611.535731789</v>
      </c>
      <c r="F137" s="275">
        <v>7491444.6395936692</v>
      </c>
      <c r="G137" s="275">
        <v>7491444.6399999997</v>
      </c>
      <c r="H137" s="165">
        <f>INDEX('3.  UC Calculations by Hospital'!BS:BS,(MATCH('IGT Commitments by Affiliation'!A:A,'3.  UC Calculations by Hospital'!B:B,0)))</f>
        <v>1273525.5900000001</v>
      </c>
      <c r="I137" s="165">
        <f>INDEX('3.  UC Calculations by Hospital'!BR:BR,(MATCH('IGT Commitments by Affiliation'!$A:$A,'3.  UC Calculations by Hospital'!$B:$B,0)))</f>
        <v>2906265.6115007941</v>
      </c>
      <c r="J137" s="178">
        <v>1.0000000000542393</v>
      </c>
      <c r="K137" s="176">
        <f t="shared" si="2"/>
        <v>1273525.5900690751</v>
      </c>
    </row>
    <row r="138" spans="1:11" hidden="1">
      <c r="A138" s="271" t="s">
        <v>1018</v>
      </c>
      <c r="B138" s="271" t="s">
        <v>1067</v>
      </c>
      <c r="C138" s="272" t="s">
        <v>1704</v>
      </c>
      <c r="D138" s="272" t="s">
        <v>1609</v>
      </c>
      <c r="E138" s="275">
        <v>28038370.724340245</v>
      </c>
      <c r="F138" s="275">
        <v>9372165.2712918948</v>
      </c>
      <c r="G138" s="279">
        <v>9372165</v>
      </c>
      <c r="H138" s="165">
        <f>INDEX('3.  UC Calculations by Hospital'!BS:BS,(MATCH('IGT Commitments by Affiliation'!A:A,'3.  UC Calculations by Hospital'!B:B,0)))</f>
        <v>237608.38</v>
      </c>
      <c r="I138" s="165">
        <f>INDEX('3.  UC Calculations by Hospital'!BR:BR,(MATCH('IGT Commitments by Affiliation'!$A:$A,'3.  UC Calculations by Hospital'!$B:$B,0)))</f>
        <v>542237.30082257651</v>
      </c>
      <c r="J138" s="178">
        <v>0.99999997105344529</v>
      </c>
      <c r="K138" s="176">
        <f t="shared" si="2"/>
        <v>237608.37312205604</v>
      </c>
    </row>
    <row r="139" spans="1:11" hidden="1">
      <c r="A139" s="271" t="s">
        <v>279</v>
      </c>
      <c r="B139" s="271" t="s">
        <v>823</v>
      </c>
      <c r="C139" s="272" t="s">
        <v>1705</v>
      </c>
      <c r="D139" s="272" t="s">
        <v>823</v>
      </c>
      <c r="E139" s="275">
        <v>465600.61924889963</v>
      </c>
      <c r="F139" s="275">
        <v>143355.13147886781</v>
      </c>
      <c r="G139" s="275">
        <v>143355.13</v>
      </c>
      <c r="H139" s="165">
        <f>INDEX('3.  UC Calculations by Hospital'!BS:BS,(MATCH('IGT Commitments by Affiliation'!A:A,'3.  UC Calculations by Hospital'!B:B,0)))</f>
        <v>720.68</v>
      </c>
      <c r="I139" s="165">
        <f>INDEX('3.  UC Calculations by Hospital'!BR:BR,(MATCH('IGT Commitments by Affiliation'!$A:$A,'3.  UC Calculations by Hospital'!$B:$B,0)))</f>
        <v>1644.6412241716171</v>
      </c>
      <c r="J139" s="178">
        <v>0.99999998968388648</v>
      </c>
      <c r="K139" s="176">
        <f t="shared" si="2"/>
        <v>720.67999256538326</v>
      </c>
    </row>
    <row r="140" spans="1:11" hidden="1">
      <c r="A140" s="271" t="s">
        <v>340</v>
      </c>
      <c r="B140" s="271" t="s">
        <v>734</v>
      </c>
      <c r="C140" s="272" t="s">
        <v>1706</v>
      </c>
      <c r="D140" s="276" t="s">
        <v>1707</v>
      </c>
      <c r="E140" s="275">
        <v>363341.28926859924</v>
      </c>
      <c r="F140" s="275">
        <v>104490.19191950018</v>
      </c>
      <c r="G140" s="275">
        <v>104490.19</v>
      </c>
      <c r="H140" s="165">
        <f>INDEX('3.  UC Calculations by Hospital'!BS:BS,(MATCH('IGT Commitments by Affiliation'!A:A,'3.  UC Calculations by Hospital'!B:B,0)))</f>
        <v>2448.3000000000002</v>
      </c>
      <c r="I140" s="165">
        <f>INDEX('3.  UC Calculations by Hospital'!BR:BR,(MATCH('IGT Commitments by Affiliation'!$A:$A,'3.  UC Calculations by Hospital'!$B:$B,0)))</f>
        <v>5587.1852111974731</v>
      </c>
      <c r="J140" s="178">
        <v>0.99999998162985304</v>
      </c>
      <c r="K140" s="176">
        <f t="shared" si="2"/>
        <v>2448.2999550243694</v>
      </c>
    </row>
    <row r="141" spans="1:11" hidden="1">
      <c r="A141" s="271" t="s">
        <v>78</v>
      </c>
      <c r="B141" s="271" t="s">
        <v>696</v>
      </c>
      <c r="C141" s="272" t="s">
        <v>1708</v>
      </c>
      <c r="D141" s="276" t="s">
        <v>1709</v>
      </c>
      <c r="E141" s="275">
        <v>57019750.126664005</v>
      </c>
      <c r="F141" s="275">
        <v>20981584.747082166</v>
      </c>
      <c r="G141" s="275">
        <v>20831584.747082166</v>
      </c>
      <c r="H141" s="165">
        <f>INDEX('3.  UC Calculations by Hospital'!BS:BS,(MATCH('IGT Commitments by Affiliation'!A:A,'3.  UC Calculations by Hospital'!B:B,0)))</f>
        <v>-4774.42</v>
      </c>
      <c r="I141" s="165">
        <f>INDEX('3.  UC Calculations by Hospital'!BR:BR,(MATCH('IGT Commitments by Affiliation'!$A:$A,'3.  UC Calculations by Hospital'!$B:$B,0)))</f>
        <v>-10895.542459204793</v>
      </c>
      <c r="J141" s="178">
        <v>0.99285087366811697</v>
      </c>
      <c r="K141" s="176">
        <f t="shared" si="2"/>
        <v>0</v>
      </c>
    </row>
    <row r="142" spans="1:11" hidden="1">
      <c r="A142" s="271" t="s">
        <v>78</v>
      </c>
      <c r="B142" s="271" t="s">
        <v>696</v>
      </c>
      <c r="C142" s="272" t="s">
        <v>1710</v>
      </c>
      <c r="D142" s="272" t="s">
        <v>1711</v>
      </c>
      <c r="E142" s="275">
        <v>57019750.126664005</v>
      </c>
      <c r="F142" s="275">
        <v>20981584.747082166</v>
      </c>
      <c r="G142" s="275">
        <v>150000</v>
      </c>
      <c r="H142" s="165">
        <f>INDEX('3.  UC Calculations by Hospital'!BS:BS,(MATCH('IGT Commitments by Affiliation'!A:A,'3.  UC Calculations by Hospital'!B:B,0)))</f>
        <v>-4774.42</v>
      </c>
      <c r="I142" s="165">
        <f>INDEX('3.  UC Calculations by Hospital'!BR:BR,(MATCH('IGT Commitments by Affiliation'!$A:$A,'3.  UC Calculations by Hospital'!$B:$B,0)))</f>
        <v>-10895.542459204793</v>
      </c>
      <c r="J142" s="178">
        <v>7.1491263318830085E-3</v>
      </c>
      <c r="K142" s="176">
        <f t="shared" si="2"/>
        <v>0</v>
      </c>
    </row>
    <row r="143" spans="1:11" hidden="1">
      <c r="A143" s="271" t="s">
        <v>151</v>
      </c>
      <c r="B143" s="271" t="s">
        <v>705</v>
      </c>
      <c r="C143" s="272" t="s">
        <v>1712</v>
      </c>
      <c r="D143" s="272" t="s">
        <v>1713</v>
      </c>
      <c r="E143" s="275">
        <v>10528852.048631717</v>
      </c>
      <c r="F143" s="275">
        <v>3941326.9782624179</v>
      </c>
      <c r="G143" s="165">
        <v>2479289.06</v>
      </c>
      <c r="H143" s="165">
        <f>INDEX('3.  UC Calculations by Hospital'!BS:BS,(MATCH('IGT Commitments by Affiliation'!A:A,'3.  UC Calculations by Hospital'!B:B,0)))</f>
        <v>13870.33</v>
      </c>
      <c r="I143" s="165">
        <f>INDEX('3.  UC Calculations by Hospital'!BR:BR,(MATCH('IGT Commitments by Affiliation'!$A:$A,'3.  UC Calculations by Hospital'!$B:$B,0)))</f>
        <v>31652.977866127156</v>
      </c>
      <c r="J143" s="178">
        <v>0.62904932112306622</v>
      </c>
      <c r="K143" s="176">
        <f t="shared" si="2"/>
        <v>8725.1216702528982</v>
      </c>
    </row>
    <row r="144" spans="1:11" hidden="1">
      <c r="A144" s="271" t="s">
        <v>151</v>
      </c>
      <c r="B144" s="271" t="s">
        <v>705</v>
      </c>
      <c r="C144" s="272" t="s">
        <v>1714</v>
      </c>
      <c r="D144" s="273" t="s">
        <v>1715</v>
      </c>
      <c r="E144" s="275">
        <v>10528852.048631717</v>
      </c>
      <c r="F144" s="275">
        <v>3941326.9782624179</v>
      </c>
      <c r="G144" s="165">
        <v>1184517</v>
      </c>
      <c r="H144" s="165">
        <f>INDEX('3.  UC Calculations by Hospital'!BS:BS,(MATCH('IGT Commitments by Affiliation'!A:A,'3.  UC Calculations by Hospital'!B:B,0)))</f>
        <v>13870.33</v>
      </c>
      <c r="I144" s="165">
        <f>INDEX('3.  UC Calculations by Hospital'!BR:BR,(MATCH('IGT Commitments by Affiliation'!$A:$A,'3.  UC Calculations by Hospital'!$B:$B,0)))</f>
        <v>31652.977866127156</v>
      </c>
      <c r="J144" s="178">
        <v>0.30053761246731392</v>
      </c>
      <c r="K144" s="176">
        <f t="shared" si="2"/>
        <v>4168.5558623337583</v>
      </c>
    </row>
    <row r="145" spans="1:11" hidden="1">
      <c r="A145" s="271" t="s">
        <v>151</v>
      </c>
      <c r="B145" s="271" t="s">
        <v>705</v>
      </c>
      <c r="C145" s="272" t="s">
        <v>1716</v>
      </c>
      <c r="D145" s="276" t="s">
        <v>1717</v>
      </c>
      <c r="E145" s="275">
        <v>10528852.048631717</v>
      </c>
      <c r="F145" s="275">
        <v>3941326.9782624179</v>
      </c>
      <c r="G145" s="165">
        <v>277520.92</v>
      </c>
      <c r="H145" s="165">
        <f>INDEX('3.  UC Calculations by Hospital'!BS:BS,(MATCH('IGT Commitments by Affiliation'!A:A,'3.  UC Calculations by Hospital'!B:B,0)))</f>
        <v>13870.33</v>
      </c>
      <c r="I145" s="165">
        <f>INDEX('3.  UC Calculations by Hospital'!BR:BR,(MATCH('IGT Commitments by Affiliation'!$A:$A,'3.  UC Calculations by Hospital'!$B:$B,0)))</f>
        <v>31652.977866127156</v>
      </c>
      <c r="J145" s="178">
        <v>7.0413066850482028E-2</v>
      </c>
      <c r="K145" s="176">
        <f t="shared" si="2"/>
        <v>976.65247352824633</v>
      </c>
    </row>
    <row r="146" spans="1:11" hidden="1">
      <c r="A146" s="271" t="s">
        <v>253</v>
      </c>
      <c r="B146" s="271" t="s">
        <v>1068</v>
      </c>
      <c r="C146" s="272" t="s">
        <v>1718</v>
      </c>
      <c r="D146" s="273" t="s">
        <v>1719</v>
      </c>
      <c r="E146" s="275">
        <v>1444903.5078112797</v>
      </c>
      <c r="F146" s="275">
        <v>568900.04630890279</v>
      </c>
      <c r="G146" s="275">
        <v>568900.05000000005</v>
      </c>
      <c r="H146" s="165">
        <f>INDEX('3.  UC Calculations by Hospital'!BS:BS,(MATCH('IGT Commitments by Affiliation'!A:A,'3.  UC Calculations by Hospital'!B:B,0)))</f>
        <v>-51.5</v>
      </c>
      <c r="I146" s="165">
        <f>INDEX('3.  UC Calculations by Hospital'!BR:BR,(MATCH('IGT Commitments by Affiliation'!$A:$A,'3.  UC Calculations by Hospital'!$B:$B,0)))</f>
        <v>-117.53345761727542</v>
      </c>
      <c r="J146" s="178">
        <v>1.0000000064881296</v>
      </c>
      <c r="K146" s="176">
        <f t="shared" si="2"/>
        <v>0</v>
      </c>
    </row>
    <row r="147" spans="1:11" hidden="1">
      <c r="A147" s="271" t="s">
        <v>273</v>
      </c>
      <c r="B147" s="271" t="s">
        <v>850</v>
      </c>
      <c r="C147" s="272" t="s">
        <v>1720</v>
      </c>
      <c r="D147" s="276" t="s">
        <v>1592</v>
      </c>
      <c r="E147" s="275">
        <v>581044.24269054923</v>
      </c>
      <c r="F147" s="275">
        <v>192786.95881499865</v>
      </c>
      <c r="G147" s="275">
        <v>192786.96</v>
      </c>
      <c r="H147" s="165">
        <f>INDEX('3.  UC Calculations by Hospital'!BS:BS,(MATCH('IGT Commitments by Affiliation'!A:A,'3.  UC Calculations by Hospital'!B:B,0)))</f>
        <v>6680.7</v>
      </c>
      <c r="I147" s="165">
        <f>INDEX('3.  UC Calculations by Hospital'!BR:BR,(MATCH('IGT Commitments by Affiliation'!$A:$A,'3.  UC Calculations by Hospital'!$B:$B,0)))</f>
        <v>15245.782111505687</v>
      </c>
      <c r="J147" s="178">
        <v>1.0000000061466883</v>
      </c>
      <c r="K147" s="176">
        <f t="shared" si="2"/>
        <v>6680.7000410641804</v>
      </c>
    </row>
    <row r="148" spans="1:11" hidden="1">
      <c r="A148" s="271" t="s">
        <v>344</v>
      </c>
      <c r="B148" s="271" t="s">
        <v>735</v>
      </c>
      <c r="C148" s="272" t="s">
        <v>1721</v>
      </c>
      <c r="D148" s="276" t="s">
        <v>1669</v>
      </c>
      <c r="E148" s="275">
        <v>244296357.63641798</v>
      </c>
      <c r="F148" s="275">
        <v>85373318.664856359</v>
      </c>
      <c r="G148" s="275">
        <v>85373318.659999996</v>
      </c>
      <c r="H148" s="165">
        <f>INDEX('3.  UC Calculations by Hospital'!BS:BS,(MATCH('IGT Commitments by Affiliation'!A:A,'3.  UC Calculations by Hospital'!B:B,0)))</f>
        <v>-425947.36</v>
      </c>
      <c r="I148" s="165">
        <f>INDEX('3.  UC Calculations by Hospital'!BR:BR,(MATCH('IGT Commitments by Affiliation'!$A:$A,'3.  UC Calculations by Hospital'!$B:$B,0)))</f>
        <v>-972038.70471063256</v>
      </c>
      <c r="J148" s="178">
        <v>0.99999999994311617</v>
      </c>
      <c r="K148" s="176">
        <f t="shared" si="2"/>
        <v>0</v>
      </c>
    </row>
    <row r="149" spans="1:11" hidden="1">
      <c r="A149" s="271" t="s">
        <v>259</v>
      </c>
      <c r="B149" s="271" t="s">
        <v>720</v>
      </c>
      <c r="C149" s="272" t="s">
        <v>1722</v>
      </c>
      <c r="D149" s="272" t="s">
        <v>1723</v>
      </c>
      <c r="E149" s="275">
        <v>440742</v>
      </c>
      <c r="F149" s="275">
        <v>114928.87432599999</v>
      </c>
      <c r="G149" s="283">
        <v>114928.87</v>
      </c>
      <c r="H149" s="165" t="e">
        <f>INDEX('3.  UC Calculations by Hospital'!BS:BS,(MATCH('IGT Commitments by Affiliation'!A:A,'3.  UC Calculations by Hospital'!B:B,0)))</f>
        <v>#N/A</v>
      </c>
      <c r="I149" s="165" t="e">
        <f>INDEX('3.  UC Calculations by Hospital'!BR:BR,(MATCH('IGT Commitments by Affiliation'!$A:$A,'3.  UC Calculations by Hospital'!$B:$B,0)))</f>
        <v>#N/A</v>
      </c>
      <c r="J149" s="178">
        <v>0.99999996235932853</v>
      </c>
      <c r="K149" s="176" t="e">
        <f t="shared" si="2"/>
        <v>#N/A</v>
      </c>
    </row>
    <row r="150" spans="1:11" hidden="1">
      <c r="A150" s="271" t="s">
        <v>233</v>
      </c>
      <c r="B150" s="271" t="s">
        <v>1069</v>
      </c>
      <c r="C150" s="272" t="s">
        <v>1724</v>
      </c>
      <c r="D150" s="272" t="s">
        <v>1725</v>
      </c>
      <c r="E150" s="275">
        <v>804509.20770863106</v>
      </c>
      <c r="F150" s="275">
        <v>244873.69603592213</v>
      </c>
      <c r="G150" s="275">
        <v>244873.7</v>
      </c>
      <c r="H150" s="165">
        <f>INDEX('3.  UC Calculations by Hospital'!BS:BS,(MATCH('IGT Commitments by Affiliation'!A:A,'3.  UC Calculations by Hospital'!B:B,0)))</f>
        <v>385.41</v>
      </c>
      <c r="I150" s="165">
        <f>INDEX('3.  UC Calculations by Hospital'!BR:BR,(MATCH('IGT Commitments by Affiliation'!$A:$A,'3.  UC Calculations by Hospital'!$B:$B,0)))</f>
        <v>879.54651906574145</v>
      </c>
      <c r="J150" s="178">
        <v>1.0000000161882552</v>
      </c>
      <c r="K150" s="176">
        <f t="shared" si="2"/>
        <v>385.41000623911543</v>
      </c>
    </row>
    <row r="151" spans="1:11" hidden="1">
      <c r="A151" s="271" t="s">
        <v>275</v>
      </c>
      <c r="B151" s="271" t="s">
        <v>1070</v>
      </c>
      <c r="C151" s="272" t="s">
        <v>1726</v>
      </c>
      <c r="D151" s="276" t="s">
        <v>672</v>
      </c>
      <c r="E151" s="275">
        <v>37383852.472591452</v>
      </c>
      <c r="F151" s="275">
        <v>13283809.335091574</v>
      </c>
      <c r="G151" s="275">
        <v>13283809.34</v>
      </c>
      <c r="H151" s="165">
        <f>INDEX('3.  UC Calculations by Hospital'!BS:BS,(MATCH('IGT Commitments by Affiliation'!A:A,'3.  UC Calculations by Hospital'!B:B,0)))</f>
        <v>361655.11</v>
      </c>
      <c r="I151" s="165">
        <f>INDEX('3.  UC Calculations by Hospital'!BR:BR,(MATCH('IGT Commitments by Affiliation'!$A:$A,'3.  UC Calculations by Hospital'!$B:$B,0)))</f>
        <v>825319.76111651212</v>
      </c>
      <c r="J151" s="178">
        <v>1.0000000003695044</v>
      </c>
      <c r="K151" s="176">
        <f t="shared" si="2"/>
        <v>361655.11013363313</v>
      </c>
    </row>
    <row r="152" spans="1:11" ht="15" hidden="1">
      <c r="A152" s="271" t="s">
        <v>387</v>
      </c>
      <c r="B152" s="271" t="s">
        <v>386</v>
      </c>
      <c r="C152" s="272" t="s">
        <v>1727</v>
      </c>
      <c r="D152" s="285" t="s">
        <v>1728</v>
      </c>
      <c r="E152" s="275">
        <v>2693241.871256629</v>
      </c>
      <c r="F152" s="275">
        <v>975211.04629665485</v>
      </c>
      <c r="G152" s="275">
        <v>975211.05</v>
      </c>
      <c r="H152" s="165">
        <f>INDEX('3.  UC Calculations by Hospital'!BS:BS,(MATCH('IGT Commitments by Affiliation'!A:A,'3.  UC Calculations by Hospital'!B:B,0)))</f>
        <v>13687.07</v>
      </c>
      <c r="I152" s="165">
        <f>INDEX('3.  UC Calculations by Hospital'!BR:BR,(MATCH('IGT Commitments by Affiliation'!$A:$A,'3.  UC Calculations by Hospital'!$B:$B,0)))</f>
        <v>31234.759848441463</v>
      </c>
      <c r="J152" s="178">
        <v>1.0000000037974808</v>
      </c>
      <c r="K152" s="176">
        <f t="shared" si="2"/>
        <v>13687.070051976385</v>
      </c>
    </row>
    <row r="153" spans="1:11" hidden="1">
      <c r="A153" s="271" t="s">
        <v>281</v>
      </c>
      <c r="B153" s="271" t="s">
        <v>851</v>
      </c>
      <c r="C153" s="272" t="s">
        <v>1729</v>
      </c>
      <c r="D153" s="276" t="s">
        <v>1703</v>
      </c>
      <c r="E153" s="275">
        <v>21996593.765207373</v>
      </c>
      <c r="F153" s="275">
        <v>8321101.6131178699</v>
      </c>
      <c r="G153" s="275">
        <v>8321101.6100000003</v>
      </c>
      <c r="H153" s="165">
        <f>INDEX('3.  UC Calculations by Hospital'!BS:BS,(MATCH('IGT Commitments by Affiliation'!A:A,'3.  UC Calculations by Hospital'!B:B,0)))</f>
        <v>603735.87</v>
      </c>
      <c r="I153" s="165">
        <f>INDEX('3.  UC Calculations by Hospital'!BR:BR,(MATCH('IGT Commitments by Affiliation'!$A:$A,'3.  UC Calculations by Hospital'!$B:$B,0)))</f>
        <v>1377763.3004392181</v>
      </c>
      <c r="J153" s="178">
        <v>0.99999999962530561</v>
      </c>
      <c r="K153" s="176">
        <f t="shared" si="2"/>
        <v>603735.8697737836</v>
      </c>
    </row>
    <row r="154" spans="1:11" hidden="1">
      <c r="A154" s="271" t="s">
        <v>261</v>
      </c>
      <c r="B154" s="271" t="s">
        <v>1071</v>
      </c>
      <c r="C154" s="272" t="s">
        <v>1730</v>
      </c>
      <c r="D154" s="276" t="s">
        <v>1731</v>
      </c>
      <c r="E154" s="275">
        <v>7830713.2008891562</v>
      </c>
      <c r="F154" s="275">
        <v>2760390.8053656281</v>
      </c>
      <c r="G154" s="275">
        <v>750000</v>
      </c>
      <c r="H154" s="165">
        <f>INDEX('3.  UC Calculations by Hospital'!BS:BS,(MATCH('IGT Commitments by Affiliation'!A:A,'3.  UC Calculations by Hospital'!B:B,0)))</f>
        <v>109435.48</v>
      </c>
      <c r="I154" s="165">
        <f>INDEX('3.  UC Calculations by Hospital'!BR:BR,(MATCH('IGT Commitments by Affiliation'!$A:$A,'3.  UC Calculations by Hospital'!$B:$B,0)))</f>
        <v>249738.67631721124</v>
      </c>
      <c r="J154" s="178">
        <v>0.27170065866838683</v>
      </c>
      <c r="K154" s="176">
        <f t="shared" si="2"/>
        <v>29733.691997691072</v>
      </c>
    </row>
    <row r="155" spans="1:11" hidden="1">
      <c r="A155" s="271" t="s">
        <v>261</v>
      </c>
      <c r="B155" s="271" t="s">
        <v>1071</v>
      </c>
      <c r="C155" s="272" t="s">
        <v>1732</v>
      </c>
      <c r="D155" s="276" t="s">
        <v>1659</v>
      </c>
      <c r="E155" s="275">
        <v>7830713.2008891562</v>
      </c>
      <c r="F155" s="275">
        <v>2760390.8053656281</v>
      </c>
      <c r="G155" s="275">
        <v>2010390.81</v>
      </c>
      <c r="H155" s="165">
        <f>INDEX('3.  UC Calculations by Hospital'!BS:BS,(MATCH('IGT Commitments by Affiliation'!A:A,'3.  UC Calculations by Hospital'!B:B,0)))</f>
        <v>109435.48</v>
      </c>
      <c r="I155" s="165">
        <f>INDEX('3.  UC Calculations by Hospital'!BR:BR,(MATCH('IGT Commitments by Affiliation'!$A:$A,'3.  UC Calculations by Hospital'!$B:$B,0)))</f>
        <v>249738.67631721124</v>
      </c>
      <c r="J155" s="178">
        <v>0.7282993430104957</v>
      </c>
      <c r="K155" s="176">
        <f t="shared" si="2"/>
        <v>79701.788186038233</v>
      </c>
    </row>
    <row r="156" spans="1:11" hidden="1">
      <c r="A156" s="271" t="s">
        <v>127</v>
      </c>
      <c r="B156" s="271" t="s">
        <v>703</v>
      </c>
      <c r="C156" s="272" t="s">
        <v>1733</v>
      </c>
      <c r="D156" s="276" t="s">
        <v>1537</v>
      </c>
      <c r="E156" s="275">
        <v>19350563.840291176</v>
      </c>
      <c r="F156" s="275">
        <v>6774052.8777335929</v>
      </c>
      <c r="G156" s="275">
        <v>36244</v>
      </c>
      <c r="H156" s="165">
        <f>INDEX('3.  UC Calculations by Hospital'!BS:BS,(MATCH('IGT Commitments by Affiliation'!A:A,'3.  UC Calculations by Hospital'!B:B,0)))</f>
        <v>262934.02</v>
      </c>
      <c r="I156" s="165">
        <f>INDEX('3.  UC Calculations by Hospital'!BR:BR,(MATCH('IGT Commitments by Affiliation'!$A:$A,'3.  UC Calculations by Hospital'!$B:$B,0)))</f>
        <v>600032.00101194065</v>
      </c>
      <c r="J156" s="178">
        <v>5.3504158668637707E-3</v>
      </c>
      <c r="K156" s="176">
        <f t="shared" si="2"/>
        <v>1406.8063525462762</v>
      </c>
    </row>
    <row r="157" spans="1:11" hidden="1">
      <c r="A157" s="271" t="s">
        <v>127</v>
      </c>
      <c r="B157" s="271" t="s">
        <v>703</v>
      </c>
      <c r="C157" s="272" t="s">
        <v>1734</v>
      </c>
      <c r="D157" s="272" t="s">
        <v>1539</v>
      </c>
      <c r="E157" s="275">
        <v>19350563.840291176</v>
      </c>
      <c r="F157" s="275">
        <v>6774052.8777335929</v>
      </c>
      <c r="G157" s="275">
        <v>6737808.8777335929</v>
      </c>
      <c r="H157" s="165">
        <f>INDEX('3.  UC Calculations by Hospital'!BS:BS,(MATCH('IGT Commitments by Affiliation'!A:A,'3.  UC Calculations by Hospital'!B:B,0)))</f>
        <v>262934.02</v>
      </c>
      <c r="I157" s="165">
        <f>INDEX('3.  UC Calculations by Hospital'!BR:BR,(MATCH('IGT Commitments by Affiliation'!$A:$A,'3.  UC Calculations by Hospital'!$B:$B,0)))</f>
        <v>600032.00101194065</v>
      </c>
      <c r="J157" s="178">
        <v>0.9946495841331362</v>
      </c>
      <c r="K157" s="176">
        <f t="shared" si="2"/>
        <v>261527.21364745373</v>
      </c>
    </row>
    <row r="158" spans="1:11" hidden="1">
      <c r="A158" s="271" t="s">
        <v>80</v>
      </c>
      <c r="B158" s="271" t="s">
        <v>1072</v>
      </c>
      <c r="C158" s="272" t="s">
        <v>1735</v>
      </c>
      <c r="D158" s="272" t="s">
        <v>1537</v>
      </c>
      <c r="E158" s="275">
        <v>14857624.887934692</v>
      </c>
      <c r="F158" s="275">
        <v>4812462.6272009816</v>
      </c>
      <c r="G158" s="275">
        <v>79761</v>
      </c>
      <c r="H158" s="165">
        <f>INDEX('3.  UC Calculations by Hospital'!BS:BS,(MATCH('IGT Commitments by Affiliation'!A:A,'3.  UC Calculations by Hospital'!B:B,0)))</f>
        <v>49996.11</v>
      </c>
      <c r="I158" s="165">
        <f>INDEX('3.  UC Calculations by Hospital'!BR:BR,(MATCH('IGT Commitments by Affiliation'!$A:$A,'3.  UC Calculations by Hospital'!$B:$B,0)))</f>
        <v>114094.29334285296</v>
      </c>
      <c r="J158" s="178">
        <v>1.6573842994473391E-2</v>
      </c>
      <c r="K158" s="176">
        <f t="shared" si="2"/>
        <v>828.62767747442103</v>
      </c>
    </row>
    <row r="159" spans="1:11" hidden="1">
      <c r="A159" s="271" t="s">
        <v>80</v>
      </c>
      <c r="B159" s="271" t="s">
        <v>1072</v>
      </c>
      <c r="C159" s="272" t="s">
        <v>1736</v>
      </c>
      <c r="D159" s="272" t="s">
        <v>1539</v>
      </c>
      <c r="E159" s="275">
        <v>14857624.887934692</v>
      </c>
      <c r="F159" s="275">
        <v>4812462.6272009816</v>
      </c>
      <c r="G159" s="275">
        <v>4732701.6272009816</v>
      </c>
      <c r="H159" s="165">
        <f>INDEX('3.  UC Calculations by Hospital'!BS:BS,(MATCH('IGT Commitments by Affiliation'!A:A,'3.  UC Calculations by Hospital'!B:B,0)))</f>
        <v>49996.11</v>
      </c>
      <c r="I159" s="165">
        <f>INDEX('3.  UC Calculations by Hospital'!BR:BR,(MATCH('IGT Commitments by Affiliation'!$A:$A,'3.  UC Calculations by Hospital'!$B:$B,0)))</f>
        <v>114094.29334285296</v>
      </c>
      <c r="J159" s="178">
        <v>0.9834261570055266</v>
      </c>
      <c r="K159" s="176">
        <f t="shared" si="2"/>
        <v>49167.482322525582</v>
      </c>
    </row>
    <row r="160" spans="1:11" hidden="1">
      <c r="A160" s="271" t="s">
        <v>40</v>
      </c>
      <c r="B160" s="271" t="s">
        <v>691</v>
      </c>
      <c r="C160" s="272" t="s">
        <v>1737</v>
      </c>
      <c r="D160" s="272" t="s">
        <v>1537</v>
      </c>
      <c r="E160" s="275">
        <v>21865024.229271956</v>
      </c>
      <c r="F160" s="275">
        <v>7045852.1764709698</v>
      </c>
      <c r="G160" s="275">
        <v>363455</v>
      </c>
      <c r="H160" s="165">
        <f>INDEX('3.  UC Calculations by Hospital'!BS:BS,(MATCH('IGT Commitments by Affiliation'!A:A,'3.  UC Calculations by Hospital'!B:B,0)))</f>
        <v>504796.8</v>
      </c>
      <c r="I160" s="165">
        <f>INDEX('3.  UC Calculations by Hospital'!BR:BR,(MATCH('IGT Commitments by Affiliation'!$A:$A,'3.  UC Calculations by Hospital'!$B:$B,0)))</f>
        <v>1151978.092358184</v>
      </c>
      <c r="J160" s="178">
        <v>5.1584249980964315E-2</v>
      </c>
      <c r="K160" s="176">
        <f t="shared" si="2"/>
        <v>26039.564320790847</v>
      </c>
    </row>
    <row r="161" spans="1:11" hidden="1">
      <c r="A161" s="271" t="s">
        <v>40</v>
      </c>
      <c r="B161" s="271" t="s">
        <v>691</v>
      </c>
      <c r="C161" s="272" t="s">
        <v>1738</v>
      </c>
      <c r="D161" s="272" t="s">
        <v>1539</v>
      </c>
      <c r="E161" s="275">
        <v>21865024.229271956</v>
      </c>
      <c r="F161" s="275">
        <v>7045852.1764709698</v>
      </c>
      <c r="G161" s="165">
        <v>6682397.1764709698</v>
      </c>
      <c r="H161" s="165">
        <f>INDEX('3.  UC Calculations by Hospital'!BS:BS,(MATCH('IGT Commitments by Affiliation'!A:A,'3.  UC Calculations by Hospital'!B:B,0)))</f>
        <v>504796.8</v>
      </c>
      <c r="I161" s="165">
        <f>INDEX('3.  UC Calculations by Hospital'!BR:BR,(MATCH('IGT Commitments by Affiliation'!$A:$A,'3.  UC Calculations by Hospital'!$B:$B,0)))</f>
        <v>1151978.092358184</v>
      </c>
      <c r="J161" s="178">
        <v>0.94841575001903566</v>
      </c>
      <c r="K161" s="176">
        <f t="shared" si="2"/>
        <v>478757.23567920912</v>
      </c>
    </row>
    <row r="162" spans="1:11" ht="15" hidden="1">
      <c r="A162" s="271" t="s">
        <v>269</v>
      </c>
      <c r="B162" s="271" t="s">
        <v>1073</v>
      </c>
      <c r="C162" s="272" t="s">
        <v>1739</v>
      </c>
      <c r="D162" s="277" t="s">
        <v>1740</v>
      </c>
      <c r="E162" s="275">
        <v>755157.5622157912</v>
      </c>
      <c r="F162" s="275">
        <v>96980.632732959682</v>
      </c>
      <c r="G162" s="165">
        <v>30000</v>
      </c>
      <c r="H162" s="165">
        <f>INDEX('3.  UC Calculations by Hospital'!BS:BS,(MATCH('IGT Commitments by Affiliation'!A:A,'3.  UC Calculations by Hospital'!B:B,0)))</f>
        <v>17747.759999999998</v>
      </c>
      <c r="I162" s="165">
        <f>INDEX('3.  UC Calculations by Hospital'!BR:BR,(MATCH('IGT Commitments by Affiliation'!$A:$A,'3.  UC Calculations by Hospital'!$B:$B,0)))</f>
        <v>40501.520509631606</v>
      </c>
      <c r="J162" s="178">
        <v>1</v>
      </c>
      <c r="K162" s="176">
        <f t="shared" si="2"/>
        <v>17747.759999999998</v>
      </c>
    </row>
    <row r="163" spans="1:11" ht="15" hidden="1">
      <c r="A163" s="271" t="s">
        <v>82</v>
      </c>
      <c r="B163" s="271" t="s">
        <v>1074</v>
      </c>
      <c r="C163" s="272" t="s">
        <v>1741</v>
      </c>
      <c r="D163" s="277" t="s">
        <v>1505</v>
      </c>
      <c r="E163" s="275">
        <v>59581300.626246616</v>
      </c>
      <c r="F163" s="275">
        <v>21547654.732051264</v>
      </c>
      <c r="G163" s="165">
        <v>1000000</v>
      </c>
      <c r="H163" s="165">
        <f>INDEX('3.  UC Calculations by Hospital'!BS:BS,(MATCH('IGT Commitments by Affiliation'!A:A,'3.  UC Calculations by Hospital'!B:B,0)))</f>
        <v>47170.73</v>
      </c>
      <c r="I163" s="165">
        <f>INDEX('3.  UC Calculations by Hospital'!BR:BR,(MATCH('IGT Commitments by Affiliation'!$A:$A,'3.  UC Calculations by Hospital'!$B:$B,0)))</f>
        <v>107646.58766263723</v>
      </c>
      <c r="J163" s="178">
        <v>4.6408762922701768E-2</v>
      </c>
      <c r="K163" s="176">
        <f t="shared" si="2"/>
        <v>2189.1352254607759</v>
      </c>
    </row>
    <row r="164" spans="1:11" hidden="1">
      <c r="A164" s="271" t="s">
        <v>82</v>
      </c>
      <c r="B164" s="271" t="s">
        <v>1074</v>
      </c>
      <c r="C164" s="272" t="s">
        <v>1742</v>
      </c>
      <c r="D164" s="272" t="s">
        <v>1713</v>
      </c>
      <c r="E164" s="275">
        <v>59581300.626246616</v>
      </c>
      <c r="F164" s="275">
        <v>21547654.732051264</v>
      </c>
      <c r="G164" s="165">
        <v>20547654.73</v>
      </c>
      <c r="H164" s="165">
        <f>INDEX('3.  UC Calculations by Hospital'!BS:BS,(MATCH('IGT Commitments by Affiliation'!A:A,'3.  UC Calculations by Hospital'!B:B,0)))</f>
        <v>47170.73</v>
      </c>
      <c r="I164" s="165">
        <f>INDEX('3.  UC Calculations by Hospital'!BR:BR,(MATCH('IGT Commitments by Affiliation'!$A:$A,'3.  UC Calculations by Hospital'!$B:$B,0)))</f>
        <v>107646.58766263723</v>
      </c>
      <c r="J164" s="178">
        <v>0.95359123698210158</v>
      </c>
      <c r="K164" s="176">
        <f t="shared" si="2"/>
        <v>44981.59477004873</v>
      </c>
    </row>
    <row r="165" spans="1:11" hidden="1">
      <c r="A165" s="271" t="s">
        <v>431</v>
      </c>
      <c r="B165" s="271" t="s">
        <v>1075</v>
      </c>
      <c r="C165" s="272" t="s">
        <v>1743</v>
      </c>
      <c r="D165" s="276" t="s">
        <v>1740</v>
      </c>
      <c r="E165" s="275">
        <v>3196335.0016135639</v>
      </c>
      <c r="F165" s="275">
        <v>933839.08142706368</v>
      </c>
      <c r="G165" s="165">
        <v>650000</v>
      </c>
      <c r="H165" s="165">
        <f>INDEX('3.  UC Calculations by Hospital'!BS:BS,(MATCH('IGT Commitments by Affiliation'!A:A,'3.  UC Calculations by Hospital'!B:B,0)))</f>
        <v>34553.21</v>
      </c>
      <c r="I165" s="165">
        <f>INDEX('3.  UC Calculations by Hospital'!BR:BR,(MATCH('IGT Commitments by Affiliation'!$A:$A,'3.  UC Calculations by Hospital'!$B:$B,0)))</f>
        <v>78852.6243423298</v>
      </c>
      <c r="J165" s="178">
        <v>1</v>
      </c>
      <c r="K165" s="176">
        <f t="shared" si="2"/>
        <v>34553.21</v>
      </c>
    </row>
    <row r="166" spans="1:11" ht="15" hidden="1">
      <c r="A166" s="271" t="s">
        <v>60</v>
      </c>
      <c r="B166" s="271" t="s">
        <v>695</v>
      </c>
      <c r="C166" s="272" t="s">
        <v>1744</v>
      </c>
      <c r="D166" s="277" t="s">
        <v>1745</v>
      </c>
      <c r="E166" s="275">
        <v>88245.89587730926</v>
      </c>
      <c r="F166" s="275">
        <v>11293.043201436918</v>
      </c>
      <c r="G166" s="165">
        <v>11293.04</v>
      </c>
      <c r="H166" s="165">
        <f>INDEX('3.  UC Calculations by Hospital'!BS:BS,(MATCH('IGT Commitments by Affiliation'!A:A,'3.  UC Calculations by Hospital'!B:B,0)))</f>
        <v>1277.08</v>
      </c>
      <c r="I166" s="165">
        <f>INDEX('3.  UC Calculations by Hospital'!BR:BR,(MATCH('IGT Commitments by Affiliation'!$A:$A,'3.  UC Calculations by Hospital'!$B:$B,0)))</f>
        <v>2914.3962638719677</v>
      </c>
      <c r="J166" s="178">
        <v>0.99999971651247055</v>
      </c>
      <c r="K166" s="176">
        <f t="shared" si="2"/>
        <v>1277.0796379637459</v>
      </c>
    </row>
    <row r="167" spans="1:11" hidden="1">
      <c r="A167" s="271" t="s">
        <v>282</v>
      </c>
      <c r="B167" s="271" t="s">
        <v>1076</v>
      </c>
      <c r="C167" s="272" t="s">
        <v>1746</v>
      </c>
      <c r="D167" s="276" t="s">
        <v>1551</v>
      </c>
      <c r="E167" s="275">
        <v>4281927.0569641078</v>
      </c>
      <c r="F167" s="275">
        <v>1812802.9656796721</v>
      </c>
      <c r="G167" s="165">
        <v>1443259.47</v>
      </c>
      <c r="H167" s="165">
        <f>INDEX('3.  UC Calculations by Hospital'!BS:BS,(MATCH('IGT Commitments by Affiliation'!A:A,'3.  UC Calculations by Hospital'!B:B,0)))</f>
        <v>144928.62</v>
      </c>
      <c r="I167" s="165">
        <f>INDEX('3.  UC Calculations by Hospital'!BR:BR,(MATCH('IGT Commitments by Affiliation'!$A:$A,'3.  UC Calculations by Hospital'!$B:$B,0)))</f>
        <v>330736.25023272727</v>
      </c>
      <c r="J167" s="178">
        <v>1</v>
      </c>
      <c r="K167" s="176">
        <f t="shared" si="2"/>
        <v>144928.62</v>
      </c>
    </row>
    <row r="168" spans="1:11" hidden="1">
      <c r="A168" s="271" t="s">
        <v>283</v>
      </c>
      <c r="B168" s="271" t="s">
        <v>727</v>
      </c>
      <c r="C168" s="272" t="s">
        <v>1747</v>
      </c>
      <c r="D168" s="286" t="s">
        <v>727</v>
      </c>
      <c r="E168" s="275">
        <v>15691466.954081068</v>
      </c>
      <c r="F168" s="275">
        <v>5160995.1004043231</v>
      </c>
      <c r="G168" s="275">
        <v>5160995.0999999996</v>
      </c>
      <c r="H168" s="165">
        <f>INDEX('3.  UC Calculations by Hospital'!BS:BS,(MATCH('IGT Commitments by Affiliation'!A:A,'3.  UC Calculations by Hospital'!B:B,0)))</f>
        <v>186142</v>
      </c>
      <c r="I168" s="165">
        <f>INDEX('3.  UC Calculations by Hospital'!BR:BR,(MATCH('IGT Commitments by Affiliation'!$A:$A,'3.  UC Calculations by Hospital'!$B:$B,0)))</f>
        <v>424787.77071581967</v>
      </c>
      <c r="J168" s="178">
        <v>0.99999999992165789</v>
      </c>
      <c r="K168" s="176">
        <f t="shared" si="2"/>
        <v>186141.99998541723</v>
      </c>
    </row>
    <row r="169" spans="1:11" hidden="1">
      <c r="A169" s="271" t="s">
        <v>267</v>
      </c>
      <c r="B169" s="271" t="s">
        <v>1077</v>
      </c>
      <c r="C169" s="272" t="s">
        <v>1748</v>
      </c>
      <c r="D169" s="286" t="s">
        <v>1749</v>
      </c>
      <c r="E169" s="275">
        <v>77301060.921177581</v>
      </c>
      <c r="F169" s="275">
        <v>25736073.666154016</v>
      </c>
      <c r="G169" s="275">
        <v>800000</v>
      </c>
      <c r="H169" s="165">
        <f>INDEX('3.  UC Calculations by Hospital'!BS:BS,(MATCH('IGT Commitments by Affiliation'!A:A,'3.  UC Calculations by Hospital'!B:B,0)))</f>
        <v>1135543.98</v>
      </c>
      <c r="I169" s="165">
        <f>INDEX('3.  UC Calculations by Hospital'!BR:BR,(MATCH('IGT Commitments by Affiliation'!$A:$A,'3.  UC Calculations by Hospital'!$B:$B,0)))</f>
        <v>2591382.8859150261</v>
      </c>
      <c r="J169" s="178">
        <v>3.1084772696003536E-2</v>
      </c>
      <c r="K169" s="176">
        <f t="shared" si="2"/>
        <v>35298.126504615182</v>
      </c>
    </row>
    <row r="170" spans="1:11" hidden="1">
      <c r="A170" s="271" t="s">
        <v>267</v>
      </c>
      <c r="B170" s="271" t="s">
        <v>1077</v>
      </c>
      <c r="C170" s="272" t="s">
        <v>1750</v>
      </c>
      <c r="D170" s="286" t="s">
        <v>1751</v>
      </c>
      <c r="E170" s="275">
        <v>77301060.921177581</v>
      </c>
      <c r="F170" s="275">
        <v>25736073.666154016</v>
      </c>
      <c r="G170" s="275">
        <v>4750000</v>
      </c>
      <c r="H170" s="165">
        <f>INDEX('3.  UC Calculations by Hospital'!BS:BS,(MATCH('IGT Commitments by Affiliation'!A:A,'3.  UC Calculations by Hospital'!B:B,0)))</f>
        <v>1135543.98</v>
      </c>
      <c r="I170" s="165">
        <f>INDEX('3.  UC Calculations by Hospital'!BR:BR,(MATCH('IGT Commitments by Affiliation'!$A:$A,'3.  UC Calculations by Hospital'!$B:$B,0)))</f>
        <v>2591382.8859150261</v>
      </c>
      <c r="J170" s="178">
        <v>0.18456583788252101</v>
      </c>
      <c r="K170" s="176">
        <f t="shared" si="2"/>
        <v>209582.62612115269</v>
      </c>
    </row>
    <row r="171" spans="1:11" hidden="1">
      <c r="A171" s="271" t="s">
        <v>267</v>
      </c>
      <c r="B171" s="271" t="s">
        <v>1077</v>
      </c>
      <c r="C171" s="272" t="s">
        <v>1752</v>
      </c>
      <c r="D171" s="272" t="s">
        <v>668</v>
      </c>
      <c r="E171" s="275">
        <v>77301060.921177581</v>
      </c>
      <c r="F171" s="275">
        <v>25736073.666154016</v>
      </c>
      <c r="G171" s="275">
        <v>20186073.666154016</v>
      </c>
      <c r="H171" s="165">
        <f>INDEX('3.  UC Calculations by Hospital'!BS:BS,(MATCH('IGT Commitments by Affiliation'!A:A,'3.  UC Calculations by Hospital'!B:B,0)))</f>
        <v>1135543.98</v>
      </c>
      <c r="I171" s="165">
        <f>INDEX('3.  UC Calculations by Hospital'!BR:BR,(MATCH('IGT Commitments by Affiliation'!$A:$A,'3.  UC Calculations by Hospital'!$B:$B,0)))</f>
        <v>2591382.8859150261</v>
      </c>
      <c r="J171" s="178">
        <v>0.78434938942147547</v>
      </c>
      <c r="K171" s="176">
        <f t="shared" si="2"/>
        <v>890663.22737423214</v>
      </c>
    </row>
    <row r="172" spans="1:11" hidden="1">
      <c r="A172" s="271" t="s">
        <v>452</v>
      </c>
      <c r="B172" s="271" t="s">
        <v>1078</v>
      </c>
      <c r="C172" s="272" t="s">
        <v>1753</v>
      </c>
      <c r="D172" s="272" t="s">
        <v>668</v>
      </c>
      <c r="E172" s="275">
        <v>16481264.306140173</v>
      </c>
      <c r="F172" s="275">
        <v>5318278.4770806236</v>
      </c>
      <c r="G172" s="275">
        <v>5318278.4770806236</v>
      </c>
      <c r="H172" s="165">
        <f>INDEX('3.  UC Calculations by Hospital'!BS:BS,(MATCH('IGT Commitments by Affiliation'!A:A,'3.  UC Calculations by Hospital'!B:B,0)))</f>
        <v>160907.70000000001</v>
      </c>
      <c r="I172" s="165">
        <f>INDEX('3.  UC Calculations by Hospital'!BR:BR,(MATCH('IGT Commitments by Affiliation'!$A:$A,'3.  UC Calculations by Hospital'!$B:$B,0)))</f>
        <v>367201.50633985177</v>
      </c>
      <c r="J172" s="178">
        <v>1</v>
      </c>
      <c r="K172" s="176">
        <f t="shared" si="2"/>
        <v>160907.70000000001</v>
      </c>
    </row>
    <row r="173" spans="1:11" hidden="1">
      <c r="A173" s="271" t="s">
        <v>543</v>
      </c>
      <c r="B173" s="271" t="s">
        <v>1079</v>
      </c>
      <c r="C173" s="272" t="s">
        <v>1754</v>
      </c>
      <c r="D173" s="272" t="s">
        <v>668</v>
      </c>
      <c r="E173" s="275">
        <v>15261833.984295551</v>
      </c>
      <c r="F173" s="275">
        <v>5215815.10363831</v>
      </c>
      <c r="G173" s="275">
        <v>5215815.10363831</v>
      </c>
      <c r="H173" s="165">
        <f>INDEX('3.  UC Calculations by Hospital'!BS:BS,(MATCH('IGT Commitments by Affiliation'!A:A,'3.  UC Calculations by Hospital'!B:B,0)))</f>
        <v>-4991.3599999999997</v>
      </c>
      <c r="I173" s="165">
        <f>INDEX('3.  UC Calculations by Hospital'!BR:BR,(MATCH('IGT Commitments by Affiliation'!$A:$A,'3.  UC Calculations by Hospital'!$B:$B,0)))</f>
        <v>-11390.601931815036</v>
      </c>
      <c r="J173" s="178">
        <v>1</v>
      </c>
      <c r="K173" s="176">
        <f t="shared" si="2"/>
        <v>0</v>
      </c>
    </row>
    <row r="174" spans="1:11" hidden="1">
      <c r="A174" s="271" t="s">
        <v>512</v>
      </c>
      <c r="B174" s="271" t="s">
        <v>1080</v>
      </c>
      <c r="C174" s="272" t="s">
        <v>1755</v>
      </c>
      <c r="D174" s="272" t="s">
        <v>668</v>
      </c>
      <c r="E174" s="275">
        <v>650128.80576455931</v>
      </c>
      <c r="F174" s="275">
        <v>181473.93323402989</v>
      </c>
      <c r="G174" s="275">
        <v>181473.93323402989</v>
      </c>
      <c r="H174" s="165">
        <v>0</v>
      </c>
      <c r="I174" s="165">
        <v>0</v>
      </c>
      <c r="J174" s="178">
        <v>1</v>
      </c>
      <c r="K174" s="176">
        <f t="shared" si="2"/>
        <v>0</v>
      </c>
    </row>
    <row r="175" spans="1:11" hidden="1">
      <c r="A175" s="271" t="s">
        <v>820</v>
      </c>
      <c r="B175" s="271" t="s">
        <v>1081</v>
      </c>
      <c r="C175" s="272" t="s">
        <v>1756</v>
      </c>
      <c r="D175" s="272" t="s">
        <v>668</v>
      </c>
      <c r="E175" s="275">
        <v>14212328.06230095</v>
      </c>
      <c r="F175" s="275">
        <v>5185023.4548282754</v>
      </c>
      <c r="G175" s="275">
        <v>5185023.4548282754</v>
      </c>
      <c r="H175" s="165">
        <f>INDEX('3.  UC Calculations by Hospital'!BS:BS,(MATCH('IGT Commitments by Affiliation'!A:A,'3.  UC Calculations by Hospital'!B:B,0)))</f>
        <v>69927.759999999995</v>
      </c>
      <c r="I175" s="165">
        <f>INDEX('3.  UC Calculations by Hospital'!BR:BR,(MATCH('IGT Commitments by Affiliation'!$A:$A,'3.  UC Calculations by Hospital'!$B:$B,0)))</f>
        <v>159579.55957705341</v>
      </c>
      <c r="J175" s="178">
        <v>1</v>
      </c>
      <c r="K175" s="176">
        <f t="shared" si="2"/>
        <v>69927.759999999995</v>
      </c>
    </row>
    <row r="176" spans="1:11" hidden="1">
      <c r="A176" s="271" t="s">
        <v>525</v>
      </c>
      <c r="B176" s="271" t="s">
        <v>1082</v>
      </c>
      <c r="C176" s="272" t="s">
        <v>1757</v>
      </c>
      <c r="D176" s="272" t="s">
        <v>668</v>
      </c>
      <c r="E176" s="275">
        <v>5105239.4685452422</v>
      </c>
      <c r="F176" s="275">
        <v>1616029.8829985249</v>
      </c>
      <c r="G176" s="275">
        <v>1616029.8829985249</v>
      </c>
      <c r="H176" s="165">
        <f>INDEX('3.  UC Calculations by Hospital'!BS:BS,(MATCH('IGT Commitments by Affiliation'!A:A,'3.  UC Calculations by Hospital'!B:B,0)))</f>
        <v>6996.58</v>
      </c>
      <c r="I176" s="165">
        <f>INDEX('3.  UC Calculations by Hospital'!BR:BR,(MATCH('IGT Commitments by Affiliation'!$A:$A,'3.  UC Calculations by Hospital'!$B:$B,0)))</f>
        <v>15966.640527092153</v>
      </c>
      <c r="J176" s="178">
        <v>1</v>
      </c>
      <c r="K176" s="176">
        <f t="shared" si="2"/>
        <v>6996.58</v>
      </c>
    </row>
    <row r="177" spans="1:11" hidden="1">
      <c r="A177" s="271" t="s">
        <v>284</v>
      </c>
      <c r="B177" s="271" t="s">
        <v>728</v>
      </c>
      <c r="C177" s="272" t="s">
        <v>1758</v>
      </c>
      <c r="D177" s="272" t="s">
        <v>669</v>
      </c>
      <c r="E177" s="275">
        <v>2053211.5392677207</v>
      </c>
      <c r="F177" s="275">
        <v>731126.20478911512</v>
      </c>
      <c r="G177" s="275">
        <v>731126</v>
      </c>
      <c r="H177" s="165">
        <f>INDEX('3.  UC Calculations by Hospital'!BS:BS,(MATCH('IGT Commitments by Affiliation'!A:A,'3.  UC Calculations by Hospital'!B:B,0)))</f>
        <v>84606.01</v>
      </c>
      <c r="I177" s="165">
        <f>INDEX('3.  UC Calculations by Hospital'!BR:BR,(MATCH('IGT Commitments by Affiliation'!$A:$A,'3.  UC Calculations by Hospital'!$B:$B,0)))</f>
        <v>193076.26459317817</v>
      </c>
      <c r="J177" s="178">
        <v>0.9999997198990902</v>
      </c>
      <c r="K177" s="176">
        <f t="shared" si="2"/>
        <v>84605.986301779616</v>
      </c>
    </row>
    <row r="178" spans="1:11" hidden="1">
      <c r="A178" s="271" t="s">
        <v>469</v>
      </c>
      <c r="B178" s="271" t="s">
        <v>467</v>
      </c>
      <c r="C178" s="272" t="s">
        <v>1759</v>
      </c>
      <c r="D178" s="272" t="s">
        <v>977</v>
      </c>
      <c r="E178" s="275">
        <v>32395321.542997055</v>
      </c>
      <c r="F178" s="275">
        <v>11193561.30903931</v>
      </c>
      <c r="G178" s="279">
        <v>2365137</v>
      </c>
      <c r="H178" s="165">
        <f>INDEX('3.  UC Calculations by Hospital'!BS:BS,(MATCH('IGT Commitments by Affiliation'!A:A,'3.  UC Calculations by Hospital'!B:B,0)))</f>
        <v>-21335.93</v>
      </c>
      <c r="I178" s="165">
        <f>INDEX('3.  UC Calculations by Hospital'!BR:BR,(MATCH('IGT Commitments by Affiliation'!$A:$A,'3.  UC Calculations by Hospital'!$B:$B,0)))</f>
        <v>-48689.958585022017</v>
      </c>
      <c r="J178" s="178">
        <v>0.2112944160220076</v>
      </c>
      <c r="K178" s="176">
        <f t="shared" si="2"/>
        <v>0</v>
      </c>
    </row>
    <row r="179" spans="1:11" hidden="1">
      <c r="A179" s="271" t="s">
        <v>469</v>
      </c>
      <c r="B179" s="271" t="s">
        <v>467</v>
      </c>
      <c r="C179" s="272" t="s">
        <v>1760</v>
      </c>
      <c r="D179" s="272" t="s">
        <v>1713</v>
      </c>
      <c r="E179" s="275">
        <v>32395321.542997055</v>
      </c>
      <c r="F179" s="275">
        <v>11193561.30903931</v>
      </c>
      <c r="G179" s="275">
        <v>8828424.3100000005</v>
      </c>
      <c r="H179" s="165">
        <f>INDEX('3.  UC Calculations by Hospital'!BS:BS,(MATCH('IGT Commitments by Affiliation'!A:A,'3.  UC Calculations by Hospital'!B:B,0)))</f>
        <v>-21335.93</v>
      </c>
      <c r="I179" s="165">
        <f>INDEX('3.  UC Calculations by Hospital'!BR:BR,(MATCH('IGT Commitments by Affiliation'!$A:$A,'3.  UC Calculations by Hospital'!$B:$B,0)))</f>
        <v>-48689.958585022017</v>
      </c>
      <c r="J179" s="178">
        <v>0.78870558406381774</v>
      </c>
      <c r="K179" s="176">
        <f t="shared" si="2"/>
        <v>0</v>
      </c>
    </row>
    <row r="180" spans="1:11" ht="15" hidden="1">
      <c r="A180" s="271" t="s">
        <v>495</v>
      </c>
      <c r="B180" s="271" t="s">
        <v>683</v>
      </c>
      <c r="C180" s="272" t="s">
        <v>1761</v>
      </c>
      <c r="D180" s="277" t="s">
        <v>683</v>
      </c>
      <c r="E180" s="275">
        <v>293510.383596481</v>
      </c>
      <c r="F180" s="275">
        <v>90566.791959977971</v>
      </c>
      <c r="G180" s="275">
        <v>90566.79</v>
      </c>
      <c r="H180" s="165">
        <f>INDEX('3.  UC Calculations by Hospital'!BS:BS,(MATCH('IGT Commitments by Affiliation'!A:A,'3.  UC Calculations by Hospital'!B:B,0)))</f>
        <v>8567.1</v>
      </c>
      <c r="I180" s="165">
        <f>INDEX('3.  UC Calculations by Hospital'!BR:BR,(MATCH('IGT Commitments by Affiliation'!$A:$A,'3.  UC Calculations by Hospital'!$B:$B,0)))</f>
        <v>19550.676743950113</v>
      </c>
      <c r="J180" s="178">
        <v>0.99999997835875676</v>
      </c>
      <c r="K180" s="176">
        <f t="shared" si="2"/>
        <v>8567.0998145973062</v>
      </c>
    </row>
    <row r="181" spans="1:11" ht="15" hidden="1">
      <c r="A181" s="271" t="s">
        <v>290</v>
      </c>
      <c r="B181" s="271" t="s">
        <v>288</v>
      </c>
      <c r="C181" s="272" t="s">
        <v>1762</v>
      </c>
      <c r="D181" s="277" t="s">
        <v>288</v>
      </c>
      <c r="E181" s="275">
        <v>2328996.867061337</v>
      </c>
      <c r="F181" s="275">
        <v>795208.54553027789</v>
      </c>
      <c r="G181" s="275">
        <v>795208.55</v>
      </c>
      <c r="H181" s="165">
        <f>INDEX('3.  UC Calculations by Hospital'!BS:BS,(MATCH('IGT Commitments by Affiliation'!A:A,'3.  UC Calculations by Hospital'!B:B,0)))</f>
        <v>74208.72</v>
      </c>
      <c r="I181" s="165">
        <f>INDEX('3.  UC Calculations by Hospital'!BR:BR,(MATCH('IGT Commitments by Affiliation'!$A:$A,'3.  UC Calculations by Hospital'!$B:$B,0)))</f>
        <v>169348.97840901534</v>
      </c>
      <c r="J181" s="178">
        <v>1.0000000056208176</v>
      </c>
      <c r="K181" s="176">
        <f t="shared" si="2"/>
        <v>74208.720417113684</v>
      </c>
    </row>
    <row r="182" spans="1:11" ht="15" hidden="1">
      <c r="A182" s="271" t="s">
        <v>294</v>
      </c>
      <c r="B182" s="271" t="s">
        <v>853</v>
      </c>
      <c r="C182" s="272" t="s">
        <v>1763</v>
      </c>
      <c r="D182" s="277" t="s">
        <v>1633</v>
      </c>
      <c r="E182" s="275">
        <v>1626630.9593568605</v>
      </c>
      <c r="F182" s="275">
        <v>585052.95347617625</v>
      </c>
      <c r="G182" s="275">
        <v>472553</v>
      </c>
      <c r="H182" s="165">
        <f>INDEX('3.  UC Calculations by Hospital'!BS:BS,(MATCH('IGT Commitments by Affiliation'!A:A,'3.  UC Calculations by Hospital'!B:B,0)))</f>
        <v>6253.74</v>
      </c>
      <c r="I182" s="165">
        <f>INDEX('3.  UC Calculations by Hospital'!BR:BR,(MATCH('IGT Commitments by Affiliation'!$A:$A,'3.  UC Calculations by Hospital'!$B:$B,0)))</f>
        <v>14271.444640789181</v>
      </c>
      <c r="J182" s="178">
        <v>0.80770979309181912</v>
      </c>
      <c r="K182" s="176">
        <f t="shared" si="2"/>
        <v>5051.2070414500331</v>
      </c>
    </row>
    <row r="183" spans="1:11" hidden="1">
      <c r="A183" s="271" t="s">
        <v>294</v>
      </c>
      <c r="B183" s="271" t="s">
        <v>853</v>
      </c>
      <c r="C183" s="272" t="s">
        <v>1764</v>
      </c>
      <c r="D183" s="272" t="s">
        <v>1765</v>
      </c>
      <c r="E183" s="275">
        <v>1626630.9593568605</v>
      </c>
      <c r="F183" s="275">
        <v>585052.95347617625</v>
      </c>
      <c r="G183" s="275">
        <v>112500</v>
      </c>
      <c r="H183" s="165">
        <f>INDEX('3.  UC Calculations by Hospital'!BS:BS,(MATCH('IGT Commitments by Affiliation'!A:A,'3.  UC Calculations by Hospital'!B:B,0)))</f>
        <v>6253.74</v>
      </c>
      <c r="I183" s="165">
        <f>INDEX('3.  UC Calculations by Hospital'!BR:BR,(MATCH('IGT Commitments by Affiliation'!$A:$A,'3.  UC Calculations by Hospital'!$B:$B,0)))</f>
        <v>14271.444640789181</v>
      </c>
      <c r="J183" s="178">
        <v>0.1922902864288866</v>
      </c>
      <c r="K183" s="176">
        <f t="shared" si="2"/>
        <v>1202.5334558517852</v>
      </c>
    </row>
    <row r="184" spans="1:11" hidden="1">
      <c r="A184" s="271" t="s">
        <v>296</v>
      </c>
      <c r="B184" s="271" t="s">
        <v>854</v>
      </c>
      <c r="C184" s="272" t="s">
        <v>1766</v>
      </c>
      <c r="D184" s="272" t="s">
        <v>1767</v>
      </c>
      <c r="E184" s="275">
        <v>1190677.5903653766</v>
      </c>
      <c r="F184" s="275">
        <v>400745.21886610799</v>
      </c>
      <c r="G184" s="275">
        <v>400745.22</v>
      </c>
      <c r="H184" s="165">
        <f>INDEX('3.  UC Calculations by Hospital'!BS:BS,(MATCH('IGT Commitments by Affiliation'!A:A,'3.  UC Calculations by Hospital'!B:B,0)))</f>
        <v>28077.84</v>
      </c>
      <c r="I184" s="165">
        <f>INDEX('3.  UC Calculations by Hospital'!BR:BR,(MATCH('IGT Commitments by Affiliation'!$A:$A,'3.  UC Calculations by Hospital'!$B:$B,0)))</f>
        <v>64075.414558851393</v>
      </c>
      <c r="J184" s="178">
        <v>1.0000000028294584</v>
      </c>
      <c r="K184" s="176">
        <f t="shared" si="2"/>
        <v>28077.840079445083</v>
      </c>
    </row>
    <row r="185" spans="1:11" hidden="1">
      <c r="A185" s="271" t="s">
        <v>298</v>
      </c>
      <c r="B185" s="271" t="s">
        <v>988</v>
      </c>
      <c r="C185" s="272" t="s">
        <v>1768</v>
      </c>
      <c r="D185" s="273" t="s">
        <v>988</v>
      </c>
      <c r="E185" s="275">
        <v>2376023.1126200603</v>
      </c>
      <c r="F185" s="275">
        <v>842407.41614411038</v>
      </c>
      <c r="G185" s="275">
        <v>842407.42</v>
      </c>
      <c r="H185" s="165">
        <f>INDEX('3.  UC Calculations by Hospital'!BS:BS,(MATCH('IGT Commitments by Affiliation'!A:A,'3.  UC Calculations by Hospital'!B:B,0)))</f>
        <v>182647.45</v>
      </c>
      <c r="I185" s="165">
        <f>INDEX('3.  UC Calculations by Hospital'!BR:BR,(MATCH('IGT Commitments by Affiliation'!$A:$A,'3.  UC Calculations by Hospital'!$B:$B,0)))</f>
        <v>416812.99175242544</v>
      </c>
      <c r="J185" s="178">
        <v>1.0000000045772266</v>
      </c>
      <c r="K185" s="176">
        <f t="shared" si="2"/>
        <v>182647.45083601878</v>
      </c>
    </row>
    <row r="186" spans="1:11" hidden="1">
      <c r="A186" s="271" t="s">
        <v>1019</v>
      </c>
      <c r="B186" s="271" t="s">
        <v>693</v>
      </c>
      <c r="C186" s="272" t="s">
        <v>1769</v>
      </c>
      <c r="D186" s="273" t="s">
        <v>1770</v>
      </c>
      <c r="E186" s="275">
        <v>24283333.436981734</v>
      </c>
      <c r="F186" s="275">
        <v>7577712.3292013947</v>
      </c>
      <c r="G186" s="283">
        <v>1114166.69</v>
      </c>
      <c r="H186" s="165">
        <f>INDEX('3.  UC Calculations by Hospital'!BS:BS,(MATCH('IGT Commitments by Affiliation'!A:A,'3.  UC Calculations by Hospital'!B:B,0)))</f>
        <v>5151318.04</v>
      </c>
      <c r="I186" s="165">
        <f>INDEX('3.  UC Calculations by Hospital'!BR:BR,(MATCH('IGT Commitments by Affiliation'!$A:$A,'3.  UC Calculations by Hospital'!$B:$B,0)))</f>
        <v>11755632.227394249</v>
      </c>
      <c r="J186" s="178">
        <v>0.20623213304790633</v>
      </c>
      <c r="K186" s="176">
        <f t="shared" si="2"/>
        <v>1062367.30739736</v>
      </c>
    </row>
    <row r="187" spans="1:11" hidden="1">
      <c r="A187" s="271" t="s">
        <v>1019</v>
      </c>
      <c r="B187" s="271" t="s">
        <v>693</v>
      </c>
      <c r="C187" s="272" t="s">
        <v>1771</v>
      </c>
      <c r="D187" s="273" t="s">
        <v>1772</v>
      </c>
      <c r="E187" s="275">
        <v>24283333.436981734</v>
      </c>
      <c r="F187" s="275">
        <v>7577712.3292013947</v>
      </c>
      <c r="G187" s="275">
        <v>141985.63</v>
      </c>
      <c r="H187" s="165">
        <f>INDEX('3.  UC Calculations by Hospital'!BS:BS,(MATCH('IGT Commitments by Affiliation'!A:A,'3.  UC Calculations by Hospital'!B:B,0)))</f>
        <v>5151318.04</v>
      </c>
      <c r="I187" s="165">
        <f>INDEX('3.  UC Calculations by Hospital'!BR:BR,(MATCH('IGT Commitments by Affiliation'!$A:$A,'3.  UC Calculations by Hospital'!$B:$B,0)))</f>
        <v>11755632.227394249</v>
      </c>
      <c r="J187" s="178">
        <v>2.628152465862249E-2</v>
      </c>
      <c r="K187" s="176">
        <f t="shared" si="2"/>
        <v>135384.49209266689</v>
      </c>
    </row>
    <row r="188" spans="1:11" hidden="1">
      <c r="A188" s="271" t="s">
        <v>1019</v>
      </c>
      <c r="B188" s="271" t="s">
        <v>693</v>
      </c>
      <c r="C188" s="272" t="s">
        <v>1773</v>
      </c>
      <c r="D188" s="273" t="s">
        <v>1774</v>
      </c>
      <c r="E188" s="275">
        <v>24283333.436981734</v>
      </c>
      <c r="F188" s="275">
        <v>7577712.3292013947</v>
      </c>
      <c r="G188" s="275">
        <v>546336</v>
      </c>
      <c r="H188" s="165">
        <f>INDEX('3.  UC Calculations by Hospital'!BS:BS,(MATCH('IGT Commitments by Affiliation'!A:A,'3.  UC Calculations by Hospital'!B:B,0)))</f>
        <v>5151318.04</v>
      </c>
      <c r="I188" s="165">
        <f>INDEX('3.  UC Calculations by Hospital'!BR:BR,(MATCH('IGT Commitments by Affiliation'!$A:$A,'3.  UC Calculations by Hospital'!$B:$B,0)))</f>
        <v>11755632.227394249</v>
      </c>
      <c r="J188" s="178">
        <v>0.10112673413424426</v>
      </c>
      <c r="K188" s="176">
        <f t="shared" si="2"/>
        <v>520935.96987201629</v>
      </c>
    </row>
    <row r="189" spans="1:11" hidden="1">
      <c r="A189" s="271" t="s">
        <v>1019</v>
      </c>
      <c r="B189" s="271" t="s">
        <v>693</v>
      </c>
      <c r="C189" s="272" t="s">
        <v>1775</v>
      </c>
      <c r="D189" s="272" t="s">
        <v>1713</v>
      </c>
      <c r="E189" s="275">
        <v>24283333.436981734</v>
      </c>
      <c r="F189" s="275">
        <v>7577712.3292013947</v>
      </c>
      <c r="G189" s="275">
        <v>3600000</v>
      </c>
      <c r="H189" s="165">
        <f>INDEX('3.  UC Calculations by Hospital'!BS:BS,(MATCH('IGT Commitments by Affiliation'!A:A,'3.  UC Calculations by Hospital'!B:B,0)))</f>
        <v>5151318.04</v>
      </c>
      <c r="I189" s="165">
        <f>INDEX('3.  UC Calculations by Hospital'!BR:BR,(MATCH('IGT Commitments by Affiliation'!$A:$A,'3.  UC Calculations by Hospital'!$B:$B,0)))</f>
        <v>11755632.227394249</v>
      </c>
      <c r="J189" s="178">
        <v>0.6663596081592269</v>
      </c>
      <c r="K189" s="176">
        <f t="shared" si="2"/>
        <v>3432630.2706379569</v>
      </c>
    </row>
    <row r="190" spans="1:11" hidden="1">
      <c r="A190" s="276" t="s">
        <v>1291</v>
      </c>
      <c r="B190" s="271" t="s">
        <v>1083</v>
      </c>
      <c r="C190" s="272" t="s">
        <v>1776</v>
      </c>
      <c r="D190" s="276" t="s">
        <v>1777</v>
      </c>
      <c r="E190" s="275">
        <v>5844362.2580888206</v>
      </c>
      <c r="F190" s="275">
        <v>2206551.2351425211</v>
      </c>
      <c r="G190" s="165">
        <v>1690000</v>
      </c>
      <c r="H190" s="165">
        <f>INDEX('3.  UC Calculations by Hospital'!BS:BS,(MATCH('IGT Commitments by Affiliation'!A:A,'3.  UC Calculations by Hospital'!B:B,0)))</f>
        <v>176425.42</v>
      </c>
      <c r="I190" s="165">
        <f>INDEX('3.  UC Calculations by Hospital'!BR:BR,(MATCH('IGT Commitments by Affiliation'!$A:$A,'3.  UC Calculations by Hospital'!$B:$B,0)))</f>
        <v>402613.92395407334</v>
      </c>
      <c r="J190" s="178">
        <v>1</v>
      </c>
      <c r="K190" s="176">
        <f t="shared" si="2"/>
        <v>176425.42</v>
      </c>
    </row>
    <row r="191" spans="1:11" hidden="1">
      <c r="A191" s="271" t="s">
        <v>214</v>
      </c>
      <c r="B191" s="271" t="s">
        <v>713</v>
      </c>
      <c r="C191" s="272" t="s">
        <v>1778</v>
      </c>
      <c r="D191" s="276" t="s">
        <v>1496</v>
      </c>
      <c r="E191" s="275">
        <v>80813513.625400797</v>
      </c>
      <c r="F191" s="275">
        <v>33572041.670650624</v>
      </c>
      <c r="G191" s="275">
        <v>33572041.670000002</v>
      </c>
      <c r="H191" s="165">
        <f>INDEX('3.  UC Calculations by Hospital'!BS:BS,(MATCH('IGT Commitments by Affiliation'!A:A,'3.  UC Calculations by Hospital'!B:B,0)))</f>
        <v>-327861.63</v>
      </c>
      <c r="I191" s="165">
        <f>INDEX('3.  UC Calculations by Hospital'!BR:BR,(MATCH('IGT Commitments by Affiliation'!$A:$A,'3.  UC Calculations by Hospital'!$B:$B,0)))</f>
        <v>-748200.90436092764</v>
      </c>
      <c r="J191" s="178">
        <v>0.99999999998062017</v>
      </c>
      <c r="K191" s="176">
        <f t="shared" si="2"/>
        <v>0</v>
      </c>
    </row>
    <row r="192" spans="1:11" hidden="1">
      <c r="A192" s="271" t="s">
        <v>36</v>
      </c>
      <c r="B192" s="271" t="s">
        <v>1084</v>
      </c>
      <c r="C192" s="272" t="s">
        <v>1779</v>
      </c>
      <c r="D192" s="272" t="s">
        <v>721</v>
      </c>
      <c r="E192" s="275">
        <v>30173353.667208571</v>
      </c>
      <c r="F192" s="275">
        <v>10138711.862868795</v>
      </c>
      <c r="G192" s="275">
        <v>1830907.3705361998</v>
      </c>
      <c r="H192" s="165">
        <f>INDEX('3.  UC Calculations by Hospital'!BS:BS,(MATCH('IGT Commitments by Affiliation'!A:A,'3.  UC Calculations by Hospital'!B:B,0)))</f>
        <v>1799077.88</v>
      </c>
      <c r="I192" s="165">
        <f>INDEX('3.  UC Calculations by Hospital'!BR:BR,(MATCH('IGT Commitments by Affiliation'!$A:$A,'3.  UC Calculations by Hospital'!$B:$B,0)))</f>
        <v>4105609.0560567398</v>
      </c>
      <c r="J192" s="178">
        <v>0.1805857978114131</v>
      </c>
      <c r="K192" s="176">
        <f t="shared" si="2"/>
        <v>324887.91428466572</v>
      </c>
    </row>
    <row r="193" spans="1:11" hidden="1">
      <c r="A193" s="271" t="s">
        <v>36</v>
      </c>
      <c r="B193" s="271" t="s">
        <v>1084</v>
      </c>
      <c r="C193" s="272" t="s">
        <v>1780</v>
      </c>
      <c r="D193" s="272" t="s">
        <v>1517</v>
      </c>
      <c r="E193" s="275">
        <v>30173353.667208571</v>
      </c>
      <c r="F193" s="275">
        <v>10138711.862868795</v>
      </c>
      <c r="G193" s="275">
        <v>8307804.4923325954</v>
      </c>
      <c r="H193" s="165">
        <f>INDEX('3.  UC Calculations by Hospital'!BS:BS,(MATCH('IGT Commitments by Affiliation'!A:A,'3.  UC Calculations by Hospital'!B:B,0)))</f>
        <v>1799077.88</v>
      </c>
      <c r="I193" s="165">
        <f>INDEX('3.  UC Calculations by Hospital'!BR:BR,(MATCH('IGT Commitments by Affiliation'!$A:$A,'3.  UC Calculations by Hospital'!$B:$B,0)))</f>
        <v>4105609.0560567398</v>
      </c>
      <c r="J193" s="178">
        <v>0.81941420218858685</v>
      </c>
      <c r="K193" s="176">
        <f t="shared" si="2"/>
        <v>1474189.9657153341</v>
      </c>
    </row>
    <row r="194" spans="1:11" ht="15" hidden="1">
      <c r="A194" s="271" t="s">
        <v>307</v>
      </c>
      <c r="B194" s="271" t="s">
        <v>306</v>
      </c>
      <c r="C194" s="272" t="s">
        <v>1781</v>
      </c>
      <c r="D194" s="277" t="s">
        <v>1782</v>
      </c>
      <c r="E194" s="275">
        <v>2394186.1544693224</v>
      </c>
      <c r="F194" s="275">
        <v>795171.26233845705</v>
      </c>
      <c r="G194" s="275">
        <v>795171.26</v>
      </c>
      <c r="H194" s="165">
        <f>INDEX('3.  UC Calculations by Hospital'!BS:BS,(MATCH('IGT Commitments by Affiliation'!A:A,'3.  UC Calculations by Hospital'!B:B,0)))</f>
        <v>11672.5</v>
      </c>
      <c r="I194" s="165">
        <f>INDEX('3.  UC Calculations by Hospital'!BR:BR,(MATCH('IGT Commitments by Affiliation'!$A:$A,'3.  UC Calculations by Hospital'!$B:$B,0)))</f>
        <v>26637.400062155444</v>
      </c>
      <c r="J194" s="178">
        <v>0.99999999705917808</v>
      </c>
      <c r="K194" s="176">
        <f t="shared" si="2"/>
        <v>11672.499965673256</v>
      </c>
    </row>
    <row r="195" spans="1:11" hidden="1">
      <c r="A195" s="271" t="s">
        <v>414</v>
      </c>
      <c r="B195" s="271" t="s">
        <v>413</v>
      </c>
      <c r="C195" s="272" t="s">
        <v>1783</v>
      </c>
      <c r="D195" s="276" t="s">
        <v>1703</v>
      </c>
      <c r="E195" s="275">
        <v>104181941.3177719</v>
      </c>
      <c r="F195" s="275">
        <v>37702028.114747643</v>
      </c>
      <c r="G195" s="275">
        <v>37702028.109999999</v>
      </c>
      <c r="H195" s="165">
        <f>INDEX('3.  UC Calculations by Hospital'!BS:BS,(MATCH('IGT Commitments by Affiliation'!A:A,'3.  UC Calculations by Hospital'!B:B,0)))</f>
        <v>-281419.25</v>
      </c>
      <c r="I195" s="165">
        <f>INDEX('3.  UC Calculations by Hospital'!BR:BR,(MATCH('IGT Commitments by Affiliation'!$A:$A,'3.  UC Calculations by Hospital'!$B:$B,0)))</f>
        <v>-642216.47616709024</v>
      </c>
      <c r="J195" s="178">
        <v>0.99999999987407462</v>
      </c>
      <c r="K195" s="176">
        <f t="shared" ref="K195:K258" si="3">IF(H195&gt;0,H195*J195,0)</f>
        <v>0</v>
      </c>
    </row>
    <row r="196" spans="1:11" hidden="1">
      <c r="A196" s="271" t="s">
        <v>308</v>
      </c>
      <c r="B196" s="271" t="s">
        <v>1085</v>
      </c>
      <c r="C196" s="272" t="s">
        <v>1784</v>
      </c>
      <c r="D196" s="276" t="s">
        <v>1703</v>
      </c>
      <c r="E196" s="275">
        <v>15065057.063169014</v>
      </c>
      <c r="F196" s="275">
        <v>5005553.0888326615</v>
      </c>
      <c r="G196" s="275">
        <v>5005553.09</v>
      </c>
      <c r="H196" s="165">
        <f>INDEX('3.  UC Calculations by Hospital'!BS:BS,(MATCH('IGT Commitments by Affiliation'!A:A,'3.  UC Calculations by Hospital'!B:B,0)))</f>
        <v>331011.34999999998</v>
      </c>
      <c r="I196" s="165">
        <f>INDEX('3.  UC Calculations by Hospital'!BR:BR,(MATCH('IGT Commitments by Affiliation'!$A:$A,'3.  UC Calculations by Hospital'!$B:$B,0)))</f>
        <v>755388.74975275621</v>
      </c>
      <c r="J196" s="178">
        <v>1.0000000002332086</v>
      </c>
      <c r="K196" s="176">
        <f t="shared" si="3"/>
        <v>331011.35007719469</v>
      </c>
    </row>
    <row r="197" spans="1:11" hidden="1">
      <c r="A197" s="271" t="s">
        <v>456</v>
      </c>
      <c r="B197" s="271" t="s">
        <v>755</v>
      </c>
      <c r="C197" s="272" t="s">
        <v>1785</v>
      </c>
      <c r="D197" s="276" t="s">
        <v>1680</v>
      </c>
      <c r="E197" s="275">
        <v>5504806.551470683</v>
      </c>
      <c r="F197" s="275">
        <v>2052817.9425324532</v>
      </c>
      <c r="G197" s="165">
        <v>345000</v>
      </c>
      <c r="H197" s="165">
        <f>INDEX('3.  UC Calculations by Hospital'!BS:BS,(MATCH('IGT Commitments by Affiliation'!A:A,'3.  UC Calculations by Hospital'!B:B,0)))</f>
        <v>1633015.11</v>
      </c>
      <c r="I197" s="165">
        <f>INDEX('3.  UC Calculations by Hospital'!BR:BR,(MATCH('IGT Commitments by Affiliation'!$A:$A,'3.  UC Calculations by Hospital'!$B:$B,0)))</f>
        <v>3726643.3388400339</v>
      </c>
      <c r="J197" s="178">
        <v>0.22081335761827972</v>
      </c>
      <c r="K197" s="176">
        <f t="shared" si="3"/>
        <v>360591.54948048439</v>
      </c>
    </row>
    <row r="198" spans="1:11" hidden="1">
      <c r="A198" s="271" t="s">
        <v>456</v>
      </c>
      <c r="B198" s="271" t="s">
        <v>755</v>
      </c>
      <c r="C198" s="272" t="s">
        <v>1786</v>
      </c>
      <c r="D198" s="276" t="s">
        <v>1787</v>
      </c>
      <c r="E198" s="275">
        <v>5504806.551470683</v>
      </c>
      <c r="F198" s="275">
        <v>2052817.9425324532</v>
      </c>
      <c r="G198" s="165">
        <v>527405.48</v>
      </c>
      <c r="H198" s="165">
        <f>INDEX('3.  UC Calculations by Hospital'!BS:BS,(MATCH('IGT Commitments by Affiliation'!A:A,'3.  UC Calculations by Hospital'!B:B,0)))</f>
        <v>1633015.11</v>
      </c>
      <c r="I198" s="165">
        <f>INDEX('3.  UC Calculations by Hospital'!BR:BR,(MATCH('IGT Commitments by Affiliation'!$A:$A,'3.  UC Calculations by Hospital'!$B:$B,0)))</f>
        <v>3726643.3388400339</v>
      </c>
      <c r="J198" s="178">
        <v>0.33755992714516081</v>
      </c>
      <c r="K198" s="176">
        <f t="shared" si="3"/>
        <v>551240.46155854675</v>
      </c>
    </row>
    <row r="199" spans="1:11" hidden="1">
      <c r="A199" s="271" t="s">
        <v>456</v>
      </c>
      <c r="B199" s="271" t="s">
        <v>755</v>
      </c>
      <c r="C199" s="272" t="s">
        <v>1788</v>
      </c>
      <c r="D199" s="276" t="s">
        <v>1682</v>
      </c>
      <c r="E199" s="275">
        <v>5504806.551470683</v>
      </c>
      <c r="F199" s="275">
        <v>2052817.9425324532</v>
      </c>
      <c r="G199" s="165">
        <v>690000</v>
      </c>
      <c r="H199" s="165">
        <f>INDEX('3.  UC Calculations by Hospital'!BS:BS,(MATCH('IGT Commitments by Affiliation'!A:A,'3.  UC Calculations by Hospital'!B:B,0)))</f>
        <v>1633015.11</v>
      </c>
      <c r="I199" s="165">
        <f>INDEX('3.  UC Calculations by Hospital'!BR:BR,(MATCH('IGT Commitments by Affiliation'!$A:$A,'3.  UC Calculations by Hospital'!$B:$B,0)))</f>
        <v>3726643.3388400339</v>
      </c>
      <c r="J199" s="178">
        <v>0.44162671523655944</v>
      </c>
      <c r="K199" s="176">
        <f t="shared" si="3"/>
        <v>721183.09896096878</v>
      </c>
    </row>
    <row r="200" spans="1:11" hidden="1">
      <c r="A200" s="271" t="s">
        <v>309</v>
      </c>
      <c r="B200" s="271" t="s">
        <v>1086</v>
      </c>
      <c r="C200" s="272" t="s">
        <v>1789</v>
      </c>
      <c r="D200" s="272" t="s">
        <v>1790</v>
      </c>
      <c r="E200" s="275">
        <v>1121396.8741557521</v>
      </c>
      <c r="F200" s="275">
        <v>423151.14023105055</v>
      </c>
      <c r="G200" s="275">
        <v>423151.14</v>
      </c>
      <c r="H200" s="165">
        <f>INDEX('3.  UC Calculations by Hospital'!BS:BS,(MATCH('IGT Commitments by Affiliation'!A:A,'3.  UC Calculations by Hospital'!B:B,0)))</f>
        <v>33108.239999999998</v>
      </c>
      <c r="I200" s="165">
        <f>INDEX('3.  UC Calculations by Hospital'!BR:BR,(MATCH('IGT Commitments by Affiliation'!$A:$A,'3.  UC Calculations by Hospital'!$B:$B,0)))</f>
        <v>75555.097961537889</v>
      </c>
      <c r="J200" s="178">
        <v>0.99999999945397633</v>
      </c>
      <c r="K200" s="176">
        <f t="shared" si="3"/>
        <v>33108.239981922117</v>
      </c>
    </row>
    <row r="201" spans="1:11" hidden="1">
      <c r="A201" s="271" t="s">
        <v>311</v>
      </c>
      <c r="B201" s="271" t="s">
        <v>1791</v>
      </c>
      <c r="C201" s="272" t="s">
        <v>1792</v>
      </c>
      <c r="D201" s="272" t="s">
        <v>1793</v>
      </c>
      <c r="E201" s="275">
        <v>2347826.1712663993</v>
      </c>
      <c r="F201" s="275">
        <v>804361.70841093606</v>
      </c>
      <c r="G201" s="275">
        <v>503897.71</v>
      </c>
      <c r="H201" s="165">
        <f>INDEX('3.  UC Calculations by Hospital'!BS:BS,(MATCH('IGT Commitments by Affiliation'!A:A,'3.  UC Calculations by Hospital'!B:B,0)))</f>
        <v>121553.1</v>
      </c>
      <c r="I201" s="165">
        <f>INDEX('3.  UC Calculations by Hospital'!BR:BR,(MATCH('IGT Commitments by Affiliation'!$A:$A,'3.  UC Calculations by Hospital'!$B:$B,0)))</f>
        <v>277391.83937121974</v>
      </c>
      <c r="J201" s="178">
        <v>0.6264566111625075</v>
      </c>
      <c r="K201" s="176">
        <f t="shared" si="3"/>
        <v>76147.743102297391</v>
      </c>
    </row>
    <row r="202" spans="1:11" hidden="1">
      <c r="A202" s="271" t="s">
        <v>311</v>
      </c>
      <c r="B202" s="271" t="s">
        <v>1791</v>
      </c>
      <c r="C202" s="272" t="s">
        <v>1794</v>
      </c>
      <c r="D202" s="272" t="s">
        <v>1631</v>
      </c>
      <c r="E202" s="275">
        <v>2347826.1712663993</v>
      </c>
      <c r="F202" s="275">
        <v>804361.70841093606</v>
      </c>
      <c r="G202" s="275">
        <v>300464</v>
      </c>
      <c r="H202" s="165">
        <f>INDEX('3.  UC Calculations by Hospital'!BS:BS,(MATCH('IGT Commitments by Affiliation'!A:A,'3.  UC Calculations by Hospital'!B:B,0)))</f>
        <v>121553.1</v>
      </c>
      <c r="I202" s="165">
        <f>INDEX('3.  UC Calculations by Hospital'!BR:BR,(MATCH('IGT Commitments by Affiliation'!$A:$A,'3.  UC Calculations by Hospital'!$B:$B,0)))</f>
        <v>277391.83937121974</v>
      </c>
      <c r="J202" s="178">
        <v>0.37354339081305143</v>
      </c>
      <c r="K202" s="176">
        <f t="shared" si="3"/>
        <v>45405.357137837927</v>
      </c>
    </row>
    <row r="203" spans="1:11" hidden="1">
      <c r="A203" s="271" t="s">
        <v>312</v>
      </c>
      <c r="B203" s="271" t="s">
        <v>1795</v>
      </c>
      <c r="C203" s="272" t="s">
        <v>1796</v>
      </c>
      <c r="D203" s="276" t="s">
        <v>1524</v>
      </c>
      <c r="E203" s="275">
        <v>186803</v>
      </c>
      <c r="F203" s="275">
        <v>69166.145300000004</v>
      </c>
      <c r="G203" s="275">
        <v>69166.145300000004</v>
      </c>
      <c r="H203" s="165" t="e">
        <f>INDEX('3.  UC Calculations by Hospital'!BS:BS,(MATCH('IGT Commitments by Affiliation'!A:A,'3.  UC Calculations by Hospital'!B:B,0)))</f>
        <v>#N/A</v>
      </c>
      <c r="I203" s="165" t="e">
        <f>INDEX('3.  UC Calculations by Hospital'!BR:BR,(MATCH('IGT Commitments by Affiliation'!$A:$A,'3.  UC Calculations by Hospital'!$B:$B,0)))</f>
        <v>#N/A</v>
      </c>
      <c r="J203" s="178">
        <v>1</v>
      </c>
      <c r="K203" s="176" t="e">
        <f t="shared" si="3"/>
        <v>#N/A</v>
      </c>
    </row>
    <row r="204" spans="1:11" hidden="1">
      <c r="A204" s="271" t="s">
        <v>123</v>
      </c>
      <c r="B204" s="271" t="s">
        <v>1090</v>
      </c>
      <c r="C204" s="272" t="s">
        <v>1797</v>
      </c>
      <c r="D204" s="272" t="s">
        <v>668</v>
      </c>
      <c r="E204" s="275">
        <v>32605550.496389885</v>
      </c>
      <c r="F204" s="275">
        <v>11482643.568270046</v>
      </c>
      <c r="G204" s="275">
        <v>11482643.568270046</v>
      </c>
      <c r="H204" s="165">
        <f>INDEX('3.  UC Calculations by Hospital'!BS:BS,(MATCH('IGT Commitments by Affiliation'!A:A,'3.  UC Calculations by Hospital'!B:B,0)))</f>
        <v>23592.84</v>
      </c>
      <c r="I204" s="165">
        <f>INDEX('3.  UC Calculations by Hospital'!BR:BR,(MATCH('IGT Commitments by Affiliation'!$A:$A,'3.  UC Calculations by Hospital'!$B:$B,0)))</f>
        <v>53840.352401070297</v>
      </c>
      <c r="J204" s="178">
        <v>1</v>
      </c>
      <c r="K204" s="176">
        <f t="shared" si="3"/>
        <v>23592.84</v>
      </c>
    </row>
    <row r="205" spans="1:11" hidden="1">
      <c r="A205" s="271" t="s">
        <v>465</v>
      </c>
      <c r="B205" s="271" t="s">
        <v>756</v>
      </c>
      <c r="C205" s="272" t="s">
        <v>1798</v>
      </c>
      <c r="D205" s="276" t="s">
        <v>1799</v>
      </c>
      <c r="E205" s="279">
        <v>501336.93</v>
      </c>
      <c r="F205" s="275">
        <v>199685.84</v>
      </c>
      <c r="G205" s="165">
        <v>7248.33</v>
      </c>
      <c r="H205" s="165">
        <f>INDEX('3.  UC Calculations by Hospital'!BS:BS,(MATCH('IGT Commitments by Affiliation'!A:A,'3.  UC Calculations by Hospital'!B:B,0)))</f>
        <v>61751.22</v>
      </c>
      <c r="I205" s="165">
        <f>INDEX('3.  UC Calculations by Hospital'!BR:BR,(MATCH('IGT Commitments by Affiliation'!$A:$A,'3.  UC Calculations by Hospital'!$B:$B,0)))</f>
        <v>140920.17791022582</v>
      </c>
      <c r="J205" s="178">
        <v>5.2811790132528381E-2</v>
      </c>
      <c r="K205" s="176">
        <f t="shared" si="3"/>
        <v>3261.1924710675894</v>
      </c>
    </row>
    <row r="206" spans="1:11" hidden="1">
      <c r="A206" s="271" t="s">
        <v>465</v>
      </c>
      <c r="B206" s="271" t="s">
        <v>756</v>
      </c>
      <c r="C206" s="272" t="s">
        <v>1800</v>
      </c>
      <c r="D206" s="276" t="s">
        <v>1801</v>
      </c>
      <c r="E206" s="279">
        <v>501336.93</v>
      </c>
      <c r="F206" s="275">
        <v>199685.84</v>
      </c>
      <c r="G206" s="165">
        <v>30000</v>
      </c>
      <c r="H206" s="165">
        <f>INDEX('3.  UC Calculations by Hospital'!BS:BS,(MATCH('IGT Commitments by Affiliation'!A:A,'3.  UC Calculations by Hospital'!B:B,0)))</f>
        <v>61751.22</v>
      </c>
      <c r="I206" s="165">
        <f>INDEX('3.  UC Calculations by Hospital'!BR:BR,(MATCH('IGT Commitments by Affiliation'!$A:$A,'3.  UC Calculations by Hospital'!$B:$B,0)))</f>
        <v>140920.17791022582</v>
      </c>
      <c r="J206" s="178">
        <v>0.21858189458480112</v>
      </c>
      <c r="K206" s="176">
        <f t="shared" si="3"/>
        <v>13497.698660522863</v>
      </c>
    </row>
    <row r="207" spans="1:11" hidden="1">
      <c r="A207" s="271" t="s">
        <v>465</v>
      </c>
      <c r="B207" s="271" t="s">
        <v>756</v>
      </c>
      <c r="C207" s="272" t="s">
        <v>1802</v>
      </c>
      <c r="D207" s="276" t="s">
        <v>1629</v>
      </c>
      <c r="E207" s="279">
        <v>501336.93</v>
      </c>
      <c r="F207" s="275">
        <v>199685.84</v>
      </c>
      <c r="G207" s="165">
        <v>100000</v>
      </c>
      <c r="H207" s="165">
        <f>INDEX('3.  UC Calculations by Hospital'!BS:BS,(MATCH('IGT Commitments by Affiliation'!A:A,'3.  UC Calculations by Hospital'!B:B,0)))</f>
        <v>61751.22</v>
      </c>
      <c r="I207" s="165">
        <f>INDEX('3.  UC Calculations by Hospital'!BR:BR,(MATCH('IGT Commitments by Affiliation'!$A:$A,'3.  UC Calculations by Hospital'!$B:$B,0)))</f>
        <v>140920.17791022582</v>
      </c>
      <c r="J207" s="178">
        <v>0.72860631528267039</v>
      </c>
      <c r="K207" s="176">
        <f t="shared" si="3"/>
        <v>44992.328868409546</v>
      </c>
    </row>
    <row r="208" spans="1:11" hidden="1">
      <c r="A208" s="271" t="s">
        <v>319</v>
      </c>
      <c r="B208" s="271" t="s">
        <v>731</v>
      </c>
      <c r="C208" s="272" t="s">
        <v>1803</v>
      </c>
      <c r="D208" s="276" t="s">
        <v>1503</v>
      </c>
      <c r="E208" s="275">
        <v>1814152.1994684141</v>
      </c>
      <c r="F208" s="275">
        <v>596488.70274505904</v>
      </c>
      <c r="G208" s="275">
        <v>596488.69999999995</v>
      </c>
      <c r="H208" s="165">
        <f>INDEX('3.  UC Calculations by Hospital'!BS:BS,(MATCH('IGT Commitments by Affiliation'!A:A,'3.  UC Calculations by Hospital'!B:B,0)))</f>
        <v>5134.3500000000004</v>
      </c>
      <c r="I208" s="165">
        <f>INDEX('3.  UC Calculations by Hospital'!BR:BR,(MATCH('IGT Commitments by Affiliation'!$A:$A,'3.  UC Calculations by Hospital'!$B:$B,0)))</f>
        <v>11716.921927711228</v>
      </c>
      <c r="J208" s="178">
        <v>0.99999999539796969</v>
      </c>
      <c r="K208" s="176">
        <f t="shared" si="3"/>
        <v>5134.3499763715663</v>
      </c>
    </row>
    <row r="209" spans="1:11" hidden="1">
      <c r="A209" s="271" t="s">
        <v>236</v>
      </c>
      <c r="B209" s="271" t="s">
        <v>234</v>
      </c>
      <c r="C209" s="272" t="s">
        <v>1804</v>
      </c>
      <c r="D209" s="276" t="s">
        <v>668</v>
      </c>
      <c r="E209" s="275">
        <v>35031421.813101172</v>
      </c>
      <c r="F209" s="275">
        <v>12004327.388816932</v>
      </c>
      <c r="G209" s="165">
        <v>11174327.388816932</v>
      </c>
      <c r="H209" s="165">
        <f>INDEX('3.  UC Calculations by Hospital'!BS:BS,(MATCH('IGT Commitments by Affiliation'!A:A,'3.  UC Calculations by Hospital'!B:B,0)))</f>
        <v>243714.56</v>
      </c>
      <c r="I209" s="165">
        <f>INDEX('3.  UC Calculations by Hospital'!BR:BR,(MATCH('IGT Commitments by Affiliation'!$A:$A,'3.  UC Calculations by Hospital'!$B:$B,0)))</f>
        <v>556171.98347249813</v>
      </c>
      <c r="J209" s="178">
        <v>0.93085826693020579</v>
      </c>
      <c r="K209" s="176">
        <f t="shared" si="3"/>
        <v>226863.71294725765</v>
      </c>
    </row>
    <row r="210" spans="1:11" hidden="1">
      <c r="A210" s="271" t="s">
        <v>236</v>
      </c>
      <c r="B210" s="271" t="s">
        <v>234</v>
      </c>
      <c r="C210" s="272" t="s">
        <v>1805</v>
      </c>
      <c r="D210" s="276" t="s">
        <v>1806</v>
      </c>
      <c r="E210" s="275">
        <v>35031421.813101172</v>
      </c>
      <c r="F210" s="275">
        <v>12004327.388816932</v>
      </c>
      <c r="G210" s="165">
        <v>830000</v>
      </c>
      <c r="H210" s="165">
        <f>INDEX('3.  UC Calculations by Hospital'!BS:BS,(MATCH('IGT Commitments by Affiliation'!A:A,'3.  UC Calculations by Hospital'!B:B,0)))</f>
        <v>243714.56</v>
      </c>
      <c r="I210" s="165">
        <f>INDEX('3.  UC Calculations by Hospital'!BR:BR,(MATCH('IGT Commitments by Affiliation'!$A:$A,'3.  UC Calculations by Hospital'!$B:$B,0)))</f>
        <v>556171.98347249813</v>
      </c>
      <c r="J210" s="178">
        <v>6.9141733069794209E-2</v>
      </c>
      <c r="K210" s="176">
        <f t="shared" si="3"/>
        <v>16850.847052742345</v>
      </c>
    </row>
    <row r="211" spans="1:11" hidden="1">
      <c r="A211" s="271" t="s">
        <v>326</v>
      </c>
      <c r="B211" s="271" t="s">
        <v>732</v>
      </c>
      <c r="C211" s="272" t="s">
        <v>1807</v>
      </c>
      <c r="D211" s="273" t="s">
        <v>732</v>
      </c>
      <c r="E211" s="275">
        <v>908604.56167300651</v>
      </c>
      <c r="F211" s="275">
        <v>304922.94746711146</v>
      </c>
      <c r="G211" s="275">
        <v>304922.95</v>
      </c>
      <c r="H211" s="165">
        <f>INDEX('3.  UC Calculations by Hospital'!BS:BS,(MATCH('IGT Commitments by Affiliation'!A:A,'3.  UC Calculations by Hospital'!B:B,0)))</f>
        <v>4285.59</v>
      </c>
      <c r="I211" s="165">
        <f>INDEX('3.  UC Calculations by Hospital'!BR:BR,(MATCH('IGT Commitments by Affiliation'!$A:$A,'3.  UC Calculations by Hospital'!$B:$B,0)))</f>
        <v>9779.9992135757348</v>
      </c>
      <c r="J211" s="178">
        <v>1.0000000083066511</v>
      </c>
      <c r="K211" s="176">
        <f t="shared" si="3"/>
        <v>4285.5900355989015</v>
      </c>
    </row>
    <row r="212" spans="1:11" ht="15" hidden="1">
      <c r="A212" s="271" t="s">
        <v>332</v>
      </c>
      <c r="B212" s="271" t="s">
        <v>733</v>
      </c>
      <c r="C212" s="272" t="s">
        <v>1808</v>
      </c>
      <c r="D212" s="285" t="s">
        <v>1715</v>
      </c>
      <c r="E212" s="275">
        <v>1770375.7461782997</v>
      </c>
      <c r="F212" s="275">
        <v>591260.2435093309</v>
      </c>
      <c r="G212" s="165">
        <v>591260</v>
      </c>
      <c r="H212" s="165">
        <f>INDEX('3.  UC Calculations by Hospital'!BS:BS,(MATCH('IGT Commitments by Affiliation'!A:A,'3.  UC Calculations by Hospital'!B:B,0)))</f>
        <v>11828.27</v>
      </c>
      <c r="I212" s="165">
        <f>INDEX('3.  UC Calculations by Hospital'!BR:BR,(MATCH('IGT Commitments by Affiliation'!$A:$A,'3.  UC Calculations by Hospital'!$B:$B,0)))</f>
        <v>26992.873021110892</v>
      </c>
      <c r="J212" s="178">
        <v>0.99999958815203016</v>
      </c>
      <c r="K212" s="176">
        <f t="shared" si="3"/>
        <v>11828.265128551015</v>
      </c>
    </row>
    <row r="213" spans="1:11" hidden="1">
      <c r="A213" s="271" t="s">
        <v>345</v>
      </c>
      <c r="B213" s="271" t="s">
        <v>1091</v>
      </c>
      <c r="C213" s="272" t="s">
        <v>1809</v>
      </c>
      <c r="D213" s="272" t="s">
        <v>1810</v>
      </c>
      <c r="E213" s="275">
        <v>751676.58399920492</v>
      </c>
      <c r="F213" s="275">
        <v>206437.5905084516</v>
      </c>
      <c r="G213" s="275">
        <v>206437.5905084516</v>
      </c>
      <c r="H213" s="165">
        <f>INDEX('3.  UC Calculations by Hospital'!BS:BS,(MATCH('IGT Commitments by Affiliation'!A:A,'3.  UC Calculations by Hospital'!B:B,0)))</f>
        <v>1370.24</v>
      </c>
      <c r="I213" s="165">
        <f>INDEX('3.  UC Calculations by Hospital'!BR:BR,(MATCH('IGT Commitments by Affiliation'!$A:$A,'3.  UC Calculations by Hospital'!$B:$B,0)))</f>
        <v>3126.9764679578366</v>
      </c>
      <c r="J213" s="178">
        <v>1</v>
      </c>
      <c r="K213" s="176">
        <f t="shared" si="3"/>
        <v>1370.24</v>
      </c>
    </row>
    <row r="214" spans="1:11" hidden="1">
      <c r="A214" s="271" t="s">
        <v>350</v>
      </c>
      <c r="B214" s="271" t="s">
        <v>824</v>
      </c>
      <c r="C214" s="272" t="s">
        <v>1811</v>
      </c>
      <c r="D214" s="273" t="s">
        <v>824</v>
      </c>
      <c r="E214" s="275">
        <v>2070844.9734564112</v>
      </c>
      <c r="F214" s="275">
        <v>669547.18758459925</v>
      </c>
      <c r="G214" s="275">
        <v>669547.18999999994</v>
      </c>
      <c r="H214" s="165">
        <f>INDEX('3.  UC Calculations by Hospital'!BS:BS,(MATCH('IGT Commitments by Affiliation'!A:A,'3.  UC Calculations by Hospital'!B:B,0)))</f>
        <v>1964.03</v>
      </c>
      <c r="I214" s="165">
        <f>INDEX('3.  UC Calculations by Hospital'!BR:BR,(MATCH('IGT Commitments by Affiliation'!$A:$A,'3.  UC Calculations by Hospital'!$B:$B,0)))</f>
        <v>4482.0484662270173</v>
      </c>
      <c r="J214" s="178">
        <v>1.0000000036075138</v>
      </c>
      <c r="K214" s="176">
        <f t="shared" si="3"/>
        <v>1964.0300070852654</v>
      </c>
    </row>
    <row r="215" spans="1:11" hidden="1">
      <c r="A215" s="271" t="s">
        <v>351</v>
      </c>
      <c r="B215" s="271" t="s">
        <v>989</v>
      </c>
      <c r="C215" s="272" t="s">
        <v>1812</v>
      </c>
      <c r="D215" s="273" t="s">
        <v>989</v>
      </c>
      <c r="E215" s="275">
        <v>1421142.4630325173</v>
      </c>
      <c r="F215" s="275">
        <v>428436.83521684911</v>
      </c>
      <c r="G215" s="275">
        <v>428436.84</v>
      </c>
      <c r="H215" s="165">
        <f>INDEX('3.  UC Calculations by Hospital'!BS:BS,(MATCH('IGT Commitments by Affiliation'!A:A,'3.  UC Calculations by Hospital'!B:B,0)))</f>
        <v>4211.8599999999997</v>
      </c>
      <c r="I215" s="165">
        <f>INDEX('3.  UC Calculations by Hospital'!BR:BR,(MATCH('IGT Commitments by Affiliation'!$A:$A,'3.  UC Calculations by Hospital'!$B:$B,0)))</f>
        <v>9611.7507099732757</v>
      </c>
      <c r="J215" s="178">
        <v>1.0000000111641916</v>
      </c>
      <c r="K215" s="176">
        <f t="shared" si="3"/>
        <v>4211.8600470220117</v>
      </c>
    </row>
    <row r="216" spans="1:11" ht="15" hidden="1">
      <c r="A216" s="271" t="s">
        <v>857</v>
      </c>
      <c r="B216" s="271" t="s">
        <v>739</v>
      </c>
      <c r="C216" s="272" t="s">
        <v>1813</v>
      </c>
      <c r="D216" s="277" t="s">
        <v>739</v>
      </c>
      <c r="E216" s="275">
        <v>2173864.64</v>
      </c>
      <c r="F216" s="275">
        <v>758555.5</v>
      </c>
      <c r="G216" s="169">
        <v>758555.5</v>
      </c>
      <c r="H216" s="165">
        <f>INDEX('3.  UC Calculations by Hospital'!BS:BS,(MATCH('IGT Commitments by Affiliation'!A:A,'3.  UC Calculations by Hospital'!B:B,0)))</f>
        <v>-131483.54</v>
      </c>
      <c r="I216" s="165">
        <f>INDEX('3.  UC Calculations by Hospital'!BR:BR,(MATCH('IGT Commitments by Affiliation'!$A:$A,'3.  UC Calculations by Hospital'!$B:$B,0)))</f>
        <v>-300053.72280483344</v>
      </c>
      <c r="J216" s="178">
        <v>1</v>
      </c>
      <c r="K216" s="176">
        <f t="shared" si="3"/>
        <v>0</v>
      </c>
    </row>
    <row r="217" spans="1:11" ht="15" hidden="1">
      <c r="A217" s="271" t="s">
        <v>360</v>
      </c>
      <c r="B217" s="271" t="s">
        <v>675</v>
      </c>
      <c r="C217" s="272" t="s">
        <v>1814</v>
      </c>
      <c r="D217" s="277" t="s">
        <v>675</v>
      </c>
      <c r="E217" s="275">
        <v>2397126.8293480892</v>
      </c>
      <c r="F217" s="275">
        <v>846812.15729033272</v>
      </c>
      <c r="G217" s="275">
        <v>846812.16000000003</v>
      </c>
      <c r="H217" s="165">
        <f>INDEX('3.  UC Calculations by Hospital'!BS:BS,(MATCH('IGT Commitments by Affiliation'!A:A,'3.  UC Calculations by Hospital'!B:B,0)))</f>
        <v>5437.2</v>
      </c>
      <c r="I217" s="165">
        <f>INDEX('3.  UC Calculations by Hospital'!BR:BR,(MATCH('IGT Commitments by Affiliation'!$A:$A,'3.  UC Calculations by Hospital'!$B:$B,0)))</f>
        <v>12408.03321910114</v>
      </c>
      <c r="J217" s="178">
        <v>1.0000000031998446</v>
      </c>
      <c r="K217" s="176">
        <f t="shared" si="3"/>
        <v>5437.2000173981951</v>
      </c>
    </row>
    <row r="218" spans="1:11" hidden="1">
      <c r="A218" s="271" t="s">
        <v>365</v>
      </c>
      <c r="B218" s="271" t="s">
        <v>1093</v>
      </c>
      <c r="C218" s="272" t="s">
        <v>1815</v>
      </c>
      <c r="D218" s="276" t="s">
        <v>1496</v>
      </c>
      <c r="E218" s="275">
        <v>6819674.0907467967</v>
      </c>
      <c r="F218" s="275">
        <v>2338110.1468112464</v>
      </c>
      <c r="G218" s="275">
        <v>2338110.15</v>
      </c>
      <c r="H218" s="165">
        <f>INDEX('3.  UC Calculations by Hospital'!BS:BS,(MATCH('IGT Commitments by Affiliation'!A:A,'3.  UC Calculations by Hospital'!B:B,0)))</f>
        <v>45616.73</v>
      </c>
      <c r="I218" s="165">
        <f>INDEX('3.  UC Calculations by Hospital'!BR:BR,(MATCH('IGT Commitments by Affiliation'!$A:$A,'3.  UC Calculations by Hospital'!$B:$B,0)))</f>
        <v>104100.26549455523</v>
      </c>
      <c r="J218" s="178">
        <v>1.0000000013638166</v>
      </c>
      <c r="K218" s="176">
        <f t="shared" si="3"/>
        <v>45616.730062212861</v>
      </c>
    </row>
    <row r="219" spans="1:11" hidden="1">
      <c r="A219" s="271" t="s">
        <v>366</v>
      </c>
      <c r="B219" s="271" t="s">
        <v>741</v>
      </c>
      <c r="C219" s="272" t="s">
        <v>1816</v>
      </c>
      <c r="D219" s="272" t="s">
        <v>1713</v>
      </c>
      <c r="E219" s="275">
        <v>14440498.249019217</v>
      </c>
      <c r="F219" s="275">
        <v>5084091.0726802209</v>
      </c>
      <c r="G219" s="275">
        <v>5084091.07</v>
      </c>
      <c r="H219" s="165">
        <f>INDEX('3.  UC Calculations by Hospital'!BS:BS,(MATCH('IGT Commitments by Affiliation'!A:A,'3.  UC Calculations by Hospital'!B:B,0)))</f>
        <v>161677.51</v>
      </c>
      <c r="I219" s="165">
        <f>INDEX('3.  UC Calculations by Hospital'!BR:BR,(MATCH('IGT Commitments by Affiliation'!$A:$A,'3.  UC Calculations by Hospital'!$B:$B,0)))</f>
        <v>368958.27095520869</v>
      </c>
      <c r="J219" s="178">
        <v>0.99999999947282203</v>
      </c>
      <c r="K219" s="176">
        <f t="shared" si="3"/>
        <v>161677.5099147672</v>
      </c>
    </row>
    <row r="220" spans="1:11" hidden="1">
      <c r="A220" s="271" t="s">
        <v>406</v>
      </c>
      <c r="B220" s="271" t="s">
        <v>746</v>
      </c>
      <c r="C220" s="272" t="s">
        <v>1817</v>
      </c>
      <c r="D220" s="272" t="s">
        <v>1818</v>
      </c>
      <c r="E220" s="275">
        <v>37322913.861370072</v>
      </c>
      <c r="F220" s="275">
        <v>9945324.0296883658</v>
      </c>
      <c r="G220" s="275">
        <v>3930286</v>
      </c>
      <c r="H220" s="165">
        <v>0</v>
      </c>
      <c r="I220" s="165">
        <v>0</v>
      </c>
      <c r="J220" s="178">
        <v>0.3951893360404824</v>
      </c>
      <c r="K220" s="176">
        <f t="shared" si="3"/>
        <v>0</v>
      </c>
    </row>
    <row r="221" spans="1:11" hidden="1">
      <c r="A221" s="271" t="s">
        <v>406</v>
      </c>
      <c r="B221" s="271" t="s">
        <v>746</v>
      </c>
      <c r="C221" s="272" t="s">
        <v>1819</v>
      </c>
      <c r="D221" s="272" t="s">
        <v>673</v>
      </c>
      <c r="E221" s="275">
        <v>37322913.861370072</v>
      </c>
      <c r="F221" s="275">
        <v>9945324.0296883658</v>
      </c>
      <c r="G221" s="275">
        <v>6015038</v>
      </c>
      <c r="H221" s="165">
        <v>0</v>
      </c>
      <c r="I221" s="165">
        <v>0</v>
      </c>
      <c r="J221" s="178">
        <v>0.60481066097435943</v>
      </c>
      <c r="K221" s="176">
        <f t="shared" si="3"/>
        <v>0</v>
      </c>
    </row>
    <row r="222" spans="1:11" hidden="1">
      <c r="A222" s="271" t="s">
        <v>1020</v>
      </c>
      <c r="B222" s="271" t="s">
        <v>674</v>
      </c>
      <c r="C222" s="272" t="s">
        <v>1820</v>
      </c>
      <c r="D222" s="276" t="s">
        <v>674</v>
      </c>
      <c r="E222" s="275">
        <v>244404.38913308317</v>
      </c>
      <c r="F222" s="275">
        <v>87226.794548117032</v>
      </c>
      <c r="G222" s="275">
        <v>87226.79</v>
      </c>
      <c r="H222" s="165">
        <f>INDEX('3.  UC Calculations by Hospital'!BS:BS,(MATCH('IGT Commitments by Affiliation'!A:A,'3.  UC Calculations by Hospital'!B:B,0)))</f>
        <v>2366.87</v>
      </c>
      <c r="I222" s="165">
        <f>INDEX('3.  UC Calculations by Hospital'!BR:BR,(MATCH('IGT Commitments by Affiliation'!$A:$A,'3.  UC Calculations by Hospital'!$B:$B,0)))</f>
        <v>5401.35130494021</v>
      </c>
      <c r="J222" s="178">
        <v>0.99999994785871638</v>
      </c>
      <c r="K222" s="176">
        <f t="shared" si="3"/>
        <v>2366.8698765883601</v>
      </c>
    </row>
    <row r="223" spans="1:11" hidden="1">
      <c r="A223" s="271" t="s">
        <v>1021</v>
      </c>
      <c r="B223" s="271" t="s">
        <v>1094</v>
      </c>
      <c r="C223" s="272" t="s">
        <v>1821</v>
      </c>
      <c r="D223" s="276" t="s">
        <v>1517</v>
      </c>
      <c r="E223" s="275">
        <v>11780266.167282902</v>
      </c>
      <c r="F223" s="275">
        <v>5162112.6345033674</v>
      </c>
      <c r="G223" s="275">
        <v>999.81078248658923</v>
      </c>
      <c r="H223" s="165">
        <f>INDEX('3.  UC Calculations by Hospital'!BS:BS,(MATCH('IGT Commitments by Affiliation'!A:A,'3.  UC Calculations by Hospital'!B:B,0)))</f>
        <v>1664918.34</v>
      </c>
      <c r="I223" s="165">
        <f>INDEX('3.  UC Calculations by Hospital'!BR:BR,(MATCH('IGT Commitments by Affiliation'!$A:$A,'3.  UC Calculations by Hospital'!$B:$B,0)))</f>
        <v>3799448.536490866</v>
      </c>
      <c r="J223" s="178">
        <v>1.9368248104543312E-4</v>
      </c>
      <c r="K223" s="176">
        <f t="shared" si="3"/>
        <v>322.465514829244</v>
      </c>
    </row>
    <row r="224" spans="1:11" hidden="1">
      <c r="A224" s="271" t="s">
        <v>1021</v>
      </c>
      <c r="B224" s="271" t="s">
        <v>1094</v>
      </c>
      <c r="C224" s="272" t="s">
        <v>1822</v>
      </c>
      <c r="D224" s="272" t="s">
        <v>1767</v>
      </c>
      <c r="E224" s="275">
        <v>11780266.167282902</v>
      </c>
      <c r="F224" s="275">
        <v>5162112.6345033674</v>
      </c>
      <c r="G224" s="275">
        <v>2124588.44</v>
      </c>
      <c r="H224" s="165">
        <f>INDEX('3.  UC Calculations by Hospital'!BS:BS,(MATCH('IGT Commitments by Affiliation'!A:A,'3.  UC Calculations by Hospital'!B:B,0)))</f>
        <v>1664918.34</v>
      </c>
      <c r="I224" s="165">
        <f>INDEX('3.  UC Calculations by Hospital'!BR:BR,(MATCH('IGT Commitments by Affiliation'!$A:$A,'3.  UC Calculations by Hospital'!$B:$B,0)))</f>
        <v>3799448.536490866</v>
      </c>
      <c r="J224" s="178">
        <v>0.411573437162012</v>
      </c>
      <c r="K224" s="176">
        <f t="shared" si="3"/>
        <v>685236.16378787137</v>
      </c>
    </row>
    <row r="225" spans="1:11" hidden="1">
      <c r="A225" s="271" t="s">
        <v>1021</v>
      </c>
      <c r="B225" s="271" t="s">
        <v>1094</v>
      </c>
      <c r="C225" s="272" t="s">
        <v>1823</v>
      </c>
      <c r="D225" s="272" t="s">
        <v>1824</v>
      </c>
      <c r="E225" s="275">
        <v>11780266.167282902</v>
      </c>
      <c r="F225" s="275">
        <v>5162112.6345033674</v>
      </c>
      <c r="G225" s="275">
        <v>2891552.3699167706</v>
      </c>
      <c r="H225" s="165">
        <f>INDEX('3.  UC Calculations by Hospital'!BS:BS,(MATCH('IGT Commitments by Affiliation'!A:A,'3.  UC Calculations by Hospital'!B:B,0)))</f>
        <v>1664918.34</v>
      </c>
      <c r="I225" s="165">
        <f>INDEX('3.  UC Calculations by Hospital'!BR:BR,(MATCH('IGT Commitments by Affiliation'!$A:$A,'3.  UC Calculations by Hospital'!$B:$B,0)))</f>
        <v>3799448.536490866</v>
      </c>
      <c r="J225" s="178">
        <v>0.56014902708432646</v>
      </c>
      <c r="K225" s="176">
        <f t="shared" si="3"/>
        <v>932602.38832585188</v>
      </c>
    </row>
    <row r="226" spans="1:11" hidden="1">
      <c r="A226" s="271" t="s">
        <v>1021</v>
      </c>
      <c r="B226" s="271" t="s">
        <v>1094</v>
      </c>
      <c r="C226" s="272" t="s">
        <v>1825</v>
      </c>
      <c r="D226" s="272" t="s">
        <v>1546</v>
      </c>
      <c r="E226" s="275">
        <v>11780266.167282902</v>
      </c>
      <c r="F226" s="275">
        <v>5162112.6345033674</v>
      </c>
      <c r="G226" s="275">
        <v>144972</v>
      </c>
      <c r="H226" s="165">
        <f>INDEX('3.  UC Calculations by Hospital'!BS:BS,(MATCH('IGT Commitments by Affiliation'!A:A,'3.  UC Calculations by Hospital'!B:B,0)))</f>
        <v>1664918.34</v>
      </c>
      <c r="I226" s="165">
        <f>INDEX('3.  UC Calculations by Hospital'!BR:BR,(MATCH('IGT Commitments by Affiliation'!$A:$A,'3.  UC Calculations by Hospital'!$B:$B,0)))</f>
        <v>3799448.536490866</v>
      </c>
      <c r="J226" s="178">
        <v>2.8083850598495774E-2</v>
      </c>
      <c r="K226" s="176">
        <f t="shared" si="3"/>
        <v>46757.317919255591</v>
      </c>
    </row>
    <row r="227" spans="1:11" hidden="1">
      <c r="A227" s="271" t="s">
        <v>372</v>
      </c>
      <c r="B227" s="271" t="s">
        <v>370</v>
      </c>
      <c r="C227" s="272" t="s">
        <v>1826</v>
      </c>
      <c r="D227" s="272" t="s">
        <v>1827</v>
      </c>
      <c r="E227" s="275">
        <v>21890318.243704066</v>
      </c>
      <c r="F227" s="275">
        <v>6779417.4507071218</v>
      </c>
      <c r="G227" s="275">
        <v>3311271.45</v>
      </c>
      <c r="H227" s="165">
        <f>INDEX('3.  UC Calculations by Hospital'!BS:BS,(MATCH('IGT Commitments by Affiliation'!A:A,'3.  UC Calculations by Hospital'!B:B,0)))</f>
        <v>334654.08000000002</v>
      </c>
      <c r="I227" s="165">
        <f>INDEX('3.  UC Calculations by Hospital'!BR:BR,(MATCH('IGT Commitments by Affiliation'!$A:$A,'3.  UC Calculations by Hospital'!$B:$B,0)))</f>
        <v>763701.69432617072</v>
      </c>
      <c r="J227" s="178">
        <v>0.48843008622438799</v>
      </c>
      <c r="K227" s="176">
        <f t="shared" si="3"/>
        <v>163455.12114974324</v>
      </c>
    </row>
    <row r="228" spans="1:11" hidden="1">
      <c r="A228" s="271" t="s">
        <v>372</v>
      </c>
      <c r="B228" s="271" t="s">
        <v>370</v>
      </c>
      <c r="C228" s="272" t="s">
        <v>1828</v>
      </c>
      <c r="D228" s="272" t="s">
        <v>823</v>
      </c>
      <c r="E228" s="275">
        <v>21890318.243704066</v>
      </c>
      <c r="F228" s="275">
        <v>6779417.4507071218</v>
      </c>
      <c r="G228" s="275">
        <v>496689</v>
      </c>
      <c r="H228" s="165">
        <f>INDEX('3.  UC Calculations by Hospital'!BS:BS,(MATCH('IGT Commitments by Affiliation'!A:A,'3.  UC Calculations by Hospital'!B:B,0)))</f>
        <v>334654.08000000002</v>
      </c>
      <c r="I228" s="165">
        <f>INDEX('3.  UC Calculations by Hospital'!BR:BR,(MATCH('IGT Commitments by Affiliation'!$A:$A,'3.  UC Calculations by Hospital'!$B:$B,0)))</f>
        <v>763701.69432617072</v>
      </c>
      <c r="J228" s="178">
        <v>7.326425959330668E-2</v>
      </c>
      <c r="K228" s="176">
        <f t="shared" si="3"/>
        <v>24518.183391079223</v>
      </c>
    </row>
    <row r="229" spans="1:11" hidden="1">
      <c r="A229" s="271" t="s">
        <v>372</v>
      </c>
      <c r="B229" s="271" t="s">
        <v>370</v>
      </c>
      <c r="C229" s="272" t="s">
        <v>1829</v>
      </c>
      <c r="D229" s="272" t="s">
        <v>1557</v>
      </c>
      <c r="E229" s="275">
        <v>21890318.243704066</v>
      </c>
      <c r="F229" s="275">
        <v>6779417.4507071218</v>
      </c>
      <c r="G229" s="275">
        <v>662252</v>
      </c>
      <c r="H229" s="165">
        <f>INDEX('3.  UC Calculations by Hospital'!BS:BS,(MATCH('IGT Commitments by Affiliation'!A:A,'3.  UC Calculations by Hospital'!B:B,0)))</f>
        <v>334654.08000000002</v>
      </c>
      <c r="I229" s="165">
        <f>INDEX('3.  UC Calculations by Hospital'!BR:BR,(MATCH('IGT Commitments by Affiliation'!$A:$A,'3.  UC Calculations by Hospital'!$B:$B,0)))</f>
        <v>763701.69432617072</v>
      </c>
      <c r="J229" s="178">
        <v>9.7685679457742244E-2</v>
      </c>
      <c r="K229" s="176">
        <f t="shared" si="3"/>
        <v>32690.911188105631</v>
      </c>
    </row>
    <row r="230" spans="1:11" hidden="1">
      <c r="A230" s="271" t="s">
        <v>372</v>
      </c>
      <c r="B230" s="271" t="s">
        <v>370</v>
      </c>
      <c r="C230" s="272" t="s">
        <v>1830</v>
      </c>
      <c r="D230" s="272" t="s">
        <v>991</v>
      </c>
      <c r="E230" s="275">
        <v>21890318.243704066</v>
      </c>
      <c r="F230" s="275">
        <v>6779417.4507071218</v>
      </c>
      <c r="G230" s="275">
        <v>662252</v>
      </c>
      <c r="H230" s="165">
        <f>INDEX('3.  UC Calculations by Hospital'!BS:BS,(MATCH('IGT Commitments by Affiliation'!A:A,'3.  UC Calculations by Hospital'!B:B,0)))</f>
        <v>334654.08000000002</v>
      </c>
      <c r="I230" s="165">
        <f>INDEX('3.  UC Calculations by Hospital'!BR:BR,(MATCH('IGT Commitments by Affiliation'!$A:$A,'3.  UC Calculations by Hospital'!$B:$B,0)))</f>
        <v>763701.69432617072</v>
      </c>
      <c r="J230" s="178">
        <v>9.7685679457742244E-2</v>
      </c>
      <c r="K230" s="176">
        <f t="shared" si="3"/>
        <v>32690.911188105631</v>
      </c>
    </row>
    <row r="231" spans="1:11" hidden="1">
      <c r="A231" s="271" t="s">
        <v>372</v>
      </c>
      <c r="B231" s="271" t="s">
        <v>370</v>
      </c>
      <c r="C231" s="272" t="s">
        <v>1831</v>
      </c>
      <c r="D231" s="272" t="s">
        <v>1832</v>
      </c>
      <c r="E231" s="275">
        <v>21890318.243704066</v>
      </c>
      <c r="F231" s="275">
        <v>6779417.4507071218</v>
      </c>
      <c r="G231" s="275">
        <v>653576</v>
      </c>
      <c r="H231" s="165">
        <f>INDEX('3.  UC Calculations by Hospital'!BS:BS,(MATCH('IGT Commitments by Affiliation'!A:A,'3.  UC Calculations by Hospital'!B:B,0)))</f>
        <v>334654.08000000002</v>
      </c>
      <c r="I231" s="165">
        <f>INDEX('3.  UC Calculations by Hospital'!BR:BR,(MATCH('IGT Commitments by Affiliation'!$A:$A,'3.  UC Calculations by Hospital'!$B:$B,0)))</f>
        <v>763701.69432617072</v>
      </c>
      <c r="J231" s="178">
        <v>9.6405923481202541E-2</v>
      </c>
      <c r="K231" s="176">
        <f t="shared" si="3"/>
        <v>32262.635629152235</v>
      </c>
    </row>
    <row r="232" spans="1:11" hidden="1">
      <c r="A232" s="271" t="s">
        <v>372</v>
      </c>
      <c r="B232" s="271" t="s">
        <v>370</v>
      </c>
      <c r="C232" s="272" t="s">
        <v>1833</v>
      </c>
      <c r="D232" s="272" t="s">
        <v>1834</v>
      </c>
      <c r="E232" s="275">
        <v>21890318.243704066</v>
      </c>
      <c r="F232" s="275">
        <v>6779417.4507071218</v>
      </c>
      <c r="G232" s="275">
        <v>993377</v>
      </c>
      <c r="H232" s="165">
        <f>INDEX('3.  UC Calculations by Hospital'!BS:BS,(MATCH('IGT Commitments by Affiliation'!A:A,'3.  UC Calculations by Hospital'!B:B,0)))</f>
        <v>334654.08000000002</v>
      </c>
      <c r="I232" s="165">
        <f>INDEX('3.  UC Calculations by Hospital'!BR:BR,(MATCH('IGT Commitments by Affiliation'!$A:$A,'3.  UC Calculations by Hospital'!$B:$B,0)))</f>
        <v>763701.69432617072</v>
      </c>
      <c r="J232" s="178">
        <v>0.14652837168131411</v>
      </c>
      <c r="K232" s="176">
        <f t="shared" si="3"/>
        <v>49036.317418908227</v>
      </c>
    </row>
    <row r="233" spans="1:11" hidden="1">
      <c r="A233" s="271" t="s">
        <v>836</v>
      </c>
      <c r="B233" s="271" t="s">
        <v>1095</v>
      </c>
      <c r="C233" s="272" t="s">
        <v>1835</v>
      </c>
      <c r="D233" s="272" t="s">
        <v>1546</v>
      </c>
      <c r="E233" s="275">
        <v>4175359.315194984</v>
      </c>
      <c r="F233" s="275">
        <v>1414968.8709324419</v>
      </c>
      <c r="G233" s="275">
        <v>1414969</v>
      </c>
      <c r="H233" s="165">
        <f>INDEX('3.  UC Calculations by Hospital'!BS:BS,(MATCH('IGT Commitments by Affiliation'!A:A,'3.  UC Calculations by Hospital'!B:B,0)))</f>
        <v>211357.54</v>
      </c>
      <c r="I233" s="165">
        <f>INDEX('3.  UC Calculations by Hospital'!BR:BR,(MATCH('IGT Commitments by Affiliation'!$A:$A,'3.  UC Calculations by Hospital'!$B:$B,0)))</f>
        <v>482331.22474816628</v>
      </c>
      <c r="J233" s="178">
        <v>1.0000000912158287</v>
      </c>
      <c r="K233" s="176">
        <f t="shared" si="3"/>
        <v>211357.55927915315</v>
      </c>
    </row>
    <row r="234" spans="1:11" hidden="1">
      <c r="A234" s="271" t="s">
        <v>85</v>
      </c>
      <c r="B234" s="271" t="s">
        <v>1096</v>
      </c>
      <c r="C234" s="272" t="s">
        <v>1836</v>
      </c>
      <c r="D234" s="276" t="s">
        <v>1509</v>
      </c>
      <c r="E234" s="275">
        <v>49160710.914281927</v>
      </c>
      <c r="F234" s="275">
        <v>16638477.011758341</v>
      </c>
      <c r="G234" s="165">
        <v>16029677.01</v>
      </c>
      <c r="H234" s="165">
        <f>INDEX('3.  UC Calculations by Hospital'!BS:BS,(MATCH('IGT Commitments by Affiliation'!A:A,'3.  UC Calculations by Hospital'!B:B,0)))</f>
        <v>587902.79</v>
      </c>
      <c r="I234" s="165">
        <f>INDEX('3.  UC Calculations by Hospital'!BR:BR,(MATCH('IGT Commitments by Affiliation'!$A:$A,'3.  UC Calculations by Hospital'!$B:$B,0)))</f>
        <v>1341631.2001897991</v>
      </c>
      <c r="J234" s="178" t="s">
        <v>616</v>
      </c>
      <c r="K234" s="176">
        <f>H234-K235</f>
        <v>-20897.209999999963</v>
      </c>
    </row>
    <row r="235" spans="1:11" hidden="1">
      <c r="A235" s="271" t="s">
        <v>85</v>
      </c>
      <c r="B235" s="271" t="s">
        <v>1096</v>
      </c>
      <c r="C235" s="272" t="s">
        <v>1837</v>
      </c>
      <c r="D235" s="276" t="s">
        <v>1838</v>
      </c>
      <c r="E235" s="275">
        <v>49160710.914281927</v>
      </c>
      <c r="F235" s="275">
        <v>16638477.011758341</v>
      </c>
      <c r="G235" s="165">
        <v>608800</v>
      </c>
      <c r="H235" s="165">
        <f>INDEX('3.  UC Calculations by Hospital'!BS:BS,(MATCH('IGT Commitments by Affiliation'!A:A,'3.  UC Calculations by Hospital'!B:B,0)))</f>
        <v>587902.79</v>
      </c>
      <c r="I235" s="165">
        <f>INDEX('3.  UC Calculations by Hospital'!BR:BR,(MATCH('IGT Commitments by Affiliation'!$A:$A,'3.  UC Calculations by Hospital'!$B:$B,0)))</f>
        <v>1341631.2001897991</v>
      </c>
      <c r="J235" s="178" t="s">
        <v>616</v>
      </c>
      <c r="K235" s="176">
        <v>608800</v>
      </c>
    </row>
    <row r="236" spans="1:11" hidden="1">
      <c r="A236" s="271" t="s">
        <v>287</v>
      </c>
      <c r="B236" s="271" t="s">
        <v>1097</v>
      </c>
      <c r="C236" s="272" t="s">
        <v>1839</v>
      </c>
      <c r="D236" s="276" t="s">
        <v>1537</v>
      </c>
      <c r="E236" s="275">
        <v>32714124.57378047</v>
      </c>
      <c r="F236" s="275">
        <v>11192626.116088603</v>
      </c>
      <c r="G236" s="167">
        <v>152576</v>
      </c>
      <c r="H236" s="165">
        <f>INDEX('3.  UC Calculations by Hospital'!BS:BS,(MATCH('IGT Commitments by Affiliation'!A:A,'3.  UC Calculations by Hospital'!B:B,0)))</f>
        <v>226420.04</v>
      </c>
      <c r="I236" s="165">
        <f>INDEX('3.  UC Calculations by Hospital'!BR:BR,(MATCH('IGT Commitments by Affiliation'!$A:$A,'3.  UC Calculations by Hospital'!$B:$B,0)))</f>
        <v>516704.79748298973</v>
      </c>
      <c r="J236" s="178">
        <v>1.3631832102448492E-2</v>
      </c>
      <c r="K236" s="176">
        <f t="shared" si="3"/>
        <v>3086.519969909672</v>
      </c>
    </row>
    <row r="237" spans="1:11" hidden="1">
      <c r="A237" s="271" t="s">
        <v>287</v>
      </c>
      <c r="B237" s="271" t="s">
        <v>1097</v>
      </c>
      <c r="C237" s="272" t="s">
        <v>1840</v>
      </c>
      <c r="D237" s="272" t="s">
        <v>1539</v>
      </c>
      <c r="E237" s="275">
        <v>32714124.57378047</v>
      </c>
      <c r="F237" s="275">
        <v>11192626.116088603</v>
      </c>
      <c r="G237" s="167">
        <v>11040050.116088603</v>
      </c>
      <c r="H237" s="165">
        <f>INDEX('3.  UC Calculations by Hospital'!BS:BS,(MATCH('IGT Commitments by Affiliation'!A:A,'3.  UC Calculations by Hospital'!B:B,0)))</f>
        <v>226420.04</v>
      </c>
      <c r="I237" s="165">
        <f>INDEX('3.  UC Calculations by Hospital'!BR:BR,(MATCH('IGT Commitments by Affiliation'!$A:$A,'3.  UC Calculations by Hospital'!$B:$B,0)))</f>
        <v>516704.79748298973</v>
      </c>
      <c r="J237" s="178">
        <v>0.98636816789755155</v>
      </c>
      <c r="K237" s="176">
        <f t="shared" si="3"/>
        <v>223333.52003009035</v>
      </c>
    </row>
    <row r="238" spans="1:11" hidden="1">
      <c r="A238" s="271" t="s">
        <v>158</v>
      </c>
      <c r="B238" s="271" t="s">
        <v>1098</v>
      </c>
      <c r="C238" s="272" t="s">
        <v>1841</v>
      </c>
      <c r="D238" s="272" t="s">
        <v>1537</v>
      </c>
      <c r="E238" s="275">
        <v>74883297.580816731</v>
      </c>
      <c r="F238" s="275">
        <v>24536280.229937889</v>
      </c>
      <c r="G238" s="167">
        <v>1315364</v>
      </c>
      <c r="H238" s="165">
        <f>INDEX('3.  UC Calculations by Hospital'!BS:BS,(MATCH('IGT Commitments by Affiliation'!A:A,'3.  UC Calculations by Hospital'!B:B,0)))</f>
        <v>546557.44999999995</v>
      </c>
      <c r="I238" s="165">
        <f>INDEX('3.  UC Calculations by Hospital'!BR:BR,(MATCH('IGT Commitments by Affiliation'!$A:$A,'3.  UC Calculations by Hospital'!$B:$B,0)))</f>
        <v>1247278.5304789171</v>
      </c>
      <c r="J238" s="178">
        <v>5.3608941032351816E-2</v>
      </c>
      <c r="K238" s="176">
        <f t="shared" si="3"/>
        <v>29300.366107842572</v>
      </c>
    </row>
    <row r="239" spans="1:11" hidden="1">
      <c r="A239" s="271" t="s">
        <v>158</v>
      </c>
      <c r="B239" s="271" t="s">
        <v>1098</v>
      </c>
      <c r="C239" s="272" t="s">
        <v>1842</v>
      </c>
      <c r="D239" s="272" t="s">
        <v>1539</v>
      </c>
      <c r="E239" s="275">
        <v>74883297.580816731</v>
      </c>
      <c r="F239" s="275">
        <v>24536280.229937889</v>
      </c>
      <c r="G239" s="275">
        <v>23220916.229937889</v>
      </c>
      <c r="H239" s="165">
        <f>INDEX('3.  UC Calculations by Hospital'!BS:BS,(MATCH('IGT Commitments by Affiliation'!A:A,'3.  UC Calculations by Hospital'!B:B,0)))</f>
        <v>546557.44999999995</v>
      </c>
      <c r="I239" s="165">
        <f>INDEX('3.  UC Calculations by Hospital'!BR:BR,(MATCH('IGT Commitments by Affiliation'!$A:$A,'3.  UC Calculations by Hospital'!$B:$B,0)))</f>
        <v>1247278.5304789171</v>
      </c>
      <c r="J239" s="178">
        <v>0.94639105896764819</v>
      </c>
      <c r="K239" s="176">
        <f t="shared" si="3"/>
        <v>517257.08389215736</v>
      </c>
    </row>
    <row r="240" spans="1:11" hidden="1">
      <c r="A240" s="271" t="s">
        <v>301</v>
      </c>
      <c r="B240" s="271" t="s">
        <v>1099</v>
      </c>
      <c r="C240" s="272" t="s">
        <v>1843</v>
      </c>
      <c r="D240" s="272" t="s">
        <v>1539</v>
      </c>
      <c r="E240" s="275">
        <v>12121608.915974315</v>
      </c>
      <c r="F240" s="275">
        <v>5111689.0256599449</v>
      </c>
      <c r="G240" s="275">
        <v>4933689.0256599449</v>
      </c>
      <c r="H240" s="165">
        <f>INDEX('3.  UC Calculations by Hospital'!BS:BS,(MATCH('IGT Commitments by Affiliation'!A:A,'3.  UC Calculations by Hospital'!B:B,0)))</f>
        <v>34581.199999999997</v>
      </c>
      <c r="I240" s="165">
        <f>INDEX('3.  UC Calculations by Hospital'!BR:BR,(MATCH('IGT Commitments by Affiliation'!$A:$A,'3.  UC Calculations by Hospital'!$B:$B,0)))</f>
        <v>78916.498405562248</v>
      </c>
      <c r="J240" s="178">
        <v>0.96517785039221571</v>
      </c>
      <c r="K240" s="176">
        <f t="shared" si="3"/>
        <v>33377.008279983289</v>
      </c>
    </row>
    <row r="241" spans="1:11" hidden="1">
      <c r="A241" s="271" t="s">
        <v>301</v>
      </c>
      <c r="B241" s="271" t="s">
        <v>1099</v>
      </c>
      <c r="C241" s="272" t="s">
        <v>1844</v>
      </c>
      <c r="D241" s="276" t="s">
        <v>1845</v>
      </c>
      <c r="E241" s="275">
        <v>12121608.915974315</v>
      </c>
      <c r="F241" s="275">
        <v>5111689.0256599449</v>
      </c>
      <c r="G241" s="275">
        <v>178000.77</v>
      </c>
      <c r="H241" s="165">
        <f>INDEX('3.  UC Calculations by Hospital'!BS:BS,(MATCH('IGT Commitments by Affiliation'!A:A,'3.  UC Calculations by Hospital'!B:B,0)))</f>
        <v>34581.199999999997</v>
      </c>
      <c r="I241" s="165">
        <f>INDEX('3.  UC Calculations by Hospital'!BR:BR,(MATCH('IGT Commitments by Affiliation'!$A:$A,'3.  UC Calculations by Hospital'!$B:$B,0)))</f>
        <v>78916.498405562248</v>
      </c>
      <c r="J241" s="178">
        <v>3.4822300242925909E-2</v>
      </c>
      <c r="K241" s="176">
        <f t="shared" si="3"/>
        <v>1204.1969291606692</v>
      </c>
    </row>
    <row r="242" spans="1:11" hidden="1">
      <c r="A242" s="271" t="s">
        <v>100</v>
      </c>
      <c r="B242" s="271" t="s">
        <v>1100</v>
      </c>
      <c r="C242" s="272" t="s">
        <v>1846</v>
      </c>
      <c r="D242" s="272" t="s">
        <v>721</v>
      </c>
      <c r="E242" s="275">
        <v>6671364.1204002341</v>
      </c>
      <c r="F242" s="275">
        <v>2262379.8749093823</v>
      </c>
      <c r="G242" s="275">
        <v>408553.67466299585</v>
      </c>
      <c r="H242" s="165">
        <f>INDEX('3.  UC Calculations by Hospital'!BS:BS,(MATCH('IGT Commitments by Affiliation'!A:A,'3.  UC Calculations by Hospital'!B:B,0)))</f>
        <v>11909.98</v>
      </c>
      <c r="I242" s="165">
        <f>INDEX('3.  UC Calculations by Hospital'!BR:BR,(MATCH('IGT Commitments by Affiliation'!$A:$A,'3.  UC Calculations by Hospital'!$B:$B,0)))</f>
        <v>27179.329367255326</v>
      </c>
      <c r="J242" s="178">
        <v>0.18058579781141312</v>
      </c>
      <c r="K242" s="176">
        <f t="shared" si="3"/>
        <v>2150.773240217974</v>
      </c>
    </row>
    <row r="243" spans="1:11" hidden="1">
      <c r="A243" s="271" t="s">
        <v>100</v>
      </c>
      <c r="B243" s="271" t="s">
        <v>1100</v>
      </c>
      <c r="C243" s="272" t="s">
        <v>1847</v>
      </c>
      <c r="D243" s="272" t="s">
        <v>1517</v>
      </c>
      <c r="E243" s="275">
        <v>6671364.1204002341</v>
      </c>
      <c r="F243" s="275">
        <v>2262379.8749093823</v>
      </c>
      <c r="G243" s="275">
        <v>1853826.2002463865</v>
      </c>
      <c r="H243" s="165">
        <f>INDEX('3.  UC Calculations by Hospital'!BS:BS,(MATCH('IGT Commitments by Affiliation'!A:A,'3.  UC Calculations by Hospital'!B:B,0)))</f>
        <v>11909.98</v>
      </c>
      <c r="I243" s="165">
        <f>INDEX('3.  UC Calculations by Hospital'!BR:BR,(MATCH('IGT Commitments by Affiliation'!$A:$A,'3.  UC Calculations by Hospital'!$B:$B,0)))</f>
        <v>27179.329367255326</v>
      </c>
      <c r="J243" s="178">
        <v>0.81941420218858685</v>
      </c>
      <c r="K243" s="176">
        <f t="shared" si="3"/>
        <v>9759.206759782026</v>
      </c>
    </row>
    <row r="244" spans="1:11" hidden="1">
      <c r="A244" s="271" t="s">
        <v>271</v>
      </c>
      <c r="B244" s="271" t="s">
        <v>1101</v>
      </c>
      <c r="C244" s="272" t="s">
        <v>1848</v>
      </c>
      <c r="D244" s="272" t="s">
        <v>1537</v>
      </c>
      <c r="E244" s="275">
        <v>5090976.4984568655</v>
      </c>
      <c r="F244" s="275">
        <v>1623723.7328297985</v>
      </c>
      <c r="G244" s="275">
        <v>243617</v>
      </c>
      <c r="H244" s="165">
        <f>INDEX('3.  UC Calculations by Hospital'!BS:BS,(MATCH('IGT Commitments by Affiliation'!A:A,'3.  UC Calculations by Hospital'!B:B,0)))</f>
        <v>8840.9599999999991</v>
      </c>
      <c r="I244" s="165">
        <f>INDEX('3.  UC Calculations by Hospital'!BR:BR,(MATCH('IGT Commitments by Affiliation'!$A:$A,'3.  UC Calculations by Hospital'!$B:$B,0)))</f>
        <v>20175.643706749659</v>
      </c>
      <c r="J244" s="178">
        <v>0.15003599139086818</v>
      </c>
      <c r="K244" s="176">
        <f t="shared" si="3"/>
        <v>1326.4621984470098</v>
      </c>
    </row>
    <row r="245" spans="1:11" hidden="1">
      <c r="A245" s="271" t="s">
        <v>271</v>
      </c>
      <c r="B245" s="271" t="s">
        <v>1101</v>
      </c>
      <c r="C245" s="272" t="s">
        <v>1849</v>
      </c>
      <c r="D245" s="272" t="s">
        <v>1539</v>
      </c>
      <c r="E245" s="275">
        <v>5090976.4984568655</v>
      </c>
      <c r="F245" s="275">
        <v>1623723.7328297985</v>
      </c>
      <c r="G245" s="275">
        <v>1380106.7328297985</v>
      </c>
      <c r="H245" s="165">
        <f>INDEX('3.  UC Calculations by Hospital'!BS:BS,(MATCH('IGT Commitments by Affiliation'!A:A,'3.  UC Calculations by Hospital'!B:B,0)))</f>
        <v>8840.9599999999991</v>
      </c>
      <c r="I245" s="165">
        <f>INDEX('3.  UC Calculations by Hospital'!BR:BR,(MATCH('IGT Commitments by Affiliation'!$A:$A,'3.  UC Calculations by Hospital'!$B:$B,0)))</f>
        <v>20175.643706749659</v>
      </c>
      <c r="J245" s="178">
        <v>0.84996400860913179</v>
      </c>
      <c r="K245" s="176">
        <f t="shared" si="3"/>
        <v>7514.4978015529887</v>
      </c>
    </row>
    <row r="246" spans="1:11" hidden="1">
      <c r="A246" s="271" t="s">
        <v>29</v>
      </c>
      <c r="B246" s="271" t="s">
        <v>1102</v>
      </c>
      <c r="C246" s="272" t="s">
        <v>1850</v>
      </c>
      <c r="D246" s="272" t="s">
        <v>721</v>
      </c>
      <c r="E246" s="275">
        <v>58832362.12064714</v>
      </c>
      <c r="F246" s="275">
        <v>19200905.211575575</v>
      </c>
      <c r="G246" s="275">
        <v>3467410.7863336951</v>
      </c>
      <c r="H246" s="165">
        <f>INDEX('3.  UC Calculations by Hospital'!BS:BS,(MATCH('IGT Commitments by Affiliation'!A:A,'3.  UC Calculations by Hospital'!B:B,0)))</f>
        <v>300873.48</v>
      </c>
      <c r="I246" s="165">
        <f>INDEX('3.  UC Calculations by Hospital'!BR:BR,(MATCH('IGT Commitments by Affiliation'!$A:$A,'3.  UC Calculations by Hospital'!$B:$B,0)))</f>
        <v>686612.25188313425</v>
      </c>
      <c r="J246" s="178">
        <v>0.1805857978114131</v>
      </c>
      <c r="K246" s="176">
        <f t="shared" si="3"/>
        <v>54333.477426096237</v>
      </c>
    </row>
    <row r="247" spans="1:11" hidden="1">
      <c r="A247" s="271" t="s">
        <v>29</v>
      </c>
      <c r="B247" s="271" t="s">
        <v>1102</v>
      </c>
      <c r="C247" s="272" t="s">
        <v>1851</v>
      </c>
      <c r="D247" s="272" t="s">
        <v>1517</v>
      </c>
      <c r="E247" s="275">
        <v>58832362.12064714</v>
      </c>
      <c r="F247" s="275">
        <v>19200905.211575575</v>
      </c>
      <c r="G247" s="275">
        <v>15733494.42524188</v>
      </c>
      <c r="H247" s="165">
        <f>INDEX('3.  UC Calculations by Hospital'!BS:BS,(MATCH('IGT Commitments by Affiliation'!A:A,'3.  UC Calculations by Hospital'!B:B,0)))</f>
        <v>300873.48</v>
      </c>
      <c r="I247" s="165">
        <f>INDEX('3.  UC Calculations by Hospital'!BR:BR,(MATCH('IGT Commitments by Affiliation'!$A:$A,'3.  UC Calculations by Hospital'!$B:$B,0)))</f>
        <v>686612.25188313425</v>
      </c>
      <c r="J247" s="178">
        <v>0.81941420218858685</v>
      </c>
      <c r="K247" s="176">
        <f t="shared" si="3"/>
        <v>246540.00257390374</v>
      </c>
    </row>
    <row r="248" spans="1:11" hidden="1">
      <c r="A248" s="271" t="s">
        <v>353</v>
      </c>
      <c r="B248" s="271" t="s">
        <v>1103</v>
      </c>
      <c r="C248" s="272" t="s">
        <v>1852</v>
      </c>
      <c r="D248" s="272" t="s">
        <v>1537</v>
      </c>
      <c r="E248" s="275">
        <v>28618292.119867224</v>
      </c>
      <c r="F248" s="275">
        <v>9382857.6955098175</v>
      </c>
      <c r="G248" s="275">
        <v>121139</v>
      </c>
      <c r="H248" s="165">
        <f>INDEX('3.  UC Calculations by Hospital'!BS:BS,(MATCH('IGT Commitments by Affiliation'!A:A,'3.  UC Calculations by Hospital'!B:B,0)))</f>
        <v>103236.05</v>
      </c>
      <c r="I248" s="165">
        <f>INDEX('3.  UC Calculations by Hospital'!BR:BR,(MATCH('IGT Commitments by Affiliation'!$A:$A,'3.  UC Calculations by Hospital'!$B:$B,0)))</f>
        <v>235591.18013888225</v>
      </c>
      <c r="J248" s="178">
        <v>1.2910672199363236E-2</v>
      </c>
      <c r="K248" s="176">
        <f t="shared" si="3"/>
        <v>1332.846800707073</v>
      </c>
    </row>
    <row r="249" spans="1:11" hidden="1">
      <c r="A249" s="271" t="s">
        <v>353</v>
      </c>
      <c r="B249" s="271" t="s">
        <v>1103</v>
      </c>
      <c r="C249" s="272" t="s">
        <v>1853</v>
      </c>
      <c r="D249" s="272" t="s">
        <v>1539</v>
      </c>
      <c r="E249" s="275">
        <v>28618292.119867224</v>
      </c>
      <c r="F249" s="275">
        <v>9382857.6955098175</v>
      </c>
      <c r="G249" s="275">
        <v>9261718.6955098175</v>
      </c>
      <c r="H249" s="165">
        <f>INDEX('3.  UC Calculations by Hospital'!BS:BS,(MATCH('IGT Commitments by Affiliation'!A:A,'3.  UC Calculations by Hospital'!B:B,0)))</f>
        <v>103236.05</v>
      </c>
      <c r="I249" s="165">
        <f>INDEX('3.  UC Calculations by Hospital'!BR:BR,(MATCH('IGT Commitments by Affiliation'!$A:$A,'3.  UC Calculations by Hospital'!$B:$B,0)))</f>
        <v>235591.18013888225</v>
      </c>
      <c r="J249" s="178">
        <v>0.98708932780063674</v>
      </c>
      <c r="K249" s="176">
        <f t="shared" si="3"/>
        <v>101903.20319929293</v>
      </c>
    </row>
    <row r="250" spans="1:11" hidden="1">
      <c r="A250" s="271" t="s">
        <v>46</v>
      </c>
      <c r="B250" s="271" t="s">
        <v>1104</v>
      </c>
      <c r="C250" s="272" t="s">
        <v>1854</v>
      </c>
      <c r="D250" s="272" t="s">
        <v>721</v>
      </c>
      <c r="E250" s="275">
        <v>25442833.420367576</v>
      </c>
      <c r="F250" s="275">
        <v>8107277.9947250718</v>
      </c>
      <c r="G250" s="165">
        <v>1464059.2647563408</v>
      </c>
      <c r="H250" s="165">
        <f>INDEX('3.  UC Calculations by Hospital'!BS:BS,(MATCH('IGT Commitments by Affiliation'!A:A,'3.  UC Calculations by Hospital'!B:B,0)))</f>
        <v>127072.96000000001</v>
      </c>
      <c r="I250" s="165">
        <f>INDEX('3.  UC Calculations by Hospital'!BR:BR,(MATCH('IGT Commitments by Affiliation'!$A:$A,'3.  UC Calculations by Hospital'!$B:$B,0)))</f>
        <v>289988.5189383328</v>
      </c>
      <c r="J250" s="178">
        <v>0.18058579781141315</v>
      </c>
      <c r="K250" s="176">
        <f t="shared" si="3"/>
        <v>22947.571861857792</v>
      </c>
    </row>
    <row r="251" spans="1:11" hidden="1">
      <c r="A251" s="271" t="s">
        <v>46</v>
      </c>
      <c r="B251" s="271" t="s">
        <v>1104</v>
      </c>
      <c r="C251" s="272" t="s">
        <v>1855</v>
      </c>
      <c r="D251" s="272" t="s">
        <v>1517</v>
      </c>
      <c r="E251" s="275">
        <v>25442833.420367576</v>
      </c>
      <c r="F251" s="275">
        <v>8107277.9947250718</v>
      </c>
      <c r="G251" s="165">
        <v>6503218.7299687313</v>
      </c>
      <c r="H251" s="165">
        <f>INDEX('3.  UC Calculations by Hospital'!BS:BS,(MATCH('IGT Commitments by Affiliation'!A:A,'3.  UC Calculations by Hospital'!B:B,0)))</f>
        <v>127072.96000000001</v>
      </c>
      <c r="I251" s="165">
        <f>INDEX('3.  UC Calculations by Hospital'!BR:BR,(MATCH('IGT Commitments by Affiliation'!$A:$A,'3.  UC Calculations by Hospital'!$B:$B,0)))</f>
        <v>289988.5189383328</v>
      </c>
      <c r="J251" s="178">
        <v>0.80214576756834943</v>
      </c>
      <c r="K251" s="176">
        <f t="shared" si="3"/>
        <v>101931.03703638217</v>
      </c>
    </row>
    <row r="252" spans="1:11" hidden="1">
      <c r="A252" s="271" t="s">
        <v>46</v>
      </c>
      <c r="B252" s="271" t="s">
        <v>1104</v>
      </c>
      <c r="C252" s="272" t="s">
        <v>1856</v>
      </c>
      <c r="D252" s="276" t="s">
        <v>1620</v>
      </c>
      <c r="E252" s="275">
        <v>25442833.420367576</v>
      </c>
      <c r="F252" s="275">
        <v>8107277.9947250718</v>
      </c>
      <c r="G252" s="165">
        <v>140000</v>
      </c>
      <c r="H252" s="165">
        <f>INDEX('3.  UC Calculations by Hospital'!BS:BS,(MATCH('IGT Commitments by Affiliation'!A:A,'3.  UC Calculations by Hospital'!B:B,0)))</f>
        <v>127072.96000000001</v>
      </c>
      <c r="I252" s="165">
        <f>INDEX('3.  UC Calculations by Hospital'!BR:BR,(MATCH('IGT Commitments by Affiliation'!$A:$A,'3.  UC Calculations by Hospital'!$B:$B,0)))</f>
        <v>289988.5189383328</v>
      </c>
      <c r="J252" s="178">
        <v>1.7268434620237489E-2</v>
      </c>
      <c r="K252" s="176">
        <f t="shared" si="3"/>
        <v>2194.3511017600536</v>
      </c>
    </row>
    <row r="253" spans="1:11" hidden="1">
      <c r="A253" s="271" t="s">
        <v>132</v>
      </c>
      <c r="B253" s="271" t="s">
        <v>1105</v>
      </c>
      <c r="C253" s="272" t="s">
        <v>1857</v>
      </c>
      <c r="D253" s="276" t="s">
        <v>1517</v>
      </c>
      <c r="E253" s="275">
        <v>22564216.131015852</v>
      </c>
      <c r="F253" s="275">
        <v>9852884.508191146</v>
      </c>
      <c r="G253" s="165">
        <v>9814559.508191146</v>
      </c>
      <c r="H253" s="165">
        <f>INDEX('3.  UC Calculations by Hospital'!BS:BS,(MATCH('IGT Commitments by Affiliation'!A:A,'3.  UC Calculations by Hospital'!B:B,0)))</f>
        <v>413954.42</v>
      </c>
      <c r="I253" s="165">
        <f>INDEX('3.  UC Calculations by Hospital'!BR:BR,(MATCH('IGT Commitments by Affiliation'!$A:$A,'3.  UC Calculations by Hospital'!$B:$B,0)))</f>
        <v>944670.07304823771</v>
      </c>
      <c r="J253" s="178">
        <v>0.99611027613607583</v>
      </c>
      <c r="K253" s="176">
        <f t="shared" si="3"/>
        <v>412344.25161394908</v>
      </c>
    </row>
    <row r="254" spans="1:11" hidden="1">
      <c r="A254" s="271" t="s">
        <v>132</v>
      </c>
      <c r="B254" s="271" t="s">
        <v>1105</v>
      </c>
      <c r="C254" s="272" t="s">
        <v>1858</v>
      </c>
      <c r="D254" s="276" t="s">
        <v>1859</v>
      </c>
      <c r="E254" s="275">
        <v>22564216.131015852</v>
      </c>
      <c r="F254" s="275">
        <v>9852884.508191146</v>
      </c>
      <c r="G254" s="165">
        <v>38325</v>
      </c>
      <c r="H254" s="165">
        <f>INDEX('3.  UC Calculations by Hospital'!BS:BS,(MATCH('IGT Commitments by Affiliation'!A:A,'3.  UC Calculations by Hospital'!B:B,0)))</f>
        <v>413954.42</v>
      </c>
      <c r="I254" s="165">
        <f>INDEX('3.  UC Calculations by Hospital'!BR:BR,(MATCH('IGT Commitments by Affiliation'!$A:$A,'3.  UC Calculations by Hospital'!$B:$B,0)))</f>
        <v>944670.07304823771</v>
      </c>
      <c r="J254" s="178">
        <v>3.8897238639241842E-3</v>
      </c>
      <c r="K254" s="176">
        <f t="shared" si="3"/>
        <v>1610.1683860508945</v>
      </c>
    </row>
    <row r="255" spans="1:11" hidden="1">
      <c r="A255" s="271" t="s">
        <v>206</v>
      </c>
      <c r="B255" s="271" t="s">
        <v>1106</v>
      </c>
      <c r="C255" s="272" t="s">
        <v>1860</v>
      </c>
      <c r="D255" s="276" t="s">
        <v>1537</v>
      </c>
      <c r="E255" s="275">
        <v>23418684.017237406</v>
      </c>
      <c r="F255" s="275">
        <v>8442166.2260814309</v>
      </c>
      <c r="G255" s="165">
        <v>69817</v>
      </c>
      <c r="H255" s="165">
        <f>INDEX('3.  UC Calculations by Hospital'!BS:BS,(MATCH('IGT Commitments by Affiliation'!A:A,'3.  UC Calculations by Hospital'!B:B,0)))</f>
        <v>106806.96</v>
      </c>
      <c r="I255" s="165">
        <f>INDEX('3.  UC Calculations by Hospital'!BR:BR,(MATCH('IGT Commitments by Affiliation'!$A:$A,'3.  UC Calculations by Hospital'!$B:$B,0)))</f>
        <v>243740.21626590565</v>
      </c>
      <c r="J255" s="178">
        <v>8.2700337958645839E-3</v>
      </c>
      <c r="K255" s="176">
        <f t="shared" si="3"/>
        <v>883.29716883355684</v>
      </c>
    </row>
    <row r="256" spans="1:11" hidden="1">
      <c r="A256" s="271" t="s">
        <v>206</v>
      </c>
      <c r="B256" s="271" t="s">
        <v>1106</v>
      </c>
      <c r="C256" s="272" t="s">
        <v>1861</v>
      </c>
      <c r="D256" s="272" t="s">
        <v>1539</v>
      </c>
      <c r="E256" s="275">
        <v>23418684.017237406</v>
      </c>
      <c r="F256" s="275">
        <v>8442166.2260814309</v>
      </c>
      <c r="G256" s="165">
        <v>8372349.2260814309</v>
      </c>
      <c r="H256" s="165">
        <f>INDEX('3.  UC Calculations by Hospital'!BS:BS,(MATCH('IGT Commitments by Affiliation'!A:A,'3.  UC Calculations by Hospital'!B:B,0)))</f>
        <v>106806.96</v>
      </c>
      <c r="I256" s="165">
        <f>INDEX('3.  UC Calculations by Hospital'!BR:BR,(MATCH('IGT Commitments by Affiliation'!$A:$A,'3.  UC Calculations by Hospital'!$B:$B,0)))</f>
        <v>243740.21626590565</v>
      </c>
      <c r="J256" s="178">
        <v>0.99172996620413545</v>
      </c>
      <c r="K256" s="176">
        <f t="shared" si="3"/>
        <v>105923.66283116645</v>
      </c>
    </row>
    <row r="257" spans="1:11" hidden="1">
      <c r="A257" s="271" t="s">
        <v>931</v>
      </c>
      <c r="B257" s="271" t="s">
        <v>1107</v>
      </c>
      <c r="C257" s="272" t="s">
        <v>1862</v>
      </c>
      <c r="D257" s="272" t="s">
        <v>1517</v>
      </c>
      <c r="E257" s="275">
        <v>10316477.028192854</v>
      </c>
      <c r="F257" s="275">
        <v>4520680.2337541087</v>
      </c>
      <c r="G257" s="275">
        <v>4520680.2337541087</v>
      </c>
      <c r="H257" s="165">
        <f>INDEX('3.  UC Calculations by Hospital'!BS:BS,(MATCH('IGT Commitments by Affiliation'!A:A,'3.  UC Calculations by Hospital'!B:B,0)))</f>
        <v>26481.71</v>
      </c>
      <c r="I257" s="165">
        <f>INDEX('3.  UC Calculations by Hospital'!BR:BR,(MATCH('IGT Commitments by Affiliation'!$A:$A,'3.  UC Calculations by Hospital'!$B:$B,0)))</f>
        <v>60432.949058389757</v>
      </c>
      <c r="J257" s="178">
        <v>1</v>
      </c>
      <c r="K257" s="176">
        <f t="shared" si="3"/>
        <v>26481.71</v>
      </c>
    </row>
    <row r="258" spans="1:11" hidden="1">
      <c r="A258" s="271" t="s">
        <v>375</v>
      </c>
      <c r="B258" s="271" t="s">
        <v>373</v>
      </c>
      <c r="C258" s="272" t="s">
        <v>1863</v>
      </c>
      <c r="D258" s="272" t="s">
        <v>1864</v>
      </c>
      <c r="E258" s="275">
        <v>1876833.6488116833</v>
      </c>
      <c r="F258" s="275">
        <v>670272.46351527958</v>
      </c>
      <c r="G258" s="275">
        <v>670272.46</v>
      </c>
      <c r="H258" s="165">
        <f>INDEX('3.  UC Calculations by Hospital'!BS:BS,(MATCH('IGT Commitments by Affiliation'!A:A,'3.  UC Calculations by Hospital'!B:B,0)))</f>
        <v>27926.36</v>
      </c>
      <c r="I258" s="165">
        <f>INDEX('3.  UC Calculations by Hospital'!BR:BR,(MATCH('IGT Commitments by Affiliation'!$A:$A,'3.  UC Calculations by Hospital'!$B:$B,0)))</f>
        <v>63729.71285796701</v>
      </c>
      <c r="J258" s="178">
        <v>0.99999999475544676</v>
      </c>
      <c r="K258" s="176">
        <f t="shared" si="3"/>
        <v>27926.359853538717</v>
      </c>
    </row>
    <row r="259" spans="1:11" hidden="1">
      <c r="A259" s="271" t="s">
        <v>317</v>
      </c>
      <c r="B259" s="271" t="s">
        <v>1108</v>
      </c>
      <c r="C259" s="272" t="s">
        <v>1865</v>
      </c>
      <c r="D259" s="272" t="s">
        <v>1108</v>
      </c>
      <c r="E259" s="275">
        <v>1658923.8356976723</v>
      </c>
      <c r="F259" s="275">
        <v>583329.15633072006</v>
      </c>
      <c r="G259" s="275">
        <v>583329.16</v>
      </c>
      <c r="H259" s="165">
        <f>INDEX('3.  UC Calculations by Hospital'!BS:BS,(MATCH('IGT Commitments by Affiliation'!A:A,'3.  UC Calculations by Hospital'!B:B,0)))</f>
        <v>28849.93</v>
      </c>
      <c r="I259" s="165">
        <f>INDEX('3.  UC Calculations by Hospital'!BR:BR,(MATCH('IGT Commitments by Affiliation'!$A:$A,'3.  UC Calculations by Hospital'!$B:$B,0)))</f>
        <v>65837.362326740054</v>
      </c>
      <c r="J259" s="178">
        <v>1.0000000062902392</v>
      </c>
      <c r="K259" s="176">
        <f t="shared" ref="K259:K322" si="4">IF(H259&gt;0,H259*J259,0)</f>
        <v>28849.930181472962</v>
      </c>
    </row>
    <row r="260" spans="1:11" hidden="1">
      <c r="A260" s="271" t="s">
        <v>239</v>
      </c>
      <c r="B260" s="271" t="s">
        <v>852</v>
      </c>
      <c r="C260" s="272" t="s">
        <v>1866</v>
      </c>
      <c r="D260" s="272" t="s">
        <v>668</v>
      </c>
      <c r="E260" s="275">
        <v>9218170.3137042932</v>
      </c>
      <c r="F260" s="275">
        <v>2907332.942821221</v>
      </c>
      <c r="G260" s="275">
        <v>2907332.942821221</v>
      </c>
      <c r="H260" s="165">
        <f>INDEX('3.  UC Calculations by Hospital'!BS:BS,(MATCH('IGT Commitments by Affiliation'!A:A,'3.  UC Calculations by Hospital'!B:B,0)))</f>
        <v>-20132.14</v>
      </c>
      <c r="I260" s="165">
        <f>INDEX('3.  UC Calculations by Hospital'!BR:BR,(MATCH('IGT Commitments by Affiliation'!$A:$A,'3.  UC Calculations by Hospital'!$B:$B,0)))</f>
        <v>-45942.823628156446</v>
      </c>
      <c r="J260" s="178">
        <v>1</v>
      </c>
      <c r="K260" s="176">
        <f t="shared" si="4"/>
        <v>0</v>
      </c>
    </row>
    <row r="261" spans="1:11" hidden="1">
      <c r="A261" s="271" t="s">
        <v>382</v>
      </c>
      <c r="B261" s="271" t="s">
        <v>1109</v>
      </c>
      <c r="C261" s="272" t="s">
        <v>1867</v>
      </c>
      <c r="D261" s="272" t="s">
        <v>1868</v>
      </c>
      <c r="E261" s="275">
        <v>1095774.4758915405</v>
      </c>
      <c r="F261" s="275">
        <v>480168.37533567304</v>
      </c>
      <c r="G261" s="275">
        <v>480168.38</v>
      </c>
      <c r="H261" s="165">
        <f>INDEX('3.  UC Calculations by Hospital'!BS:BS,(MATCH('IGT Commitments by Affiliation'!A:A,'3.  UC Calculations by Hospital'!B:B,0)))</f>
        <v>5026.72</v>
      </c>
      <c r="I261" s="165">
        <f>INDEX('3.  UC Calculations by Hospital'!BR:BR,(MATCH('IGT Commitments by Affiliation'!$A:$A,'3.  UC Calculations by Hospital'!$B:$B,0)))</f>
        <v>11471.304222011007</v>
      </c>
      <c r="J261" s="178">
        <v>1.0000000097139403</v>
      </c>
      <c r="K261" s="176">
        <f t="shared" si="4"/>
        <v>5026.7200488292583</v>
      </c>
    </row>
    <row r="262" spans="1:11" hidden="1">
      <c r="A262" s="271" t="s">
        <v>193</v>
      </c>
      <c r="B262" s="271" t="s">
        <v>1110</v>
      </c>
      <c r="C262" s="272" t="s">
        <v>1869</v>
      </c>
      <c r="D262" s="272" t="s">
        <v>668</v>
      </c>
      <c r="E262" s="275">
        <v>28332749.905268233</v>
      </c>
      <c r="F262" s="275">
        <v>9680301.5171225406</v>
      </c>
      <c r="G262" s="165">
        <v>9250013.788819205</v>
      </c>
      <c r="H262" s="165">
        <f>INDEX('3.  UC Calculations by Hospital'!BS:BS,(MATCH('IGT Commitments by Affiliation'!A:A,'3.  UC Calculations by Hospital'!B:B,0)))</f>
        <v>194574.02</v>
      </c>
      <c r="I262" s="165">
        <f>INDEX('3.  UC Calculations by Hospital'!BR:BR,(MATCH('IGT Commitments by Affiliation'!$A:$A,'3.  UC Calculations by Hospital'!$B:$B,0)))</f>
        <v>444030.17406260408</v>
      </c>
      <c r="J262" s="178">
        <v>0.95555017294221245</v>
      </c>
      <c r="K262" s="176">
        <f t="shared" si="4"/>
        <v>185925.2384610615</v>
      </c>
    </row>
    <row r="263" spans="1:11" hidden="1">
      <c r="A263" s="271" t="s">
        <v>193</v>
      </c>
      <c r="B263" s="271" t="s">
        <v>1110</v>
      </c>
      <c r="C263" s="272" t="s">
        <v>1870</v>
      </c>
      <c r="D263" s="276" t="s">
        <v>1513</v>
      </c>
      <c r="E263" s="275">
        <v>28332749.905268233</v>
      </c>
      <c r="F263" s="275">
        <v>9680301.5171225406</v>
      </c>
      <c r="G263" s="165">
        <v>430287.73</v>
      </c>
      <c r="H263" s="165">
        <f>INDEX('3.  UC Calculations by Hospital'!BS:BS,(MATCH('IGT Commitments by Affiliation'!A:A,'3.  UC Calculations by Hospital'!B:B,0)))</f>
        <v>194574.02</v>
      </c>
      <c r="I263" s="165">
        <f>INDEX('3.  UC Calculations by Hospital'!BR:BR,(MATCH('IGT Commitments by Affiliation'!$A:$A,'3.  UC Calculations by Hospital'!$B:$B,0)))</f>
        <v>444030.17406260408</v>
      </c>
      <c r="J263" s="178">
        <v>4.4449827233057362E-2</v>
      </c>
      <c r="K263" s="176">
        <f t="shared" si="4"/>
        <v>8648.7815730414477</v>
      </c>
    </row>
    <row r="264" spans="1:11" hidden="1">
      <c r="A264" s="271" t="s">
        <v>335</v>
      </c>
      <c r="B264" s="271" t="s">
        <v>333</v>
      </c>
      <c r="C264" s="272" t="s">
        <v>1871</v>
      </c>
      <c r="D264" s="272" t="s">
        <v>1609</v>
      </c>
      <c r="E264" s="275">
        <v>46627825.679778993</v>
      </c>
      <c r="F264" s="275">
        <v>16142115.004233154</v>
      </c>
      <c r="G264" s="275">
        <v>16142115</v>
      </c>
      <c r="H264" s="165">
        <f>INDEX('3.  UC Calculations by Hospital'!BS:BS,(MATCH('IGT Commitments by Affiliation'!A:A,'3.  UC Calculations by Hospital'!B:B,0)))</f>
        <v>121665.56</v>
      </c>
      <c r="I264" s="165">
        <f>INDEX('3.  UC Calculations by Hospital'!BR:BR,(MATCH('IGT Commitments by Affiliation'!$A:$A,'3.  UC Calculations by Hospital'!$B:$B,0)))</f>
        <v>277648.49177337438</v>
      </c>
      <c r="J264" s="178">
        <v>0.99999999973775722</v>
      </c>
      <c r="K264" s="176">
        <f t="shared" si="4"/>
        <v>121665.55996809408</v>
      </c>
    </row>
    <row r="265" spans="1:11" hidden="1">
      <c r="A265" s="271" t="s">
        <v>449</v>
      </c>
      <c r="B265" s="271" t="s">
        <v>1111</v>
      </c>
      <c r="C265" s="272" t="s">
        <v>1872</v>
      </c>
      <c r="D265" s="272" t="s">
        <v>1609</v>
      </c>
      <c r="E265" s="275">
        <v>19534543.692250758</v>
      </c>
      <c r="F265" s="275">
        <v>6724502.7957302826</v>
      </c>
      <c r="G265" s="275">
        <v>6724502.7999999998</v>
      </c>
      <c r="H265" s="165">
        <f>INDEX('3.  UC Calculations by Hospital'!BS:BS,(MATCH('IGT Commitments by Affiliation'!A:A,'3.  UC Calculations by Hospital'!B:B,0)))</f>
        <v>6424.77</v>
      </c>
      <c r="I265" s="165">
        <f>INDEX('3.  UC Calculations by Hospital'!BR:BR,(MATCH('IGT Commitments by Affiliation'!$A:$A,'3.  UC Calculations by Hospital'!$B:$B,0)))</f>
        <v>14661.749811225571</v>
      </c>
      <c r="J265" s="178">
        <v>1.0000000006349492</v>
      </c>
      <c r="K265" s="176">
        <f t="shared" si="4"/>
        <v>6424.7700040794034</v>
      </c>
    </row>
    <row r="266" spans="1:11" hidden="1">
      <c r="A266" s="271" t="s">
        <v>107</v>
      </c>
      <c r="B266" s="271" t="s">
        <v>1112</v>
      </c>
      <c r="C266" s="272" t="s">
        <v>1873</v>
      </c>
      <c r="D266" s="272" t="s">
        <v>1609</v>
      </c>
      <c r="E266" s="275">
        <v>4489024.0799461044</v>
      </c>
      <c r="F266" s="275">
        <v>1488449.8028163828</v>
      </c>
      <c r="G266" s="275">
        <v>1488449.8</v>
      </c>
      <c r="H266" s="165">
        <f>INDEX('3.  UC Calculations by Hospital'!BS:BS,(MATCH('IGT Commitments by Affiliation'!A:A,'3.  UC Calculations by Hospital'!B:B,0)))</f>
        <v>1014763.99</v>
      </c>
      <c r="I266" s="165">
        <f>INDEX('3.  UC Calculations by Hospital'!BR:BR,(MATCH('IGT Commitments by Affiliation'!$A:$A,'3.  UC Calculations by Hospital'!$B:$B,0)))</f>
        <v>2315755.3536360133</v>
      </c>
      <c r="J266" s="178">
        <v>0.99999999810784157</v>
      </c>
      <c r="K266" s="176">
        <f t="shared" si="4"/>
        <v>1014763.9880799057</v>
      </c>
    </row>
    <row r="267" spans="1:11" hidden="1">
      <c r="A267" s="271" t="s">
        <v>139</v>
      </c>
      <c r="B267" s="271" t="s">
        <v>1113</v>
      </c>
      <c r="C267" s="272" t="s">
        <v>1874</v>
      </c>
      <c r="D267" s="272" t="s">
        <v>1609</v>
      </c>
      <c r="E267" s="275">
        <v>1576890.8696423613</v>
      </c>
      <c r="F267" s="275">
        <v>596823.96964128269</v>
      </c>
      <c r="G267" s="275">
        <v>596823.97</v>
      </c>
      <c r="H267" s="165">
        <f>INDEX('3.  UC Calculations by Hospital'!BS:BS,(MATCH('IGT Commitments by Affiliation'!A:A,'3.  UC Calculations by Hospital'!B:B,0)))</f>
        <v>-3875.35</v>
      </c>
      <c r="I267" s="165">
        <f>INDEX('3.  UC Calculations by Hospital'!BR:BR,(MATCH('IGT Commitments by Affiliation'!$A:$A,'3.  UC Calculations by Hospital'!$B:$B,0)))</f>
        <v>-8843.7993653109297</v>
      </c>
      <c r="J267" s="178">
        <v>1.0000000006010437</v>
      </c>
      <c r="K267" s="176">
        <f t="shared" si="4"/>
        <v>0</v>
      </c>
    </row>
    <row r="268" spans="1:11" hidden="1">
      <c r="A268" s="271" t="s">
        <v>447</v>
      </c>
      <c r="B268" s="271" t="s">
        <v>1114</v>
      </c>
      <c r="C268" s="272" t="s">
        <v>1875</v>
      </c>
      <c r="D268" s="272" t="s">
        <v>1609</v>
      </c>
      <c r="E268" s="275">
        <v>4434941.7058682162</v>
      </c>
      <c r="F268" s="275">
        <v>1498602.0142474524</v>
      </c>
      <c r="G268" s="275">
        <v>1498602.01</v>
      </c>
      <c r="H268" s="165">
        <f>INDEX('3.  UC Calculations by Hospital'!BS:BS,(MATCH('IGT Commitments by Affiliation'!A:A,'3.  UC Calculations by Hospital'!B:B,0)))</f>
        <v>34054.379999999997</v>
      </c>
      <c r="I268" s="165">
        <f>INDEX('3.  UC Calculations by Hospital'!BR:BR,(MATCH('IGT Commitments by Affiliation'!$A:$A,'3.  UC Calculations by Hospital'!$B:$B,0)))</f>
        <v>77714.260237246053</v>
      </c>
      <c r="J268" s="178">
        <v>0.99999999716572352</v>
      </c>
      <c r="K268" s="176">
        <f t="shared" si="4"/>
        <v>34054.379903480469</v>
      </c>
    </row>
    <row r="269" spans="1:11" hidden="1">
      <c r="A269" s="271" t="s">
        <v>111</v>
      </c>
      <c r="B269" s="271" t="s">
        <v>1115</v>
      </c>
      <c r="C269" s="272" t="s">
        <v>1876</v>
      </c>
      <c r="D269" s="272" t="s">
        <v>1877</v>
      </c>
      <c r="E269" s="275">
        <v>2925444.0646432736</v>
      </c>
      <c r="F269" s="275">
        <v>780391.61775868246</v>
      </c>
      <c r="G269" s="275">
        <v>702352.45598281419</v>
      </c>
      <c r="H269" s="165">
        <f>INDEX('3.  UC Calculations by Hospital'!BS:BS,(MATCH('IGT Commitments by Affiliation'!A:A,'3.  UC Calculations by Hospital'!B:B,0)))</f>
        <v>10027.81</v>
      </c>
      <c r="I269" s="165">
        <f>INDEX('3.  UC Calculations by Hospital'!BR:BR,(MATCH('IGT Commitments by Affiliation'!$A:$A,'3.  UC Calculations by Hospital'!$B:$B,0)))</f>
        <v>22884.106510185637</v>
      </c>
      <c r="J269" s="178">
        <v>0.9</v>
      </c>
      <c r="K269" s="176">
        <f t="shared" si="4"/>
        <v>9025.0290000000005</v>
      </c>
    </row>
    <row r="270" spans="1:11" hidden="1">
      <c r="A270" s="271" t="s">
        <v>111</v>
      </c>
      <c r="B270" s="271" t="s">
        <v>1115</v>
      </c>
      <c r="C270" s="272" t="s">
        <v>1878</v>
      </c>
      <c r="D270" s="272" t="s">
        <v>1609</v>
      </c>
      <c r="E270" s="275">
        <v>2925444.0646432736</v>
      </c>
      <c r="F270" s="275">
        <v>780391.61775868246</v>
      </c>
      <c r="G270" s="275">
        <v>78039.16</v>
      </c>
      <c r="H270" s="165">
        <f>INDEX('3.  UC Calculations by Hospital'!BS:BS,(MATCH('IGT Commitments by Affiliation'!A:A,'3.  UC Calculations by Hospital'!B:B,0)))</f>
        <v>10027.81</v>
      </c>
      <c r="I270" s="165">
        <f>INDEX('3.  UC Calculations by Hospital'!BR:BR,(MATCH('IGT Commitments by Affiliation'!$A:$A,'3.  UC Calculations by Hospital'!$B:$B,0)))</f>
        <v>22884.106510185637</v>
      </c>
      <c r="J270" s="178">
        <v>9.9999997724388362E-2</v>
      </c>
      <c r="K270" s="176">
        <f t="shared" si="4"/>
        <v>1002.7809771805988</v>
      </c>
    </row>
    <row r="271" spans="1:11" hidden="1">
      <c r="A271" s="271" t="s">
        <v>507</v>
      </c>
      <c r="B271" s="271" t="s">
        <v>505</v>
      </c>
      <c r="C271" s="272" t="s">
        <v>1879</v>
      </c>
      <c r="D271" s="282" t="s">
        <v>1880</v>
      </c>
      <c r="E271" s="275">
        <v>19625031.554124657</v>
      </c>
      <c r="F271" s="275">
        <v>6460268.753065425</v>
      </c>
      <c r="G271" s="275">
        <v>6460268.75</v>
      </c>
      <c r="H271" s="165">
        <f>INDEX('3.  UC Calculations by Hospital'!BS:BS,(MATCH('IGT Commitments by Affiliation'!A:A,'3.  UC Calculations by Hospital'!B:B,0)))</f>
        <v>129641.73</v>
      </c>
      <c r="I271" s="165">
        <f>INDEX('3.  UC Calculations by Hospital'!BR:BR,(MATCH('IGT Commitments by Affiliation'!$A:$A,'3.  UC Calculations by Hospital'!$B:$B,0)))</f>
        <v>295850.60991184693</v>
      </c>
      <c r="J271" s="178">
        <v>0.99999999952549579</v>
      </c>
      <c r="K271" s="176">
        <f t="shared" si="4"/>
        <v>129641.72993848445</v>
      </c>
    </row>
    <row r="272" spans="1:11" hidden="1">
      <c r="A272" s="271" t="s">
        <v>972</v>
      </c>
      <c r="B272" s="271" t="s">
        <v>973</v>
      </c>
      <c r="C272" s="272" t="s">
        <v>1881</v>
      </c>
      <c r="D272" s="287" t="s">
        <v>1882</v>
      </c>
      <c r="E272" s="275">
        <v>5846243.0014995439</v>
      </c>
      <c r="F272" s="275">
        <v>2561823.6832571002</v>
      </c>
      <c r="G272" s="275">
        <v>2561823.6800000002</v>
      </c>
      <c r="H272" s="165">
        <f>INDEX('3.  UC Calculations by Hospital'!BS:BS,(MATCH('IGT Commitments by Affiliation'!A:A,'3.  UC Calculations by Hospital'!B:B,0)))</f>
        <v>1845312</v>
      </c>
      <c r="I272" s="165">
        <f>INDEX('3.  UC Calculations by Hospital'!BR:BR,(MATCH('IGT Commitments by Affiliation'!$A:$A,'3.  UC Calculations by Hospital'!$B:$B,0)))</f>
        <v>4211118.226325525</v>
      </c>
      <c r="J272" s="178">
        <v>0.99999999872860101</v>
      </c>
      <c r="K272" s="176">
        <f t="shared" si="4"/>
        <v>1845311.9976538722</v>
      </c>
    </row>
    <row r="273" spans="1:11" hidden="1">
      <c r="A273" s="271" t="s">
        <v>381</v>
      </c>
      <c r="B273" s="271" t="s">
        <v>379</v>
      </c>
      <c r="C273" s="272" t="s">
        <v>1883</v>
      </c>
      <c r="D273" s="272" t="s">
        <v>1609</v>
      </c>
      <c r="E273" s="275">
        <v>143728970.66758811</v>
      </c>
      <c r="F273" s="275">
        <v>52227807.078167111</v>
      </c>
      <c r="G273" s="275">
        <v>52227807.079999998</v>
      </c>
      <c r="H273" s="165">
        <f>INDEX('3.  UC Calculations by Hospital'!BS:BS,(MATCH('IGT Commitments by Affiliation'!A:A,'3.  UC Calculations by Hospital'!B:B,0)))</f>
        <v>-453050.69</v>
      </c>
      <c r="I273" s="165">
        <f>INDEX('3.  UC Calculations by Hospital'!BR:BR,(MATCH('IGT Commitments by Affiliation'!$A:$A,'3.  UC Calculations by Hospital'!$B:$B,0)))</f>
        <v>-1033890.223935999</v>
      </c>
      <c r="J273" s="178">
        <v>1.0000000000350941</v>
      </c>
      <c r="K273" s="176">
        <f t="shared" si="4"/>
        <v>0</v>
      </c>
    </row>
    <row r="274" spans="1:11" hidden="1">
      <c r="A274" s="271" t="s">
        <v>486</v>
      </c>
      <c r="B274" s="271" t="s">
        <v>484</v>
      </c>
      <c r="C274" s="272" t="s">
        <v>1884</v>
      </c>
      <c r="D274" s="272" t="s">
        <v>1877</v>
      </c>
      <c r="E274" s="275">
        <v>22295917.012070809</v>
      </c>
      <c r="F274" s="275">
        <v>7684684.5366734285</v>
      </c>
      <c r="G274" s="165">
        <v>6009927.8799999999</v>
      </c>
      <c r="H274" s="165">
        <f>INDEX('3.  UC Calculations by Hospital'!BS:BS,(MATCH('IGT Commitments by Affiliation'!A:A,'3.  UC Calculations by Hospital'!B:B,0)))</f>
        <v>-14561.54</v>
      </c>
      <c r="I274" s="165">
        <f>INDEX('3.  UC Calculations by Hospital'!BR:BR,(MATCH('IGT Commitments by Affiliation'!$A:$A,'3.  UC Calculations by Hospital'!$B:$B,0)))</f>
        <v>-33230.370677137747</v>
      </c>
      <c r="J274" s="178">
        <v>0.78206565947098683</v>
      </c>
      <c r="K274" s="176">
        <f t="shared" si="4"/>
        <v>0</v>
      </c>
    </row>
    <row r="275" spans="1:11" hidden="1">
      <c r="A275" s="271" t="s">
        <v>486</v>
      </c>
      <c r="B275" s="271" t="s">
        <v>484</v>
      </c>
      <c r="C275" s="272" t="s">
        <v>1885</v>
      </c>
      <c r="D275" s="272" t="s">
        <v>1609</v>
      </c>
      <c r="E275" s="275">
        <v>22295917.012070809</v>
      </c>
      <c r="F275" s="275">
        <v>7684684.5366734285</v>
      </c>
      <c r="G275" s="165">
        <v>667658.86</v>
      </c>
      <c r="H275" s="165">
        <f>INDEX('3.  UC Calculations by Hospital'!BS:BS,(MATCH('IGT Commitments by Affiliation'!A:A,'3.  UC Calculations by Hospital'!B:B,0)))</f>
        <v>-14561.54</v>
      </c>
      <c r="I275" s="165">
        <f>INDEX('3.  UC Calculations by Hospital'!BR:BR,(MATCH('IGT Commitments by Affiliation'!$A:$A,'3.  UC Calculations by Hospital'!$B:$B,0)))</f>
        <v>-33230.370677137747</v>
      </c>
      <c r="J275" s="178">
        <v>8.6881752505746757E-2</v>
      </c>
      <c r="K275" s="176">
        <f t="shared" si="4"/>
        <v>0</v>
      </c>
    </row>
    <row r="276" spans="1:11" hidden="1">
      <c r="A276" s="271" t="s">
        <v>486</v>
      </c>
      <c r="B276" s="271" t="s">
        <v>484</v>
      </c>
      <c r="C276" s="272" t="s">
        <v>1886</v>
      </c>
      <c r="D276" s="276" t="s">
        <v>1887</v>
      </c>
      <c r="E276" s="275">
        <v>22295917.012070809</v>
      </c>
      <c r="F276" s="275">
        <v>7684684.5366734285</v>
      </c>
      <c r="G276" s="165">
        <v>1007098</v>
      </c>
      <c r="H276" s="165">
        <f>INDEX('3.  UC Calculations by Hospital'!BS:BS,(MATCH('IGT Commitments by Affiliation'!A:A,'3.  UC Calculations by Hospital'!B:B,0)))</f>
        <v>-14561.54</v>
      </c>
      <c r="I276" s="165">
        <f>INDEX('3.  UC Calculations by Hospital'!BR:BR,(MATCH('IGT Commitments by Affiliation'!$A:$A,'3.  UC Calculations by Hospital'!$B:$B,0)))</f>
        <v>-33230.370677137747</v>
      </c>
      <c r="J276" s="178">
        <v>0.1310526144819415</v>
      </c>
      <c r="K276" s="176">
        <f t="shared" si="4"/>
        <v>0</v>
      </c>
    </row>
    <row r="277" spans="1:11" hidden="1">
      <c r="A277" s="271" t="s">
        <v>532</v>
      </c>
      <c r="B277" s="271" t="s">
        <v>530</v>
      </c>
      <c r="C277" s="272" t="s">
        <v>1888</v>
      </c>
      <c r="D277" s="288" t="s">
        <v>1877</v>
      </c>
      <c r="E277" s="275">
        <v>3067140.7323876605</v>
      </c>
      <c r="F277" s="275">
        <v>987461.97947227268</v>
      </c>
      <c r="G277" s="165">
        <v>888715.7815250454</v>
      </c>
      <c r="H277" s="165">
        <f>INDEX('3.  UC Calculations by Hospital'!BS:BS,(MATCH('IGT Commitments by Affiliation'!A:A,'3.  UC Calculations by Hospital'!B:B,0)))</f>
        <v>-4787.2700000000004</v>
      </c>
      <c r="I277" s="165">
        <f>INDEX('3.  UC Calculations by Hospital'!BR:BR,(MATCH('IGT Commitments by Affiliation'!$A:$A,'3.  UC Calculations by Hospital'!$B:$B,0)))</f>
        <v>-10924.870131590287</v>
      </c>
      <c r="J277" s="178">
        <v>0.9</v>
      </c>
      <c r="K277" s="176">
        <f t="shared" si="4"/>
        <v>0</v>
      </c>
    </row>
    <row r="278" spans="1:11" hidden="1">
      <c r="A278" s="271" t="s">
        <v>532</v>
      </c>
      <c r="B278" s="271" t="s">
        <v>530</v>
      </c>
      <c r="C278" s="272" t="s">
        <v>1889</v>
      </c>
      <c r="D278" s="272" t="s">
        <v>1609</v>
      </c>
      <c r="E278" s="275">
        <v>3067140.7323876605</v>
      </c>
      <c r="F278" s="275">
        <v>987461.97947227268</v>
      </c>
      <c r="G278" s="275">
        <v>98746.2</v>
      </c>
      <c r="H278" s="165">
        <f>INDEX('3.  UC Calculations by Hospital'!BS:BS,(MATCH('IGT Commitments by Affiliation'!A:A,'3.  UC Calculations by Hospital'!B:B,0)))</f>
        <v>-4787.2700000000004</v>
      </c>
      <c r="I278" s="165">
        <f>INDEX('3.  UC Calculations by Hospital'!BR:BR,(MATCH('IGT Commitments by Affiliation'!$A:$A,'3.  UC Calculations by Hospital'!$B:$B,0)))</f>
        <v>-10924.870131590287</v>
      </c>
      <c r="J278" s="178">
        <v>0.10000000207883723</v>
      </c>
      <c r="K278" s="176">
        <f t="shared" si="4"/>
        <v>0</v>
      </c>
    </row>
    <row r="279" spans="1:11" hidden="1">
      <c r="A279" s="271" t="s">
        <v>883</v>
      </c>
      <c r="B279" s="271" t="s">
        <v>884</v>
      </c>
      <c r="C279" s="272" t="s">
        <v>1890</v>
      </c>
      <c r="D279" s="276" t="s">
        <v>1669</v>
      </c>
      <c r="E279" s="275">
        <v>15989972.703873366</v>
      </c>
      <c r="F279" s="275">
        <v>5564821.0183893088</v>
      </c>
      <c r="G279" s="275">
        <v>5564821.0199999996</v>
      </c>
      <c r="H279" s="165">
        <f>INDEX('3.  UC Calculations by Hospital'!BS:BS,(MATCH('IGT Commitments by Affiliation'!A:A,'3.  UC Calculations by Hospital'!B:B,0)))</f>
        <v>-45003.46</v>
      </c>
      <c r="I279" s="165">
        <f>INDEX('3.  UC Calculations by Hospital'!BR:BR,(MATCH('IGT Commitments by Affiliation'!$A:$A,'3.  UC Calculations by Hospital'!$B:$B,0)))</f>
        <v>-102700.74116355833</v>
      </c>
      <c r="J279" s="178">
        <v>1.0000000002894416</v>
      </c>
      <c r="K279" s="176">
        <f t="shared" si="4"/>
        <v>0</v>
      </c>
    </row>
    <row r="280" spans="1:11" hidden="1">
      <c r="A280" s="271" t="s">
        <v>44</v>
      </c>
      <c r="B280" s="271" t="s">
        <v>1116</v>
      </c>
      <c r="C280" s="272" t="s">
        <v>1891</v>
      </c>
      <c r="D280" s="272" t="s">
        <v>1517</v>
      </c>
      <c r="E280" s="275">
        <v>14445273.828820873</v>
      </c>
      <c r="F280" s="275">
        <v>6329918.9917893065</v>
      </c>
      <c r="G280" s="275">
        <v>6329918.9917893065</v>
      </c>
      <c r="H280" s="165">
        <f>INDEX('3.  UC Calculations by Hospital'!BS:BS,(MATCH('IGT Commitments by Affiliation'!A:A,'3.  UC Calculations by Hospital'!B:B,0)))</f>
        <v>68847.48</v>
      </c>
      <c r="I280" s="165">
        <f>INDEX('3.  UC Calculations by Hospital'!BR:BR,(MATCH('IGT Commitments by Affiliation'!$A:$A,'3.  UC Calculations by Hospital'!$B:$B,0)))</f>
        <v>157114.28688019887</v>
      </c>
      <c r="J280" s="178">
        <v>1</v>
      </c>
      <c r="K280" s="176">
        <f t="shared" si="4"/>
        <v>68847.48</v>
      </c>
    </row>
    <row r="281" spans="1:11" hidden="1">
      <c r="A281" s="271" t="s">
        <v>148</v>
      </c>
      <c r="B281" s="271" t="s">
        <v>1117</v>
      </c>
      <c r="C281" s="272" t="s">
        <v>1892</v>
      </c>
      <c r="D281" s="272" t="s">
        <v>1893</v>
      </c>
      <c r="E281" s="275">
        <v>29404439.390008036</v>
      </c>
      <c r="F281" s="275">
        <v>9234507.2371335216</v>
      </c>
      <c r="G281" s="275">
        <v>9234507.2371335216</v>
      </c>
      <c r="H281" s="165">
        <f>INDEX('3.  UC Calculations by Hospital'!BS:BS,(MATCH('IGT Commitments by Affiliation'!A:A,'3.  UC Calculations by Hospital'!B:B,0)))</f>
        <v>22433.13</v>
      </c>
      <c r="I281" s="165">
        <f>INDEX('3.  UC Calculations by Hospital'!BR:BR,(MATCH('IGT Commitments by Affiliation'!$A:$A,'3.  UC Calculations by Hospital'!$B:$B,0)))</f>
        <v>51193.830569013953</v>
      </c>
      <c r="J281" s="178">
        <v>1</v>
      </c>
      <c r="K281" s="176">
        <f t="shared" si="4"/>
        <v>22433.13</v>
      </c>
    </row>
    <row r="282" spans="1:11" hidden="1">
      <c r="A282" s="271" t="s">
        <v>389</v>
      </c>
      <c r="B282" s="271" t="s">
        <v>1894</v>
      </c>
      <c r="C282" s="272" t="s">
        <v>1895</v>
      </c>
      <c r="D282" s="276" t="s">
        <v>1524</v>
      </c>
      <c r="E282" s="275">
        <v>335055</v>
      </c>
      <c r="F282" s="275">
        <v>110402.228888</v>
      </c>
      <c r="G282" s="275">
        <v>110402.228888</v>
      </c>
      <c r="H282" s="165" t="e">
        <f>INDEX('3.  UC Calculations by Hospital'!BS:BS,(MATCH('IGT Commitments by Affiliation'!A:A,'3.  UC Calculations by Hospital'!B:B,0)))</f>
        <v>#N/A</v>
      </c>
      <c r="I282" s="165" t="e">
        <f>INDEX('3.  UC Calculations by Hospital'!BR:BR,(MATCH('IGT Commitments by Affiliation'!$A:$A,'3.  UC Calculations by Hospital'!$B:$B,0)))</f>
        <v>#N/A</v>
      </c>
      <c r="J282" s="178">
        <v>1</v>
      </c>
      <c r="K282" s="176" t="e">
        <f t="shared" si="4"/>
        <v>#N/A</v>
      </c>
    </row>
    <row r="283" spans="1:11" hidden="1">
      <c r="A283" s="271" t="s">
        <v>395</v>
      </c>
      <c r="B283" s="271" t="s">
        <v>681</v>
      </c>
      <c r="C283" s="272" t="s">
        <v>1896</v>
      </c>
      <c r="D283" s="276" t="s">
        <v>681</v>
      </c>
      <c r="E283" s="275">
        <v>67981321.800146282</v>
      </c>
      <c r="F283" s="275">
        <v>22548289.582610101</v>
      </c>
      <c r="G283" s="275">
        <v>22548289.579999998</v>
      </c>
      <c r="H283" s="165">
        <f>INDEX('3.  UC Calculations by Hospital'!BS:BS,(MATCH('IGT Commitments by Affiliation'!A:A,'3.  UC Calculations by Hospital'!B:B,0)))</f>
        <v>584943.72</v>
      </c>
      <c r="I283" s="165">
        <f>INDEX('3.  UC Calculations by Hospital'!BR:BR,(MATCH('IGT Commitments by Affiliation'!$A:$A,'3.  UC Calculations by Hospital'!$B:$B,0)))</f>
        <v>1334878.4268009178</v>
      </c>
      <c r="J283" s="178">
        <v>0.99999999988424393</v>
      </c>
      <c r="K283" s="176">
        <f t="shared" si="4"/>
        <v>584943.71993228921</v>
      </c>
    </row>
    <row r="284" spans="1:11" hidden="1">
      <c r="A284" s="271" t="s">
        <v>398</v>
      </c>
      <c r="B284" s="271" t="s">
        <v>744</v>
      </c>
      <c r="C284" s="272" t="s">
        <v>1897</v>
      </c>
      <c r="D284" s="276" t="s">
        <v>1598</v>
      </c>
      <c r="E284" s="275">
        <v>846097.92820621305</v>
      </c>
      <c r="F284" s="275">
        <v>320453.38057396252</v>
      </c>
      <c r="G284" s="275">
        <v>320453.38</v>
      </c>
      <c r="H284" s="165">
        <f>INDEX('3.  UC Calculations by Hospital'!BS:BS,(MATCH('IGT Commitments by Affiliation'!A:A,'3.  UC Calculations by Hospital'!B:B,0)))</f>
        <v>3326.73</v>
      </c>
      <c r="I284" s="165">
        <f>INDEX('3.  UC Calculations by Hospital'!BR:BR,(MATCH('IGT Commitments by Affiliation'!$A:$A,'3.  UC Calculations by Hospital'!$B:$B,0)))</f>
        <v>7591.8094657424372</v>
      </c>
      <c r="J284" s="178">
        <v>0.99999999820890473</v>
      </c>
      <c r="K284" s="176">
        <f t="shared" si="4"/>
        <v>3326.7299940415096</v>
      </c>
    </row>
    <row r="285" spans="1:11" hidden="1">
      <c r="A285" s="271" t="s">
        <v>478</v>
      </c>
      <c r="B285" s="271" t="s">
        <v>867</v>
      </c>
      <c r="C285" s="272" t="s">
        <v>1898</v>
      </c>
      <c r="D285" s="276" t="s">
        <v>1899</v>
      </c>
      <c r="E285" s="275">
        <v>11259738.66</v>
      </c>
      <c r="F285" s="275">
        <v>3949944.65</v>
      </c>
      <c r="G285" s="275">
        <v>3949944.65</v>
      </c>
      <c r="H285" s="165">
        <f>INDEX('3.  UC Calculations by Hospital'!BS:BS,(MATCH('IGT Commitments by Affiliation'!A:A,'3.  UC Calculations by Hospital'!B:B,0)))</f>
        <v>-3840.67</v>
      </c>
      <c r="I285" s="165">
        <f>INDEX('3.  UC Calculations by Hospital'!BR:BR,(MATCH('IGT Commitments by Affiliation'!$A:$A,'3.  UC Calculations by Hospital'!$B:$B,0)))</f>
        <v>-8764.6700148908421</v>
      </c>
      <c r="J285" s="178">
        <v>1</v>
      </c>
      <c r="K285" s="176">
        <f t="shared" si="4"/>
        <v>0</v>
      </c>
    </row>
    <row r="286" spans="1:11" hidden="1">
      <c r="A286" s="271" t="s">
        <v>391</v>
      </c>
      <c r="B286" s="271" t="s">
        <v>390</v>
      </c>
      <c r="C286" s="272" t="s">
        <v>1900</v>
      </c>
      <c r="D286" s="276" t="s">
        <v>1751</v>
      </c>
      <c r="E286" s="275">
        <v>74427957.523664892</v>
      </c>
      <c r="F286" s="275">
        <v>25760328.365893956</v>
      </c>
      <c r="G286" s="275">
        <v>10000000</v>
      </c>
      <c r="H286" s="165">
        <f>INDEX('3.  UC Calculations by Hospital'!BS:BS,(MATCH('IGT Commitments by Affiliation'!A:A,'3.  UC Calculations by Hospital'!B:B,0)))</f>
        <v>112374.63</v>
      </c>
      <c r="I286" s="165">
        <f>INDEX('3.  UC Calculations by Hospital'!BR:BR,(MATCH('IGT Commitments by Affiliation'!$A:$A,'3.  UC Calculations by Hospital'!$B:$B,0)))</f>
        <v>256445.99279733002</v>
      </c>
      <c r="J286" s="178">
        <v>0.38819380940965625</v>
      </c>
      <c r="K286" s="176">
        <f t="shared" si="4"/>
        <v>43623.135700700645</v>
      </c>
    </row>
    <row r="287" spans="1:11" hidden="1">
      <c r="A287" s="271" t="s">
        <v>391</v>
      </c>
      <c r="B287" s="271" t="s">
        <v>390</v>
      </c>
      <c r="C287" s="272" t="s">
        <v>1901</v>
      </c>
      <c r="D287" s="272" t="s">
        <v>668</v>
      </c>
      <c r="E287" s="275">
        <v>74427957.523664892</v>
      </c>
      <c r="F287" s="275">
        <v>25760328.365893956</v>
      </c>
      <c r="G287" s="275">
        <v>15760328.365893956</v>
      </c>
      <c r="H287" s="165">
        <f>INDEX('3.  UC Calculations by Hospital'!BS:BS,(MATCH('IGT Commitments by Affiliation'!A:A,'3.  UC Calculations by Hospital'!B:B,0)))</f>
        <v>112374.63</v>
      </c>
      <c r="I287" s="165">
        <f>INDEX('3.  UC Calculations by Hospital'!BR:BR,(MATCH('IGT Commitments by Affiliation'!$A:$A,'3.  UC Calculations by Hospital'!$B:$B,0)))</f>
        <v>256445.99279733002</v>
      </c>
      <c r="J287" s="178">
        <v>0.6118061905903438</v>
      </c>
      <c r="K287" s="176">
        <f t="shared" si="4"/>
        <v>68751.494299299375</v>
      </c>
    </row>
    <row r="288" spans="1:11" hidden="1">
      <c r="A288" s="271" t="s">
        <v>926</v>
      </c>
      <c r="B288" s="271" t="s">
        <v>134</v>
      </c>
      <c r="C288" s="272" t="s">
        <v>1902</v>
      </c>
      <c r="D288" s="272" t="s">
        <v>668</v>
      </c>
      <c r="E288" s="275">
        <v>27440337.372682586</v>
      </c>
      <c r="F288" s="275">
        <v>9353095.7574595083</v>
      </c>
      <c r="G288" s="275">
        <v>9353095.7574595083</v>
      </c>
      <c r="H288" s="165">
        <f>INDEX('3.  UC Calculations by Hospital'!BS:BS,(MATCH('IGT Commitments by Affiliation'!A:A,'3.  UC Calculations by Hospital'!B:B,0)))</f>
        <v>34890.519999999997</v>
      </c>
      <c r="I288" s="165">
        <f>INDEX('3.  UC Calculations by Hospital'!BR:BR,(MATCH('IGT Commitments by Affiliation'!$A:$A,'3.  UC Calculations by Hospital'!$B:$B,0)))</f>
        <v>79622.380809966475</v>
      </c>
      <c r="J288" s="178">
        <v>1</v>
      </c>
      <c r="K288" s="176">
        <f t="shared" si="4"/>
        <v>34890.519999999997</v>
      </c>
    </row>
    <row r="289" spans="1:11" hidden="1">
      <c r="A289" s="271" t="s">
        <v>400</v>
      </c>
      <c r="B289" s="271" t="s">
        <v>745</v>
      </c>
      <c r="C289" s="272" t="s">
        <v>1903</v>
      </c>
      <c r="D289" s="289" t="s">
        <v>1904</v>
      </c>
      <c r="E289" s="275">
        <v>2451583.9728322793</v>
      </c>
      <c r="F289" s="275">
        <v>903652.58822510473</v>
      </c>
      <c r="G289" s="275">
        <v>903652.59</v>
      </c>
      <c r="H289" s="165">
        <f>INDEX('3.  UC Calculations by Hospital'!BS:BS,(MATCH('IGT Commitments by Affiliation'!A:A,'3.  UC Calculations by Hospital'!B:B,0)))</f>
        <v>31227.279999999999</v>
      </c>
      <c r="I289" s="165">
        <f>INDEX('3.  UC Calculations by Hospital'!BR:BR,(MATCH('IGT Commitments by Affiliation'!$A:$A,'3.  UC Calculations by Hospital'!$B:$B,0)))</f>
        <v>71262.620916295564</v>
      </c>
      <c r="J289" s="178">
        <v>1.0000000019641344</v>
      </c>
      <c r="K289" s="176">
        <f t="shared" si="4"/>
        <v>31227.280061334575</v>
      </c>
    </row>
    <row r="290" spans="1:11" hidden="1">
      <c r="A290" s="271" t="s">
        <v>427</v>
      </c>
      <c r="B290" s="271" t="s">
        <v>426</v>
      </c>
      <c r="C290" s="272" t="s">
        <v>1905</v>
      </c>
      <c r="D290" s="272" t="s">
        <v>668</v>
      </c>
      <c r="E290" s="275">
        <v>31728568.789931316</v>
      </c>
      <c r="F290" s="275">
        <v>10994618.214101901</v>
      </c>
      <c r="G290" s="275">
        <v>10994618.214101901</v>
      </c>
      <c r="H290" s="165">
        <f>INDEX('3.  UC Calculations by Hospital'!BS:BS,(MATCH('IGT Commitments by Affiliation'!A:A,'3.  UC Calculations by Hospital'!B:B,0)))</f>
        <v>115871.93</v>
      </c>
      <c r="I290" s="165">
        <f>INDEX('3.  UC Calculations by Hospital'!BR:BR,(MATCH('IGT Commitments by Affiliation'!$A:$A,'3.  UC Calculations by Hospital'!$B:$B,0)))</f>
        <v>264427.05415054597</v>
      </c>
      <c r="J290" s="178">
        <v>1</v>
      </c>
      <c r="K290" s="176">
        <f t="shared" si="4"/>
        <v>115871.93</v>
      </c>
    </row>
    <row r="291" spans="1:11" hidden="1">
      <c r="A291" s="271" t="s">
        <v>393</v>
      </c>
      <c r="B291" s="271" t="s">
        <v>392</v>
      </c>
      <c r="C291" s="272" t="s">
        <v>1906</v>
      </c>
      <c r="D291" s="272" t="s">
        <v>668</v>
      </c>
      <c r="E291" s="275">
        <v>34456956.170699872</v>
      </c>
      <c r="F291" s="275">
        <v>11513502.534378683</v>
      </c>
      <c r="G291" s="275">
        <v>11513502.534378683</v>
      </c>
      <c r="H291" s="165">
        <f>INDEX('3.  UC Calculations by Hospital'!BS:BS,(MATCH('IGT Commitments by Affiliation'!A:A,'3.  UC Calculations by Hospital'!B:B,0)))</f>
        <v>26236.49</v>
      </c>
      <c r="I291" s="165">
        <f>INDEX('3.  UC Calculations by Hospital'!BR:BR,(MATCH('IGT Commitments by Affiliation'!$A:$A,'3.  UC Calculations by Hospital'!$B:$B,0)))</f>
        <v>59873.333891650662</v>
      </c>
      <c r="J291" s="178">
        <v>1</v>
      </c>
      <c r="K291" s="176">
        <f t="shared" si="4"/>
        <v>26236.49</v>
      </c>
    </row>
    <row r="292" spans="1:11" hidden="1">
      <c r="A292" s="271" t="s">
        <v>524</v>
      </c>
      <c r="B292" s="271" t="s">
        <v>523</v>
      </c>
      <c r="C292" s="272" t="s">
        <v>1907</v>
      </c>
      <c r="D292" s="272" t="s">
        <v>668</v>
      </c>
      <c r="E292" s="275">
        <v>29055070.113113821</v>
      </c>
      <c r="F292" s="275">
        <v>10064042.063998476</v>
      </c>
      <c r="G292" s="275">
        <v>10064042.063998476</v>
      </c>
      <c r="H292" s="165">
        <f>INDEX('3.  UC Calculations by Hospital'!BS:BS,(MATCH('IGT Commitments by Affiliation'!A:A,'3.  UC Calculations by Hospital'!B:B,0)))</f>
        <v>2505.56</v>
      </c>
      <c r="I292" s="165">
        <f>INDEX('3.  UC Calculations by Hospital'!BR:BR,(MATCH('IGT Commitments by Affiliation'!$A:$A,'3.  UC Calculations by Hospital'!$B:$B,0)))</f>
        <v>5717.8677850980312</v>
      </c>
      <c r="J292" s="178">
        <v>1</v>
      </c>
      <c r="K292" s="176">
        <f t="shared" si="4"/>
        <v>2505.56</v>
      </c>
    </row>
    <row r="293" spans="1:11" hidden="1">
      <c r="A293" s="271" t="s">
        <v>403</v>
      </c>
      <c r="B293" s="271" t="s">
        <v>402</v>
      </c>
      <c r="C293" s="272" t="s">
        <v>1908</v>
      </c>
      <c r="D293" s="272" t="s">
        <v>1909</v>
      </c>
      <c r="E293" s="275">
        <v>31667260.978111863</v>
      </c>
      <c r="F293" s="275">
        <v>10741493.907002617</v>
      </c>
      <c r="G293" s="275">
        <v>3297048.5</v>
      </c>
      <c r="H293" s="165">
        <f>INDEX('3.  UC Calculations by Hospital'!BS:BS,(MATCH('IGT Commitments by Affiliation'!A:A,'3.  UC Calculations by Hospital'!B:B,0)))</f>
        <v>58768.09</v>
      </c>
      <c r="I293" s="165">
        <f>INDEX('3.  UC Calculations by Hospital'!BR:BR,(MATCH('IGT Commitments by Affiliation'!$A:$A,'3.  UC Calculations by Hospital'!$B:$B,0)))</f>
        <v>134112.50010032021</v>
      </c>
      <c r="J293" s="178">
        <v>0.30694506076576383</v>
      </c>
      <c r="K293" s="176">
        <f t="shared" si="4"/>
        <v>18038.574956137876</v>
      </c>
    </row>
    <row r="294" spans="1:11" hidden="1">
      <c r="A294" s="271" t="s">
        <v>403</v>
      </c>
      <c r="B294" s="271" t="s">
        <v>402</v>
      </c>
      <c r="C294" s="272" t="s">
        <v>1910</v>
      </c>
      <c r="D294" s="272" t="s">
        <v>680</v>
      </c>
      <c r="E294" s="275">
        <v>31667260.978111863</v>
      </c>
      <c r="F294" s="275">
        <v>10741493.907002617</v>
      </c>
      <c r="G294" s="275">
        <v>666667</v>
      </c>
      <c r="H294" s="165">
        <f>INDEX('3.  UC Calculations by Hospital'!BS:BS,(MATCH('IGT Commitments by Affiliation'!A:A,'3.  UC Calculations by Hospital'!B:B,0)))</f>
        <v>58768.09</v>
      </c>
      <c r="I294" s="165">
        <f>INDEX('3.  UC Calculations by Hospital'!BR:BR,(MATCH('IGT Commitments by Affiliation'!$A:$A,'3.  UC Calculations by Hospital'!$B:$B,0)))</f>
        <v>134112.50010032021</v>
      </c>
      <c r="J294" s="178">
        <v>6.2064644431384451E-2</v>
      </c>
      <c r="K294" s="176">
        <f t="shared" si="4"/>
        <v>3647.4206097616002</v>
      </c>
    </row>
    <row r="295" spans="1:11" hidden="1">
      <c r="A295" s="271" t="s">
        <v>403</v>
      </c>
      <c r="B295" s="271" t="s">
        <v>402</v>
      </c>
      <c r="C295" s="272" t="s">
        <v>1911</v>
      </c>
      <c r="D295" s="272" t="s">
        <v>989</v>
      </c>
      <c r="E295" s="275">
        <v>31667260.978111863</v>
      </c>
      <c r="F295" s="275">
        <v>10741493.907002617</v>
      </c>
      <c r="G295" s="275">
        <v>1777778</v>
      </c>
      <c r="H295" s="165">
        <f>INDEX('3.  UC Calculations by Hospital'!BS:BS,(MATCH('IGT Commitments by Affiliation'!A:A,'3.  UC Calculations by Hospital'!B:B,0)))</f>
        <v>58768.09</v>
      </c>
      <c r="I295" s="165">
        <f>INDEX('3.  UC Calculations by Hospital'!BR:BR,(MATCH('IGT Commitments by Affiliation'!$A:$A,'3.  UC Calculations by Hospital'!$B:$B,0)))</f>
        <v>134112.50010032021</v>
      </c>
      <c r="J295" s="178">
        <v>0.16550565641907847</v>
      </c>
      <c r="K295" s="176">
        <f t="shared" si="4"/>
        <v>9726.4513119454805</v>
      </c>
    </row>
    <row r="296" spans="1:11" hidden="1">
      <c r="A296" s="271" t="s">
        <v>403</v>
      </c>
      <c r="B296" s="271" t="s">
        <v>402</v>
      </c>
      <c r="C296" s="272" t="s">
        <v>1912</v>
      </c>
      <c r="D296" s="272" t="s">
        <v>825</v>
      </c>
      <c r="E296" s="275">
        <v>31667260.978111863</v>
      </c>
      <c r="F296" s="275">
        <v>10741493.907002617</v>
      </c>
      <c r="G296" s="275">
        <v>777778</v>
      </c>
      <c r="H296" s="165">
        <f>INDEX('3.  UC Calculations by Hospital'!BS:BS,(MATCH('IGT Commitments by Affiliation'!A:A,'3.  UC Calculations by Hospital'!B:B,0)))</f>
        <v>58768.09</v>
      </c>
      <c r="I296" s="165">
        <f>INDEX('3.  UC Calculations by Hospital'!BR:BR,(MATCH('IGT Commitments by Affiliation'!$A:$A,'3.  UC Calculations by Hospital'!$B:$B,0)))</f>
        <v>134112.50010032021</v>
      </c>
      <c r="J296" s="178">
        <v>7.2408736320461853E-2</v>
      </c>
      <c r="K296" s="176">
        <f t="shared" si="4"/>
        <v>4255.3231328671709</v>
      </c>
    </row>
    <row r="297" spans="1:11" hidden="1">
      <c r="A297" s="271" t="s">
        <v>403</v>
      </c>
      <c r="B297" s="271" t="s">
        <v>402</v>
      </c>
      <c r="C297" s="272" t="s">
        <v>1913</v>
      </c>
      <c r="D297" s="272" t="s">
        <v>165</v>
      </c>
      <c r="E297" s="275">
        <v>31667260.978111863</v>
      </c>
      <c r="F297" s="275">
        <v>10741493.907002617</v>
      </c>
      <c r="G297" s="275">
        <v>444444</v>
      </c>
      <c r="H297" s="165">
        <f>INDEX('3.  UC Calculations by Hospital'!BS:BS,(MATCH('IGT Commitments by Affiliation'!A:A,'3.  UC Calculations by Hospital'!B:B,0)))</f>
        <v>58768.09</v>
      </c>
      <c r="I297" s="165">
        <f>INDEX('3.  UC Calculations by Hospital'!BR:BR,(MATCH('IGT Commitments by Affiliation'!$A:$A,'3.  UC Calculations by Hospital'!$B:$B,0)))</f>
        <v>134112.50010032021</v>
      </c>
      <c r="J297" s="178">
        <v>4.1376367556309572E-2</v>
      </c>
      <c r="K297" s="176">
        <f t="shared" si="4"/>
        <v>2431.610092422281</v>
      </c>
    </row>
    <row r="298" spans="1:11" hidden="1">
      <c r="A298" s="271" t="s">
        <v>403</v>
      </c>
      <c r="B298" s="271" t="s">
        <v>402</v>
      </c>
      <c r="C298" s="272" t="s">
        <v>1914</v>
      </c>
      <c r="D298" s="272" t="s">
        <v>1565</v>
      </c>
      <c r="E298" s="275">
        <v>31667260.978111863</v>
      </c>
      <c r="F298" s="275">
        <v>10741493.907002617</v>
      </c>
      <c r="G298" s="275">
        <v>666667</v>
      </c>
      <c r="H298" s="165">
        <f>INDEX('3.  UC Calculations by Hospital'!BS:BS,(MATCH('IGT Commitments by Affiliation'!A:A,'3.  UC Calculations by Hospital'!B:B,0)))</f>
        <v>58768.09</v>
      </c>
      <c r="I298" s="165">
        <f>INDEX('3.  UC Calculations by Hospital'!BR:BR,(MATCH('IGT Commitments by Affiliation'!$A:$A,'3.  UC Calculations by Hospital'!$B:$B,0)))</f>
        <v>134112.50010032021</v>
      </c>
      <c r="J298" s="178">
        <v>6.2064644431384451E-2</v>
      </c>
      <c r="K298" s="176">
        <f t="shared" si="4"/>
        <v>3647.4206097616002</v>
      </c>
    </row>
    <row r="299" spans="1:11" hidden="1">
      <c r="A299" s="271" t="s">
        <v>403</v>
      </c>
      <c r="B299" s="271" t="s">
        <v>402</v>
      </c>
      <c r="C299" s="272" t="s">
        <v>1915</v>
      </c>
      <c r="D299" s="272" t="s">
        <v>1745</v>
      </c>
      <c r="E299" s="275">
        <v>31667260.978111863</v>
      </c>
      <c r="F299" s="275">
        <v>10741493.907002617</v>
      </c>
      <c r="G299" s="275">
        <v>444444</v>
      </c>
      <c r="H299" s="165">
        <f>INDEX('3.  UC Calculations by Hospital'!BS:BS,(MATCH('IGT Commitments by Affiliation'!A:A,'3.  UC Calculations by Hospital'!B:B,0)))</f>
        <v>58768.09</v>
      </c>
      <c r="I299" s="165">
        <f>INDEX('3.  UC Calculations by Hospital'!BR:BR,(MATCH('IGT Commitments by Affiliation'!$A:$A,'3.  UC Calculations by Hospital'!$B:$B,0)))</f>
        <v>134112.50010032021</v>
      </c>
      <c r="J299" s="178">
        <v>4.1376367556309572E-2</v>
      </c>
      <c r="K299" s="176">
        <f t="shared" si="4"/>
        <v>2431.610092422281</v>
      </c>
    </row>
    <row r="300" spans="1:11" hidden="1">
      <c r="A300" s="271" t="s">
        <v>403</v>
      </c>
      <c r="B300" s="271" t="s">
        <v>402</v>
      </c>
      <c r="C300" s="272" t="s">
        <v>1916</v>
      </c>
      <c r="D300" s="273" t="s">
        <v>1917</v>
      </c>
      <c r="E300" s="275">
        <v>31667260.978111863</v>
      </c>
      <c r="F300" s="275">
        <v>10741493.907002617</v>
      </c>
      <c r="G300" s="165">
        <v>2666667</v>
      </c>
      <c r="H300" s="165">
        <f>INDEX('3.  UC Calculations by Hospital'!BS:BS,(MATCH('IGT Commitments by Affiliation'!A:A,'3.  UC Calculations by Hospital'!B:B,0)))</f>
        <v>58768.09</v>
      </c>
      <c r="I300" s="165">
        <f>INDEX('3.  UC Calculations by Hospital'!BR:BR,(MATCH('IGT Commitments by Affiliation'!$A:$A,'3.  UC Calculations by Hospital'!$B:$B,0)))</f>
        <v>134112.50010032021</v>
      </c>
      <c r="J300" s="178">
        <v>0.24825848462861771</v>
      </c>
      <c r="K300" s="176">
        <f t="shared" si="4"/>
        <v>14589.676967918222</v>
      </c>
    </row>
    <row r="301" spans="1:11" hidden="1">
      <c r="A301" s="271" t="s">
        <v>404</v>
      </c>
      <c r="B301" s="271" t="s">
        <v>1918</v>
      </c>
      <c r="C301" s="272" t="s">
        <v>1919</v>
      </c>
      <c r="D301" s="276" t="s">
        <v>1524</v>
      </c>
      <c r="E301" s="275">
        <v>194461</v>
      </c>
      <c r="F301" s="275">
        <v>54493.679981999994</v>
      </c>
      <c r="G301" s="275">
        <v>54493.679981999994</v>
      </c>
      <c r="H301" s="165" t="e">
        <f>INDEX('3.  UC Calculations by Hospital'!BS:BS,(MATCH('IGT Commitments by Affiliation'!A:A,'3.  UC Calculations by Hospital'!B:B,0)))</f>
        <v>#N/A</v>
      </c>
      <c r="I301" s="165" t="e">
        <f>INDEX('3.  UC Calculations by Hospital'!BR:BR,(MATCH('IGT Commitments by Affiliation'!$A:$A,'3.  UC Calculations by Hospital'!$B:$B,0)))</f>
        <v>#N/A</v>
      </c>
      <c r="J301" s="178">
        <v>1</v>
      </c>
      <c r="K301" s="176" t="e">
        <f t="shared" si="4"/>
        <v>#N/A</v>
      </c>
    </row>
    <row r="302" spans="1:11" hidden="1">
      <c r="A302" s="271" t="s">
        <v>776</v>
      </c>
      <c r="B302" s="271" t="s">
        <v>777</v>
      </c>
      <c r="C302" s="272" t="s">
        <v>1920</v>
      </c>
      <c r="D302" s="272" t="s">
        <v>668</v>
      </c>
      <c r="E302" s="275">
        <v>17559010.964780137</v>
      </c>
      <c r="F302" s="275">
        <v>5960763.8634686554</v>
      </c>
      <c r="G302" s="275">
        <v>5960763.8634686554</v>
      </c>
      <c r="H302" s="165">
        <f>INDEX('3.  UC Calculations by Hospital'!BS:BS,(MATCH('IGT Commitments by Affiliation'!A:A,'3.  UC Calculations by Hospital'!B:B,0)))</f>
        <v>24055.67</v>
      </c>
      <c r="I302" s="165">
        <f>INDEX('3.  UC Calculations by Hospital'!BR:BR,(MATCH('IGT Commitments by Affiliation'!$A:$A,'3.  UC Calculations by Hospital'!$B:$B,0)))</f>
        <v>54896.569800686091</v>
      </c>
      <c r="J302" s="178">
        <v>1</v>
      </c>
      <c r="K302" s="176">
        <f t="shared" si="4"/>
        <v>24055.67</v>
      </c>
    </row>
    <row r="303" spans="1:11" hidden="1">
      <c r="A303" s="271" t="s">
        <v>167</v>
      </c>
      <c r="B303" s="271" t="s">
        <v>165</v>
      </c>
      <c r="C303" s="272" t="s">
        <v>1921</v>
      </c>
      <c r="D303" s="273" t="s">
        <v>165</v>
      </c>
      <c r="E303" s="275">
        <v>359500.1505406925</v>
      </c>
      <c r="F303" s="275">
        <v>111278.70800093145</v>
      </c>
      <c r="G303" s="275">
        <v>111278.71</v>
      </c>
      <c r="H303" s="165">
        <f>INDEX('3.  UC Calculations by Hospital'!BS:BS,(MATCH('IGT Commitments by Affiliation'!A:A,'3.  UC Calculations by Hospital'!B:B,0)))</f>
        <v>442.06</v>
      </c>
      <c r="I303" s="165">
        <f>INDEX('3.  UC Calculations by Hospital'!BR:BR,(MATCH('IGT Commitments by Affiliation'!$A:$A,'3.  UC Calculations by Hospital'!$B:$B,0)))</f>
        <v>1008.8167179299635</v>
      </c>
      <c r="J303" s="178">
        <v>1.0000000179645199</v>
      </c>
      <c r="K303" s="176">
        <f t="shared" si="4"/>
        <v>442.06000794139567</v>
      </c>
    </row>
    <row r="304" spans="1:11" hidden="1">
      <c r="A304" s="271" t="s">
        <v>1022</v>
      </c>
      <c r="B304" s="271" t="s">
        <v>1922</v>
      </c>
      <c r="C304" s="272" t="s">
        <v>1923</v>
      </c>
      <c r="D304" s="272" t="s">
        <v>1924</v>
      </c>
      <c r="E304" s="275">
        <v>1963911.975379871</v>
      </c>
      <c r="F304" s="275">
        <v>713230.76800345944</v>
      </c>
      <c r="G304" s="275">
        <v>713230.77</v>
      </c>
      <c r="H304" s="165">
        <f>INDEX('3.  UC Calculations by Hospital'!BS:BS,(MATCH('IGT Commitments by Affiliation'!A:A,'3.  UC Calculations by Hospital'!B:B,0)))</f>
        <v>5013.38</v>
      </c>
      <c r="I304" s="165">
        <f>INDEX('3.  UC Calculations by Hospital'!BR:BR,(MATCH('IGT Commitments by Affiliation'!$A:$A,'3.  UC Calculations by Hospital'!$B:$B,0)))</f>
        <v>11440.866060738917</v>
      </c>
      <c r="J304" s="178">
        <v>1.0000000027992912</v>
      </c>
      <c r="K304" s="176">
        <f t="shared" si="4"/>
        <v>5013.3800140339108</v>
      </c>
    </row>
    <row r="305" spans="1:11" hidden="1">
      <c r="A305" s="271" t="s">
        <v>43</v>
      </c>
      <c r="B305" s="271" t="s">
        <v>1120</v>
      </c>
      <c r="C305" s="272" t="s">
        <v>1925</v>
      </c>
      <c r="D305" s="276" t="s">
        <v>1887</v>
      </c>
      <c r="E305" s="275">
        <v>12921926.922170743</v>
      </c>
      <c r="F305" s="275">
        <v>4289596.7494232189</v>
      </c>
      <c r="G305" s="165">
        <v>562162</v>
      </c>
      <c r="H305" s="165">
        <f>INDEX('3.  UC Calculations by Hospital'!BS:BS,(MATCH('IGT Commitments by Affiliation'!A:A,'3.  UC Calculations by Hospital'!B:B,0)))</f>
        <v>32305.41</v>
      </c>
      <c r="I305" s="165">
        <f>INDEX('3.  UC Calculations by Hospital'!BR:BR,(MATCH('IGT Commitments by Affiliation'!$A:$A,'3.  UC Calculations by Hospital'!$B:$B,0)))</f>
        <v>73723.002336468548</v>
      </c>
      <c r="J305" s="178">
        <v>0.13105241187894609</v>
      </c>
      <c r="K305" s="176">
        <f t="shared" si="4"/>
        <v>4233.7018972382239</v>
      </c>
    </row>
    <row r="306" spans="1:11" hidden="1">
      <c r="A306" s="271" t="s">
        <v>43</v>
      </c>
      <c r="B306" s="271" t="s">
        <v>1120</v>
      </c>
      <c r="C306" s="272" t="s">
        <v>1926</v>
      </c>
      <c r="D306" s="276" t="s">
        <v>672</v>
      </c>
      <c r="E306" s="275">
        <v>12921926.922170743</v>
      </c>
      <c r="F306" s="275">
        <v>4289596.7494232189</v>
      </c>
      <c r="G306" s="165">
        <v>3727434.75</v>
      </c>
      <c r="H306" s="165">
        <f>INDEX('3.  UC Calculations by Hospital'!BS:BS,(MATCH('IGT Commitments by Affiliation'!A:A,'3.  UC Calculations by Hospital'!B:B,0)))</f>
        <v>32305.41</v>
      </c>
      <c r="I306" s="165">
        <f>INDEX('3.  UC Calculations by Hospital'!BR:BR,(MATCH('IGT Commitments by Affiliation'!$A:$A,'3.  UC Calculations by Hospital'!$B:$B,0)))</f>
        <v>73723.002336468548</v>
      </c>
      <c r="J306" s="178">
        <v>0.86894758825551432</v>
      </c>
      <c r="K306" s="176">
        <f t="shared" si="4"/>
        <v>28071.708107105576</v>
      </c>
    </row>
    <row r="307" spans="1:11" hidden="1">
      <c r="A307" s="271" t="s">
        <v>264</v>
      </c>
      <c r="B307" s="271" t="s">
        <v>721</v>
      </c>
      <c r="C307" s="272" t="s">
        <v>1927</v>
      </c>
      <c r="D307" s="272" t="s">
        <v>721</v>
      </c>
      <c r="E307" s="275">
        <v>721338652.18343461</v>
      </c>
      <c r="F307" s="275">
        <v>255979952.79661703</v>
      </c>
      <c r="G307" s="275">
        <v>255979952.80000001</v>
      </c>
      <c r="H307" s="165">
        <f>INDEX('3.  UC Calculations by Hospital'!BS:BS,(MATCH('IGT Commitments by Affiliation'!A:A,'3.  UC Calculations by Hospital'!B:B,0)))</f>
        <v>-2628964.73</v>
      </c>
      <c r="I307" s="165">
        <f>INDEX('3.  UC Calculations by Hospital'!BR:BR,(MATCH('IGT Commitments by Affiliation'!$A:$A,'3.  UC Calculations by Hospital'!$B:$B,0)))</f>
        <v>-5999463.1049159169</v>
      </c>
      <c r="J307" s="178">
        <v>1.0000000000132159</v>
      </c>
      <c r="K307" s="176">
        <f t="shared" si="4"/>
        <v>0</v>
      </c>
    </row>
    <row r="308" spans="1:11" hidden="1">
      <c r="A308" s="271" t="s">
        <v>474</v>
      </c>
      <c r="B308" s="271" t="s">
        <v>472</v>
      </c>
      <c r="C308" s="272" t="s">
        <v>1928</v>
      </c>
      <c r="D308" s="272" t="s">
        <v>1929</v>
      </c>
      <c r="E308" s="275">
        <v>13791957.278132411</v>
      </c>
      <c r="F308" s="275">
        <v>4757782.7079236219</v>
      </c>
      <c r="G308" s="165">
        <v>4560171.71</v>
      </c>
      <c r="H308" s="165">
        <f>INDEX('3.  UC Calculations by Hospital'!BS:BS,(MATCH('IGT Commitments by Affiliation'!A:A,'3.  UC Calculations by Hospital'!B:B,0)))</f>
        <v>-6408.96</v>
      </c>
      <c r="I308" s="165">
        <f>INDEX('3.  UC Calculations by Hospital'!BR:BR,(MATCH('IGT Commitments by Affiliation'!$A:$A,'3.  UC Calculations by Hospital'!$B:$B,0)))</f>
        <v>-14625.660594496876</v>
      </c>
      <c r="J308" s="178">
        <v>0.9584657370765336</v>
      </c>
      <c r="K308" s="176">
        <f t="shared" si="4"/>
        <v>0</v>
      </c>
    </row>
    <row r="309" spans="1:11" hidden="1">
      <c r="A309" s="271" t="s">
        <v>474</v>
      </c>
      <c r="B309" s="271" t="s">
        <v>472</v>
      </c>
      <c r="C309" s="272" t="s">
        <v>1930</v>
      </c>
      <c r="D309" s="276" t="s">
        <v>1931</v>
      </c>
      <c r="E309" s="275">
        <v>13791957.278132411</v>
      </c>
      <c r="F309" s="275">
        <v>4757782.7079236219</v>
      </c>
      <c r="G309" s="165">
        <v>197611</v>
      </c>
      <c r="H309" s="165">
        <f>INDEX('3.  UC Calculations by Hospital'!BS:BS,(MATCH('IGT Commitments by Affiliation'!A:A,'3.  UC Calculations by Hospital'!B:B,0)))</f>
        <v>-6408.96</v>
      </c>
      <c r="I309" s="165">
        <f>INDEX('3.  UC Calculations by Hospital'!BR:BR,(MATCH('IGT Commitments by Affiliation'!$A:$A,'3.  UC Calculations by Hospital'!$B:$B,0)))</f>
        <v>-14625.660594496876</v>
      </c>
      <c r="J309" s="178">
        <v>4.1534263359883632E-2</v>
      </c>
      <c r="K309" s="176">
        <f t="shared" si="4"/>
        <v>0</v>
      </c>
    </row>
    <row r="310" spans="1:11" hidden="1">
      <c r="A310" s="271" t="s">
        <v>310</v>
      </c>
      <c r="B310" s="271" t="s">
        <v>1121</v>
      </c>
      <c r="C310" s="272" t="s">
        <v>1932</v>
      </c>
      <c r="D310" s="276" t="s">
        <v>1929</v>
      </c>
      <c r="E310" s="275">
        <v>4954099.7636314724</v>
      </c>
      <c r="F310" s="275">
        <v>1617263.137779311</v>
      </c>
      <c r="G310" s="165">
        <v>1317263</v>
      </c>
      <c r="H310" s="165">
        <f>INDEX('3.  UC Calculations by Hospital'!BS:BS,(MATCH('IGT Commitments by Affiliation'!A:A,'3.  UC Calculations by Hospital'!B:B,0)))</f>
        <v>55043.48</v>
      </c>
      <c r="I310" s="165">
        <f>INDEX('3.  UC Calculations by Hospital'!BR:BR,(MATCH('IGT Commitments by Affiliation'!$A:$A,'3.  UC Calculations by Hospital'!$B:$B,0)))</f>
        <v>125612.6993629206</v>
      </c>
      <c r="J310" s="178">
        <v>0.81450134441866651</v>
      </c>
      <c r="K310" s="176">
        <f t="shared" si="4"/>
        <v>44832.988461481982</v>
      </c>
    </row>
    <row r="311" spans="1:11" hidden="1">
      <c r="A311" s="271" t="s">
        <v>310</v>
      </c>
      <c r="B311" s="271" t="s">
        <v>1121</v>
      </c>
      <c r="C311" s="272" t="s">
        <v>1933</v>
      </c>
      <c r="D311" s="272" t="s">
        <v>1934</v>
      </c>
      <c r="E311" s="275">
        <v>4954099.7636314724</v>
      </c>
      <c r="F311" s="275">
        <v>1617263.137779311</v>
      </c>
      <c r="G311" s="165">
        <v>300000</v>
      </c>
      <c r="H311" s="165">
        <f>INDEX('3.  UC Calculations by Hospital'!BS:BS,(MATCH('IGT Commitments by Affiliation'!A:A,'3.  UC Calculations by Hospital'!B:B,0)))</f>
        <v>55043.48</v>
      </c>
      <c r="I311" s="165">
        <f>INDEX('3.  UC Calculations by Hospital'!BR:BR,(MATCH('IGT Commitments by Affiliation'!$A:$A,'3.  UC Calculations by Hospital'!$B:$B,0)))</f>
        <v>125612.6993629206</v>
      </c>
      <c r="J311" s="178">
        <v>0.18549857038844936</v>
      </c>
      <c r="K311" s="176">
        <f t="shared" si="4"/>
        <v>10210.486849205205</v>
      </c>
    </row>
    <row r="312" spans="1:11" hidden="1">
      <c r="A312" s="271" t="s">
        <v>119</v>
      </c>
      <c r="B312" s="271" t="s">
        <v>834</v>
      </c>
      <c r="C312" s="272" t="s">
        <v>1935</v>
      </c>
      <c r="D312" s="272" t="s">
        <v>1929</v>
      </c>
      <c r="E312" s="275">
        <v>7419060.7780184345</v>
      </c>
      <c r="F312" s="275">
        <v>2341089.791683678</v>
      </c>
      <c r="G312" s="165">
        <v>2134785.79</v>
      </c>
      <c r="H312" s="165">
        <f>INDEX('3.  UC Calculations by Hospital'!BS:BS,(MATCH('IGT Commitments by Affiliation'!A:A,'3.  UC Calculations by Hospital'!B:B,0)))</f>
        <v>207469.76</v>
      </c>
      <c r="I312" s="165">
        <f>INDEX('3.  UC Calculations by Hospital'!BR:BR,(MATCH('IGT Commitments by Affiliation'!$A:$A,'3.  UC Calculations by Hospital'!$B:$B,0)))</f>
        <v>473459.07720344793</v>
      </c>
      <c r="J312" s="178">
        <v>0.91187693764821076</v>
      </c>
      <c r="K312" s="176">
        <f t="shared" si="4"/>
        <v>189186.88940340927</v>
      </c>
    </row>
    <row r="313" spans="1:11" hidden="1">
      <c r="A313" s="271" t="s">
        <v>119</v>
      </c>
      <c r="B313" s="271" t="s">
        <v>834</v>
      </c>
      <c r="C313" s="272" t="s">
        <v>1936</v>
      </c>
      <c r="D313" s="276" t="s">
        <v>1937</v>
      </c>
      <c r="E313" s="275">
        <v>7419060.7780184345</v>
      </c>
      <c r="F313" s="275">
        <v>2341089.791683678</v>
      </c>
      <c r="G313" s="275">
        <v>42804</v>
      </c>
      <c r="H313" s="165">
        <f>INDEX('3.  UC Calculations by Hospital'!BS:BS,(MATCH('IGT Commitments by Affiliation'!A:A,'3.  UC Calculations by Hospital'!B:B,0)))</f>
        <v>207469.76</v>
      </c>
      <c r="I313" s="165">
        <f>INDEX('3.  UC Calculations by Hospital'!BR:BR,(MATCH('IGT Commitments by Affiliation'!$A:$A,'3.  UC Calculations by Hospital'!$B:$B,0)))</f>
        <v>473459.07720344793</v>
      </c>
      <c r="J313" s="178">
        <v>1.8283792510673406E-2</v>
      </c>
      <c r="K313" s="176">
        <f t="shared" si="4"/>
        <v>3793.3340440792094</v>
      </c>
    </row>
    <row r="314" spans="1:11" hidden="1">
      <c r="A314" s="271" t="s">
        <v>119</v>
      </c>
      <c r="B314" s="271" t="s">
        <v>834</v>
      </c>
      <c r="C314" s="272" t="s">
        <v>1938</v>
      </c>
      <c r="D314" s="276" t="s">
        <v>1939</v>
      </c>
      <c r="E314" s="275">
        <v>7419060.7780184345</v>
      </c>
      <c r="F314" s="275">
        <v>2341089.791683678</v>
      </c>
      <c r="G314" s="275">
        <v>163500</v>
      </c>
      <c r="H314" s="165">
        <f>INDEX('3.  UC Calculations by Hospital'!BS:BS,(MATCH('IGT Commitments by Affiliation'!A:A,'3.  UC Calculations by Hospital'!B:B,0)))</f>
        <v>207469.76</v>
      </c>
      <c r="I314" s="165">
        <f>INDEX('3.  UC Calculations by Hospital'!BR:BR,(MATCH('IGT Commitments by Affiliation'!$A:$A,'3.  UC Calculations by Hospital'!$B:$B,0)))</f>
        <v>473459.07720344793</v>
      </c>
      <c r="J314" s="178">
        <v>6.9839269121930239E-2</v>
      </c>
      <c r="K314" s="176">
        <f t="shared" si="4"/>
        <v>14489.536403302278</v>
      </c>
    </row>
    <row r="315" spans="1:11" hidden="1">
      <c r="A315" s="271" t="s">
        <v>218</v>
      </c>
      <c r="B315" s="271" t="s">
        <v>845</v>
      </c>
      <c r="C315" s="272" t="s">
        <v>1940</v>
      </c>
      <c r="D315" s="276" t="s">
        <v>1929</v>
      </c>
      <c r="E315" s="275">
        <v>6176705.4722922649</v>
      </c>
      <c r="F315" s="275">
        <v>1899370.9204784702</v>
      </c>
      <c r="G315" s="165">
        <v>1158039.92</v>
      </c>
      <c r="H315" s="165">
        <f>INDEX('3.  UC Calculations by Hospital'!BS:BS,(MATCH('IGT Commitments by Affiliation'!A:A,'3.  UC Calculations by Hospital'!B:B,0)))</f>
        <v>61445.48</v>
      </c>
      <c r="I315" s="165">
        <f>INDEX('3.  UC Calculations by Hospital'!BR:BR,(MATCH('IGT Commitments by Affiliation'!$A:$A,'3.  UC Calculations by Hospital'!$B:$B,0)))</f>
        <v>140222.46245026728</v>
      </c>
      <c r="J315" s="178">
        <v>0.60969656190602217</v>
      </c>
      <c r="K315" s="176">
        <f t="shared" si="4"/>
        <v>37463.097900665249</v>
      </c>
    </row>
    <row r="316" spans="1:11" hidden="1">
      <c r="A316" s="271" t="s">
        <v>218</v>
      </c>
      <c r="B316" s="271" t="s">
        <v>845</v>
      </c>
      <c r="C316" s="272" t="s">
        <v>1941</v>
      </c>
      <c r="D316" s="276" t="s">
        <v>1715</v>
      </c>
      <c r="E316" s="275">
        <v>6176705.4722922649</v>
      </c>
      <c r="F316" s="275">
        <v>1899370.9204784702</v>
      </c>
      <c r="G316" s="165">
        <v>741331</v>
      </c>
      <c r="H316" s="165">
        <f>INDEX('3.  UC Calculations by Hospital'!BS:BS,(MATCH('IGT Commitments by Affiliation'!A:A,'3.  UC Calculations by Hospital'!B:B,0)))</f>
        <v>61445.48</v>
      </c>
      <c r="I316" s="165">
        <f>INDEX('3.  UC Calculations by Hospital'!BR:BR,(MATCH('IGT Commitments by Affiliation'!$A:$A,'3.  UC Calculations by Hospital'!$B:$B,0)))</f>
        <v>140222.46245026728</v>
      </c>
      <c r="J316" s="178">
        <v>0.39030343784206795</v>
      </c>
      <c r="K316" s="176">
        <f t="shared" si="4"/>
        <v>23982.382083856031</v>
      </c>
    </row>
    <row r="317" spans="1:11" hidden="1">
      <c r="A317" s="271" t="s">
        <v>455</v>
      </c>
      <c r="B317" s="271" t="s">
        <v>865</v>
      </c>
      <c r="C317" s="272" t="s">
        <v>1942</v>
      </c>
      <c r="D317" s="276" t="s">
        <v>1579</v>
      </c>
      <c r="E317" s="275">
        <v>24228500.484286439</v>
      </c>
      <c r="F317" s="275">
        <v>7691027.7148903171</v>
      </c>
      <c r="G317" s="165">
        <v>7547466.2332174899</v>
      </c>
      <c r="H317" s="165">
        <f>INDEX('3.  UC Calculations by Hospital'!BS:BS,(MATCH('IGT Commitments by Affiliation'!A:A,'3.  UC Calculations by Hospital'!B:B,0)))</f>
        <v>776636.62</v>
      </c>
      <c r="I317" s="165">
        <f>INDEX('3.  UC Calculations by Hospital'!BR:BR,(MATCH('IGT Commitments by Affiliation'!$A:$A,'3.  UC Calculations by Hospital'!$B:$B,0)))</f>
        <v>1772333.7060012892</v>
      </c>
      <c r="J317" s="178">
        <v>0.98133390139852406</v>
      </c>
      <c r="K317" s="176">
        <f t="shared" si="4"/>
        <v>762139.84427356301</v>
      </c>
    </row>
    <row r="318" spans="1:11" hidden="1">
      <c r="A318" s="271" t="s">
        <v>455</v>
      </c>
      <c r="B318" s="271" t="s">
        <v>865</v>
      </c>
      <c r="C318" s="272" t="s">
        <v>1943</v>
      </c>
      <c r="D318" s="272" t="s">
        <v>1577</v>
      </c>
      <c r="E318" s="275">
        <v>24228500.484286439</v>
      </c>
      <c r="F318" s="275">
        <v>7691027.7148903171</v>
      </c>
      <c r="G318" s="275">
        <v>143561.4816728275</v>
      </c>
      <c r="H318" s="165">
        <f>INDEX('3.  UC Calculations by Hospital'!BS:BS,(MATCH('IGT Commitments by Affiliation'!A:A,'3.  UC Calculations by Hospital'!B:B,0)))</f>
        <v>776636.62</v>
      </c>
      <c r="I318" s="165">
        <f>INDEX('3.  UC Calculations by Hospital'!BR:BR,(MATCH('IGT Commitments by Affiliation'!$A:$A,'3.  UC Calculations by Hospital'!$B:$B,0)))</f>
        <v>1772333.7060012892</v>
      </c>
      <c r="J318" s="178">
        <v>1.8666098601476028E-2</v>
      </c>
      <c r="K318" s="176">
        <f t="shared" si="4"/>
        <v>14496.775726437068</v>
      </c>
    </row>
    <row r="319" spans="1:11" hidden="1">
      <c r="A319" s="271" t="s">
        <v>481</v>
      </c>
      <c r="B319" s="271" t="s">
        <v>868</v>
      </c>
      <c r="C319" s="272" t="s">
        <v>1944</v>
      </c>
      <c r="D319" s="272" t="s">
        <v>1929</v>
      </c>
      <c r="E319" s="275">
        <v>9426522.784012286</v>
      </c>
      <c r="F319" s="275">
        <v>3295631.4543681834</v>
      </c>
      <c r="G319" s="165">
        <v>2791616</v>
      </c>
      <c r="H319" s="165">
        <f>INDEX('3.  UC Calculations by Hospital'!BS:BS,(MATCH('IGT Commitments by Affiliation'!A:A,'3.  UC Calculations by Hospital'!B:B,0)))</f>
        <v>13794.3</v>
      </c>
      <c r="I319" s="165">
        <f>INDEX('3.  UC Calculations by Hospital'!BR:BR,(MATCH('IGT Commitments by Affiliation'!$A:$A,'3.  UC Calculations by Hospital'!$B:$B,0)))</f>
        <v>31479.48199756816</v>
      </c>
      <c r="J319" s="178">
        <v>0.84706558929696529</v>
      </c>
      <c r="K319" s="176">
        <f t="shared" si="4"/>
        <v>11684.676858439128</v>
      </c>
    </row>
    <row r="320" spans="1:11" hidden="1">
      <c r="A320" s="271" t="s">
        <v>481</v>
      </c>
      <c r="B320" s="271" t="s">
        <v>868</v>
      </c>
      <c r="C320" s="272" t="s">
        <v>1945</v>
      </c>
      <c r="D320" s="276" t="s">
        <v>1887</v>
      </c>
      <c r="E320" s="275">
        <v>9426522.784012286</v>
      </c>
      <c r="F320" s="275">
        <v>3295631.4543681834</v>
      </c>
      <c r="G320" s="165">
        <v>431901</v>
      </c>
      <c r="H320" s="165">
        <f>INDEX('3.  UC Calculations by Hospital'!BS:BS,(MATCH('IGT Commitments by Affiliation'!A:A,'3.  UC Calculations by Hospital'!B:B,0)))</f>
        <v>13794.3</v>
      </c>
      <c r="I320" s="165">
        <f>INDEX('3.  UC Calculations by Hospital'!BR:BR,(MATCH('IGT Commitments by Affiliation'!$A:$A,'3.  UC Calculations by Hospital'!$B:$B,0)))</f>
        <v>31479.48199756816</v>
      </c>
      <c r="J320" s="178">
        <v>0.13105257853621294</v>
      </c>
      <c r="K320" s="176">
        <f t="shared" si="4"/>
        <v>1807.778584102082</v>
      </c>
    </row>
    <row r="321" spans="1:11" hidden="1">
      <c r="A321" s="271" t="s">
        <v>481</v>
      </c>
      <c r="B321" s="271" t="s">
        <v>868</v>
      </c>
      <c r="C321" s="272" t="s">
        <v>1946</v>
      </c>
      <c r="D321" s="276" t="s">
        <v>1947</v>
      </c>
      <c r="E321" s="275">
        <v>9426522.784012286</v>
      </c>
      <c r="F321" s="275">
        <v>3295631.4543681834</v>
      </c>
      <c r="G321" s="165">
        <v>72114.03</v>
      </c>
      <c r="H321" s="165">
        <f>INDEX('3.  UC Calculations by Hospital'!BS:BS,(MATCH('IGT Commitments by Affiliation'!A:A,'3.  UC Calculations by Hospital'!B:B,0)))</f>
        <v>13794.3</v>
      </c>
      <c r="I321" s="165">
        <f>INDEX('3.  UC Calculations by Hospital'!BR:BR,(MATCH('IGT Commitments by Affiliation'!$A:$A,'3.  UC Calculations by Hospital'!$B:$B,0)))</f>
        <v>31479.48199756816</v>
      </c>
      <c r="J321" s="178">
        <v>2.1881703399940763E-2</v>
      </c>
      <c r="K321" s="176">
        <f t="shared" si="4"/>
        <v>301.84278120980287</v>
      </c>
    </row>
    <row r="322" spans="1:11" hidden="1">
      <c r="A322" s="271" t="s">
        <v>31</v>
      </c>
      <c r="B322" s="271" t="s">
        <v>829</v>
      </c>
      <c r="C322" s="272" t="s">
        <v>1948</v>
      </c>
      <c r="D322" s="276" t="s">
        <v>1929</v>
      </c>
      <c r="E322" s="275">
        <v>6612554.2159184078</v>
      </c>
      <c r="F322" s="275">
        <v>2357303.9181754459</v>
      </c>
      <c r="G322" s="165">
        <v>1555246</v>
      </c>
      <c r="H322" s="165">
        <f>INDEX('3.  UC Calculations by Hospital'!BS:BS,(MATCH('IGT Commitments by Affiliation'!A:A,'3.  UC Calculations by Hospital'!B:B,0)))</f>
        <v>149233.14000000001</v>
      </c>
      <c r="I322" s="165">
        <f>INDEX('3.  UC Calculations by Hospital'!BR:BR,(MATCH('IGT Commitments by Affiliation'!$A:$A,'3.  UC Calculations by Hospital'!$B:$B,0)))</f>
        <v>340559.44109869562</v>
      </c>
      <c r="J322" s="178">
        <v>0.65975625289918538</v>
      </c>
      <c r="K322" s="176">
        <f t="shared" si="4"/>
        <v>98457.497254779548</v>
      </c>
    </row>
    <row r="323" spans="1:11" hidden="1">
      <c r="A323" s="271" t="s">
        <v>31</v>
      </c>
      <c r="B323" s="271" t="s">
        <v>829</v>
      </c>
      <c r="C323" s="272" t="s">
        <v>1949</v>
      </c>
      <c r="D323" s="276" t="s">
        <v>1950</v>
      </c>
      <c r="E323" s="275">
        <v>6612554.2159184078</v>
      </c>
      <c r="F323" s="275">
        <v>2357303.9181754459</v>
      </c>
      <c r="G323" s="165">
        <v>499214</v>
      </c>
      <c r="H323" s="165">
        <f>INDEX('3.  UC Calculations by Hospital'!BS:BS,(MATCH('IGT Commitments by Affiliation'!A:A,'3.  UC Calculations by Hospital'!B:B,0)))</f>
        <v>149233.14000000001</v>
      </c>
      <c r="I323" s="165">
        <f>INDEX('3.  UC Calculations by Hospital'!BR:BR,(MATCH('IGT Commitments by Affiliation'!$A:$A,'3.  UC Calculations by Hospital'!$B:$B,0)))</f>
        <v>340559.44109869562</v>
      </c>
      <c r="J323" s="178">
        <v>0.21177328733513148</v>
      </c>
      <c r="K323" s="176">
        <f t="shared" ref="K323:K386" si="5">IF(H323&gt;0,H323*J323,0)</f>
        <v>31603.592637143905</v>
      </c>
    </row>
    <row r="324" spans="1:11" hidden="1">
      <c r="A324" s="271" t="s">
        <v>31</v>
      </c>
      <c r="B324" s="271" t="s">
        <v>829</v>
      </c>
      <c r="C324" s="272" t="s">
        <v>1951</v>
      </c>
      <c r="D324" s="276" t="s">
        <v>1707</v>
      </c>
      <c r="E324" s="275">
        <v>6612554.2159184078</v>
      </c>
      <c r="F324" s="275">
        <v>2357303.9181754459</v>
      </c>
      <c r="G324" s="165">
        <v>302844</v>
      </c>
      <c r="H324" s="165">
        <f>INDEX('3.  UC Calculations by Hospital'!BS:BS,(MATCH('IGT Commitments by Affiliation'!A:A,'3.  UC Calculations by Hospital'!B:B,0)))</f>
        <v>149233.14000000001</v>
      </c>
      <c r="I324" s="165">
        <f>INDEX('3.  UC Calculations by Hospital'!BR:BR,(MATCH('IGT Commitments by Affiliation'!$A:$A,'3.  UC Calculations by Hospital'!$B:$B,0)))</f>
        <v>340559.44109869562</v>
      </c>
      <c r="J324" s="178">
        <v>0.1284704944767586</v>
      </c>
      <c r="K324" s="176">
        <f t="shared" si="5"/>
        <v>19172.055288119343</v>
      </c>
    </row>
    <row r="325" spans="1:11" hidden="1">
      <c r="A325" s="271" t="s">
        <v>170</v>
      </c>
      <c r="B325" s="271" t="s">
        <v>168</v>
      </c>
      <c r="C325" s="272" t="s">
        <v>1735</v>
      </c>
      <c r="D325" s="272" t="s">
        <v>1929</v>
      </c>
      <c r="E325" s="275">
        <v>10226517.848059475</v>
      </c>
      <c r="F325" s="275">
        <v>3235748.1615516618</v>
      </c>
      <c r="G325" s="275">
        <v>3235748.1615516618</v>
      </c>
      <c r="H325" s="165">
        <f>INDEX('3.  UC Calculations by Hospital'!BS:BS,(MATCH('IGT Commitments by Affiliation'!A:A,'3.  UC Calculations by Hospital'!B:B,0)))</f>
        <v>16473.71</v>
      </c>
      <c r="I325" s="165">
        <f>INDEX('3.  UC Calculations by Hospital'!BR:BR,(MATCH('IGT Commitments by Affiliation'!$A:$A,'3.  UC Calculations by Hospital'!$B:$B,0)))</f>
        <v>37594.063421831466</v>
      </c>
      <c r="J325" s="178">
        <v>1</v>
      </c>
      <c r="K325" s="176">
        <f t="shared" si="5"/>
        <v>16473.71</v>
      </c>
    </row>
    <row r="326" spans="1:11" hidden="1">
      <c r="A326" s="271" t="s">
        <v>89</v>
      </c>
      <c r="B326" s="271" t="s">
        <v>1122</v>
      </c>
      <c r="C326" s="272" t="s">
        <v>1952</v>
      </c>
      <c r="D326" s="276" t="s">
        <v>1496</v>
      </c>
      <c r="E326" s="275">
        <v>14843141.718881868</v>
      </c>
      <c r="F326" s="275">
        <v>5154367.3318900345</v>
      </c>
      <c r="G326" s="275">
        <v>5154367.33</v>
      </c>
      <c r="H326" s="165">
        <f>INDEX('3.  UC Calculations by Hospital'!BS:BS,(MATCH('IGT Commitments by Affiliation'!A:A,'3.  UC Calculations by Hospital'!B:B,0)))</f>
        <v>100586.55</v>
      </c>
      <c r="I326" s="165">
        <f>INDEX('3.  UC Calculations by Hospital'!BR:BR,(MATCH('IGT Commitments by Affiliation'!$A:$A,'3.  UC Calculations by Hospital'!$B:$B,0)))</f>
        <v>229544.84611796029</v>
      </c>
      <c r="J326" s="178">
        <v>0.99999999963331399</v>
      </c>
      <c r="K326" s="176">
        <f t="shared" si="5"/>
        <v>100586.54996311633</v>
      </c>
    </row>
    <row r="327" spans="1:11" hidden="1">
      <c r="A327" s="271" t="s">
        <v>145</v>
      </c>
      <c r="B327" s="271" t="s">
        <v>838</v>
      </c>
      <c r="C327" s="272" t="s">
        <v>1953</v>
      </c>
      <c r="D327" s="272" t="s">
        <v>1929</v>
      </c>
      <c r="E327" s="275">
        <v>15639789.529652674</v>
      </c>
      <c r="F327" s="275">
        <v>5230548.7922258014</v>
      </c>
      <c r="G327" s="275">
        <v>5230548.7922258014</v>
      </c>
      <c r="H327" s="165">
        <f>INDEX('3.  UC Calculations by Hospital'!BS:BS,(MATCH('IGT Commitments by Affiliation'!A:A,'3.  UC Calculations by Hospital'!B:B,0)))</f>
        <v>61186.51</v>
      </c>
      <c r="I327" s="165">
        <f>INDEX('3.  UC Calculations by Hospital'!BR:BR,(MATCH('IGT Commitments by Affiliation'!$A:$A,'3.  UC Calculations by Hospital'!$B:$B,0)))</f>
        <v>139631.47778292838</v>
      </c>
      <c r="J327" s="178">
        <v>1</v>
      </c>
      <c r="K327" s="176">
        <f t="shared" si="5"/>
        <v>61186.51</v>
      </c>
    </row>
    <row r="328" spans="1:11" hidden="1">
      <c r="A328" s="271" t="s">
        <v>115</v>
      </c>
      <c r="B328" s="271" t="s">
        <v>114</v>
      </c>
      <c r="C328" s="272" t="s">
        <v>1954</v>
      </c>
      <c r="D328" s="290" t="s">
        <v>1633</v>
      </c>
      <c r="E328" s="275">
        <v>5685925.8241088334</v>
      </c>
      <c r="F328" s="275">
        <v>1956754.6529524908</v>
      </c>
      <c r="G328" s="275">
        <v>1956754.6529524908</v>
      </c>
      <c r="H328" s="165">
        <f>INDEX('3.  UC Calculations by Hospital'!BS:BS,(MATCH('IGT Commitments by Affiliation'!A:A,'3.  UC Calculations by Hospital'!B:B,0)))</f>
        <v>345488.45</v>
      </c>
      <c r="I328" s="165">
        <f>INDEX('3.  UC Calculations by Hospital'!BR:BR,(MATCH('IGT Commitments by Affiliation'!$A:$A,'3.  UC Calculations by Hospital'!$B:$B,0)))</f>
        <v>788426.41743713012</v>
      </c>
      <c r="J328" s="178">
        <v>1</v>
      </c>
      <c r="K328" s="176">
        <f t="shared" si="5"/>
        <v>345488.45</v>
      </c>
    </row>
    <row r="329" spans="1:11" hidden="1">
      <c r="A329" s="271" t="s">
        <v>181</v>
      </c>
      <c r="B329" s="271" t="s">
        <v>180</v>
      </c>
      <c r="C329" s="272" t="s">
        <v>1955</v>
      </c>
      <c r="D329" s="272" t="s">
        <v>1929</v>
      </c>
      <c r="E329" s="275">
        <v>9096873.3386751451</v>
      </c>
      <c r="F329" s="275">
        <v>3064130.238659448</v>
      </c>
      <c r="G329" s="275">
        <v>3064130.238659448</v>
      </c>
      <c r="H329" s="165">
        <f>INDEX('3.  UC Calculations by Hospital'!BS:BS,(MATCH('IGT Commitments by Affiliation'!A:A,'3.  UC Calculations by Hospital'!B:B,0)))</f>
        <v>72693.41</v>
      </c>
      <c r="I329" s="165">
        <f>INDEX('3.  UC Calculations by Hospital'!BR:BR,(MATCH('IGT Commitments by Affiliation'!$A:$A,'3.  UC Calculations by Hospital'!$B:$B,0)))</f>
        <v>165890.95850019157</v>
      </c>
      <c r="J329" s="178">
        <v>1</v>
      </c>
      <c r="K329" s="176">
        <f t="shared" si="5"/>
        <v>72693.41</v>
      </c>
    </row>
    <row r="330" spans="1:11" hidden="1">
      <c r="A330" s="271" t="s">
        <v>176</v>
      </c>
      <c r="B330" s="271" t="s">
        <v>841</v>
      </c>
      <c r="C330" s="272" t="s">
        <v>1956</v>
      </c>
      <c r="D330" s="272" t="s">
        <v>1929</v>
      </c>
      <c r="E330" s="275">
        <v>3924964.1352039217</v>
      </c>
      <c r="F330" s="275">
        <v>1184346.7042943584</v>
      </c>
      <c r="G330" s="275">
        <v>1184346.7042943584</v>
      </c>
      <c r="H330" s="165">
        <f>INDEX('3.  UC Calculations by Hospital'!BS:BS,(MATCH('IGT Commitments by Affiliation'!A:A,'3.  UC Calculations by Hospital'!B:B,0)))</f>
        <v>178222.21</v>
      </c>
      <c r="I330" s="165">
        <f>INDEX('3.  UC Calculations by Hospital'!BR:BR,(MATCH('IGT Commitments by Affiliation'!$A:$A,'3.  UC Calculations by Hospital'!$B:$B,0)))</f>
        <v>406714.31005444843</v>
      </c>
      <c r="J330" s="178">
        <v>1</v>
      </c>
      <c r="K330" s="176">
        <f t="shared" si="5"/>
        <v>178222.21</v>
      </c>
    </row>
    <row r="331" spans="1:11" hidden="1">
      <c r="A331" s="271" t="s">
        <v>27</v>
      </c>
      <c r="B331" s="271" t="s">
        <v>25</v>
      </c>
      <c r="C331" s="272" t="s">
        <v>1957</v>
      </c>
      <c r="D331" s="272" t="s">
        <v>1633</v>
      </c>
      <c r="E331" s="275">
        <v>14806922.360694736</v>
      </c>
      <c r="F331" s="275">
        <v>4984909.4068724327</v>
      </c>
      <c r="G331" s="165">
        <v>4584909.4068724299</v>
      </c>
      <c r="H331" s="165">
        <f>INDEX('3.  UC Calculations by Hospital'!BS:BS,(MATCH('IGT Commitments by Affiliation'!A:A,'3.  UC Calculations by Hospital'!B:B,0)))</f>
        <v>15787.36</v>
      </c>
      <c r="I331" s="165">
        <f>INDEX('3.  UC Calculations by Hospital'!BR:BR,(MATCH('IGT Commitments by Affiliation'!$A:$A,'3.  UC Calculations by Hospital'!$B:$B,0)))</f>
        <v>36027.750000836328</v>
      </c>
      <c r="J331" s="178">
        <v>0.91975781958072422</v>
      </c>
      <c r="K331" s="176">
        <f t="shared" si="5"/>
        <v>14520.547810535943</v>
      </c>
    </row>
    <row r="332" spans="1:11" hidden="1">
      <c r="A332" s="271" t="s">
        <v>27</v>
      </c>
      <c r="B332" s="271" t="s">
        <v>25</v>
      </c>
      <c r="C332" s="272" t="s">
        <v>1958</v>
      </c>
      <c r="D332" s="276" t="s">
        <v>1959</v>
      </c>
      <c r="E332" s="275">
        <v>14806922.360694736</v>
      </c>
      <c r="F332" s="275">
        <v>4984909.4068724327</v>
      </c>
      <c r="G332" s="165">
        <v>400000</v>
      </c>
      <c r="H332" s="165">
        <f>INDEX('3.  UC Calculations by Hospital'!BS:BS,(MATCH('IGT Commitments by Affiliation'!A:A,'3.  UC Calculations by Hospital'!B:B,0)))</f>
        <v>15787.36</v>
      </c>
      <c r="I332" s="165">
        <f>INDEX('3.  UC Calculations by Hospital'!BR:BR,(MATCH('IGT Commitments by Affiliation'!$A:$A,'3.  UC Calculations by Hospital'!$B:$B,0)))</f>
        <v>36027.750000836328</v>
      </c>
      <c r="J332" s="178">
        <v>8.0242180419275222E-2</v>
      </c>
      <c r="K332" s="176">
        <f t="shared" si="5"/>
        <v>1266.812189464049</v>
      </c>
    </row>
    <row r="333" spans="1:11" hidden="1">
      <c r="A333" s="271" t="s">
        <v>535</v>
      </c>
      <c r="B333" s="271" t="s">
        <v>533</v>
      </c>
      <c r="C333" s="272" t="s">
        <v>1960</v>
      </c>
      <c r="D333" s="272" t="s">
        <v>1929</v>
      </c>
      <c r="E333" s="275">
        <v>17917343.276060898</v>
      </c>
      <c r="F333" s="275">
        <v>6121289.5517158853</v>
      </c>
      <c r="G333" s="275">
        <v>6121289.5517158853</v>
      </c>
      <c r="H333" s="165">
        <f>INDEX('3.  UC Calculations by Hospital'!BS:BS,(MATCH('IGT Commitments by Affiliation'!A:A,'3.  UC Calculations by Hospital'!B:B,0)))</f>
        <v>14704.05</v>
      </c>
      <c r="I333" s="165">
        <f>INDEX('3.  UC Calculations by Hospital'!BR:BR,(MATCH('IGT Commitments by Affiliation'!$A:$A,'3.  UC Calculations by Hospital'!$B:$B,0)))</f>
        <v>33555.580763715319</v>
      </c>
      <c r="J333" s="178">
        <v>1</v>
      </c>
      <c r="K333" s="176">
        <f t="shared" si="5"/>
        <v>14704.05</v>
      </c>
    </row>
    <row r="334" spans="1:11" hidden="1">
      <c r="A334" s="164" t="s">
        <v>377</v>
      </c>
      <c r="B334" s="164" t="s">
        <v>1123</v>
      </c>
      <c r="C334" s="162" t="s">
        <v>1961</v>
      </c>
      <c r="D334" s="276" t="s">
        <v>1675</v>
      </c>
      <c r="E334" s="165">
        <v>46439819.58491005</v>
      </c>
      <c r="F334" s="165">
        <v>14497545.104261583</v>
      </c>
      <c r="G334" s="165">
        <v>4983855.4232464312</v>
      </c>
      <c r="H334" s="165">
        <f>INDEX('3.  UC Calculations by Hospital'!BS:BS,(MATCH('IGT Commitments by Affiliation'!A:A,'3.  UC Calculations by Hospital'!B:B,0)))</f>
        <v>599731.89</v>
      </c>
      <c r="I334" s="165">
        <f>INDEX('3.  UC Calculations by Hospital'!BR:BR,(MATCH('IGT Commitments by Affiliation'!$A:$A,'3.  UC Calculations by Hospital'!$B:$B,0)))</f>
        <v>1368625.966698695</v>
      </c>
      <c r="J334" s="178" t="s">
        <v>616</v>
      </c>
      <c r="K334" s="176">
        <v>6020000</v>
      </c>
    </row>
    <row r="335" spans="1:11" hidden="1">
      <c r="A335" s="164" t="s">
        <v>377</v>
      </c>
      <c r="B335" s="164" t="s">
        <v>1123</v>
      </c>
      <c r="C335" s="162" t="s">
        <v>1962</v>
      </c>
      <c r="D335" s="276" t="s">
        <v>1963</v>
      </c>
      <c r="E335" s="165">
        <v>46439819.58491005</v>
      </c>
      <c r="F335" s="165">
        <v>14497545.104261583</v>
      </c>
      <c r="G335" s="165">
        <v>948996.11976342311</v>
      </c>
      <c r="H335" s="165">
        <f>INDEX('3.  UC Calculations by Hospital'!BS:BS,(MATCH('IGT Commitments by Affiliation'!A:A,'3.  UC Calculations by Hospital'!B:B,0)))</f>
        <v>599731.89</v>
      </c>
      <c r="I335" s="165">
        <f>INDEX('3.  UC Calculations by Hospital'!BR:BR,(MATCH('IGT Commitments by Affiliation'!$A:$A,'3.  UC Calculations by Hospital'!$B:$B,0)))</f>
        <v>1368625.966698695</v>
      </c>
      <c r="J335" s="178" t="s">
        <v>616</v>
      </c>
      <c r="K335" s="176">
        <v>1146292.6100000001</v>
      </c>
    </row>
    <row r="336" spans="1:11" hidden="1">
      <c r="A336" s="164" t="s">
        <v>377</v>
      </c>
      <c r="B336" s="164" t="s">
        <v>1123</v>
      </c>
      <c r="C336" s="162" t="s">
        <v>1964</v>
      </c>
      <c r="D336" s="276" t="s">
        <v>1579</v>
      </c>
      <c r="E336" s="165">
        <v>46439819.58491005</v>
      </c>
      <c r="F336" s="165">
        <v>14497545.104261583</v>
      </c>
      <c r="G336" s="165">
        <v>2495274.5443953476</v>
      </c>
      <c r="H336" s="165">
        <f>INDEX('3.  UC Calculations by Hospital'!BS:BS,(MATCH('IGT Commitments by Affiliation'!A:A,'3.  UC Calculations by Hospital'!B:B,0)))</f>
        <v>599731.89</v>
      </c>
      <c r="I336" s="165">
        <f>INDEX('3.  UC Calculations by Hospital'!BR:BR,(MATCH('IGT Commitments by Affiliation'!$A:$A,'3.  UC Calculations by Hospital'!$B:$B,0)))</f>
        <v>1368625.966698695</v>
      </c>
      <c r="J336" s="178" t="s">
        <v>616</v>
      </c>
      <c r="K336" s="176">
        <f>($H$334-$K$334-$K$335)/2</f>
        <v>-3283280.3600000003</v>
      </c>
    </row>
    <row r="337" spans="1:11" hidden="1">
      <c r="A337" s="164" t="s">
        <v>377</v>
      </c>
      <c r="B337" s="164" t="s">
        <v>1123</v>
      </c>
      <c r="C337" s="162" t="s">
        <v>1965</v>
      </c>
      <c r="D337" s="276" t="s">
        <v>1577</v>
      </c>
      <c r="E337" s="165">
        <v>46439819.58491005</v>
      </c>
      <c r="F337" s="165">
        <v>14497545.104261583</v>
      </c>
      <c r="G337" s="165">
        <v>6069419.0168563798</v>
      </c>
      <c r="H337" s="165">
        <f>INDEX('3.  UC Calculations by Hospital'!BS:BS,(MATCH('IGT Commitments by Affiliation'!A:A,'3.  UC Calculations by Hospital'!B:B,0)))</f>
        <v>599731.89</v>
      </c>
      <c r="I337" s="165">
        <f>INDEX('3.  UC Calculations by Hospital'!BR:BR,(MATCH('IGT Commitments by Affiliation'!$A:$A,'3.  UC Calculations by Hospital'!$B:$B,0)))</f>
        <v>1368625.966698695</v>
      </c>
      <c r="J337" s="178" t="s">
        <v>616</v>
      </c>
      <c r="K337" s="176">
        <f>($H$334-$K$334-$K$335)/2</f>
        <v>-3283280.3600000003</v>
      </c>
    </row>
    <row r="338" spans="1:11" hidden="1">
      <c r="A338" s="271" t="s">
        <v>487</v>
      </c>
      <c r="B338" s="271" t="s">
        <v>759</v>
      </c>
      <c r="C338" s="272" t="s">
        <v>1966</v>
      </c>
      <c r="D338" s="276" t="s">
        <v>1967</v>
      </c>
      <c r="E338" s="275">
        <v>21310380.770998694</v>
      </c>
      <c r="F338" s="275">
        <v>7220663.763337628</v>
      </c>
      <c r="G338" s="275">
        <v>7220663.7599999998</v>
      </c>
      <c r="H338" s="165">
        <f>INDEX('3.  UC Calculations by Hospital'!BS:BS,(MATCH('IGT Commitments by Affiliation'!A:A,'3.  UC Calculations by Hospital'!B:B,0)))</f>
        <v>70717.399999999994</v>
      </c>
      <c r="I338" s="165">
        <f>INDEX('3.  UC Calculations by Hospital'!BR:BR,(MATCH('IGT Commitments by Affiliation'!$A:$A,'3.  UC Calculations by Hospital'!$B:$B,0)))</f>
        <v>161381.57019327953</v>
      </c>
      <c r="J338" s="178">
        <v>0.99999999953776708</v>
      </c>
      <c r="K338" s="176">
        <f t="shared" si="5"/>
        <v>70717.399967312085</v>
      </c>
    </row>
    <row r="339" spans="1:11" hidden="1">
      <c r="A339" s="271" t="s">
        <v>520</v>
      </c>
      <c r="B339" s="271" t="s">
        <v>518</v>
      </c>
      <c r="C339" s="272" t="s">
        <v>1968</v>
      </c>
      <c r="D339" s="276" t="s">
        <v>1969</v>
      </c>
      <c r="E339" s="275">
        <v>1699121.6998937428</v>
      </c>
      <c r="F339" s="275">
        <v>645660.96975343814</v>
      </c>
      <c r="G339" s="275">
        <v>645660.97</v>
      </c>
      <c r="H339" s="165">
        <f>INDEX('3.  UC Calculations by Hospital'!BS:BS,(MATCH('IGT Commitments by Affiliation'!A:A,'3.  UC Calculations by Hospital'!B:B,0)))</f>
        <v>11692.54</v>
      </c>
      <c r="I339" s="165">
        <f>INDEX('3.  UC Calculations by Hospital'!BR:BR,(MATCH('IGT Commitments by Affiliation'!$A:$A,'3.  UC Calculations by Hospital'!$B:$B,0)))</f>
        <v>26683.122961605317</v>
      </c>
      <c r="J339" s="178">
        <v>1.000000000381875</v>
      </c>
      <c r="K339" s="176">
        <f t="shared" si="5"/>
        <v>11692.540004465089</v>
      </c>
    </row>
    <row r="340" spans="1:11" hidden="1">
      <c r="A340" s="271" t="s">
        <v>770</v>
      </c>
      <c r="B340" s="271" t="s">
        <v>771</v>
      </c>
      <c r="C340" s="272" t="s">
        <v>1970</v>
      </c>
      <c r="D340" s="272" t="s">
        <v>1971</v>
      </c>
      <c r="E340" s="275">
        <v>775123.13451944711</v>
      </c>
      <c r="F340" s="275">
        <v>307596.11770242167</v>
      </c>
      <c r="G340" s="275">
        <v>307596.12</v>
      </c>
      <c r="H340" s="165">
        <f>INDEX('3.  UC Calculations by Hospital'!BS:BS,(MATCH('IGT Commitments by Affiliation'!A:A,'3.  UC Calculations by Hospital'!B:B,0)))</f>
        <v>3010.08</v>
      </c>
      <c r="I340" s="165">
        <f>INDEX('3.  UC Calculations by Hospital'!BR:BR,(MATCH('IGT Commitments by Affiliation'!$A:$A,'3.  UC Calculations by Hospital'!$B:$B,0)))</f>
        <v>6869.2056727546733</v>
      </c>
      <c r="J340" s="178">
        <v>1.0000000074694646</v>
      </c>
      <c r="K340" s="176">
        <f t="shared" si="5"/>
        <v>3010.0800224836858</v>
      </c>
    </row>
    <row r="341" spans="1:11" hidden="1">
      <c r="A341" s="271" t="s">
        <v>328</v>
      </c>
      <c r="B341" s="271" t="s">
        <v>327</v>
      </c>
      <c r="C341" s="272" t="s">
        <v>1972</v>
      </c>
      <c r="D341" s="276" t="s">
        <v>1509</v>
      </c>
      <c r="E341" s="275">
        <v>17181959.350692112</v>
      </c>
      <c r="F341" s="275">
        <v>5709498.3866292834</v>
      </c>
      <c r="G341" s="275">
        <v>5709498.3899999997</v>
      </c>
      <c r="H341" s="165">
        <f>INDEX('3.  UC Calculations by Hospital'!BS:BS,(MATCH('IGT Commitments by Affiliation'!A:A,'3.  UC Calculations by Hospital'!B:B,0)))</f>
        <v>124802.5</v>
      </c>
      <c r="I341" s="165">
        <f>INDEX('3.  UC Calculations by Hospital'!BR:BR,(MATCH('IGT Commitments by Affiliation'!$A:$A,'3.  UC Calculations by Hospital'!$B:$B,0)))</f>
        <v>284807.16955882777</v>
      </c>
      <c r="J341" s="178">
        <v>1.00000000059037</v>
      </c>
      <c r="K341" s="176">
        <f t="shared" si="5"/>
        <v>124802.50007367965</v>
      </c>
    </row>
    <row r="342" spans="1:11" hidden="1">
      <c r="A342" s="271" t="s">
        <v>401</v>
      </c>
      <c r="B342" s="271" t="s">
        <v>860</v>
      </c>
      <c r="C342" s="272" t="s">
        <v>1973</v>
      </c>
      <c r="D342" s="276" t="s">
        <v>1974</v>
      </c>
      <c r="E342" s="275">
        <v>13473769.550157359</v>
      </c>
      <c r="F342" s="275">
        <v>4392064.3454229543</v>
      </c>
      <c r="G342" s="275">
        <v>4392064.3499999996</v>
      </c>
      <c r="H342" s="165">
        <f>INDEX('3.  UC Calculations by Hospital'!BS:BS,(MATCH('IGT Commitments by Affiliation'!A:A,'3.  UC Calculations by Hospital'!B:B,0)))</f>
        <v>-8904.1</v>
      </c>
      <c r="I342" s="165">
        <f>INDEX('3.  UC Calculations by Hospital'!BR:BR,(MATCH('IGT Commitments by Affiliation'!$A:$A,'3.  UC Calculations by Hospital'!$B:$B,0)))</f>
        <v>-20319.735462658107</v>
      </c>
      <c r="J342" s="178">
        <v>1.0000000010421171</v>
      </c>
      <c r="K342" s="176">
        <f t="shared" si="5"/>
        <v>0</v>
      </c>
    </row>
    <row r="343" spans="1:11" hidden="1">
      <c r="A343" s="271" t="s">
        <v>542</v>
      </c>
      <c r="B343" s="271" t="s">
        <v>1124</v>
      </c>
      <c r="C343" s="272" t="s">
        <v>1975</v>
      </c>
      <c r="D343" s="272" t="s">
        <v>676</v>
      </c>
      <c r="E343" s="275">
        <v>10492257.974467628</v>
      </c>
      <c r="F343" s="275">
        <v>3502333.7511797142</v>
      </c>
      <c r="G343" s="275">
        <v>2472916</v>
      </c>
      <c r="H343" s="165">
        <f>INDEX('3.  UC Calculations by Hospital'!BS:BS,(MATCH('IGT Commitments by Affiliation'!A:A,'3.  UC Calculations by Hospital'!B:B,0)))</f>
        <v>73522.509999999995</v>
      </c>
      <c r="I343" s="165">
        <f>INDEX('3.  UC Calculations by Hospital'!BR:BR,(MATCH('IGT Commitments by Affiliation'!$A:$A,'3.  UC Calculations by Hospital'!$B:$B,0)))</f>
        <v>167783.01473538019</v>
      </c>
      <c r="J343" s="178">
        <v>0.70607662652567915</v>
      </c>
      <c r="K343" s="176">
        <f t="shared" si="5"/>
        <v>51912.525834500506</v>
      </c>
    </row>
    <row r="344" spans="1:11" hidden="1">
      <c r="A344" s="271" t="s">
        <v>542</v>
      </c>
      <c r="B344" s="271" t="s">
        <v>1124</v>
      </c>
      <c r="C344" s="272" t="s">
        <v>1976</v>
      </c>
      <c r="D344" s="272" t="s">
        <v>1977</v>
      </c>
      <c r="E344" s="275">
        <v>10492257.974467628</v>
      </c>
      <c r="F344" s="275">
        <v>3502333.7511797142</v>
      </c>
      <c r="G344" s="275">
        <v>942062.75</v>
      </c>
      <c r="H344" s="165">
        <f>INDEX('3.  UC Calculations by Hospital'!BS:BS,(MATCH('IGT Commitments by Affiliation'!A:A,'3.  UC Calculations by Hospital'!B:B,0)))</f>
        <v>73522.509999999995</v>
      </c>
      <c r="I344" s="165">
        <f>INDEX('3.  UC Calculations by Hospital'!BR:BR,(MATCH('IGT Commitments by Affiliation'!$A:$A,'3.  UC Calculations by Hospital'!$B:$B,0)))</f>
        <v>167783.01473538019</v>
      </c>
      <c r="J344" s="178">
        <v>0.26898143264692542</v>
      </c>
      <c r="K344" s="176">
        <f t="shared" si="5"/>
        <v>19776.190071597899</v>
      </c>
    </row>
    <row r="345" spans="1:11" hidden="1">
      <c r="A345" s="271" t="s">
        <v>542</v>
      </c>
      <c r="B345" s="271" t="s">
        <v>1124</v>
      </c>
      <c r="C345" s="272" t="s">
        <v>1978</v>
      </c>
      <c r="D345" s="272" t="s">
        <v>675</v>
      </c>
      <c r="E345" s="275">
        <v>10492257.974467628</v>
      </c>
      <c r="F345" s="275">
        <v>3502333.7511797142</v>
      </c>
      <c r="G345" s="275">
        <v>87355</v>
      </c>
      <c r="H345" s="165">
        <f>INDEX('3.  UC Calculations by Hospital'!BS:BS,(MATCH('IGT Commitments by Affiliation'!A:A,'3.  UC Calculations by Hospital'!B:B,0)))</f>
        <v>73522.509999999995</v>
      </c>
      <c r="I345" s="165">
        <f>INDEX('3.  UC Calculations by Hospital'!BR:BR,(MATCH('IGT Commitments by Affiliation'!$A:$A,'3.  UC Calculations by Hospital'!$B:$B,0)))</f>
        <v>167783.01473538019</v>
      </c>
      <c r="J345" s="178">
        <v>2.4941940490558798E-2</v>
      </c>
      <c r="K345" s="176">
        <f t="shared" si="5"/>
        <v>1833.7940691365141</v>
      </c>
    </row>
    <row r="346" spans="1:11" hidden="1">
      <c r="A346" s="271" t="s">
        <v>412</v>
      </c>
      <c r="B346" s="271" t="s">
        <v>748</v>
      </c>
      <c r="C346" s="272" t="s">
        <v>1979</v>
      </c>
      <c r="D346" s="271" t="s">
        <v>748</v>
      </c>
      <c r="E346" s="275">
        <v>1721856.0494481241</v>
      </c>
      <c r="F346" s="275">
        <v>527438.00999016792</v>
      </c>
      <c r="G346" s="275">
        <v>527438.01</v>
      </c>
      <c r="H346" s="165">
        <f>INDEX('3.  UC Calculations by Hospital'!BS:BS,(MATCH('IGT Commitments by Affiliation'!A:A,'3.  UC Calculations by Hospital'!B:B,0)))</f>
        <v>7696.22</v>
      </c>
      <c r="I346" s="165">
        <f>INDEX('3.  UC Calculations by Hospital'!BR:BR,(MATCH('IGT Commitments by Affiliation'!$A:$A,'3.  UC Calculations by Hospital'!$B:$B,0)))</f>
        <v>17563.264514734969</v>
      </c>
      <c r="J346" s="178">
        <v>1.0000000000186413</v>
      </c>
      <c r="K346" s="176">
        <f t="shared" si="5"/>
        <v>7696.2200001434676</v>
      </c>
    </row>
    <row r="347" spans="1:11" hidden="1">
      <c r="A347" s="271" t="s">
        <v>421</v>
      </c>
      <c r="B347" s="271" t="s">
        <v>861</v>
      </c>
      <c r="C347" s="272" t="s">
        <v>1980</v>
      </c>
      <c r="D347" s="271" t="s">
        <v>1633</v>
      </c>
      <c r="E347" s="275">
        <v>10746729.302416965</v>
      </c>
      <c r="F347" s="275">
        <v>3237800.4118131138</v>
      </c>
      <c r="G347" s="275">
        <v>2387800.4118131138</v>
      </c>
      <c r="H347" s="165">
        <f>INDEX('3.  UC Calculations by Hospital'!BS:BS,(MATCH('IGT Commitments by Affiliation'!A:A,'3.  UC Calculations by Hospital'!B:B,0)))</f>
        <v>139016.09</v>
      </c>
      <c r="I347" s="165">
        <f>INDEX('3.  UC Calculations by Hospital'!BR:BR,(MATCH('IGT Commitments by Affiliation'!$A:$A,'3.  UC Calculations by Hospital'!$B:$B,0)))</f>
        <v>317243.47758310474</v>
      </c>
      <c r="J347" s="178">
        <v>0.73747609738426889</v>
      </c>
      <c r="K347" s="176">
        <f t="shared" si="5"/>
        <v>102521.04352682029</v>
      </c>
    </row>
    <row r="348" spans="1:11" hidden="1">
      <c r="A348" s="271" t="s">
        <v>421</v>
      </c>
      <c r="B348" s="271" t="s">
        <v>861</v>
      </c>
      <c r="C348" s="272" t="s">
        <v>1981</v>
      </c>
      <c r="D348" s="272" t="s">
        <v>1982</v>
      </c>
      <c r="E348" s="275">
        <v>10746729.302416965</v>
      </c>
      <c r="F348" s="275">
        <v>3237800.4118131138</v>
      </c>
      <c r="G348" s="275">
        <v>850000</v>
      </c>
      <c r="H348" s="165">
        <f>INDEX('3.  UC Calculations by Hospital'!BS:BS,(MATCH('IGT Commitments by Affiliation'!A:A,'3.  UC Calculations by Hospital'!B:B,0)))</f>
        <v>139016.09</v>
      </c>
      <c r="I348" s="165">
        <f>INDEX('3.  UC Calculations by Hospital'!BR:BR,(MATCH('IGT Commitments by Affiliation'!$A:$A,'3.  UC Calculations by Hospital'!$B:$B,0)))</f>
        <v>317243.47758310474</v>
      </c>
      <c r="J348" s="178">
        <v>0.26252390261573111</v>
      </c>
      <c r="K348" s="176">
        <f t="shared" si="5"/>
        <v>36495.046473179711</v>
      </c>
    </row>
    <row r="349" spans="1:11" hidden="1">
      <c r="A349" s="271" t="s">
        <v>437</v>
      </c>
      <c r="B349" s="271" t="s">
        <v>863</v>
      </c>
      <c r="C349" s="272" t="s">
        <v>1983</v>
      </c>
      <c r="D349" s="272" t="s">
        <v>1984</v>
      </c>
      <c r="E349" s="275">
        <v>1422461.6664571848</v>
      </c>
      <c r="F349" s="275">
        <v>531987.61141553835</v>
      </c>
      <c r="G349" s="275">
        <v>531987.61141553835</v>
      </c>
      <c r="H349" s="165">
        <f>INDEX('3.  UC Calculations by Hospital'!BS:BS,(MATCH('IGT Commitments by Affiliation'!A:A,'3.  UC Calculations by Hospital'!B:B,0)))</f>
        <v>4097.8900000000003</v>
      </c>
      <c r="I349" s="165">
        <f>INDEX('3.  UC Calculations by Hospital'!BR:BR,(MATCH('IGT Commitments by Affiliation'!$A:$A,'3.  UC Calculations by Hospital'!$B:$B,0)))</f>
        <v>9351.652285892982</v>
      </c>
      <c r="J349" s="178">
        <v>1</v>
      </c>
      <c r="K349" s="176">
        <f t="shared" si="5"/>
        <v>4097.8900000000003</v>
      </c>
    </row>
    <row r="350" spans="1:11" hidden="1">
      <c r="A350" s="164" t="s">
        <v>538</v>
      </c>
      <c r="B350" s="164" t="s">
        <v>767</v>
      </c>
      <c r="C350" s="162" t="s">
        <v>1985</v>
      </c>
      <c r="D350" s="276" t="s">
        <v>1986</v>
      </c>
      <c r="E350" s="165">
        <v>40493170.08597824</v>
      </c>
      <c r="F350" s="165">
        <v>13715500.567931663</v>
      </c>
      <c r="G350" s="165">
        <v>12810016.43</v>
      </c>
      <c r="H350" s="165">
        <f>INDEX('3.  UC Calculations by Hospital'!BS:BS,(MATCH('IGT Commitments by Affiliation'!A:A,'3.  UC Calculations by Hospital'!B:B,0)))</f>
        <v>-2805.19</v>
      </c>
      <c r="I350" s="165">
        <f>INDEX('3.  UC Calculations by Hospital'!BR:BR,(MATCH('IGT Commitments by Affiliation'!$A:$A,'3.  UC Calculations by Hospital'!$B:$B,0)))</f>
        <v>-6401.6391269266605</v>
      </c>
      <c r="J350" s="178">
        <v>0.93398096311200018</v>
      </c>
      <c r="K350" s="176">
        <f t="shared" si="5"/>
        <v>0</v>
      </c>
    </row>
    <row r="351" spans="1:11" hidden="1">
      <c r="A351" s="164" t="s">
        <v>538</v>
      </c>
      <c r="B351" s="164" t="s">
        <v>767</v>
      </c>
      <c r="C351" s="162" t="s">
        <v>1987</v>
      </c>
      <c r="D351" s="276" t="s">
        <v>1988</v>
      </c>
      <c r="E351" s="165">
        <v>40493170.08597824</v>
      </c>
      <c r="F351" s="165">
        <v>13715500.567931663</v>
      </c>
      <c r="G351" s="165">
        <v>905484.13</v>
      </c>
      <c r="H351" s="165">
        <f>INDEX('3.  UC Calculations by Hospital'!BS:BS,(MATCH('IGT Commitments by Affiliation'!A:A,'3.  UC Calculations by Hospital'!B:B,0)))</f>
        <v>-2805.19</v>
      </c>
      <c r="I351" s="165">
        <f>INDEX('3.  UC Calculations by Hospital'!BR:BR,(MATCH('IGT Commitments by Affiliation'!$A:$A,'3.  UC Calculations by Hospital'!$B:$B,0)))</f>
        <v>-6401.6391269266605</v>
      </c>
      <c r="J351" s="178">
        <v>6.6019036309700629E-2</v>
      </c>
      <c r="K351" s="176">
        <f t="shared" si="5"/>
        <v>0</v>
      </c>
    </row>
    <row r="352" spans="1:11" hidden="1">
      <c r="A352" s="164" t="s">
        <v>540</v>
      </c>
      <c r="B352" s="164" t="s">
        <v>1125</v>
      </c>
      <c r="C352" s="162" t="s">
        <v>1989</v>
      </c>
      <c r="D352" s="276" t="s">
        <v>1986</v>
      </c>
      <c r="E352" s="165">
        <v>19251334.486662261</v>
      </c>
      <c r="F352" s="165">
        <v>5832437.0293494025</v>
      </c>
      <c r="G352" s="165">
        <v>5401950.1600000001</v>
      </c>
      <c r="H352" s="165">
        <v>0</v>
      </c>
      <c r="I352" s="165">
        <v>0</v>
      </c>
      <c r="J352" s="178">
        <v>0.92619091004615228</v>
      </c>
      <c r="K352" s="176">
        <f t="shared" si="5"/>
        <v>0</v>
      </c>
    </row>
    <row r="353" spans="1:11" hidden="1">
      <c r="A353" s="164" t="s">
        <v>540</v>
      </c>
      <c r="B353" s="164" t="s">
        <v>1125</v>
      </c>
      <c r="C353" s="162" t="s">
        <v>1990</v>
      </c>
      <c r="D353" s="276" t="s">
        <v>1988</v>
      </c>
      <c r="E353" s="165">
        <v>19251334.486662261</v>
      </c>
      <c r="F353" s="165">
        <v>5832437.0293494025</v>
      </c>
      <c r="G353" s="165">
        <v>430486.87</v>
      </c>
      <c r="H353" s="165">
        <v>0</v>
      </c>
      <c r="I353" s="165">
        <v>0</v>
      </c>
      <c r="J353" s="178">
        <v>7.3809090065395877E-2</v>
      </c>
      <c r="K353" s="176">
        <f t="shared" si="5"/>
        <v>0</v>
      </c>
    </row>
    <row r="354" spans="1:11" hidden="1">
      <c r="A354" s="271" t="s">
        <v>881</v>
      </c>
      <c r="B354" s="271" t="s">
        <v>882</v>
      </c>
      <c r="C354" s="272" t="s">
        <v>1991</v>
      </c>
      <c r="D354" s="273" t="s">
        <v>1992</v>
      </c>
      <c r="E354" s="275">
        <v>1211877.5925448679</v>
      </c>
      <c r="F354" s="275">
        <v>390792.53220916115</v>
      </c>
      <c r="G354" s="275">
        <v>390792.53</v>
      </c>
      <c r="H354" s="165">
        <f>INDEX('3.  UC Calculations by Hospital'!BS:BS,(MATCH('IGT Commitments by Affiliation'!A:A,'3.  UC Calculations by Hospital'!B:B,0)))</f>
        <v>-2728.98</v>
      </c>
      <c r="I354" s="165">
        <f>INDEX('3.  UC Calculations by Hospital'!BR:BR,(MATCH('IGT Commitments by Affiliation'!$A:$A,'3.  UC Calculations by Hospital'!$B:$B,0)))</f>
        <v>-6227.7043826605077</v>
      </c>
      <c r="J354" s="178">
        <v>0.99999999434697207</v>
      </c>
      <c r="K354" s="176">
        <f t="shared" si="5"/>
        <v>0</v>
      </c>
    </row>
    <row r="355" spans="1:11" hidden="1">
      <c r="A355" s="271" t="s">
        <v>440</v>
      </c>
      <c r="B355" s="271" t="s">
        <v>864</v>
      </c>
      <c r="C355" s="272" t="s">
        <v>1993</v>
      </c>
      <c r="D355" s="273" t="s">
        <v>988</v>
      </c>
      <c r="E355" s="275">
        <v>670305.76734443696</v>
      </c>
      <c r="F355" s="275">
        <v>222182.06539033228</v>
      </c>
      <c r="G355" s="275">
        <v>222182.07</v>
      </c>
      <c r="H355" s="165">
        <f>INDEX('3.  UC Calculations by Hospital'!BS:BS,(MATCH('IGT Commitments by Affiliation'!A:A,'3.  UC Calculations by Hospital'!B:B,0)))</f>
        <v>1134.54</v>
      </c>
      <c r="I355" s="165">
        <f>INDEX('3.  UC Calculations by Hospital'!BR:BR,(MATCH('IGT Commitments by Affiliation'!$A:$A,'3.  UC Calculations by Hospital'!$B:$B,0)))</f>
        <v>2589.1009090535808</v>
      </c>
      <c r="J355" s="178">
        <v>1.0000000207472539</v>
      </c>
      <c r="K355" s="176">
        <f t="shared" si="5"/>
        <v>1134.5400235385894</v>
      </c>
    </row>
    <row r="356" spans="1:11" hidden="1">
      <c r="A356" s="271" t="s">
        <v>1023</v>
      </c>
      <c r="B356" s="271" t="s">
        <v>1994</v>
      </c>
      <c r="C356" s="272" t="s">
        <v>1995</v>
      </c>
      <c r="D356" s="272" t="s">
        <v>1994</v>
      </c>
      <c r="E356" s="275">
        <v>862981.9058677553</v>
      </c>
      <c r="F356" s="275">
        <v>219449.03325325035</v>
      </c>
      <c r="G356" s="279">
        <v>219449</v>
      </c>
      <c r="H356" s="165">
        <f>INDEX('3.  UC Calculations by Hospital'!BS:BS,(MATCH('IGT Commitments by Affiliation'!A:A,'3.  UC Calculations by Hospital'!B:B,0)))</f>
        <v>1901.2</v>
      </c>
      <c r="I356" s="165">
        <f>INDEX('3.  UC Calculations by Hospital'!BR:BR,(MATCH('IGT Commitments by Affiliation'!$A:$A,'3.  UC Calculations by Hospital'!$B:$B,0)))</f>
        <v>4338.6727700292831</v>
      </c>
      <c r="J356" s="178">
        <v>0.99999984846936962</v>
      </c>
      <c r="K356" s="176">
        <f t="shared" si="5"/>
        <v>1901.1997119099656</v>
      </c>
    </row>
    <row r="357" spans="1:11" hidden="1">
      <c r="A357" s="271" t="s">
        <v>451</v>
      </c>
      <c r="B357" s="271" t="s">
        <v>754</v>
      </c>
      <c r="C357" s="272" t="s">
        <v>1996</v>
      </c>
      <c r="D357" s="276" t="s">
        <v>1669</v>
      </c>
      <c r="E357" s="275">
        <v>60854983.634315789</v>
      </c>
      <c r="F357" s="275">
        <v>21664971.646543179</v>
      </c>
      <c r="G357" s="275">
        <v>21664971.649999999</v>
      </c>
      <c r="H357" s="165">
        <f>INDEX('3.  UC Calculations by Hospital'!BS:BS,(MATCH('IGT Commitments by Affiliation'!A:A,'3.  UC Calculations by Hospital'!B:B,0)))</f>
        <v>664952.04</v>
      </c>
      <c r="I357" s="165">
        <f>INDEX('3.  UC Calculations by Hospital'!BR:BR,(MATCH('IGT Commitments by Affiliation'!$A:$A,'3.  UC Calculations by Hospital'!$B:$B,0)))</f>
        <v>1517462.4525138587</v>
      </c>
      <c r="J357" s="178">
        <v>1.0000000001595579</v>
      </c>
      <c r="K357" s="176">
        <f t="shared" si="5"/>
        <v>664952.0401060984</v>
      </c>
    </row>
    <row r="358" spans="1:11" hidden="1">
      <c r="A358" s="271" t="s">
        <v>458</v>
      </c>
      <c r="B358" s="271" t="s">
        <v>457</v>
      </c>
      <c r="C358" s="272" t="s">
        <v>1997</v>
      </c>
      <c r="D358" s="276" t="s">
        <v>977</v>
      </c>
      <c r="E358" s="275">
        <v>11794568.841068143</v>
      </c>
      <c r="F358" s="275">
        <v>4158837.9828720605</v>
      </c>
      <c r="G358" s="279">
        <v>934863</v>
      </c>
      <c r="H358" s="165">
        <f>INDEX('3.  UC Calculations by Hospital'!BS:BS,(MATCH('IGT Commitments by Affiliation'!A:A,'3.  UC Calculations by Hospital'!B:B,0)))</f>
        <v>83883.17</v>
      </c>
      <c r="I358" s="165">
        <f>INDEX('3.  UC Calculations by Hospital'!BR:BR,(MATCH('IGT Commitments by Affiliation'!$A:$A,'3.  UC Calculations by Hospital'!$B:$B,0)))</f>
        <v>191426.69128276408</v>
      </c>
      <c r="J358" s="178">
        <v>0.22478947336976832</v>
      </c>
      <c r="K358" s="176">
        <f t="shared" si="5"/>
        <v>18856.053608886748</v>
      </c>
    </row>
    <row r="359" spans="1:11" hidden="1">
      <c r="A359" s="271" t="s">
        <v>458</v>
      </c>
      <c r="B359" s="271" t="s">
        <v>457</v>
      </c>
      <c r="C359" s="272" t="s">
        <v>1998</v>
      </c>
      <c r="D359" s="272" t="s">
        <v>1999</v>
      </c>
      <c r="E359" s="275">
        <v>11794568.841068143</v>
      </c>
      <c r="F359" s="275">
        <v>4158837.9828720605</v>
      </c>
      <c r="G359" s="275">
        <v>17206</v>
      </c>
      <c r="H359" s="165">
        <f>INDEX('3.  UC Calculations by Hospital'!BS:BS,(MATCH('IGT Commitments by Affiliation'!A:A,'3.  UC Calculations by Hospital'!B:B,0)))</f>
        <v>83883.17</v>
      </c>
      <c r="I359" s="165">
        <f>INDEX('3.  UC Calculations by Hospital'!BR:BR,(MATCH('IGT Commitments by Affiliation'!$A:$A,'3.  UC Calculations by Hospital'!$B:$B,0)))</f>
        <v>191426.69128276408</v>
      </c>
      <c r="J359" s="178">
        <v>4.1372133444154205E-3</v>
      </c>
      <c r="K359" s="176">
        <f t="shared" si="5"/>
        <v>347.04257029586728</v>
      </c>
    </row>
    <row r="360" spans="1:11" hidden="1">
      <c r="A360" s="271" t="s">
        <v>458</v>
      </c>
      <c r="B360" s="271" t="s">
        <v>457</v>
      </c>
      <c r="C360" s="272" t="s">
        <v>2000</v>
      </c>
      <c r="D360" s="272" t="s">
        <v>2001</v>
      </c>
      <c r="E360" s="275">
        <v>11794568.841068143</v>
      </c>
      <c r="F360" s="275">
        <v>4158837.9828720605</v>
      </c>
      <c r="G360" s="275">
        <v>3557</v>
      </c>
      <c r="H360" s="165">
        <f>INDEX('3.  UC Calculations by Hospital'!BS:BS,(MATCH('IGT Commitments by Affiliation'!A:A,'3.  UC Calculations by Hospital'!B:B,0)))</f>
        <v>83883.17</v>
      </c>
      <c r="I360" s="165">
        <f>INDEX('3.  UC Calculations by Hospital'!BR:BR,(MATCH('IGT Commitments by Affiliation'!$A:$A,'3.  UC Calculations by Hospital'!$B:$B,0)))</f>
        <v>191426.69128276408</v>
      </c>
      <c r="J360" s="178">
        <v>8.5528698512644724E-4</v>
      </c>
      <c r="K360" s="176">
        <f t="shared" si="5"/>
        <v>71.74418357214924</v>
      </c>
    </row>
    <row r="361" spans="1:11" hidden="1">
      <c r="A361" s="164" t="s">
        <v>458</v>
      </c>
      <c r="B361" s="271" t="s">
        <v>457</v>
      </c>
      <c r="C361" s="272" t="s">
        <v>2002</v>
      </c>
      <c r="D361" s="272" t="s">
        <v>1713</v>
      </c>
      <c r="E361" s="275">
        <v>11794568.841068143</v>
      </c>
      <c r="F361" s="275">
        <v>4158837.9828720605</v>
      </c>
      <c r="G361" s="275">
        <v>3203211.98</v>
      </c>
      <c r="H361" s="165">
        <f>INDEX('3.  UC Calculations by Hospital'!BS:BS,(MATCH('IGT Commitments by Affiliation'!A:A,'3.  UC Calculations by Hospital'!B:B,0)))</f>
        <v>83883.17</v>
      </c>
      <c r="I361" s="165">
        <f>INDEX('3.  UC Calculations by Hospital'!BR:BR,(MATCH('IGT Commitments by Affiliation'!$A:$A,'3.  UC Calculations by Hospital'!$B:$B,0)))</f>
        <v>191426.69128276408</v>
      </c>
      <c r="J361" s="178">
        <v>0.77021802561009778</v>
      </c>
      <c r="K361" s="176">
        <f t="shared" si="5"/>
        <v>64608.329579316181</v>
      </c>
    </row>
    <row r="362" spans="1:11" hidden="1">
      <c r="A362" s="271" t="s">
        <v>419</v>
      </c>
      <c r="B362" s="271" t="s">
        <v>417</v>
      </c>
      <c r="C362" s="272" t="s">
        <v>2003</v>
      </c>
      <c r="D362" s="272" t="s">
        <v>1751</v>
      </c>
      <c r="E362" s="275">
        <v>42236277.543125398</v>
      </c>
      <c r="F362" s="275">
        <v>18081920.47961355</v>
      </c>
      <c r="G362" s="275">
        <v>7232768.1900000004</v>
      </c>
      <c r="H362" s="165">
        <f>INDEX('3.  UC Calculations by Hospital'!BS:BS,(MATCH('IGT Commitments by Affiliation'!A:A,'3.  UC Calculations by Hospital'!B:B,0)))</f>
        <v>9773588.4199999999</v>
      </c>
      <c r="I362" s="165">
        <f>INDEX('3.  UC Calculations by Hospital'!BR:BR,(MATCH('IGT Commitments by Affiliation'!$A:$A,'3.  UC Calculations by Hospital'!$B:$B,0)))</f>
        <v>22303944.383119442</v>
      </c>
      <c r="J362" s="178">
        <v>0.39999999989794116</v>
      </c>
      <c r="K362" s="176">
        <f t="shared" si="5"/>
        <v>3909435.3670025188</v>
      </c>
    </row>
    <row r="363" spans="1:11" hidden="1">
      <c r="A363" s="271" t="s">
        <v>419</v>
      </c>
      <c r="B363" s="271" t="s">
        <v>417</v>
      </c>
      <c r="C363" s="272" t="s">
        <v>2004</v>
      </c>
      <c r="D363" s="272" t="s">
        <v>668</v>
      </c>
      <c r="E363" s="275">
        <v>42236277.543125398</v>
      </c>
      <c r="F363" s="275">
        <v>18081920.47961355</v>
      </c>
      <c r="G363" s="275">
        <v>10849152.289613549</v>
      </c>
      <c r="H363" s="165">
        <f>INDEX('3.  UC Calculations by Hospital'!BS:BS,(MATCH('IGT Commitments by Affiliation'!A:A,'3.  UC Calculations by Hospital'!B:B,0)))</f>
        <v>9773588.4199999999</v>
      </c>
      <c r="I363" s="165">
        <f>INDEX('3.  UC Calculations by Hospital'!BR:BR,(MATCH('IGT Commitments by Affiliation'!$A:$A,'3.  UC Calculations by Hospital'!$B:$B,0)))</f>
        <v>22303944.383119442</v>
      </c>
      <c r="J363" s="178">
        <v>0.60000000010205878</v>
      </c>
      <c r="K363" s="176">
        <f t="shared" si="5"/>
        <v>5864153.0529974801</v>
      </c>
    </row>
    <row r="364" spans="1:11" hidden="1">
      <c r="A364" s="271" t="s">
        <v>138</v>
      </c>
      <c r="B364" s="271" t="s">
        <v>136</v>
      </c>
      <c r="C364" s="272" t="s">
        <v>2005</v>
      </c>
      <c r="D364" s="272" t="s">
        <v>672</v>
      </c>
      <c r="E364" s="275">
        <v>3081930.4995754356</v>
      </c>
      <c r="F364" s="275">
        <v>1030583.0755319557</v>
      </c>
      <c r="G364" s="275">
        <v>1030583</v>
      </c>
      <c r="H364" s="165">
        <f>INDEX('3.  UC Calculations by Hospital'!BS:BS,(MATCH('IGT Commitments by Affiliation'!A:A,'3.  UC Calculations by Hospital'!B:B,0)))</f>
        <v>17153.78</v>
      </c>
      <c r="I364" s="165">
        <f>INDEX('3.  UC Calculations by Hospital'!BR:BR,(MATCH('IGT Commitments by Affiliation'!$A:$A,'3.  UC Calculations by Hospital'!$B:$B,0)))</f>
        <v>39146.026583850151</v>
      </c>
      <c r="J364" s="178">
        <v>0.99999992670949345</v>
      </c>
      <c r="K364" s="176">
        <f t="shared" si="5"/>
        <v>17153.778742790775</v>
      </c>
    </row>
    <row r="365" spans="1:11" hidden="1">
      <c r="A365" s="271" t="s">
        <v>305</v>
      </c>
      <c r="B365" s="271" t="s">
        <v>855</v>
      </c>
      <c r="C365" s="272" t="s">
        <v>2006</v>
      </c>
      <c r="D365" s="272" t="s">
        <v>672</v>
      </c>
      <c r="E365" s="275">
        <v>4943287.2259080708</v>
      </c>
      <c r="F365" s="275">
        <v>1761379.4020749165</v>
      </c>
      <c r="G365" s="275">
        <v>1761379</v>
      </c>
      <c r="H365" s="165">
        <f>INDEX('3.  UC Calculations by Hospital'!BS:BS,(MATCH('IGT Commitments by Affiliation'!A:A,'3.  UC Calculations by Hospital'!B:B,0)))</f>
        <v>72537.36</v>
      </c>
      <c r="I365" s="165">
        <f>INDEX('3.  UC Calculations by Hospital'!BR:BR,(MATCH('IGT Commitments by Affiliation'!$A:$A,'3.  UC Calculations by Hospital'!$B:$B,0)))</f>
        <v>165534.82557008835</v>
      </c>
      <c r="J365" s="178">
        <v>0.99999977172725196</v>
      </c>
      <c r="K365" s="176">
        <f t="shared" si="5"/>
        <v>72537.343441697492</v>
      </c>
    </row>
    <row r="366" spans="1:11" hidden="1">
      <c r="A366" s="271" t="s">
        <v>38</v>
      </c>
      <c r="B366" s="271" t="s">
        <v>830</v>
      </c>
      <c r="C366" s="272" t="s">
        <v>2007</v>
      </c>
      <c r="D366" s="276" t="s">
        <v>1986</v>
      </c>
      <c r="E366" s="275">
        <v>19505244.084952794</v>
      </c>
      <c r="F366" s="275">
        <v>7055993.7702103145</v>
      </c>
      <c r="G366" s="275">
        <v>7055993.7699999996</v>
      </c>
      <c r="H366" s="165">
        <f>INDEX('3.  UC Calculations by Hospital'!BS:BS,(MATCH('IGT Commitments by Affiliation'!A:A,'3.  UC Calculations by Hospital'!B:B,0)))</f>
        <v>129498.45</v>
      </c>
      <c r="I366" s="165">
        <f>INDEX('3.  UC Calculations by Hospital'!BR:BR,(MATCH('IGT Commitments by Affiliation'!$A:$A,'3.  UC Calculations by Hospital'!$B:$B,0)))</f>
        <v>295523.63438546006</v>
      </c>
      <c r="J366" s="178">
        <v>0.9999999999701934</v>
      </c>
      <c r="K366" s="176">
        <f t="shared" si="5"/>
        <v>129498.44999614009</v>
      </c>
    </row>
    <row r="367" spans="1:11" hidden="1">
      <c r="A367" s="271" t="s">
        <v>105</v>
      </c>
      <c r="B367" s="271" t="s">
        <v>103</v>
      </c>
      <c r="C367" s="272" t="s">
        <v>2008</v>
      </c>
      <c r="D367" s="276" t="s">
        <v>2009</v>
      </c>
      <c r="E367" s="275">
        <v>26899661.656316563</v>
      </c>
      <c r="F367" s="275">
        <v>8625910.0499139167</v>
      </c>
      <c r="G367" s="275">
        <v>7250339.0499999998</v>
      </c>
      <c r="H367" s="165">
        <f>INDEX('3.  UC Calculations by Hospital'!BS:BS,(MATCH('IGT Commitments by Affiliation'!A:A,'3.  UC Calculations by Hospital'!B:B,0)))</f>
        <v>177687.92</v>
      </c>
      <c r="I367" s="165">
        <f>INDEX('3.  UC Calculations by Hospital'!BR:BR,(MATCH('IGT Commitments by Affiliation'!$A:$A,'3.  UC Calculations by Hospital'!$B:$B,0)))</f>
        <v>405495.03639915958</v>
      </c>
      <c r="J367" s="178">
        <v>0.8405303333846329</v>
      </c>
      <c r="K367" s="176">
        <f t="shared" si="5"/>
        <v>149352.086636022</v>
      </c>
    </row>
    <row r="368" spans="1:11" hidden="1">
      <c r="A368" s="271" t="s">
        <v>105</v>
      </c>
      <c r="B368" s="271" t="s">
        <v>103</v>
      </c>
      <c r="C368" s="272" t="s">
        <v>2010</v>
      </c>
      <c r="D368" s="272" t="s">
        <v>1999</v>
      </c>
      <c r="E368" s="275">
        <v>26899661.656316563</v>
      </c>
      <c r="F368" s="275">
        <v>8625910.0499139167</v>
      </c>
      <c r="G368" s="275">
        <v>1139929</v>
      </c>
      <c r="H368" s="165">
        <f>INDEX('3.  UC Calculations by Hospital'!BS:BS,(MATCH('IGT Commitments by Affiliation'!A:A,'3.  UC Calculations by Hospital'!B:B,0)))</f>
        <v>177687.92</v>
      </c>
      <c r="I368" s="165">
        <f>INDEX('3.  UC Calculations by Hospital'!BR:BR,(MATCH('IGT Commitments by Affiliation'!$A:$A,'3.  UC Calculations by Hospital'!$B:$B,0)))</f>
        <v>405495.03639915958</v>
      </c>
      <c r="J368" s="178">
        <v>0.13215173742872222</v>
      </c>
      <c r="K368" s="176">
        <f t="shared" si="5"/>
        <v>23481.7673480958</v>
      </c>
    </row>
    <row r="369" spans="1:11" hidden="1">
      <c r="A369" s="271" t="s">
        <v>105</v>
      </c>
      <c r="B369" s="271" t="s">
        <v>103</v>
      </c>
      <c r="C369" s="272" t="s">
        <v>2011</v>
      </c>
      <c r="D369" s="272" t="s">
        <v>2001</v>
      </c>
      <c r="E369" s="275">
        <v>26899661.656316563</v>
      </c>
      <c r="F369" s="275">
        <v>8625910.0499139167</v>
      </c>
      <c r="G369" s="275">
        <v>235642</v>
      </c>
      <c r="H369" s="165">
        <f>INDEX('3.  UC Calculations by Hospital'!BS:BS,(MATCH('IGT Commitments by Affiliation'!A:A,'3.  UC Calculations by Hospital'!B:B,0)))</f>
        <v>177687.92</v>
      </c>
      <c r="I369" s="165">
        <f>INDEX('3.  UC Calculations by Hospital'!BR:BR,(MATCH('IGT Commitments by Affiliation'!$A:$A,'3.  UC Calculations by Hospital'!$B:$B,0)))</f>
        <v>405495.03639915958</v>
      </c>
      <c r="J369" s="178">
        <v>2.7317929196624489E-2</v>
      </c>
      <c r="K369" s="176">
        <f t="shared" si="5"/>
        <v>4854.0660176554766</v>
      </c>
    </row>
    <row r="370" spans="1:11" hidden="1">
      <c r="A370" s="271" t="s">
        <v>460</v>
      </c>
      <c r="B370" s="271" t="s">
        <v>1127</v>
      </c>
      <c r="C370" s="272" t="s">
        <v>2012</v>
      </c>
      <c r="D370" s="272" t="s">
        <v>1517</v>
      </c>
      <c r="E370" s="275">
        <v>8168674.4945969172</v>
      </c>
      <c r="F370" s="275">
        <v>3414013.1652883692</v>
      </c>
      <c r="G370" s="165">
        <v>3311642.1652883692</v>
      </c>
      <c r="H370" s="165">
        <f>INDEX('3.  UC Calculations by Hospital'!BS:BS,(MATCH('IGT Commitments by Affiliation'!A:A,'3.  UC Calculations by Hospital'!B:B,0)))</f>
        <v>-4689.51</v>
      </c>
      <c r="I370" s="165">
        <f>INDEX('3.  UC Calculations by Hospital'!BR:BR,(MATCH('IGT Commitments by Affiliation'!$A:$A,'3.  UC Calculations by Hospital'!$B:$B,0)))</f>
        <v>-10701.758252121974</v>
      </c>
      <c r="J370" s="178">
        <v>0.97001446829764848</v>
      </c>
      <c r="K370" s="176">
        <f t="shared" si="5"/>
        <v>0</v>
      </c>
    </row>
    <row r="371" spans="1:11" hidden="1">
      <c r="A371" s="271" t="s">
        <v>460</v>
      </c>
      <c r="B371" s="271" t="s">
        <v>1127</v>
      </c>
      <c r="C371" s="272" t="s">
        <v>2013</v>
      </c>
      <c r="D371" s="276" t="s">
        <v>2014</v>
      </c>
      <c r="E371" s="275">
        <v>8168674.4945969172</v>
      </c>
      <c r="F371" s="275">
        <v>3414013.1652883692</v>
      </c>
      <c r="G371" s="165">
        <v>102371</v>
      </c>
      <c r="H371" s="165">
        <f>INDEX('3.  UC Calculations by Hospital'!BS:BS,(MATCH('IGT Commitments by Affiliation'!A:A,'3.  UC Calculations by Hospital'!B:B,0)))</f>
        <v>-4689.51</v>
      </c>
      <c r="I371" s="165">
        <f>INDEX('3.  UC Calculations by Hospital'!BR:BR,(MATCH('IGT Commitments by Affiliation'!$A:$A,'3.  UC Calculations by Hospital'!$B:$B,0)))</f>
        <v>-10701.758252121974</v>
      </c>
      <c r="J371" s="178">
        <v>2.9985531702351562E-2</v>
      </c>
      <c r="K371" s="176">
        <f t="shared" si="5"/>
        <v>0</v>
      </c>
    </row>
    <row r="372" spans="1:11" ht="15" hidden="1">
      <c r="A372" s="271" t="s">
        <v>517</v>
      </c>
      <c r="B372" s="271" t="s">
        <v>1128</v>
      </c>
      <c r="C372" s="272" t="s">
        <v>2015</v>
      </c>
      <c r="D372" s="291" t="s">
        <v>2016</v>
      </c>
      <c r="E372" s="275">
        <v>2679528.3313682019</v>
      </c>
      <c r="F372" s="275">
        <v>880561.08645154606</v>
      </c>
      <c r="G372" s="275">
        <v>880561.09</v>
      </c>
      <c r="H372" s="165">
        <f>INDEX('3.  UC Calculations by Hospital'!BS:BS,(MATCH('IGT Commitments by Affiliation'!A:A,'3.  UC Calculations by Hospital'!B:B,0)))</f>
        <v>5062.2</v>
      </c>
      <c r="I372" s="165">
        <f>INDEX('3.  UC Calculations by Hospital'!BR:BR,(MATCH('IGT Commitments by Affiliation'!$A:$A,'3.  UC Calculations by Hospital'!$B:$B,0)))</f>
        <v>11552.271071684081</v>
      </c>
      <c r="J372" s="178">
        <v>1.0000000040297645</v>
      </c>
      <c r="K372" s="176">
        <f t="shared" si="5"/>
        <v>5062.2000203994739</v>
      </c>
    </row>
    <row r="373" spans="1:11" hidden="1">
      <c r="A373" s="271" t="s">
        <v>435</v>
      </c>
      <c r="B373" s="271" t="s">
        <v>753</v>
      </c>
      <c r="C373" s="272" t="s">
        <v>2017</v>
      </c>
      <c r="D373" s="272" t="s">
        <v>668</v>
      </c>
      <c r="E373" s="275">
        <v>17855310.25260929</v>
      </c>
      <c r="F373" s="275">
        <v>6409267.6140593905</v>
      </c>
      <c r="G373" s="275">
        <v>6409267.6140593905</v>
      </c>
      <c r="H373" s="165">
        <f>INDEX('3.  UC Calculations by Hospital'!BS:BS,(MATCH('IGT Commitments by Affiliation'!A:A,'3.  UC Calculations by Hospital'!B:B,0)))</f>
        <v>114742.29</v>
      </c>
      <c r="I373" s="165">
        <f>INDEX('3.  UC Calculations by Hospital'!BR:BR,(MATCH('IGT Commitments by Affiliation'!$A:$A,'3.  UC Calculations by Hospital'!$B:$B,0)))</f>
        <v>261849.13853429444</v>
      </c>
      <c r="J373" s="178">
        <v>1</v>
      </c>
      <c r="K373" s="176">
        <f t="shared" si="5"/>
        <v>114742.29</v>
      </c>
    </row>
    <row r="374" spans="1:11" hidden="1">
      <c r="A374" s="271" t="s">
        <v>22</v>
      </c>
      <c r="B374" s="271" t="s">
        <v>687</v>
      </c>
      <c r="C374" s="272" t="s">
        <v>2018</v>
      </c>
      <c r="D374" s="272" t="s">
        <v>668</v>
      </c>
      <c r="E374" s="275">
        <v>189123055.81467795</v>
      </c>
      <c r="F374" s="275">
        <v>66341153.646451883</v>
      </c>
      <c r="G374" s="275">
        <v>66341153.646451883</v>
      </c>
      <c r="H374" s="165">
        <f>INDEX('3.  UC Calculations by Hospital'!BS:BS,(MATCH('IGT Commitments by Affiliation'!A:A,'3.  UC Calculations by Hospital'!B:B,0)))</f>
        <v>899778.63</v>
      </c>
      <c r="I374" s="165">
        <f>INDEX('3.  UC Calculations by Hospital'!BR:BR,(MATCH('IGT Commitments by Affiliation'!$A:$A,'3.  UC Calculations by Hospital'!$B:$B,0)))</f>
        <v>2053351.5279224142</v>
      </c>
      <c r="J374" s="178">
        <v>1</v>
      </c>
      <c r="K374" s="176">
        <f t="shared" si="5"/>
        <v>899778.63</v>
      </c>
    </row>
    <row r="375" spans="1:11" hidden="1">
      <c r="A375" s="271" t="s">
        <v>433</v>
      </c>
      <c r="B375" s="271" t="s">
        <v>752</v>
      </c>
      <c r="C375" s="272" t="s">
        <v>2019</v>
      </c>
      <c r="D375" s="272" t="s">
        <v>668</v>
      </c>
      <c r="E375" s="275">
        <v>16263767.18273991</v>
      </c>
      <c r="F375" s="275">
        <v>5492158.4616466276</v>
      </c>
      <c r="G375" s="275">
        <v>5492158.4616466276</v>
      </c>
      <c r="H375" s="165">
        <f>INDEX('3.  UC Calculations by Hospital'!BS:BS,(MATCH('IGT Commitments by Affiliation'!A:A,'3.  UC Calculations by Hospital'!B:B,0)))</f>
        <v>152141.51999999999</v>
      </c>
      <c r="I375" s="165">
        <f>INDEX('3.  UC Calculations by Hospital'!BR:BR,(MATCH('IGT Commitments by Affiliation'!$A:$A,'3.  UC Calculations by Hospital'!$B:$B,0)))</f>
        <v>347196.53333249502</v>
      </c>
      <c r="J375" s="178">
        <v>1</v>
      </c>
      <c r="K375" s="176">
        <f t="shared" si="5"/>
        <v>152141.51999999999</v>
      </c>
    </row>
    <row r="376" spans="1:11" hidden="1">
      <c r="A376" s="271" t="s">
        <v>482</v>
      </c>
      <c r="B376" s="271" t="s">
        <v>758</v>
      </c>
      <c r="C376" s="272" t="s">
        <v>2020</v>
      </c>
      <c r="D376" s="272" t="s">
        <v>668</v>
      </c>
      <c r="E376" s="275">
        <v>37923518.73329635</v>
      </c>
      <c r="F376" s="275">
        <v>13588184.05011446</v>
      </c>
      <c r="G376" s="275">
        <v>13588184.05011446</v>
      </c>
      <c r="H376" s="165">
        <f>INDEX('3.  UC Calculations by Hospital'!BS:BS,(MATCH('IGT Commitments by Affiliation'!A:A,'3.  UC Calculations by Hospital'!B:B,0)))</f>
        <v>193629.21</v>
      </c>
      <c r="I376" s="165">
        <f>INDEX('3.  UC Calculations by Hospital'!BR:BR,(MATCH('IGT Commitments by Affiliation'!$A:$A,'3.  UC Calculations by Hospital'!$B:$B,0)))</f>
        <v>441874.06508911215</v>
      </c>
      <c r="J376" s="178">
        <v>1</v>
      </c>
      <c r="K376" s="176">
        <f t="shared" si="5"/>
        <v>193629.21</v>
      </c>
    </row>
    <row r="377" spans="1:11" hidden="1">
      <c r="A377" s="271" t="s">
        <v>383</v>
      </c>
      <c r="B377" s="271" t="s">
        <v>742</v>
      </c>
      <c r="C377" s="272" t="s">
        <v>2021</v>
      </c>
      <c r="D377" s="272" t="s">
        <v>668</v>
      </c>
      <c r="E377" s="275">
        <v>163163578.64296794</v>
      </c>
      <c r="F377" s="275">
        <v>51144826.003178552</v>
      </c>
      <c r="G377" s="275">
        <v>51144826.003178552</v>
      </c>
      <c r="H377" s="165">
        <f>INDEX('3.  UC Calculations by Hospital'!BS:BS,(MATCH('IGT Commitments by Affiliation'!A:A,'3.  UC Calculations by Hospital'!B:B,0)))</f>
        <v>2092722.2</v>
      </c>
      <c r="I377" s="165">
        <f>INDEX('3.  UC Calculations by Hospital'!BR:BR,(MATCH('IGT Commitments by Affiliation'!$A:$A,'3.  UC Calculations by Hospital'!$B:$B,0)))</f>
        <v>4775723.8928417414</v>
      </c>
      <c r="J377" s="178">
        <v>1</v>
      </c>
      <c r="K377" s="176">
        <f t="shared" si="5"/>
        <v>2092722.2</v>
      </c>
    </row>
    <row r="378" spans="1:11" hidden="1">
      <c r="A378" s="271" t="s">
        <v>34</v>
      </c>
      <c r="B378" s="271" t="s">
        <v>32</v>
      </c>
      <c r="C378" s="272" t="s">
        <v>2022</v>
      </c>
      <c r="D378" s="272" t="s">
        <v>668</v>
      </c>
      <c r="E378" s="275">
        <v>54565254.553998247</v>
      </c>
      <c r="F378" s="275">
        <v>18994657.824998032</v>
      </c>
      <c r="G378" s="275">
        <v>18994657.824998032</v>
      </c>
      <c r="H378" s="165">
        <f>INDEX('3.  UC Calculations by Hospital'!BS:BS,(MATCH('IGT Commitments by Affiliation'!A:A,'3.  UC Calculations by Hospital'!B:B,0)))</f>
        <v>480165.24</v>
      </c>
      <c r="I378" s="165">
        <f>INDEX('3.  UC Calculations by Hospital'!BR:BR,(MATCH('IGT Commitments by Affiliation'!$A:$A,'3.  UC Calculations by Hospital'!$B:$B,0)))</f>
        <v>1095767.3372390904</v>
      </c>
      <c r="J378" s="178">
        <v>1</v>
      </c>
      <c r="K378" s="176">
        <f t="shared" si="5"/>
        <v>480165.24</v>
      </c>
    </row>
    <row r="379" spans="1:11" hidden="1">
      <c r="A379" s="271" t="s">
        <v>515</v>
      </c>
      <c r="B379" s="271" t="s">
        <v>761</v>
      </c>
      <c r="C379" s="272" t="s">
        <v>2023</v>
      </c>
      <c r="D379" s="272" t="s">
        <v>761</v>
      </c>
      <c r="E379" s="275">
        <v>1759841.6408401814</v>
      </c>
      <c r="F379" s="275">
        <v>529143.49814616749</v>
      </c>
      <c r="G379" s="275">
        <v>529143.5</v>
      </c>
      <c r="H379" s="165">
        <f>INDEX('3.  UC Calculations by Hospital'!BS:BS,(MATCH('IGT Commitments by Affiliation'!A:A,'3.  UC Calculations by Hospital'!B:B,0)))</f>
        <v>1663.92</v>
      </c>
      <c r="I379" s="165">
        <f>INDEX('3.  UC Calculations by Hospital'!BR:BR,(MATCH('IGT Commitments by Affiliation'!$A:$A,'3.  UC Calculations by Hospital'!$B:$B,0)))</f>
        <v>3797.1755789269228</v>
      </c>
      <c r="J379" s="178">
        <v>1.0000000035034589</v>
      </c>
      <c r="K379" s="176">
        <f t="shared" si="5"/>
        <v>1663.9200058294753</v>
      </c>
    </row>
    <row r="380" spans="1:11" hidden="1">
      <c r="A380" s="271" t="s">
        <v>849</v>
      </c>
      <c r="B380" s="271" t="s">
        <v>717</v>
      </c>
      <c r="C380" s="272" t="s">
        <v>2024</v>
      </c>
      <c r="D380" s="282" t="s">
        <v>2025</v>
      </c>
      <c r="E380" s="275">
        <v>1433527.7647317469</v>
      </c>
      <c r="F380" s="275">
        <v>506947.3771614515</v>
      </c>
      <c r="G380" s="165">
        <v>506947</v>
      </c>
      <c r="H380" s="165">
        <f>INDEX('3.  UC Calculations by Hospital'!BS:BS,(MATCH('IGT Commitments by Affiliation'!A:A,'3.  UC Calculations by Hospital'!B:B,0)))</f>
        <v>1546</v>
      </c>
      <c r="I380" s="165">
        <f>INDEX('3.  UC Calculations by Hospital'!BR:BR,(MATCH('IGT Commitments by Affiliation'!$A:$A,'3.  UC Calculations by Hospital'!$B:$B,0)))</f>
        <v>3528.089363519568</v>
      </c>
      <c r="J380" s="178">
        <v>0.9999992560145915</v>
      </c>
      <c r="K380" s="176">
        <f t="shared" si="5"/>
        <v>1545.9988497985585</v>
      </c>
    </row>
    <row r="381" spans="1:11" hidden="1">
      <c r="A381" s="271" t="s">
        <v>397</v>
      </c>
      <c r="B381" s="271" t="s">
        <v>743</v>
      </c>
      <c r="C381" s="272" t="s">
        <v>2026</v>
      </c>
      <c r="D381" s="282" t="s">
        <v>2009</v>
      </c>
      <c r="E381" s="275">
        <v>50150235.785483994</v>
      </c>
      <c r="F381" s="275">
        <v>16797994.073121086</v>
      </c>
      <c r="G381" s="170">
        <v>16005252.07</v>
      </c>
      <c r="H381" s="165">
        <f>INDEX('3.  UC Calculations by Hospital'!BS:BS,(MATCH('IGT Commitments by Affiliation'!A:A,'3.  UC Calculations by Hospital'!B:B,0)))</f>
        <v>129887.2</v>
      </c>
      <c r="I381" s="165">
        <f>INDEX('3.  UC Calculations by Hospital'!BR:BR,(MATCH('IGT Commitments by Affiliation'!$A:$A,'3.  UC Calculations by Hospital'!$B:$B,0)))</f>
        <v>296410.78251449764</v>
      </c>
      <c r="J381" s="178">
        <v>0.95280734118191091</v>
      </c>
      <c r="K381" s="176">
        <f t="shared" si="5"/>
        <v>123757.47768556309</v>
      </c>
    </row>
    <row r="382" spans="1:11" hidden="1">
      <c r="A382" s="271" t="s">
        <v>397</v>
      </c>
      <c r="B382" s="271" t="s">
        <v>743</v>
      </c>
      <c r="C382" s="272" t="s">
        <v>2027</v>
      </c>
      <c r="D382" s="282" t="s">
        <v>1999</v>
      </c>
      <c r="E382" s="275">
        <v>50150235.785483994</v>
      </c>
      <c r="F382" s="275">
        <v>16797994.073121086</v>
      </c>
      <c r="G382" s="165">
        <v>656941</v>
      </c>
      <c r="H382" s="165">
        <f>INDEX('3.  UC Calculations by Hospital'!BS:BS,(MATCH('IGT Commitments by Affiliation'!A:A,'3.  UC Calculations by Hospital'!B:B,0)))</f>
        <v>129887.2</v>
      </c>
      <c r="I382" s="165">
        <f>INDEX('3.  UC Calculations by Hospital'!BR:BR,(MATCH('IGT Commitments by Affiliation'!$A:$A,'3.  UC Calculations by Hospital'!$B:$B,0)))</f>
        <v>296410.78251449764</v>
      </c>
      <c r="J382" s="178">
        <v>3.9108300499473843E-2</v>
      </c>
      <c r="K382" s="176">
        <f t="shared" si="5"/>
        <v>5079.667648635259</v>
      </c>
    </row>
    <row r="383" spans="1:11" hidden="1">
      <c r="A383" s="271" t="s">
        <v>397</v>
      </c>
      <c r="B383" s="271" t="s">
        <v>743</v>
      </c>
      <c r="C383" s="272" t="s">
        <v>2028</v>
      </c>
      <c r="D383" s="272" t="s">
        <v>2001</v>
      </c>
      <c r="E383" s="275">
        <v>50150235.785483994</v>
      </c>
      <c r="F383" s="275">
        <v>16797994.073121086</v>
      </c>
      <c r="G383" s="165">
        <v>135801</v>
      </c>
      <c r="H383" s="165">
        <f>INDEX('3.  UC Calculations by Hospital'!BS:BS,(MATCH('IGT Commitments by Affiliation'!A:A,'3.  UC Calculations by Hospital'!B:B,0)))</f>
        <v>129887.2</v>
      </c>
      <c r="I383" s="165">
        <f>INDEX('3.  UC Calculations by Hospital'!BR:BR,(MATCH('IGT Commitments by Affiliation'!$A:$A,'3.  UC Calculations by Hospital'!$B:$B,0)))</f>
        <v>296410.78251449764</v>
      </c>
      <c r="J383" s="178">
        <v>8.0843581328141293E-3</v>
      </c>
      <c r="K383" s="176">
        <f t="shared" si="5"/>
        <v>1050.0546416684554</v>
      </c>
    </row>
    <row r="384" spans="1:11" hidden="1">
      <c r="A384" s="271" t="s">
        <v>464</v>
      </c>
      <c r="B384" s="271" t="s">
        <v>1129</v>
      </c>
      <c r="C384" s="272" t="s">
        <v>2029</v>
      </c>
      <c r="D384" s="272" t="s">
        <v>2030</v>
      </c>
      <c r="E384" s="275">
        <v>829305.99882443727</v>
      </c>
      <c r="F384" s="275">
        <v>310189.72898486839</v>
      </c>
      <c r="G384" s="275">
        <v>310189.73</v>
      </c>
      <c r="H384" s="165">
        <f>INDEX('3.  UC Calculations by Hospital'!BS:BS,(MATCH('IGT Commitments by Affiliation'!A:A,'3.  UC Calculations by Hospital'!B:B,0)))</f>
        <v>1633.5</v>
      </c>
      <c r="I384" s="165">
        <f>INDEX('3.  UC Calculations by Hospital'!BR:BR,(MATCH('IGT Commitments by Affiliation'!$A:$A,'3.  UC Calculations by Hospital'!$B:$B,0)))</f>
        <v>3727.7649371573934</v>
      </c>
      <c r="J384" s="178">
        <v>1.0000000032726151</v>
      </c>
      <c r="K384" s="176">
        <f t="shared" si="5"/>
        <v>1633.5000053458168</v>
      </c>
    </row>
    <row r="385" spans="1:11" hidden="1">
      <c r="A385" s="271" t="s">
        <v>466</v>
      </c>
      <c r="B385" s="271" t="s">
        <v>992</v>
      </c>
      <c r="C385" s="272" t="s">
        <v>2031</v>
      </c>
      <c r="D385" s="276" t="s">
        <v>2032</v>
      </c>
      <c r="E385" s="275">
        <v>605675.43766047992</v>
      </c>
      <c r="F385" s="275">
        <v>193372.46630482227</v>
      </c>
      <c r="G385" s="275">
        <v>193372.47</v>
      </c>
      <c r="H385" s="165">
        <f>INDEX('3.  UC Calculations by Hospital'!BS:BS,(MATCH('IGT Commitments by Affiliation'!A:A,'3.  UC Calculations by Hospital'!B:B,0)))</f>
        <v>980.54</v>
      </c>
      <c r="I385" s="165">
        <f>INDEX('3.  UC Calculations by Hospital'!BR:BR,(MATCH('IGT Commitments by Affiliation'!$A:$A,'3.  UC Calculations by Hospital'!$B:$B,0)))</f>
        <v>2237.6751116461819</v>
      </c>
      <c r="J385" s="178">
        <v>1.0000000191091203</v>
      </c>
      <c r="K385" s="176">
        <f t="shared" si="5"/>
        <v>980.54001873725679</v>
      </c>
    </row>
    <row r="386" spans="1:11" hidden="1">
      <c r="A386" s="271" t="s">
        <v>276</v>
      </c>
      <c r="B386" s="271" t="s">
        <v>724</v>
      </c>
      <c r="C386" s="272" t="s">
        <v>2033</v>
      </c>
      <c r="D386" s="276" t="s">
        <v>2034</v>
      </c>
      <c r="E386" s="275">
        <v>1005880.4942092462</v>
      </c>
      <c r="F386" s="275">
        <v>364826.33463849168</v>
      </c>
      <c r="G386" s="275">
        <v>364826.33</v>
      </c>
      <c r="H386" s="165">
        <f>INDEX('3.  UC Calculations by Hospital'!BS:BS,(MATCH('IGT Commitments by Affiliation'!A:A,'3.  UC Calculations by Hospital'!B:B,0)))</f>
        <v>19334.48</v>
      </c>
      <c r="I386" s="165">
        <f>INDEX('3.  UC Calculations by Hospital'!BR:BR,(MATCH('IGT Commitments by Affiliation'!$A:$A,'3.  UC Calculations by Hospital'!$B:$B,0)))</f>
        <v>44122.506334593869</v>
      </c>
      <c r="J386" s="178">
        <v>0.99999998728575423</v>
      </c>
      <c r="K386" s="176">
        <f t="shared" si="5"/>
        <v>19334.479754176667</v>
      </c>
    </row>
    <row r="387" spans="1:11" hidden="1">
      <c r="A387" s="271" t="s">
        <v>359</v>
      </c>
      <c r="B387" s="271" t="s">
        <v>1130</v>
      </c>
      <c r="C387" s="272" t="s">
        <v>2035</v>
      </c>
      <c r="D387" s="273" t="s">
        <v>1130</v>
      </c>
      <c r="E387" s="275">
        <v>411576.75036123197</v>
      </c>
      <c r="F387" s="275">
        <v>5092.1821342918465</v>
      </c>
      <c r="G387" s="275">
        <v>5092.18</v>
      </c>
      <c r="H387" s="165">
        <v>0</v>
      </c>
      <c r="I387" s="165">
        <v>0</v>
      </c>
      <c r="J387" s="178">
        <v>0.99999958086891039</v>
      </c>
      <c r="K387" s="176">
        <f t="shared" ref="K387:K450" si="6">IF(H387&gt;0,H387*J387,0)</f>
        <v>0</v>
      </c>
    </row>
    <row r="388" spans="1:11" hidden="1">
      <c r="A388" s="271" t="s">
        <v>58</v>
      </c>
      <c r="B388" s="271" t="s">
        <v>1131</v>
      </c>
      <c r="C388" s="272" t="s">
        <v>2036</v>
      </c>
      <c r="D388" s="276" t="s">
        <v>1931</v>
      </c>
      <c r="E388" s="275">
        <v>1400286.03</v>
      </c>
      <c r="F388" s="275">
        <v>508916.86</v>
      </c>
      <c r="G388" s="275">
        <v>508916.86</v>
      </c>
      <c r="H388" s="165">
        <f>INDEX('3.  UC Calculations by Hospital'!BS:BS,(MATCH('IGT Commitments by Affiliation'!A:A,'3.  UC Calculations by Hospital'!B:B,0)))</f>
        <v>-1132.5899999999999</v>
      </c>
      <c r="I388" s="165">
        <f>INDEX('3.  UC Calculations by Hospital'!BR:BR,(MATCH('IGT Commitments by Affiliation'!$A:$A,'3.  UC Calculations by Hospital'!$B:$B,0)))</f>
        <v>-2584.6438429760747</v>
      </c>
      <c r="J388" s="178">
        <v>1</v>
      </c>
      <c r="K388" s="176">
        <f t="shared" si="6"/>
        <v>0</v>
      </c>
    </row>
    <row r="389" spans="1:11" hidden="1">
      <c r="A389" s="271" t="s">
        <v>480</v>
      </c>
      <c r="B389" s="271" t="s">
        <v>682</v>
      </c>
      <c r="C389" s="272" t="s">
        <v>2037</v>
      </c>
      <c r="D389" s="272" t="s">
        <v>2038</v>
      </c>
      <c r="E389" s="275">
        <v>781306.3748221359</v>
      </c>
      <c r="F389" s="275">
        <v>276572.92501905991</v>
      </c>
      <c r="G389" s="275">
        <v>276572.93</v>
      </c>
      <c r="H389" s="165">
        <f>INDEX('3.  UC Calculations by Hospital'!BS:BS,(MATCH('IGT Commitments by Affiliation'!A:A,'3.  UC Calculations by Hospital'!B:B,0)))</f>
        <v>5836.9</v>
      </c>
      <c r="I389" s="165">
        <f>INDEX('3.  UC Calculations by Hospital'!BR:BR,(MATCH('IGT Commitments by Affiliation'!$A:$A,'3.  UC Calculations by Hospital'!$B:$B,0)))</f>
        <v>13320.173460774822</v>
      </c>
      <c r="J389" s="178">
        <v>1.0000000180094999</v>
      </c>
      <c r="K389" s="176">
        <f t="shared" si="6"/>
        <v>5836.9001051196492</v>
      </c>
    </row>
    <row r="390" spans="1:11" hidden="1">
      <c r="A390" s="271" t="s">
        <v>461</v>
      </c>
      <c r="B390" s="271" t="s">
        <v>1489</v>
      </c>
      <c r="C390" s="272" t="s">
        <v>2039</v>
      </c>
      <c r="D390" s="272" t="s">
        <v>2040</v>
      </c>
      <c r="E390" s="275">
        <v>45958067.333299063</v>
      </c>
      <c r="F390" s="275">
        <v>15227844.924813651</v>
      </c>
      <c r="G390" s="275">
        <v>15227844.924813651</v>
      </c>
      <c r="H390" s="165" t="e">
        <f>INDEX('3.  UC Calculations by Hospital'!BS:BS,(MATCH('IGT Commitments by Affiliation'!A:A,'3.  UC Calculations by Hospital'!B:B,0)))</f>
        <v>#N/A</v>
      </c>
      <c r="I390" s="165" t="e">
        <f>INDEX('3.  UC Calculations by Hospital'!BR:BR,(MATCH('IGT Commitments by Affiliation'!$A:$A,'3.  UC Calculations by Hospital'!$B:$B,0)))</f>
        <v>#N/A</v>
      </c>
      <c r="J390" s="178">
        <v>1</v>
      </c>
      <c r="K390" s="176" t="e">
        <f t="shared" si="6"/>
        <v>#N/A</v>
      </c>
    </row>
    <row r="391" spans="1:11" hidden="1">
      <c r="A391" s="271" t="s">
        <v>462</v>
      </c>
      <c r="B391" s="271" t="s">
        <v>866</v>
      </c>
      <c r="C391" s="272" t="s">
        <v>2041</v>
      </c>
      <c r="D391" s="272" t="s">
        <v>2042</v>
      </c>
      <c r="E391" s="275">
        <v>10107417.514598919</v>
      </c>
      <c r="F391" s="275">
        <v>3646971.1132112457</v>
      </c>
      <c r="G391" s="275">
        <v>3646971.1132112457</v>
      </c>
      <c r="H391" s="165" t="e">
        <f>INDEX('3.  UC Calculations by Hospital'!BS:BS,(MATCH('IGT Commitments by Affiliation'!A:A,'3.  UC Calculations by Hospital'!B:B,0)))</f>
        <v>#N/A</v>
      </c>
      <c r="I391" s="165" t="e">
        <f>INDEX('3.  UC Calculations by Hospital'!BR:BR,(MATCH('IGT Commitments by Affiliation'!$A:$A,'3.  UC Calculations by Hospital'!$B:$B,0)))</f>
        <v>#N/A</v>
      </c>
      <c r="J391" s="178">
        <v>1</v>
      </c>
      <c r="K391" s="176" t="e">
        <f t="shared" si="6"/>
        <v>#N/A</v>
      </c>
    </row>
    <row r="392" spans="1:11" hidden="1">
      <c r="A392" s="271" t="s">
        <v>984</v>
      </c>
      <c r="B392" s="271" t="s">
        <v>676</v>
      </c>
      <c r="C392" s="272" t="s">
        <v>2043</v>
      </c>
      <c r="D392" s="276" t="s">
        <v>676</v>
      </c>
      <c r="E392" s="275">
        <v>6727990.8224240346</v>
      </c>
      <c r="F392" s="275">
        <v>2212791.8272862118</v>
      </c>
      <c r="G392" s="275">
        <v>2212791.83</v>
      </c>
      <c r="H392" s="165">
        <f>INDEX('3.  UC Calculations by Hospital'!BS:BS,(MATCH('IGT Commitments by Affiliation'!A:A,'3.  UC Calculations by Hospital'!B:B,0)))</f>
        <v>219699.17</v>
      </c>
      <c r="I392" s="165">
        <f>INDEX('3.  UC Calculations by Hospital'!BR:BR,(MATCH('IGT Commitments by Affiliation'!$A:$A,'3.  UC Calculations by Hospital'!$B:$B,0)))</f>
        <v>501367.36227266863</v>
      </c>
      <c r="J392" s="178">
        <v>1.0000000012264092</v>
      </c>
      <c r="K392" s="176">
        <f t="shared" si="6"/>
        <v>219699.17026944109</v>
      </c>
    </row>
    <row r="393" spans="1:11" hidden="1">
      <c r="A393" s="271" t="s">
        <v>483</v>
      </c>
      <c r="B393" s="271" t="s">
        <v>1132</v>
      </c>
      <c r="C393" s="272" t="s">
        <v>2044</v>
      </c>
      <c r="D393" s="276" t="s">
        <v>1899</v>
      </c>
      <c r="E393" s="275">
        <v>47502889.116976611</v>
      </c>
      <c r="F393" s="275">
        <v>16819146.794063151</v>
      </c>
      <c r="G393" s="165">
        <v>1000000</v>
      </c>
      <c r="H393" s="165">
        <f>INDEX('3.  UC Calculations by Hospital'!BS:BS,(MATCH('IGT Commitments by Affiliation'!A:A,'3.  UC Calculations by Hospital'!B:B,0)))</f>
        <v>64138.559999999998</v>
      </c>
      <c r="I393" s="165">
        <f>INDEX('3.  UC Calculations by Hospital'!BR:BR,(MATCH('IGT Commitments by Affiliation'!$A:$A,'3.  UC Calculations by Hospital'!$B:$B,0)))</f>
        <v>146368.24861727096</v>
      </c>
      <c r="J393" s="178">
        <v>5.9456048053102291E-2</v>
      </c>
      <c r="K393" s="176">
        <f t="shared" si="6"/>
        <v>3813.4253054167843</v>
      </c>
    </row>
    <row r="394" spans="1:11" hidden="1">
      <c r="A394" s="271" t="s">
        <v>483</v>
      </c>
      <c r="B394" s="271" t="s">
        <v>1132</v>
      </c>
      <c r="C394" s="272" t="s">
        <v>2045</v>
      </c>
      <c r="D394" s="276" t="s">
        <v>1703</v>
      </c>
      <c r="E394" s="275">
        <v>47502889.116976611</v>
      </c>
      <c r="F394" s="275">
        <v>16819146.794063151</v>
      </c>
      <c r="G394" s="165">
        <v>15819146.789999999</v>
      </c>
      <c r="H394" s="165">
        <f>INDEX('3.  UC Calculations by Hospital'!BS:BS,(MATCH('IGT Commitments by Affiliation'!A:A,'3.  UC Calculations by Hospital'!B:B,0)))</f>
        <v>64138.559999999998</v>
      </c>
      <c r="I394" s="165">
        <f>INDEX('3.  UC Calculations by Hospital'!BR:BR,(MATCH('IGT Commitments by Affiliation'!$A:$A,'3.  UC Calculations by Hospital'!$B:$B,0)))</f>
        <v>146368.24861727096</v>
      </c>
      <c r="J394" s="178">
        <v>0.94054395170531879</v>
      </c>
      <c r="K394" s="176">
        <f t="shared" si="6"/>
        <v>60325.134679088689</v>
      </c>
    </row>
    <row r="395" spans="1:11" hidden="1">
      <c r="A395" s="271" t="s">
        <v>491</v>
      </c>
      <c r="B395" s="271" t="s">
        <v>869</v>
      </c>
      <c r="C395" s="272" t="s">
        <v>2046</v>
      </c>
      <c r="D395" s="276" t="s">
        <v>1703</v>
      </c>
      <c r="E395" s="275">
        <v>18870815.743671417</v>
      </c>
      <c r="F395" s="275">
        <v>6844451.0588708147</v>
      </c>
      <c r="G395" s="275">
        <v>6844451.0599999996</v>
      </c>
      <c r="H395" s="165">
        <f>INDEX('3.  UC Calculations by Hospital'!BS:BS,(MATCH('IGT Commitments by Affiliation'!A:A,'3.  UC Calculations by Hospital'!B:B,0)))</f>
        <v>203524.28</v>
      </c>
      <c r="I395" s="165">
        <f>INDEX('3.  UC Calculations by Hospital'!BR:BR,(MATCH('IGT Commitments by Affiliation'!$A:$A,'3.  UC Calculations by Hospital'!$B:$B,0)))</f>
        <v>464455.24620869942</v>
      </c>
      <c r="J395" s="178">
        <v>1.0000000001649783</v>
      </c>
      <c r="K395" s="176">
        <f t="shared" si="6"/>
        <v>203524.28003357709</v>
      </c>
    </row>
    <row r="396" spans="1:11" hidden="1">
      <c r="A396" s="271" t="s">
        <v>497</v>
      </c>
      <c r="B396" s="271" t="s">
        <v>1133</v>
      </c>
      <c r="C396" s="272" t="s">
        <v>2047</v>
      </c>
      <c r="D396" s="276" t="s">
        <v>2048</v>
      </c>
      <c r="E396" s="275">
        <v>1125586.3496669519</v>
      </c>
      <c r="F396" s="275">
        <v>493231.93842405832</v>
      </c>
      <c r="G396" s="275">
        <v>493231.94</v>
      </c>
      <c r="H396" s="165">
        <f>INDEX('3.  UC Calculations by Hospital'!BS:BS,(MATCH('IGT Commitments by Affiliation'!A:A,'3.  UC Calculations by Hospital'!B:B,0)))</f>
        <v>5566.14</v>
      </c>
      <c r="I396" s="165">
        <f>INDEX('3.  UC Calculations by Hospital'!BR:BR,(MATCH('IGT Commitments by Affiliation'!$A:$A,'3.  UC Calculations by Hospital'!$B:$B,0)))</f>
        <v>12702.298128500348</v>
      </c>
      <c r="J396" s="178">
        <v>1.000000003195133</v>
      </c>
      <c r="K396" s="176">
        <f t="shared" si="6"/>
        <v>5566.140017784558</v>
      </c>
    </row>
    <row r="397" spans="1:11" hidden="1">
      <c r="A397" s="271" t="s">
        <v>378</v>
      </c>
      <c r="B397" s="271" t="s">
        <v>1134</v>
      </c>
      <c r="C397" s="272" t="s">
        <v>2049</v>
      </c>
      <c r="D397" s="276" t="s">
        <v>1664</v>
      </c>
      <c r="E397" s="275">
        <v>142412307.60777363</v>
      </c>
      <c r="F397" s="275">
        <v>46831340.393814407</v>
      </c>
      <c r="G397" s="275">
        <v>46831340.390000001</v>
      </c>
      <c r="H397" s="165">
        <f>INDEX('3.  UC Calculations by Hospital'!BS:BS,(MATCH('IGT Commitments by Affiliation'!A:A,'3.  UC Calculations by Hospital'!B:B,0)))</f>
        <v>-61142.82</v>
      </c>
      <c r="I397" s="165">
        <f>INDEX('3.  UC Calculations by Hospital'!BR:BR,(MATCH('IGT Commitments by Affiliation'!$A:$A,'3.  UC Calculations by Hospital'!$B:$B,0)))</f>
        <v>-139531.76875001192</v>
      </c>
      <c r="J397" s="178">
        <v>0.99999999991855015</v>
      </c>
      <c r="K397" s="176">
        <f t="shared" si="6"/>
        <v>0</v>
      </c>
    </row>
    <row r="398" spans="1:11" hidden="1">
      <c r="A398" s="292" t="s">
        <v>1024</v>
      </c>
      <c r="B398" s="271" t="s">
        <v>1135</v>
      </c>
      <c r="C398" s="272" t="s">
        <v>2050</v>
      </c>
      <c r="D398" s="276" t="s">
        <v>1877</v>
      </c>
      <c r="E398" s="275">
        <v>17351905.801847175</v>
      </c>
      <c r="F398" s="275">
        <v>5332506.9124574317</v>
      </c>
      <c r="G398" s="275">
        <f>F398-G399</f>
        <v>4633667.9124574317</v>
      </c>
      <c r="H398" s="165">
        <f>INDEX('3.  UC Calculations by Hospital'!BS:BS,(MATCH('IGT Commitments by Affiliation'!A:A,'3.  UC Calculations by Hospital'!B:B,0)))</f>
        <v>2832.11</v>
      </c>
      <c r="I398" s="165">
        <f>INDEX('3.  UC Calculations by Hospital'!BR:BR,(MATCH('IGT Commitments by Affiliation'!$A:$A,'3.  UC Calculations by Hospital'!$B:$B,0)))</f>
        <v>6463.0758897503838</v>
      </c>
      <c r="J398" s="178">
        <v>0.86894738038362018</v>
      </c>
      <c r="K398" s="176">
        <f t="shared" si="6"/>
        <v>2460.9545654582548</v>
      </c>
    </row>
    <row r="399" spans="1:11" hidden="1">
      <c r="A399" s="292" t="s">
        <v>1024</v>
      </c>
      <c r="B399" s="271" t="s">
        <v>1135</v>
      </c>
      <c r="C399" s="272" t="s">
        <v>2051</v>
      </c>
      <c r="D399" s="276" t="s">
        <v>1887</v>
      </c>
      <c r="E399" s="275">
        <v>17351905.801847175</v>
      </c>
      <c r="F399" s="275">
        <v>5332506.9124574317</v>
      </c>
      <c r="G399" s="165">
        <v>698839</v>
      </c>
      <c r="H399" s="165">
        <f>INDEX('3.  UC Calculations by Hospital'!BS:BS,(MATCH('IGT Commitments by Affiliation'!A:A,'3.  UC Calculations by Hospital'!B:B,0)))</f>
        <v>2832.11</v>
      </c>
      <c r="I399" s="165">
        <f>INDEX('3.  UC Calculations by Hospital'!BR:BR,(MATCH('IGT Commitments by Affiliation'!$A:$A,'3.  UC Calculations by Hospital'!$B:$B,0)))</f>
        <v>6463.0758897503838</v>
      </c>
      <c r="J399" s="178">
        <v>0.13105261961637985</v>
      </c>
      <c r="K399" s="176">
        <f t="shared" si="6"/>
        <v>371.15543454174554</v>
      </c>
    </row>
    <row r="400" spans="1:11" hidden="1">
      <c r="A400" s="271" t="s">
        <v>522</v>
      </c>
      <c r="B400" s="271" t="s">
        <v>762</v>
      </c>
      <c r="C400" s="272" t="s">
        <v>2052</v>
      </c>
      <c r="D400" s="272" t="s">
        <v>1877</v>
      </c>
      <c r="E400" s="275">
        <v>4557659.0817904184</v>
      </c>
      <c r="F400" s="275">
        <v>1402855.9390865613</v>
      </c>
      <c r="G400" s="275">
        <v>1402855.9390865613</v>
      </c>
      <c r="H400" s="165">
        <f>INDEX('3.  UC Calculations by Hospital'!BS:BS,(MATCH('IGT Commitments by Affiliation'!A:A,'3.  UC Calculations by Hospital'!B:B,0)))</f>
        <v>55196.75</v>
      </c>
      <c r="I400" s="165">
        <f>INDEX('3.  UC Calculations by Hospital'!BR:BR,(MATCH('IGT Commitments by Affiliation'!$A:$A,'3.  UC Calculations by Hospital'!$B:$B,0)))</f>
        <v>125962.46478572069</v>
      </c>
      <c r="J400" s="178">
        <v>1</v>
      </c>
      <c r="K400" s="176">
        <f t="shared" si="6"/>
        <v>55196.75</v>
      </c>
    </row>
    <row r="401" spans="1:11" hidden="1">
      <c r="A401" s="271" t="s">
        <v>416</v>
      </c>
      <c r="B401" s="271" t="s">
        <v>415</v>
      </c>
      <c r="C401" s="272" t="s">
        <v>2053</v>
      </c>
      <c r="D401" s="272" t="s">
        <v>1893</v>
      </c>
      <c r="E401" s="275">
        <v>46681206.710576579</v>
      </c>
      <c r="F401" s="275">
        <v>16302169.202214658</v>
      </c>
      <c r="G401" s="165">
        <v>16013960.022214659</v>
      </c>
      <c r="H401" s="165">
        <f>INDEX('3.  UC Calculations by Hospital'!BS:BS,(MATCH('IGT Commitments by Affiliation'!A:A,'3.  UC Calculations by Hospital'!B:B,0)))</f>
        <v>738812.18</v>
      </c>
      <c r="I401" s="165">
        <f>INDEX('3.  UC Calculations by Hospital'!BR:BR,(MATCH('IGT Commitments by Affiliation'!$A:$A,'3.  UC Calculations by Hospital'!$B:$B,0)))</f>
        <v>1686015.9373938814</v>
      </c>
      <c r="J401" s="178">
        <v>0.98232080795966426</v>
      </c>
      <c r="K401" s="176">
        <f t="shared" si="6"/>
        <v>725750.57758804096</v>
      </c>
    </row>
    <row r="402" spans="1:11" hidden="1">
      <c r="A402" s="271" t="s">
        <v>416</v>
      </c>
      <c r="B402" s="271" t="s">
        <v>415</v>
      </c>
      <c r="C402" s="272" t="s">
        <v>2054</v>
      </c>
      <c r="D402" s="276" t="s">
        <v>993</v>
      </c>
      <c r="E402" s="275">
        <v>46681206.710576579</v>
      </c>
      <c r="F402" s="275">
        <v>16302169.202214658</v>
      </c>
      <c r="G402" s="165">
        <v>288209.18</v>
      </c>
      <c r="H402" s="165">
        <f>INDEX('3.  UC Calculations by Hospital'!BS:BS,(MATCH('IGT Commitments by Affiliation'!A:A,'3.  UC Calculations by Hospital'!B:B,0)))</f>
        <v>738812.18</v>
      </c>
      <c r="I402" s="165">
        <f>INDEX('3.  UC Calculations by Hospital'!BR:BR,(MATCH('IGT Commitments by Affiliation'!$A:$A,'3.  UC Calculations by Hospital'!$B:$B,0)))</f>
        <v>1686015.9373938814</v>
      </c>
      <c r="J402" s="178">
        <v>1.7679192040335748E-2</v>
      </c>
      <c r="K402" s="176">
        <f t="shared" si="6"/>
        <v>13061.602411959104</v>
      </c>
    </row>
    <row r="403" spans="1:11" hidden="1">
      <c r="A403" s="271" t="s">
        <v>338</v>
      </c>
      <c r="B403" s="271" t="s">
        <v>336</v>
      </c>
      <c r="C403" s="272" t="s">
        <v>2055</v>
      </c>
      <c r="D403" s="272" t="s">
        <v>1633</v>
      </c>
      <c r="E403" s="275">
        <v>4195252.4497459102</v>
      </c>
      <c r="F403" s="275">
        <v>1420899.4541986578</v>
      </c>
      <c r="G403" s="275">
        <v>1420899.4541986578</v>
      </c>
      <c r="H403" s="165">
        <f>INDEX('3.  UC Calculations by Hospital'!BS:BS,(MATCH('IGT Commitments by Affiliation'!A:A,'3.  UC Calculations by Hospital'!B:B,0)))</f>
        <v>195955.9</v>
      </c>
      <c r="I403" s="165">
        <f>INDEX('3.  UC Calculations by Hospital'!BR:BR,(MATCH('IGT Commitments by Affiliation'!$A:$A,'3.  UC Calculations by Hospital'!$B:$B,0)))</f>
        <v>447183.72140917927</v>
      </c>
      <c r="J403" s="178">
        <v>1</v>
      </c>
      <c r="K403" s="176">
        <f t="shared" si="6"/>
        <v>195955.9</v>
      </c>
    </row>
    <row r="404" spans="1:11" hidden="1">
      <c r="A404" s="271" t="s">
        <v>737</v>
      </c>
      <c r="B404" s="271" t="s">
        <v>738</v>
      </c>
      <c r="C404" s="272" t="s">
        <v>2056</v>
      </c>
      <c r="D404" s="272" t="s">
        <v>1877</v>
      </c>
      <c r="E404" s="275">
        <v>2850599.1799870734</v>
      </c>
      <c r="F404" s="275">
        <v>986275.76225633547</v>
      </c>
      <c r="G404" s="275">
        <v>986275.76225633547</v>
      </c>
      <c r="H404" s="165">
        <f>INDEX('3.  UC Calculations by Hospital'!BS:BS,(MATCH('IGT Commitments by Affiliation'!A:A,'3.  UC Calculations by Hospital'!B:B,0)))</f>
        <v>26679.35</v>
      </c>
      <c r="I404" s="165">
        <f>INDEX('3.  UC Calculations by Hospital'!BR:BR,(MATCH('IGT Commitments by Affiliation'!$A:$A,'3.  UC Calculations by Hospital'!$B:$B,0)))</f>
        <v>60883.963011348387</v>
      </c>
      <c r="J404" s="178">
        <v>1</v>
      </c>
      <c r="K404" s="176">
        <f t="shared" si="6"/>
        <v>26679.35</v>
      </c>
    </row>
    <row r="405" spans="1:11" hidden="1">
      <c r="A405" s="271" t="s">
        <v>558</v>
      </c>
      <c r="B405" s="271" t="s">
        <v>1136</v>
      </c>
      <c r="C405" s="272" t="s">
        <v>2057</v>
      </c>
      <c r="D405" s="272" t="s">
        <v>1633</v>
      </c>
      <c r="E405" s="275">
        <v>18292371.067268886</v>
      </c>
      <c r="F405" s="275">
        <v>6213344.6231992254</v>
      </c>
      <c r="G405" s="275">
        <v>6213344.6231992254</v>
      </c>
      <c r="H405" s="165">
        <f>INDEX('3.  UC Calculations by Hospital'!BS:BS,(MATCH('IGT Commitments by Affiliation'!A:A,'3.  UC Calculations by Hospital'!B:B,0)))</f>
        <v>206484.93</v>
      </c>
      <c r="I405" s="165">
        <f>INDEX('3.  UC Calculations by Hospital'!BR:BR,(MATCH('IGT Commitments by Affiliation'!$A:$A,'3.  UC Calculations by Hospital'!$B:$B,0)))</f>
        <v>471211.63272614032</v>
      </c>
      <c r="J405" s="178">
        <v>1</v>
      </c>
      <c r="K405" s="176">
        <f t="shared" si="6"/>
        <v>206484.93</v>
      </c>
    </row>
    <row r="406" spans="1:11" hidden="1">
      <c r="A406" s="271" t="s">
        <v>1025</v>
      </c>
      <c r="B406" s="271" t="s">
        <v>1137</v>
      </c>
      <c r="C406" s="272" t="s">
        <v>2058</v>
      </c>
      <c r="D406" s="272" t="s">
        <v>1877</v>
      </c>
      <c r="E406" s="275">
        <v>9000186.3748967089</v>
      </c>
      <c r="F406" s="275">
        <v>3943881.6694797375</v>
      </c>
      <c r="G406" s="275">
        <v>3943881.6694797375</v>
      </c>
      <c r="H406" s="165">
        <f>INDEX('3.  UC Calculations by Hospital'!BS:BS,(MATCH('IGT Commitments by Affiliation'!A:A,'3.  UC Calculations by Hospital'!B:B,0)))</f>
        <v>48233.52</v>
      </c>
      <c r="I406" s="165">
        <f>INDEX('3.  UC Calculations by Hospital'!BR:BR,(MATCH('IGT Commitments by Affiliation'!$A:$A,'3.  UC Calculations by Hospital'!$B:$B,0)))</f>
        <v>110071.94366770051</v>
      </c>
      <c r="J406" s="178">
        <v>1</v>
      </c>
      <c r="K406" s="176">
        <f t="shared" si="6"/>
        <v>48233.52</v>
      </c>
    </row>
    <row r="407" spans="1:11" hidden="1">
      <c r="A407" s="271" t="s">
        <v>425</v>
      </c>
      <c r="B407" s="271" t="s">
        <v>751</v>
      </c>
      <c r="C407" s="272" t="s">
        <v>2059</v>
      </c>
      <c r="D407" s="272" t="s">
        <v>721</v>
      </c>
      <c r="E407" s="275">
        <v>119705372.0321015</v>
      </c>
      <c r="F407" s="275">
        <v>40779925.806742869</v>
      </c>
      <c r="G407" s="275">
        <v>7364275.4365008958</v>
      </c>
      <c r="H407" s="165">
        <f>INDEX('3.  UC Calculations by Hospital'!BS:BS,(MATCH('IGT Commitments by Affiliation'!A:A,'3.  UC Calculations by Hospital'!B:B,0)))</f>
        <v>322272.90999999997</v>
      </c>
      <c r="I407" s="165">
        <f>INDEX('3.  UC Calculations by Hospital'!BR:BR,(MATCH('IGT Commitments by Affiliation'!$A:$A,'3.  UC Calculations by Hospital'!$B:$B,0)))</f>
        <v>735447.0837758854</v>
      </c>
      <c r="J407" s="178">
        <v>0.18058579781141312</v>
      </c>
      <c r="K407" s="176">
        <f t="shared" si="6"/>
        <v>58197.910565355734</v>
      </c>
    </row>
    <row r="408" spans="1:11" hidden="1">
      <c r="A408" s="271" t="s">
        <v>425</v>
      </c>
      <c r="B408" s="271" t="s">
        <v>751</v>
      </c>
      <c r="C408" s="272" t="s">
        <v>2060</v>
      </c>
      <c r="D408" s="272" t="s">
        <v>1517</v>
      </c>
      <c r="E408" s="275">
        <v>119705372.0321015</v>
      </c>
      <c r="F408" s="275">
        <v>40779925.806742869</v>
      </c>
      <c r="G408" s="275">
        <v>33415650.370241974</v>
      </c>
      <c r="H408" s="165">
        <f>INDEX('3.  UC Calculations by Hospital'!BS:BS,(MATCH('IGT Commitments by Affiliation'!A:A,'3.  UC Calculations by Hospital'!B:B,0)))</f>
        <v>322272.90999999997</v>
      </c>
      <c r="I408" s="165">
        <f>INDEX('3.  UC Calculations by Hospital'!BR:BR,(MATCH('IGT Commitments by Affiliation'!$A:$A,'3.  UC Calculations by Hospital'!$B:$B,0)))</f>
        <v>735447.0837758854</v>
      </c>
      <c r="J408" s="178">
        <v>0.81941420218858685</v>
      </c>
      <c r="K408" s="176">
        <f t="shared" si="6"/>
        <v>264074.99943464424</v>
      </c>
    </row>
    <row r="409" spans="1:11" hidden="1">
      <c r="A409" s="271" t="s">
        <v>438</v>
      </c>
      <c r="B409" s="271" t="s">
        <v>1138</v>
      </c>
      <c r="C409" s="272" t="s">
        <v>2061</v>
      </c>
      <c r="D409" s="272" t="s">
        <v>721</v>
      </c>
      <c r="E409" s="275">
        <v>3727052.8057328681</v>
      </c>
      <c r="F409" s="275">
        <v>1236522.8367301428</v>
      </c>
      <c r="G409" s="275">
        <v>223298.46298294456</v>
      </c>
      <c r="H409" s="165">
        <f>INDEX('3.  UC Calculations by Hospital'!BS:BS,(MATCH('IGT Commitments by Affiliation'!A:A,'3.  UC Calculations by Hospital'!B:B,0)))</f>
        <v>1563.89</v>
      </c>
      <c r="I409" s="165">
        <f>INDEX('3.  UC Calculations by Hospital'!BR:BR,(MATCH('IGT Commitments by Affiliation'!$A:$A,'3.  UC Calculations by Hospital'!$B:$B,0)))</f>
        <v>3568.8971227749716</v>
      </c>
      <c r="J409" s="178">
        <v>0.18058579781141312</v>
      </c>
      <c r="K409" s="176">
        <f t="shared" si="6"/>
        <v>282.4163233392909</v>
      </c>
    </row>
    <row r="410" spans="1:11" hidden="1">
      <c r="A410" s="271" t="s">
        <v>438</v>
      </c>
      <c r="B410" s="271" t="s">
        <v>1138</v>
      </c>
      <c r="C410" s="272" t="s">
        <v>2062</v>
      </c>
      <c r="D410" s="272" t="s">
        <v>1517</v>
      </c>
      <c r="E410" s="275">
        <v>3727052.8057328681</v>
      </c>
      <c r="F410" s="275">
        <v>1236522.8367301428</v>
      </c>
      <c r="G410" s="275">
        <v>1013224.3737471983</v>
      </c>
      <c r="H410" s="165">
        <f>INDEX('3.  UC Calculations by Hospital'!BS:BS,(MATCH('IGT Commitments by Affiliation'!A:A,'3.  UC Calculations by Hospital'!B:B,0)))</f>
        <v>1563.89</v>
      </c>
      <c r="I410" s="165">
        <f>INDEX('3.  UC Calculations by Hospital'!BR:BR,(MATCH('IGT Commitments by Affiliation'!$A:$A,'3.  UC Calculations by Hospital'!$B:$B,0)))</f>
        <v>3568.8971227749716</v>
      </c>
      <c r="J410" s="178">
        <v>0.81941420218858685</v>
      </c>
      <c r="K410" s="176">
        <f t="shared" si="6"/>
        <v>1281.4736766607091</v>
      </c>
    </row>
    <row r="411" spans="1:11" hidden="1">
      <c r="A411" s="271" t="s">
        <v>1026</v>
      </c>
      <c r="B411" s="271" t="s">
        <v>215</v>
      </c>
      <c r="C411" s="272" t="s">
        <v>2063</v>
      </c>
      <c r="D411" s="272" t="s">
        <v>721</v>
      </c>
      <c r="E411" s="275">
        <v>40149637.547509715</v>
      </c>
      <c r="F411" s="275">
        <v>13323249.436224755</v>
      </c>
      <c r="G411" s="275">
        <v>2405989.6288811076</v>
      </c>
      <c r="H411" s="165">
        <f>INDEX('3.  UC Calculations by Hospital'!BS:BS,(MATCH('IGT Commitments by Affiliation'!A:A,'3.  UC Calculations by Hospital'!B:B,0)))</f>
        <v>-14361.98</v>
      </c>
      <c r="I411" s="165">
        <f>INDEX('3.  UC Calculations by Hospital'!BR:BR,(MATCH('IGT Commitments by Affiliation'!$A:$A,'3.  UC Calculations by Hospital'!$B:$B,0)))</f>
        <v>-32774.948462603614</v>
      </c>
      <c r="J411" s="178">
        <v>0.18058579781141312</v>
      </c>
      <c r="K411" s="176">
        <f t="shared" si="6"/>
        <v>0</v>
      </c>
    </row>
    <row r="412" spans="1:11" hidden="1">
      <c r="A412" s="271" t="s">
        <v>1026</v>
      </c>
      <c r="B412" s="271" t="s">
        <v>215</v>
      </c>
      <c r="C412" s="272" t="s">
        <v>2064</v>
      </c>
      <c r="D412" s="272" t="s">
        <v>1517</v>
      </c>
      <c r="E412" s="275">
        <v>40149637.547509715</v>
      </c>
      <c r="F412" s="275">
        <v>13323249.436224755</v>
      </c>
      <c r="G412" s="275">
        <v>10917259.807343647</v>
      </c>
      <c r="H412" s="165">
        <f>INDEX('3.  UC Calculations by Hospital'!BS:BS,(MATCH('IGT Commitments by Affiliation'!A:A,'3.  UC Calculations by Hospital'!B:B,0)))</f>
        <v>-14361.98</v>
      </c>
      <c r="I412" s="165">
        <f>INDEX('3.  UC Calculations by Hospital'!BR:BR,(MATCH('IGT Commitments by Affiliation'!$A:$A,'3.  UC Calculations by Hospital'!$B:$B,0)))</f>
        <v>-32774.948462603614</v>
      </c>
      <c r="J412" s="178">
        <v>0.81941420218858685</v>
      </c>
      <c r="K412" s="176">
        <f t="shared" si="6"/>
        <v>0</v>
      </c>
    </row>
    <row r="413" spans="1:11" hidden="1">
      <c r="A413" s="271" t="s">
        <v>1027</v>
      </c>
      <c r="B413" s="271" t="s">
        <v>1139</v>
      </c>
      <c r="C413" s="272" t="s">
        <v>2065</v>
      </c>
      <c r="D413" s="272" t="s">
        <v>721</v>
      </c>
      <c r="E413" s="275">
        <v>27989365.270930137</v>
      </c>
      <c r="F413" s="275">
        <v>9187541.2113115862</v>
      </c>
      <c r="G413" s="275">
        <v>1659139.4595699399</v>
      </c>
      <c r="H413" s="165">
        <f>INDEX('3.  UC Calculations by Hospital'!BS:BS,(MATCH('IGT Commitments by Affiliation'!A:A,'3.  UC Calculations by Hospital'!B:B,0)))</f>
        <v>-50773.43</v>
      </c>
      <c r="I413" s="165">
        <f>INDEX('3.  UC Calculations by Hospital'!BR:BR,(MATCH('IGT Commitments by Affiliation'!$A:$A,'3.  UC Calculations by Hospital'!$B:$B,0)))</f>
        <v>-115868.17249973677</v>
      </c>
      <c r="J413" s="178">
        <v>0.18058579781141315</v>
      </c>
      <c r="K413" s="176">
        <f t="shared" si="6"/>
        <v>0</v>
      </c>
    </row>
    <row r="414" spans="1:11" hidden="1">
      <c r="A414" s="271" t="s">
        <v>1027</v>
      </c>
      <c r="B414" s="271" t="s">
        <v>1139</v>
      </c>
      <c r="C414" s="272" t="s">
        <v>2066</v>
      </c>
      <c r="D414" s="272" t="s">
        <v>1517</v>
      </c>
      <c r="E414" s="275">
        <v>27989365.270930137</v>
      </c>
      <c r="F414" s="275">
        <v>9187541.2113115862</v>
      </c>
      <c r="G414" s="275">
        <v>7528401.7517416459</v>
      </c>
      <c r="H414" s="165">
        <f>INDEX('3.  UC Calculations by Hospital'!BS:BS,(MATCH('IGT Commitments by Affiliation'!A:A,'3.  UC Calculations by Hospital'!B:B,0)))</f>
        <v>-50773.43</v>
      </c>
      <c r="I414" s="165">
        <f>INDEX('3.  UC Calculations by Hospital'!BR:BR,(MATCH('IGT Commitments by Affiliation'!$A:$A,'3.  UC Calculations by Hospital'!$B:$B,0)))</f>
        <v>-115868.17249973677</v>
      </c>
      <c r="J414" s="178">
        <v>0.81941420218858685</v>
      </c>
      <c r="K414" s="176">
        <f t="shared" si="6"/>
        <v>0</v>
      </c>
    </row>
    <row r="415" spans="1:11" hidden="1">
      <c r="A415" s="271" t="s">
        <v>780</v>
      </c>
      <c r="B415" s="271" t="s">
        <v>488</v>
      </c>
      <c r="C415" s="272" t="s">
        <v>2067</v>
      </c>
      <c r="D415" s="272" t="s">
        <v>721</v>
      </c>
      <c r="E415" s="275">
        <v>27375574.259845331</v>
      </c>
      <c r="F415" s="275">
        <v>9435132.1115822252</v>
      </c>
      <c r="G415" s="275">
        <v>1703850.859826159</v>
      </c>
      <c r="H415" s="165">
        <f>INDEX('3.  UC Calculations by Hospital'!BS:BS,(MATCH('IGT Commitments by Affiliation'!A:A,'3.  UC Calculations by Hospital'!B:B,0)))</f>
        <v>-10072.4</v>
      </c>
      <c r="I415" s="165">
        <f>INDEX('3.  UC Calculations by Hospital'!BR:BR,(MATCH('IGT Commitments by Affiliation'!$A:$A,'3.  UC Calculations by Hospital'!$B:$B,0)))</f>
        <v>-22985.872741034254</v>
      </c>
      <c r="J415" s="178">
        <v>0.18058579781141312</v>
      </c>
      <c r="K415" s="176">
        <f t="shared" si="6"/>
        <v>0</v>
      </c>
    </row>
    <row r="416" spans="1:11" hidden="1">
      <c r="A416" s="271" t="s">
        <v>780</v>
      </c>
      <c r="B416" s="271" t="s">
        <v>488</v>
      </c>
      <c r="C416" s="272" t="s">
        <v>2068</v>
      </c>
      <c r="D416" s="272" t="s">
        <v>1517</v>
      </c>
      <c r="E416" s="275">
        <v>27375574.259845331</v>
      </c>
      <c r="F416" s="275">
        <v>9435132.1115822252</v>
      </c>
      <c r="G416" s="275">
        <v>7731281.2517560665</v>
      </c>
      <c r="H416" s="165">
        <f>INDEX('3.  UC Calculations by Hospital'!BS:BS,(MATCH('IGT Commitments by Affiliation'!A:A,'3.  UC Calculations by Hospital'!B:B,0)))</f>
        <v>-10072.4</v>
      </c>
      <c r="I416" s="165">
        <f>INDEX('3.  UC Calculations by Hospital'!BR:BR,(MATCH('IGT Commitments by Affiliation'!$A:$A,'3.  UC Calculations by Hospital'!$B:$B,0)))</f>
        <v>-22985.872741034254</v>
      </c>
      <c r="J416" s="178">
        <v>0.81941420218858696</v>
      </c>
      <c r="K416" s="176">
        <f t="shared" si="6"/>
        <v>0</v>
      </c>
    </row>
    <row r="417" spans="1:11" hidden="1">
      <c r="A417" s="271" t="s">
        <v>330</v>
      </c>
      <c r="B417" s="271" t="s">
        <v>329</v>
      </c>
      <c r="C417" s="272" t="s">
        <v>2069</v>
      </c>
      <c r="D417" s="272" t="s">
        <v>1537</v>
      </c>
      <c r="E417" s="275">
        <v>35395385.884417422</v>
      </c>
      <c r="F417" s="275">
        <v>12212512.265593713</v>
      </c>
      <c r="G417" s="275">
        <v>126512</v>
      </c>
      <c r="H417" s="165">
        <f>INDEX('3.  UC Calculations by Hospital'!BS:BS,(MATCH('IGT Commitments by Affiliation'!A:A,'3.  UC Calculations by Hospital'!B:B,0)))</f>
        <v>40649.82</v>
      </c>
      <c r="I417" s="165">
        <f>INDEX('3.  UC Calculations by Hospital'!BR:BR,(MATCH('IGT Commitments by Affiliation'!$A:$A,'3.  UC Calculations by Hospital'!$B:$B,0)))</f>
        <v>92765.454421956092</v>
      </c>
      <c r="J417" s="178">
        <v>1.0359211704247128E-2</v>
      </c>
      <c r="K417" s="176">
        <f t="shared" si="6"/>
        <v>421.100091119539</v>
      </c>
    </row>
    <row r="418" spans="1:11" hidden="1">
      <c r="A418" s="271" t="s">
        <v>330</v>
      </c>
      <c r="B418" s="271" t="s">
        <v>329</v>
      </c>
      <c r="C418" s="272" t="s">
        <v>2070</v>
      </c>
      <c r="D418" s="272" t="s">
        <v>1539</v>
      </c>
      <c r="E418" s="275">
        <v>35395385.884417422</v>
      </c>
      <c r="F418" s="275">
        <v>12212512.265593713</v>
      </c>
      <c r="G418" s="275">
        <v>12086000.265593713</v>
      </c>
      <c r="H418" s="165">
        <f>INDEX('3.  UC Calculations by Hospital'!BS:BS,(MATCH('IGT Commitments by Affiliation'!A:A,'3.  UC Calculations by Hospital'!B:B,0)))</f>
        <v>40649.82</v>
      </c>
      <c r="I418" s="165">
        <f>INDEX('3.  UC Calculations by Hospital'!BR:BR,(MATCH('IGT Commitments by Affiliation'!$A:$A,'3.  UC Calculations by Hospital'!$B:$B,0)))</f>
        <v>92765.454421956092</v>
      </c>
      <c r="J418" s="178">
        <v>0.98964078829575286</v>
      </c>
      <c r="K418" s="176">
        <f t="shared" si="6"/>
        <v>40228.719908880463</v>
      </c>
    </row>
    <row r="419" spans="1:11" hidden="1">
      <c r="A419" s="271" t="s">
        <v>255</v>
      </c>
      <c r="B419" s="271" t="s">
        <v>718</v>
      </c>
      <c r="C419" s="272" t="s">
        <v>2071</v>
      </c>
      <c r="D419" s="272" t="s">
        <v>1537</v>
      </c>
      <c r="E419" s="275">
        <v>13017383.613098744</v>
      </c>
      <c r="F419" s="275">
        <v>4400845.6599938702</v>
      </c>
      <c r="G419" s="275">
        <v>532329</v>
      </c>
      <c r="H419" s="165">
        <f>INDEX('3.  UC Calculations by Hospital'!BS:BS,(MATCH('IGT Commitments by Affiliation'!A:A,'3.  UC Calculations by Hospital'!B:B,0)))</f>
        <v>11855.87</v>
      </c>
      <c r="I419" s="165">
        <f>INDEX('3.  UC Calculations by Hospital'!BR:BR,(MATCH('IGT Commitments by Affiliation'!$A:$A,'3.  UC Calculations by Hospital'!$B:$B,0)))</f>
        <v>27055.844395226799</v>
      </c>
      <c r="J419" s="178">
        <v>0.12096061555604326</v>
      </c>
      <c r="K419" s="176">
        <f t="shared" si="6"/>
        <v>1434.0933331524268</v>
      </c>
    </row>
    <row r="420" spans="1:11" hidden="1">
      <c r="A420" s="271" t="s">
        <v>255</v>
      </c>
      <c r="B420" s="271" t="s">
        <v>718</v>
      </c>
      <c r="C420" s="272" t="s">
        <v>2072</v>
      </c>
      <c r="D420" s="272" t="s">
        <v>1539</v>
      </c>
      <c r="E420" s="275">
        <v>13017383.613098744</v>
      </c>
      <c r="F420" s="275">
        <v>4400845.6599938702</v>
      </c>
      <c r="G420" s="275">
        <v>3868516.6599938702</v>
      </c>
      <c r="H420" s="165">
        <f>INDEX('3.  UC Calculations by Hospital'!BS:BS,(MATCH('IGT Commitments by Affiliation'!A:A,'3.  UC Calculations by Hospital'!B:B,0)))</f>
        <v>11855.87</v>
      </c>
      <c r="I420" s="165">
        <f>INDEX('3.  UC Calculations by Hospital'!BR:BR,(MATCH('IGT Commitments by Affiliation'!$A:$A,'3.  UC Calculations by Hospital'!$B:$B,0)))</f>
        <v>27055.844395226799</v>
      </c>
      <c r="J420" s="178">
        <v>0.87903938444395679</v>
      </c>
      <c r="K420" s="176">
        <f t="shared" si="6"/>
        <v>10421.776666847574</v>
      </c>
    </row>
    <row r="421" spans="1:11" hidden="1">
      <c r="A421" s="271" t="s">
        <v>946</v>
      </c>
      <c r="B421" s="271" t="s">
        <v>947</v>
      </c>
      <c r="C421" s="272" t="s">
        <v>2073</v>
      </c>
      <c r="D421" s="272" t="s">
        <v>1517</v>
      </c>
      <c r="E421" s="275">
        <v>17037053.582685467</v>
      </c>
      <c r="F421" s="275">
        <v>6397242.8583427714</v>
      </c>
      <c r="G421" s="275">
        <v>6397242.8583427714</v>
      </c>
      <c r="H421" s="165">
        <f>INDEX('3.  UC Calculations by Hospital'!BS:BS,(MATCH('IGT Commitments by Affiliation'!A:A,'3.  UC Calculations by Hospital'!B:B,0)))</f>
        <v>-12828.06</v>
      </c>
      <c r="I421" s="165">
        <f>INDEX('3.  UC Calculations by Hospital'!BR:BR,(MATCH('IGT Commitments by Affiliation'!$A:$A,'3.  UC Calculations by Hospital'!$B:$B,0)))</f>
        <v>-29274.462198304944</v>
      </c>
      <c r="J421" s="178">
        <v>1</v>
      </c>
      <c r="K421" s="176">
        <f t="shared" si="6"/>
        <v>0</v>
      </c>
    </row>
    <row r="422" spans="1:11" hidden="1">
      <c r="A422" s="271" t="s">
        <v>949</v>
      </c>
      <c r="B422" s="271" t="s">
        <v>950</v>
      </c>
      <c r="C422" s="272" t="s">
        <v>2074</v>
      </c>
      <c r="D422" s="272" t="s">
        <v>1517</v>
      </c>
      <c r="E422" s="275">
        <v>9417107.074357722</v>
      </c>
      <c r="F422" s="275">
        <v>4126576.3199835536</v>
      </c>
      <c r="G422" s="275">
        <v>4126576.3199835536</v>
      </c>
      <c r="H422" s="165">
        <f>INDEX('3.  UC Calculations by Hospital'!BS:BS,(MATCH('IGT Commitments by Affiliation'!A:A,'3.  UC Calculations by Hospital'!B:B,0)))</f>
        <v>512.87</v>
      </c>
      <c r="I422" s="165">
        <f>INDEX('3.  UC Calculations by Hospital'!BR:BR,(MATCH('IGT Commitments by Affiliation'!$A:$A,'3.  UC Calculations by Hospital'!$B:$B,0)))</f>
        <v>1170.4195354580879</v>
      </c>
      <c r="J422" s="178">
        <v>1</v>
      </c>
      <c r="K422" s="176">
        <f t="shared" si="6"/>
        <v>512.87</v>
      </c>
    </row>
    <row r="423" spans="1:11" hidden="1">
      <c r="A423" s="271" t="s">
        <v>956</v>
      </c>
      <c r="B423" s="271" t="s">
        <v>957</v>
      </c>
      <c r="C423" s="272" t="s">
        <v>2075</v>
      </c>
      <c r="D423" s="272" t="s">
        <v>1517</v>
      </c>
      <c r="E423" s="275">
        <v>14879343.836476844</v>
      </c>
      <c r="F423" s="275">
        <v>6520128.4691441525</v>
      </c>
      <c r="G423" s="275">
        <v>6520128.4691441525</v>
      </c>
      <c r="H423" s="165">
        <f>INDEX('3.  UC Calculations by Hospital'!BS:BS,(MATCH('IGT Commitments by Affiliation'!A:A,'3.  UC Calculations by Hospital'!B:B,0)))</f>
        <v>28283.279999999999</v>
      </c>
      <c r="I423" s="165">
        <f>INDEX('3.  UC Calculations by Hospital'!BR:BR,(MATCH('IGT Commitments by Affiliation'!$A:$A,'3.  UC Calculations by Hospital'!$B:$B,0)))</f>
        <v>64544.24808037281</v>
      </c>
      <c r="J423" s="178">
        <v>1</v>
      </c>
      <c r="K423" s="176">
        <f t="shared" si="6"/>
        <v>28283.279999999999</v>
      </c>
    </row>
    <row r="424" spans="1:11" hidden="1">
      <c r="A424" s="271" t="s">
        <v>959</v>
      </c>
      <c r="B424" s="271" t="s">
        <v>1140</v>
      </c>
      <c r="C424" s="272" t="s">
        <v>2076</v>
      </c>
      <c r="D424" s="272" t="s">
        <v>1517</v>
      </c>
      <c r="E424" s="275">
        <v>1193326.4748611585</v>
      </c>
      <c r="F424" s="275">
        <v>522915.66128415964</v>
      </c>
      <c r="G424" s="275">
        <v>522915.66128415964</v>
      </c>
      <c r="H424" s="165">
        <f>INDEX('3.  UC Calculations by Hospital'!BS:BS,(MATCH('IGT Commitments by Affiliation'!A:A,'3.  UC Calculations by Hospital'!B:B,0)))</f>
        <v>-3304.53</v>
      </c>
      <c r="I424" s="165">
        <f>INDEX('3.  UC Calculations by Hospital'!BR:BR,(MATCH('IGT Commitments by Affiliation'!$A:$A,'3.  UC Calculations by Hospital'!$B:$B,0)))</f>
        <v>-7541.1565330835874</v>
      </c>
      <c r="J424" s="178">
        <v>1</v>
      </c>
      <c r="K424" s="176">
        <f t="shared" si="6"/>
        <v>0</v>
      </c>
    </row>
    <row r="425" spans="1:11" hidden="1">
      <c r="A425" s="271" t="s">
        <v>955</v>
      </c>
      <c r="B425" s="271" t="s">
        <v>1141</v>
      </c>
      <c r="C425" s="272" t="s">
        <v>2077</v>
      </c>
      <c r="D425" s="272" t="s">
        <v>1517</v>
      </c>
      <c r="E425" s="275">
        <v>6405806.8140911134</v>
      </c>
      <c r="F425" s="275">
        <v>2807024.5459347256</v>
      </c>
      <c r="G425" s="275">
        <v>2807024.5459347256</v>
      </c>
      <c r="H425" s="165">
        <f>INDEX('3.  UC Calculations by Hospital'!BS:BS,(MATCH('IGT Commitments by Affiliation'!A:A,'3.  UC Calculations by Hospital'!B:B,0)))</f>
        <v>-14227.29</v>
      </c>
      <c r="I425" s="165">
        <f>INDEX('3.  UC Calculations by Hospital'!BR:BR,(MATCH('IGT Commitments by Affiliation'!$A:$A,'3.  UC Calculations by Hospital'!$B:$B,0)))</f>
        <v>-32467.589245349169</v>
      </c>
      <c r="J425" s="178">
        <v>1</v>
      </c>
      <c r="K425" s="176">
        <f t="shared" si="6"/>
        <v>0</v>
      </c>
    </row>
    <row r="426" spans="1:11" hidden="1">
      <c r="A426" s="271" t="s">
        <v>257</v>
      </c>
      <c r="B426" s="276" t="s">
        <v>2078</v>
      </c>
      <c r="C426" s="272" t="s">
        <v>2079</v>
      </c>
      <c r="D426" s="272" t="s">
        <v>1790</v>
      </c>
      <c r="E426" s="275">
        <v>3925609.5323360553</v>
      </c>
      <c r="F426" s="275">
        <v>1310263.6351716593</v>
      </c>
      <c r="G426" s="275">
        <v>496593.64</v>
      </c>
      <c r="H426" s="165">
        <f>INDEX('3.  UC Calculations by Hospital'!BS:BS,(MATCH('IGT Commitments by Affiliation'!A:A,'3.  UC Calculations by Hospital'!B:B,0)))</f>
        <v>169378.02</v>
      </c>
      <c r="I426" s="165">
        <f>INDEX('3.  UC Calculations by Hospital'!BR:BR,(MATCH('IGT Commitments by Affiliation'!$A:$A,'3.  UC Calculations by Hospital'!$B:$B,0)))</f>
        <v>386531.32351739611</v>
      </c>
      <c r="J426" s="178">
        <v>0.37900284085571884</v>
      </c>
      <c r="K426" s="176">
        <f t="shared" si="6"/>
        <v>64194.750758516755</v>
      </c>
    </row>
    <row r="427" spans="1:11" hidden="1">
      <c r="A427" s="271" t="s">
        <v>257</v>
      </c>
      <c r="B427" s="276" t="s">
        <v>2078</v>
      </c>
      <c r="C427" s="272" t="s">
        <v>2080</v>
      </c>
      <c r="D427" s="272" t="s">
        <v>2081</v>
      </c>
      <c r="E427" s="275">
        <v>3925609.5323360553</v>
      </c>
      <c r="F427" s="275">
        <v>1310263.6351716593</v>
      </c>
      <c r="G427" s="275">
        <v>813670</v>
      </c>
      <c r="H427" s="165">
        <f>INDEX('3.  UC Calculations by Hospital'!BS:BS,(MATCH('IGT Commitments by Affiliation'!A:A,'3.  UC Calculations by Hospital'!B:B,0)))</f>
        <v>169378.02</v>
      </c>
      <c r="I427" s="165">
        <f>INDEX('3.  UC Calculations by Hospital'!BR:BR,(MATCH('IGT Commitments by Affiliation'!$A:$A,'3.  UC Calculations by Hospital'!$B:$B,0)))</f>
        <v>386531.32351739611</v>
      </c>
      <c r="J427" s="178">
        <v>0.62099716282929585</v>
      </c>
      <c r="K427" s="176">
        <f t="shared" si="6"/>
        <v>105183.26986564373</v>
      </c>
    </row>
    <row r="428" spans="1:11" hidden="1">
      <c r="A428" s="271" t="s">
        <v>499</v>
      </c>
      <c r="B428" s="271" t="s">
        <v>848</v>
      </c>
      <c r="C428" s="272" t="s">
        <v>2082</v>
      </c>
      <c r="D428" s="276" t="s">
        <v>1669</v>
      </c>
      <c r="E428" s="275">
        <v>11007474.959959505</v>
      </c>
      <c r="F428" s="275">
        <v>3775720.1080022552</v>
      </c>
      <c r="G428" s="275">
        <v>3775720.11</v>
      </c>
      <c r="H428" s="165">
        <f>INDEX('3.  UC Calculations by Hospital'!BS:BS,(MATCH('IGT Commitments by Affiliation'!A:A,'3.  UC Calculations by Hospital'!B:B,0)))</f>
        <v>104583.35</v>
      </c>
      <c r="I428" s="165">
        <f>INDEX('3.  UC Calculations by Hospital'!BR:BR,(MATCH('IGT Commitments by Affiliation'!$A:$A,'3.  UC Calculations by Hospital'!$B:$B,0)))</f>
        <v>238665.81351023773</v>
      </c>
      <c r="J428" s="178">
        <v>1.000000000529103</v>
      </c>
      <c r="K428" s="176">
        <f t="shared" si="6"/>
        <v>104583.35005533537</v>
      </c>
    </row>
    <row r="429" spans="1:11" ht="15" hidden="1">
      <c r="A429" s="271" t="s">
        <v>424</v>
      </c>
      <c r="B429" s="271" t="s">
        <v>750</v>
      </c>
      <c r="C429" s="272" t="s">
        <v>2083</v>
      </c>
      <c r="D429" s="293" t="s">
        <v>1572</v>
      </c>
      <c r="E429" s="275">
        <v>57998966.768332377</v>
      </c>
      <c r="F429" s="169">
        <v>21593243.159177247</v>
      </c>
      <c r="G429" s="169">
        <v>680737.16</v>
      </c>
      <c r="H429" s="165">
        <f>INDEX('3.  UC Calculations by Hospital'!BS:BS,(MATCH('IGT Commitments by Affiliation'!A:A,'3.  UC Calculations by Hospital'!B:B,0)))</f>
        <v>640269.94999999995</v>
      </c>
      <c r="I429" s="165">
        <f>INDEX('3.  UC Calculations by Hospital'!BR:BR,(MATCH('IGT Commitments by Affiliation'!$A:$A,'3.  UC Calculations by Hospital'!$B:$B,0)))</f>
        <v>1461136.3753228709</v>
      </c>
      <c r="J429" s="178">
        <v>3.1525470953198756E-2</v>
      </c>
      <c r="K429" s="176">
        <f t="shared" si="6"/>
        <v>20184.811710931019</v>
      </c>
    </row>
    <row r="430" spans="1:11" ht="15" hidden="1">
      <c r="A430" s="271" t="s">
        <v>424</v>
      </c>
      <c r="B430" s="271" t="s">
        <v>750</v>
      </c>
      <c r="C430" s="272" t="s">
        <v>2084</v>
      </c>
      <c r="D430" s="293" t="s">
        <v>1824</v>
      </c>
      <c r="E430" s="275">
        <v>57998966.768332377</v>
      </c>
      <c r="F430" s="169">
        <v>21593243.159177247</v>
      </c>
      <c r="G430" s="169">
        <v>1913186</v>
      </c>
      <c r="H430" s="165">
        <f>INDEX('3.  UC Calculations by Hospital'!BS:BS,(MATCH('IGT Commitments by Affiliation'!A:A,'3.  UC Calculations by Hospital'!B:B,0)))</f>
        <v>640269.94999999995</v>
      </c>
      <c r="I430" s="165">
        <f>INDEX('3.  UC Calculations by Hospital'!BR:BR,(MATCH('IGT Commitments by Affiliation'!$A:$A,'3.  UC Calculations by Hospital'!$B:$B,0)))</f>
        <v>1461136.3753228709</v>
      </c>
      <c r="J430" s="178">
        <v>8.8601141843155012E-2</v>
      </c>
      <c r="K430" s="176">
        <f t="shared" si="6"/>
        <v>56728.648657859761</v>
      </c>
    </row>
    <row r="431" spans="1:11" ht="15" hidden="1">
      <c r="A431" s="271" t="s">
        <v>424</v>
      </c>
      <c r="B431" s="271" t="s">
        <v>750</v>
      </c>
      <c r="C431" s="272" t="s">
        <v>2085</v>
      </c>
      <c r="D431" s="293" t="s">
        <v>1818</v>
      </c>
      <c r="E431" s="275">
        <v>57998966.768332377</v>
      </c>
      <c r="F431" s="169">
        <v>21593243.159177247</v>
      </c>
      <c r="G431" s="169">
        <v>1872022</v>
      </c>
      <c r="H431" s="165">
        <f>INDEX('3.  UC Calculations by Hospital'!BS:BS,(MATCH('IGT Commitments by Affiliation'!A:A,'3.  UC Calculations by Hospital'!B:B,0)))</f>
        <v>640269.94999999995</v>
      </c>
      <c r="I431" s="165">
        <f>INDEX('3.  UC Calculations by Hospital'!BR:BR,(MATCH('IGT Commitments by Affiliation'!$A:$A,'3.  UC Calculations by Hospital'!$B:$B,0)))</f>
        <v>1461136.3753228709</v>
      </c>
      <c r="J431" s="178">
        <v>8.669480476833237E-2</v>
      </c>
      <c r="K431" s="176">
        <f t="shared" si="6"/>
        <v>55508.078314279926</v>
      </c>
    </row>
    <row r="432" spans="1:11" ht="15" hidden="1">
      <c r="A432" s="271" t="s">
        <v>424</v>
      </c>
      <c r="B432" s="271" t="s">
        <v>750</v>
      </c>
      <c r="C432" s="272" t="s">
        <v>2086</v>
      </c>
      <c r="D432" s="293" t="s">
        <v>2087</v>
      </c>
      <c r="E432" s="275">
        <v>57998966.768332377</v>
      </c>
      <c r="F432" s="169">
        <v>21593243.159177247</v>
      </c>
      <c r="G432" s="169">
        <v>2113683</v>
      </c>
      <c r="H432" s="165">
        <f>INDEX('3.  UC Calculations by Hospital'!BS:BS,(MATCH('IGT Commitments by Affiliation'!A:A,'3.  UC Calculations by Hospital'!B:B,0)))</f>
        <v>640269.94999999995</v>
      </c>
      <c r="I432" s="165">
        <f>INDEX('3.  UC Calculations by Hospital'!BR:BR,(MATCH('IGT Commitments by Affiliation'!$A:$A,'3.  UC Calculations by Hospital'!$B:$B,0)))</f>
        <v>1461136.3753228709</v>
      </c>
      <c r="J432" s="178">
        <v>9.7886314918918194E-2</v>
      </c>
      <c r="K432" s="176">
        <f t="shared" si="6"/>
        <v>62673.665958819998</v>
      </c>
    </row>
    <row r="433" spans="1:11" ht="15" hidden="1">
      <c r="A433" s="271" t="s">
        <v>424</v>
      </c>
      <c r="B433" s="271" t="s">
        <v>750</v>
      </c>
      <c r="C433" s="272" t="s">
        <v>2088</v>
      </c>
      <c r="D433" s="293" t="s">
        <v>1868</v>
      </c>
      <c r="E433" s="275">
        <v>57998966.768332377</v>
      </c>
      <c r="F433" s="169">
        <v>21593243.159177247</v>
      </c>
      <c r="G433" s="169">
        <v>207624</v>
      </c>
      <c r="H433" s="165">
        <f>INDEX('3.  UC Calculations by Hospital'!BS:BS,(MATCH('IGT Commitments by Affiliation'!A:A,'3.  UC Calculations by Hospital'!B:B,0)))</f>
        <v>640269.94999999995</v>
      </c>
      <c r="I433" s="165">
        <f>INDEX('3.  UC Calculations by Hospital'!BR:BR,(MATCH('IGT Commitments by Affiliation'!$A:$A,'3.  UC Calculations by Hospital'!$B:$B,0)))</f>
        <v>1461136.3753228709</v>
      </c>
      <c r="J433" s="178">
        <v>9.6152300267946852E-3</v>
      </c>
      <c r="K433" s="176">
        <f t="shared" si="6"/>
        <v>6156.3428484943315</v>
      </c>
    </row>
    <row r="434" spans="1:11" ht="15" hidden="1">
      <c r="A434" s="271" t="s">
        <v>424</v>
      </c>
      <c r="B434" s="271" t="s">
        <v>750</v>
      </c>
      <c r="C434" s="272" t="s">
        <v>2089</v>
      </c>
      <c r="D434" s="293" t="s">
        <v>1810</v>
      </c>
      <c r="E434" s="275">
        <v>57998966.768332377</v>
      </c>
      <c r="F434" s="169">
        <v>21593243.159177247</v>
      </c>
      <c r="G434" s="169">
        <v>1191287</v>
      </c>
      <c r="H434" s="165">
        <f>INDEX('3.  UC Calculations by Hospital'!BS:BS,(MATCH('IGT Commitments by Affiliation'!A:A,'3.  UC Calculations by Hospital'!B:B,0)))</f>
        <v>640269.94999999995</v>
      </c>
      <c r="I434" s="165">
        <f>INDEX('3.  UC Calculations by Hospital'!BR:BR,(MATCH('IGT Commitments by Affiliation'!$A:$A,'3.  UC Calculations by Hospital'!$B:$B,0)))</f>
        <v>1461136.3753228709</v>
      </c>
      <c r="J434" s="178">
        <v>5.516943384642508E-2</v>
      </c>
      <c r="K434" s="176">
        <f t="shared" si="6"/>
        <v>35323.330650378892</v>
      </c>
    </row>
    <row r="435" spans="1:11" ht="15" hidden="1">
      <c r="A435" s="271" t="s">
        <v>424</v>
      </c>
      <c r="B435" s="271" t="s">
        <v>750</v>
      </c>
      <c r="C435" s="272" t="s">
        <v>1970</v>
      </c>
      <c r="D435" s="293" t="s">
        <v>1971</v>
      </c>
      <c r="E435" s="275">
        <v>57998966.768332377</v>
      </c>
      <c r="F435" s="169">
        <v>21593243.159177247</v>
      </c>
      <c r="G435" s="169">
        <v>2722941</v>
      </c>
      <c r="H435" s="165">
        <f>INDEX('3.  UC Calculations by Hospital'!BS:BS,(MATCH('IGT Commitments by Affiliation'!A:A,'3.  UC Calculations by Hospital'!B:B,0)))</f>
        <v>640269.94999999995</v>
      </c>
      <c r="I435" s="165">
        <f>INDEX('3.  UC Calculations by Hospital'!BR:BR,(MATCH('IGT Commitments by Affiliation'!$A:$A,'3.  UC Calculations by Hospital'!$B:$B,0)))</f>
        <v>1461136.3753228709</v>
      </c>
      <c r="J435" s="178">
        <v>0.12610152999841226</v>
      </c>
      <c r="K435" s="176">
        <f t="shared" si="6"/>
        <v>80739.020307006911</v>
      </c>
    </row>
    <row r="436" spans="1:11" ht="15" hidden="1">
      <c r="A436" s="271" t="s">
        <v>424</v>
      </c>
      <c r="B436" s="271" t="s">
        <v>750</v>
      </c>
      <c r="C436" s="272" t="s">
        <v>2090</v>
      </c>
      <c r="D436" s="293" t="s">
        <v>1675</v>
      </c>
      <c r="E436" s="275">
        <v>57998966.768332377</v>
      </c>
      <c r="F436" s="169">
        <v>21593243.159177247</v>
      </c>
      <c r="G436" s="169">
        <v>7488087</v>
      </c>
      <c r="H436" s="165">
        <f>INDEX('3.  UC Calculations by Hospital'!BS:BS,(MATCH('IGT Commitments by Affiliation'!A:A,'3.  UC Calculations by Hospital'!B:B,0)))</f>
        <v>640269.94999999995</v>
      </c>
      <c r="I436" s="165">
        <f>INDEX('3.  UC Calculations by Hospital'!BR:BR,(MATCH('IGT Commitments by Affiliation'!$A:$A,'3.  UC Calculations by Hospital'!$B:$B,0)))</f>
        <v>1461136.3753228709</v>
      </c>
      <c r="J436" s="178">
        <v>0.34677917276254638</v>
      </c>
      <c r="K436" s="176">
        <f t="shared" si="6"/>
        <v>222032.28360571692</v>
      </c>
    </row>
    <row r="437" spans="1:11" ht="15" hidden="1">
      <c r="A437" s="271" t="s">
        <v>424</v>
      </c>
      <c r="B437" s="271" t="s">
        <v>750</v>
      </c>
      <c r="C437" s="272" t="s">
        <v>2091</v>
      </c>
      <c r="D437" s="293" t="s">
        <v>2092</v>
      </c>
      <c r="E437" s="275">
        <v>57998966.768332377</v>
      </c>
      <c r="F437" s="169">
        <v>21593243.159177247</v>
      </c>
      <c r="G437" s="169">
        <v>3403676</v>
      </c>
      <c r="H437" s="165">
        <f>INDEX('3.  UC Calculations by Hospital'!BS:BS,(MATCH('IGT Commitments by Affiliation'!A:A,'3.  UC Calculations by Hospital'!B:B,0)))</f>
        <v>640269.94999999995</v>
      </c>
      <c r="I437" s="165">
        <f>INDEX('3.  UC Calculations by Hospital'!BR:BR,(MATCH('IGT Commitments by Affiliation'!$A:$A,'3.  UC Calculations by Hospital'!$B:$B,0)))</f>
        <v>1461136.3753228709</v>
      </c>
      <c r="J437" s="178">
        <v>0.15762690092031956</v>
      </c>
      <c r="K437" s="176">
        <f t="shared" si="6"/>
        <v>100923.76797090795</v>
      </c>
    </row>
    <row r="438" spans="1:11" hidden="1">
      <c r="A438" s="271" t="s">
        <v>388</v>
      </c>
      <c r="B438" s="271" t="s">
        <v>2093</v>
      </c>
      <c r="C438" s="272" t="s">
        <v>2094</v>
      </c>
      <c r="D438" s="276" t="s">
        <v>1524</v>
      </c>
      <c r="E438" s="275">
        <v>73810</v>
      </c>
      <c r="F438" s="275">
        <v>25257.712157999998</v>
      </c>
      <c r="G438" s="275">
        <v>25257.712157999998</v>
      </c>
      <c r="H438" s="165" t="e">
        <f>INDEX('3.  UC Calculations by Hospital'!BS:BS,(MATCH('IGT Commitments by Affiliation'!A:A,'3.  UC Calculations by Hospital'!B:B,0)))</f>
        <v>#N/A</v>
      </c>
      <c r="I438" s="165" t="e">
        <f>INDEX('3.  UC Calculations by Hospital'!BR:BR,(MATCH('IGT Commitments by Affiliation'!$A:$A,'3.  UC Calculations by Hospital'!$B:$B,0)))</f>
        <v>#N/A</v>
      </c>
      <c r="J438" s="178">
        <v>1</v>
      </c>
      <c r="K438" s="176" t="e">
        <f t="shared" si="6"/>
        <v>#N/A</v>
      </c>
    </row>
    <row r="439" spans="1:11" hidden="1">
      <c r="A439" s="271" t="s">
        <v>277</v>
      </c>
      <c r="B439" s="271" t="s">
        <v>2095</v>
      </c>
      <c r="C439" s="272" t="s">
        <v>2096</v>
      </c>
      <c r="D439" s="272" t="s">
        <v>1824</v>
      </c>
      <c r="E439" s="275">
        <v>6777408.3329893518</v>
      </c>
      <c r="F439" s="275">
        <v>2969860.3315159339</v>
      </c>
      <c r="G439" s="275">
        <v>2219860.33</v>
      </c>
      <c r="H439" s="165">
        <f>INDEX('3.  UC Calculations by Hospital'!BS:BS,(MATCH('IGT Commitments by Affiliation'!A:A,'3.  UC Calculations by Hospital'!B:B,0)))</f>
        <v>574516.85</v>
      </c>
      <c r="I439" s="165">
        <f>INDEX('3.  UC Calculations by Hospital'!BR:BR,(MATCH('IGT Commitments by Affiliation'!$A:$A,'3.  UC Calculations by Hospital'!$B:$B,0)))</f>
        <v>1311083.6438222015</v>
      </c>
      <c r="J439" s="178">
        <v>0.74746287104582321</v>
      </c>
      <c r="K439" s="176">
        <f t="shared" si="6"/>
        <v>429430.01416520256</v>
      </c>
    </row>
    <row r="440" spans="1:11" hidden="1">
      <c r="A440" s="271" t="s">
        <v>277</v>
      </c>
      <c r="B440" s="271" t="s">
        <v>2095</v>
      </c>
      <c r="C440" s="272" t="s">
        <v>2097</v>
      </c>
      <c r="D440" s="272" t="s">
        <v>1642</v>
      </c>
      <c r="E440" s="275">
        <v>6777408.3329893518</v>
      </c>
      <c r="F440" s="275">
        <v>2969860.3315159339</v>
      </c>
      <c r="G440" s="275">
        <v>750000</v>
      </c>
      <c r="H440" s="165">
        <f>INDEX('3.  UC Calculations by Hospital'!BS:BS,(MATCH('IGT Commitments by Affiliation'!A:A,'3.  UC Calculations by Hospital'!B:B,0)))</f>
        <v>574516.85</v>
      </c>
      <c r="I440" s="165">
        <f>INDEX('3.  UC Calculations by Hospital'!BR:BR,(MATCH('IGT Commitments by Affiliation'!$A:$A,'3.  UC Calculations by Hospital'!$B:$B,0)))</f>
        <v>1311083.6438222015</v>
      </c>
      <c r="J440" s="178">
        <v>0.25253712844373744</v>
      </c>
      <c r="K440" s="176">
        <f t="shared" si="6"/>
        <v>145086.83554154143</v>
      </c>
    </row>
    <row r="441" spans="1:11" hidden="1">
      <c r="A441" s="271" t="s">
        <v>200</v>
      </c>
      <c r="B441" s="271" t="s">
        <v>2098</v>
      </c>
      <c r="C441" s="272" t="s">
        <v>2099</v>
      </c>
      <c r="D441" s="276" t="s">
        <v>1524</v>
      </c>
      <c r="E441" s="275">
        <v>89164</v>
      </c>
      <c r="F441" s="275">
        <v>30824.306981999995</v>
      </c>
      <c r="G441" s="275">
        <v>30824.306981999995</v>
      </c>
      <c r="H441" s="165" t="e">
        <f>INDEX('3.  UC Calculations by Hospital'!BS:BS,(MATCH('IGT Commitments by Affiliation'!A:A,'3.  UC Calculations by Hospital'!B:B,0)))</f>
        <v>#N/A</v>
      </c>
      <c r="I441" s="165" t="e">
        <f>INDEX('3.  UC Calculations by Hospital'!BR:BR,(MATCH('IGT Commitments by Affiliation'!$A:$A,'3.  UC Calculations by Hospital'!$B:$B,0)))</f>
        <v>#N/A</v>
      </c>
      <c r="J441" s="178">
        <v>1</v>
      </c>
      <c r="K441" s="176" t="e">
        <f t="shared" si="6"/>
        <v>#N/A</v>
      </c>
    </row>
    <row r="442" spans="1:11" hidden="1">
      <c r="A442" s="271" t="s">
        <v>501</v>
      </c>
      <c r="B442" s="271" t="s">
        <v>1145</v>
      </c>
      <c r="C442" s="272" t="s">
        <v>2100</v>
      </c>
      <c r="D442" s="276" t="s">
        <v>2101</v>
      </c>
      <c r="E442" s="275">
        <v>545641.8798045771</v>
      </c>
      <c r="F442" s="275">
        <v>144444.43119236568</v>
      </c>
      <c r="G442" s="275">
        <v>144444.43</v>
      </c>
      <c r="H442" s="165">
        <f>INDEX('3.  UC Calculations by Hospital'!BS:BS,(MATCH('IGT Commitments by Affiliation'!A:A,'3.  UC Calculations by Hospital'!B:B,0)))</f>
        <v>4670.62</v>
      </c>
      <c r="I442" s="165">
        <f>INDEX('3.  UC Calculations by Hospital'!BR:BR,(MATCH('IGT Commitments by Affiliation'!$A:$A,'3.  UC Calculations by Hospital'!$B:$B,0)))</f>
        <v>10658.667515965237</v>
      </c>
      <c r="J442" s="178">
        <v>0.99999999174515986</v>
      </c>
      <c r="K442" s="176">
        <f t="shared" si="6"/>
        <v>4670.6199614447787</v>
      </c>
    </row>
    <row r="443" spans="1:11" hidden="1">
      <c r="A443" s="271" t="s">
        <v>504</v>
      </c>
      <c r="B443" s="271" t="s">
        <v>502</v>
      </c>
      <c r="C443" s="272" t="s">
        <v>2102</v>
      </c>
      <c r="D443" s="276" t="s">
        <v>1772</v>
      </c>
      <c r="E443" s="275">
        <v>11122709.917188974</v>
      </c>
      <c r="F443" s="275">
        <v>3653371.8754542083</v>
      </c>
      <c r="G443" s="275">
        <v>88014.37</v>
      </c>
      <c r="H443" s="165">
        <f>INDEX('3.  UC Calculations by Hospital'!BS:BS,(MATCH('IGT Commitments by Affiliation'!A:A,'3.  UC Calculations by Hospital'!B:B,0)))</f>
        <v>2313352.2000000002</v>
      </c>
      <c r="I443" s="165">
        <f>INDEX('3.  UC Calculations by Hospital'!BR:BR,(MATCH('IGT Commitments by Affiliation'!$A:$A,'3.  UC Calculations by Hospital'!$B:$B,0)))</f>
        <v>5279215.4492394608</v>
      </c>
      <c r="J443" s="178">
        <v>3.3129478898870246E-2</v>
      </c>
      <c r="K443" s="176">
        <f t="shared" si="6"/>
        <v>76640.15289555506</v>
      </c>
    </row>
    <row r="444" spans="1:11" hidden="1">
      <c r="A444" s="271" t="s">
        <v>504</v>
      </c>
      <c r="B444" s="271" t="s">
        <v>502</v>
      </c>
      <c r="C444" s="272" t="s">
        <v>2103</v>
      </c>
      <c r="D444" s="276" t="s">
        <v>1774</v>
      </c>
      <c r="E444" s="275">
        <v>11122709.917188974</v>
      </c>
      <c r="F444" s="275">
        <v>3653371.8754542083</v>
      </c>
      <c r="G444" s="275">
        <v>338664</v>
      </c>
      <c r="H444" s="165">
        <f>INDEX('3.  UC Calculations by Hospital'!BS:BS,(MATCH('IGT Commitments by Affiliation'!A:A,'3.  UC Calculations by Hospital'!B:B,0)))</f>
        <v>2313352.2000000002</v>
      </c>
      <c r="I444" s="165">
        <f>INDEX('3.  UC Calculations by Hospital'!BR:BR,(MATCH('IGT Commitments by Affiliation'!$A:$A,'3.  UC Calculations by Hospital'!$B:$B,0)))</f>
        <v>5279215.4492394608</v>
      </c>
      <c r="J444" s="178">
        <v>0.12747647732758857</v>
      </c>
      <c r="K444" s="176">
        <f t="shared" si="6"/>
        <v>294897.98927402718</v>
      </c>
    </row>
    <row r="445" spans="1:11" hidden="1">
      <c r="A445" s="271" t="s">
        <v>504</v>
      </c>
      <c r="B445" s="271" t="s">
        <v>502</v>
      </c>
      <c r="C445" s="272" t="s">
        <v>2104</v>
      </c>
      <c r="D445" s="272" t="s">
        <v>1713</v>
      </c>
      <c r="E445" s="275">
        <v>11122709.917188974</v>
      </c>
      <c r="F445" s="275">
        <v>3653371.8754542083</v>
      </c>
      <c r="G445" s="275">
        <v>2230000</v>
      </c>
      <c r="H445" s="165">
        <f>INDEX('3.  UC Calculations by Hospital'!BS:BS,(MATCH('IGT Commitments by Affiliation'!A:A,'3.  UC Calculations by Hospital'!B:B,0)))</f>
        <v>2313352.2000000002</v>
      </c>
      <c r="I445" s="165">
        <f>INDEX('3.  UC Calculations by Hospital'!BR:BR,(MATCH('IGT Commitments by Affiliation'!$A:$A,'3.  UC Calculations by Hospital'!$B:$B,0)))</f>
        <v>5279215.4492394608</v>
      </c>
      <c r="J445" s="178">
        <v>0.8393940437735411</v>
      </c>
      <c r="K445" s="176">
        <f t="shared" si="6"/>
        <v>1941814.0578304178</v>
      </c>
    </row>
    <row r="446" spans="1:11" hidden="1">
      <c r="A446" s="271" t="s">
        <v>509</v>
      </c>
      <c r="B446" s="271" t="s">
        <v>760</v>
      </c>
      <c r="C446" s="272" t="s">
        <v>2105</v>
      </c>
      <c r="D446" s="272" t="s">
        <v>669</v>
      </c>
      <c r="E446" s="275">
        <v>1819823.2053038711</v>
      </c>
      <c r="F446" s="275">
        <v>626895.82835615624</v>
      </c>
      <c r="G446" s="275">
        <v>626895.82999999996</v>
      </c>
      <c r="H446" s="165">
        <f>INDEX('3.  UC Calculations by Hospital'!BS:BS,(MATCH('IGT Commitments by Affiliation'!A:A,'3.  UC Calculations by Hospital'!B:B,0)))</f>
        <v>121162.93</v>
      </c>
      <c r="I446" s="165">
        <f>INDEX('3.  UC Calculations by Hospital'!BR:BR,(MATCH('IGT Commitments by Affiliation'!$A:$A,'3.  UC Calculations by Hospital'!$B:$B,0)))</f>
        <v>276501.44291812554</v>
      </c>
      <c r="J446" s="178">
        <v>1.000000002622196</v>
      </c>
      <c r="K446" s="176">
        <f t="shared" si="6"/>
        <v>121162.93031771295</v>
      </c>
    </row>
    <row r="447" spans="1:11" hidden="1">
      <c r="A447" s="271" t="s">
        <v>872</v>
      </c>
      <c r="B447" s="271" t="s">
        <v>1146</v>
      </c>
      <c r="C447" s="272" t="s">
        <v>2106</v>
      </c>
      <c r="D447" s="272" t="s">
        <v>721</v>
      </c>
      <c r="E447" s="275">
        <v>12112330.314023094</v>
      </c>
      <c r="F447" s="275">
        <v>3778951.1336629195</v>
      </c>
      <c r="G447" s="275">
        <v>682424.9053628624</v>
      </c>
      <c r="H447" s="165">
        <f>INDEX('3.  UC Calculations by Hospital'!BS:BS,(MATCH('IGT Commitments by Affiliation'!A:A,'3.  UC Calculations by Hospital'!B:B,0)))</f>
        <v>52005.279999999999</v>
      </c>
      <c r="I447" s="165">
        <f>INDEX('3.  UC Calculations by Hospital'!BR:BR,(MATCH('IGT Commitments by Affiliation'!$A:$A,'3.  UC Calculations by Hospital'!$B:$B,0)))</f>
        <v>118679.3378341049</v>
      </c>
      <c r="J447" s="178">
        <v>0.18058579781141312</v>
      </c>
      <c r="K447" s="176">
        <f t="shared" si="6"/>
        <v>9391.414979205927</v>
      </c>
    </row>
    <row r="448" spans="1:11" hidden="1">
      <c r="A448" s="271" t="s">
        <v>872</v>
      </c>
      <c r="B448" s="271" t="s">
        <v>1146</v>
      </c>
      <c r="C448" s="272" t="s">
        <v>2107</v>
      </c>
      <c r="D448" s="272" t="s">
        <v>1517</v>
      </c>
      <c r="E448" s="275">
        <v>12112330.314023094</v>
      </c>
      <c r="F448" s="275">
        <v>3778951.1336629195</v>
      </c>
      <c r="G448" s="275">
        <v>3096526.2283000574</v>
      </c>
      <c r="H448" s="165">
        <f>INDEX('3.  UC Calculations by Hospital'!BS:BS,(MATCH('IGT Commitments by Affiliation'!A:A,'3.  UC Calculations by Hospital'!B:B,0)))</f>
        <v>52005.279999999999</v>
      </c>
      <c r="I448" s="165">
        <f>INDEX('3.  UC Calculations by Hospital'!BR:BR,(MATCH('IGT Commitments by Affiliation'!$A:$A,'3.  UC Calculations by Hospital'!$B:$B,0)))</f>
        <v>118679.3378341049</v>
      </c>
      <c r="J448" s="178">
        <v>0.81941420218858696</v>
      </c>
      <c r="K448" s="176">
        <f t="shared" si="6"/>
        <v>42613.865020794074</v>
      </c>
    </row>
    <row r="449" spans="1:11" hidden="1">
      <c r="A449" s="271" t="s">
        <v>528</v>
      </c>
      <c r="B449" s="271" t="s">
        <v>765</v>
      </c>
      <c r="C449" s="272" t="s">
        <v>2108</v>
      </c>
      <c r="D449" s="272" t="s">
        <v>681</v>
      </c>
      <c r="E449" s="275">
        <v>2671944.4996165251</v>
      </c>
      <c r="F449" s="275">
        <v>937364.2198899613</v>
      </c>
      <c r="G449" s="275">
        <v>937364.22</v>
      </c>
      <c r="H449" s="165">
        <f>INDEX('3.  UC Calculations by Hospital'!BS:BS,(MATCH('IGT Commitments by Affiliation'!A:A,'3.  UC Calculations by Hospital'!B:B,0)))</f>
        <v>6715.52</v>
      </c>
      <c r="I449" s="165">
        <f>INDEX('3.  UC Calculations by Hospital'!BR:BR,(MATCH('IGT Commitments by Affiliation'!$A:$A,'3.  UC Calculations by Hospital'!$B:$B,0)))</f>
        <v>15325.247996834107</v>
      </c>
      <c r="J449" s="178">
        <v>1.0000000001173917</v>
      </c>
      <c r="K449" s="176">
        <f t="shared" si="6"/>
        <v>6715.5200007883468</v>
      </c>
    </row>
    <row r="450" spans="1:11" hidden="1">
      <c r="A450" s="271" t="s">
        <v>547</v>
      </c>
      <c r="B450" s="271" t="s">
        <v>545</v>
      </c>
      <c r="C450" s="272" t="s">
        <v>2109</v>
      </c>
      <c r="D450" s="276" t="s">
        <v>2110</v>
      </c>
      <c r="E450" s="275">
        <v>2303944.6531306007</v>
      </c>
      <c r="F450" s="275">
        <v>749182.55736782914</v>
      </c>
      <c r="G450" s="275">
        <v>749182.56</v>
      </c>
      <c r="H450" s="165">
        <f>INDEX('3.  UC Calculations by Hospital'!BS:BS,(MATCH('IGT Commitments by Affiliation'!A:A,'3.  UC Calculations by Hospital'!B:B,0)))</f>
        <v>7440.87</v>
      </c>
      <c r="I450" s="165">
        <f>INDEX('3.  UC Calculations by Hospital'!BR:BR,(MATCH('IGT Commitments by Affiliation'!$A:$A,'3.  UC Calculations by Hospital'!$B:$B,0)))</f>
        <v>16980.534709831933</v>
      </c>
      <c r="J450" s="178">
        <v>1.0000000035133905</v>
      </c>
      <c r="K450" s="176">
        <f t="shared" si="6"/>
        <v>7440.870026142682</v>
      </c>
    </row>
    <row r="451" spans="1:11" hidden="1">
      <c r="A451" s="271" t="s">
        <v>554</v>
      </c>
      <c r="B451" s="271" t="s">
        <v>991</v>
      </c>
      <c r="C451" s="272" t="s">
        <v>2111</v>
      </c>
      <c r="D451" s="272" t="s">
        <v>2112</v>
      </c>
      <c r="E451" s="275">
        <v>1387105.9214470387</v>
      </c>
      <c r="F451" s="275">
        <v>542990.12324609235</v>
      </c>
      <c r="G451" s="275">
        <v>542990.12</v>
      </c>
      <c r="H451" s="165">
        <f>INDEX('3.  UC Calculations by Hospital'!BS:BS,(MATCH('IGT Commitments by Affiliation'!A:A,'3.  UC Calculations by Hospital'!B:B,0)))</f>
        <v>16353.05</v>
      </c>
      <c r="I451" s="165">
        <f>INDEX('3.  UC Calculations by Hospital'!BR:BR,(MATCH('IGT Commitments by Affiliation'!$A:$A,'3.  UC Calculations by Hospital'!$B:$B,0)))</f>
        <v>37318.698800751939</v>
      </c>
      <c r="J451" s="178">
        <v>0.9999999940218206</v>
      </c>
      <c r="K451" s="176">
        <f t="shared" ref="K451:K502" si="7">IF(H451&gt;0,H451*J451,0)</f>
        <v>16353.049902238532</v>
      </c>
    </row>
    <row r="452" spans="1:11" hidden="1">
      <c r="A452" s="271" t="s">
        <v>557</v>
      </c>
      <c r="B452" s="271" t="s">
        <v>773</v>
      </c>
      <c r="C452" s="272" t="s">
        <v>2113</v>
      </c>
      <c r="D452" s="276" t="s">
        <v>2114</v>
      </c>
      <c r="E452" s="275">
        <v>1764197.761732483</v>
      </c>
      <c r="F452" s="275">
        <v>566680.84109317407</v>
      </c>
      <c r="G452" s="275">
        <v>566680.84</v>
      </c>
      <c r="H452" s="165">
        <f>INDEX('3.  UC Calculations by Hospital'!BS:BS,(MATCH('IGT Commitments by Affiliation'!A:A,'3.  UC Calculations by Hospital'!B:B,0)))</f>
        <v>15650.74</v>
      </c>
      <c r="I452" s="165">
        <f>INDEX('3.  UC Calculations by Hospital'!BR:BR,(MATCH('IGT Commitments by Affiliation'!$A:$A,'3.  UC Calculations by Hospital'!$B:$B,0)))</f>
        <v>35715.98329723184</v>
      </c>
      <c r="J452" s="178">
        <v>0.99999999807091744</v>
      </c>
      <c r="K452" s="176">
        <f t="shared" si="7"/>
        <v>15650.73996980843</v>
      </c>
    </row>
    <row r="453" spans="1:11" hidden="1">
      <c r="A453" s="271" t="s">
        <v>559</v>
      </c>
      <c r="B453" s="271" t="s">
        <v>774</v>
      </c>
      <c r="C453" s="272" t="s">
        <v>2115</v>
      </c>
      <c r="D453" s="276" t="s">
        <v>2116</v>
      </c>
      <c r="E453" s="275">
        <v>2886713.1531385826</v>
      </c>
      <c r="F453" s="275">
        <v>1024191.8249253269</v>
      </c>
      <c r="G453" s="275">
        <v>1024191.82</v>
      </c>
      <c r="H453" s="165">
        <f>INDEX('3.  UC Calculations by Hospital'!BS:BS,(MATCH('IGT Commitments by Affiliation'!A:A,'3.  UC Calculations by Hospital'!B:B,0)))</f>
        <v>4266.13</v>
      </c>
      <c r="I453" s="165">
        <f>INDEX('3.  UC Calculations by Hospital'!BR:BR,(MATCH('IGT Commitments by Affiliation'!$A:$A,'3.  UC Calculations by Hospital'!$B:$B,0)))</f>
        <v>9735.5882917428389</v>
      </c>
      <c r="J453" s="178">
        <v>0.99999999519101135</v>
      </c>
      <c r="K453" s="176">
        <f t="shared" si="7"/>
        <v>4266.1299794842289</v>
      </c>
    </row>
    <row r="454" spans="1:11" hidden="1">
      <c r="A454" s="271" t="s">
        <v>357</v>
      </c>
      <c r="B454" s="271" t="s">
        <v>858</v>
      </c>
      <c r="C454" s="272" t="s">
        <v>2117</v>
      </c>
      <c r="D454" s="272" t="s">
        <v>1838</v>
      </c>
      <c r="E454" s="275">
        <v>3198838.3329433375</v>
      </c>
      <c r="F454" s="275">
        <v>1007514.5068817704</v>
      </c>
      <c r="G454" s="283">
        <v>407514.51</v>
      </c>
      <c r="H454" s="165">
        <f>INDEX('3.  UC Calculations by Hospital'!BS:BS,(MATCH('IGT Commitments by Affiliation'!A:A,'3.  UC Calculations by Hospital'!B:B,0)))</f>
        <v>2365.96</v>
      </c>
      <c r="I454" s="165">
        <f>INDEX('3.  UC Calculations by Hospital'!BR:BR,(MATCH('IGT Commitments by Affiliation'!$A:$A,'3.  UC Calculations by Hospital'!$B:$B,0)))</f>
        <v>5399.2711996147409</v>
      </c>
      <c r="J454" s="178">
        <v>1</v>
      </c>
      <c r="K454" s="176">
        <f t="shared" si="7"/>
        <v>2365.96</v>
      </c>
    </row>
    <row r="455" spans="1:11" hidden="1">
      <c r="A455" s="271" t="s">
        <v>141</v>
      </c>
      <c r="B455" s="271" t="s">
        <v>673</v>
      </c>
      <c r="C455" s="272" t="s">
        <v>2118</v>
      </c>
      <c r="D455" s="276" t="s">
        <v>673</v>
      </c>
      <c r="E455" s="275">
        <v>673552.53920844814</v>
      </c>
      <c r="F455" s="275">
        <v>247490.30282514199</v>
      </c>
      <c r="G455" s="275">
        <v>247490.3</v>
      </c>
      <c r="H455" s="165">
        <f>INDEX('3.  UC Calculations by Hospital'!BS:BS,(MATCH('IGT Commitments by Affiliation'!A:A,'3.  UC Calculations by Hospital'!B:B,0)))</f>
        <v>269.3</v>
      </c>
      <c r="I455" s="165">
        <f>INDEX('3.  UC Calculations by Hospital'!BR:BR,(MATCH('IGT Commitments by Affiliation'!$A:$A,'3.  UC Calculations by Hospital'!$B:$B,0)))</f>
        <v>614.58083126379643</v>
      </c>
      <c r="J455" s="178">
        <v>0.99999998858483763</v>
      </c>
      <c r="K455" s="176">
        <f t="shared" si="7"/>
        <v>269.29999692589678</v>
      </c>
    </row>
    <row r="456" spans="1:11" hidden="1">
      <c r="A456" s="271" t="s">
        <v>552</v>
      </c>
      <c r="B456" s="271" t="s">
        <v>1147</v>
      </c>
      <c r="C456" s="272" t="s">
        <v>2119</v>
      </c>
      <c r="D456" s="273" t="s">
        <v>1537</v>
      </c>
      <c r="E456" s="275">
        <v>9593151.6143752001</v>
      </c>
      <c r="F456" s="275">
        <v>3331908.6784892124</v>
      </c>
      <c r="G456" s="275">
        <v>62289</v>
      </c>
      <c r="H456" s="165">
        <f>INDEX('3.  UC Calculations by Hospital'!BS:BS,(MATCH('IGT Commitments by Affiliation'!A:A,'3.  UC Calculations by Hospital'!B:B,0)))</f>
        <v>49527.83</v>
      </c>
      <c r="I456" s="165">
        <f>INDEX('3.  UC Calculations by Hospital'!BR:BR,(MATCH('IGT Commitments by Affiliation'!$A:$A,'3.  UC Calculations by Hospital'!$B:$B,0)))</f>
        <v>113025.64222466573</v>
      </c>
      <c r="J456" s="178">
        <v>1.869469004421925E-2</v>
      </c>
      <c r="K456" s="176">
        <f t="shared" si="7"/>
        <v>925.90743041278347</v>
      </c>
    </row>
    <row r="457" spans="1:11" hidden="1">
      <c r="A457" s="271" t="s">
        <v>552</v>
      </c>
      <c r="B457" s="271" t="s">
        <v>1147</v>
      </c>
      <c r="C457" s="272" t="s">
        <v>2120</v>
      </c>
      <c r="D457" s="272" t="s">
        <v>1539</v>
      </c>
      <c r="E457" s="275">
        <v>9593151.6143752001</v>
      </c>
      <c r="F457" s="275">
        <v>3331908.6784892124</v>
      </c>
      <c r="G457" s="275">
        <v>3269619.6784892124</v>
      </c>
      <c r="H457" s="165">
        <f>INDEX('3.  UC Calculations by Hospital'!BS:BS,(MATCH('IGT Commitments by Affiliation'!A:A,'3.  UC Calculations by Hospital'!B:B,0)))</f>
        <v>49527.83</v>
      </c>
      <c r="I457" s="165">
        <f>INDEX('3.  UC Calculations by Hospital'!BR:BR,(MATCH('IGT Commitments by Affiliation'!$A:$A,'3.  UC Calculations by Hospital'!$B:$B,0)))</f>
        <v>113025.64222466573</v>
      </c>
      <c r="J457" s="178">
        <v>0.9813053099557808</v>
      </c>
      <c r="K457" s="176">
        <f t="shared" si="7"/>
        <v>48601.922569587223</v>
      </c>
    </row>
    <row r="458" spans="1:11" hidden="1">
      <c r="A458" s="271" t="s">
        <v>885</v>
      </c>
      <c r="B458" s="271" t="s">
        <v>729</v>
      </c>
      <c r="C458" s="272" t="s">
        <v>2121</v>
      </c>
      <c r="D458" s="276" t="s">
        <v>729</v>
      </c>
      <c r="E458" s="275">
        <v>1215011.032527901</v>
      </c>
      <c r="F458" s="275">
        <v>346960.90237372619</v>
      </c>
      <c r="G458" s="275">
        <v>346960.9</v>
      </c>
      <c r="H458" s="165">
        <f>INDEX('3.  UC Calculations by Hospital'!BS:BS,(MATCH('IGT Commitments by Affiliation'!A:A,'3.  UC Calculations by Hospital'!B:B,0)))</f>
        <v>10752.77</v>
      </c>
      <c r="I458" s="165">
        <f>INDEX('3.  UC Calculations by Hospital'!BR:BR,(MATCH('IGT Commitments by Affiliation'!$A:$A,'3.  UC Calculations by Hospital'!$B:$B,0)))</f>
        <v>24538.515207320452</v>
      </c>
      <c r="J458" s="178">
        <v>0.99999999315851973</v>
      </c>
      <c r="K458" s="176">
        <f t="shared" si="7"/>
        <v>10752.769926435136</v>
      </c>
    </row>
    <row r="459" spans="1:11" hidden="1">
      <c r="A459" s="271" t="s">
        <v>258</v>
      </c>
      <c r="B459" s="271" t="s">
        <v>1148</v>
      </c>
      <c r="C459" s="272" t="s">
        <v>2122</v>
      </c>
      <c r="D459" s="276" t="s">
        <v>1633</v>
      </c>
      <c r="E459" s="275">
        <v>31000945.871231478</v>
      </c>
      <c r="F459" s="275">
        <v>9629096.035587633</v>
      </c>
      <c r="G459" s="275">
        <v>200000</v>
      </c>
      <c r="H459" s="165">
        <f>INDEX('3.  UC Calculations by Hospital'!BS:BS,(MATCH('IGT Commitments by Affiliation'!A:A,'3.  UC Calculations by Hospital'!B:B,0)))</f>
        <v>91898.07</v>
      </c>
      <c r="I459" s="165">
        <f>INDEX('3.  UC Calculations by Hospital'!BR:BR,(MATCH('IGT Commitments by Affiliation'!$A:$A,'3.  UC Calculations by Hospital'!$B:$B,0)))</f>
        <v>209717.19027786329</v>
      </c>
      <c r="J459" s="178">
        <v>2.0770381691160966E-2</v>
      </c>
      <c r="K459" s="176">
        <f t="shared" si="7"/>
        <v>1908.7579905810289</v>
      </c>
    </row>
    <row r="460" spans="1:11" hidden="1">
      <c r="A460" s="271" t="s">
        <v>258</v>
      </c>
      <c r="B460" s="271" t="s">
        <v>1148</v>
      </c>
      <c r="C460" s="272" t="s">
        <v>2123</v>
      </c>
      <c r="D460" s="272" t="s">
        <v>1633</v>
      </c>
      <c r="E460" s="275">
        <v>31000945.871231478</v>
      </c>
      <c r="F460" s="275">
        <v>9629096.035587633</v>
      </c>
      <c r="G460" s="275">
        <v>9429096.035587633</v>
      </c>
      <c r="H460" s="165">
        <f>INDEX('3.  UC Calculations by Hospital'!BS:BS,(MATCH('IGT Commitments by Affiliation'!A:A,'3.  UC Calculations by Hospital'!B:B,0)))</f>
        <v>91898.07</v>
      </c>
      <c r="I460" s="165">
        <f>INDEX('3.  UC Calculations by Hospital'!BR:BR,(MATCH('IGT Commitments by Affiliation'!$A:$A,'3.  UC Calculations by Hospital'!$B:$B,0)))</f>
        <v>209717.19027786329</v>
      </c>
      <c r="J460" s="178">
        <v>0.97922961830883903</v>
      </c>
      <c r="K460" s="176">
        <f t="shared" si="7"/>
        <v>89989.31200941898</v>
      </c>
    </row>
    <row r="461" spans="1:11" hidden="1">
      <c r="A461" s="271" t="s">
        <v>436</v>
      </c>
      <c r="B461" s="271" t="s">
        <v>1149</v>
      </c>
      <c r="C461" s="272" t="s">
        <v>2124</v>
      </c>
      <c r="D461" s="272" t="s">
        <v>1633</v>
      </c>
      <c r="E461" s="275">
        <v>2246212.2206401764</v>
      </c>
      <c r="F461" s="275">
        <v>736890.43717852526</v>
      </c>
      <c r="G461" s="275">
        <v>735146.94717852527</v>
      </c>
      <c r="H461" s="165">
        <f>INDEX('3.  UC Calculations by Hospital'!BS:BS,(MATCH('IGT Commitments by Affiliation'!A:A,'3.  UC Calculations by Hospital'!B:B,0)))</f>
        <v>41463.46</v>
      </c>
      <c r="I461" s="165">
        <f>INDEX('3.  UC Calculations by Hospital'!BR:BR,(MATCH('IGT Commitments by Affiliation'!$A:$A,'3.  UC Calculations by Hospital'!$B:$B,0)))</f>
        <v>94622.23553978675</v>
      </c>
      <c r="J461" s="178">
        <v>0.99763399019442345</v>
      </c>
      <c r="K461" s="176">
        <f t="shared" si="7"/>
        <v>41365.357047066871</v>
      </c>
    </row>
    <row r="462" spans="1:11" hidden="1">
      <c r="A462" s="271" t="s">
        <v>436</v>
      </c>
      <c r="B462" s="271" t="s">
        <v>1149</v>
      </c>
      <c r="C462" s="272" t="s">
        <v>2125</v>
      </c>
      <c r="D462" s="272" t="s">
        <v>2126</v>
      </c>
      <c r="E462" s="275">
        <v>2246212.2206401764</v>
      </c>
      <c r="F462" s="275">
        <v>736890.43717852526</v>
      </c>
      <c r="G462" s="275">
        <v>1743.49</v>
      </c>
      <c r="H462" s="165">
        <f>INDEX('3.  UC Calculations by Hospital'!BS:BS,(MATCH('IGT Commitments by Affiliation'!A:A,'3.  UC Calculations by Hospital'!B:B,0)))</f>
        <v>41463.46</v>
      </c>
      <c r="I462" s="165">
        <f>INDEX('3.  UC Calculations by Hospital'!BR:BR,(MATCH('IGT Commitments by Affiliation'!$A:$A,'3.  UC Calculations by Hospital'!$B:$B,0)))</f>
        <v>94622.23553978675</v>
      </c>
      <c r="J462" s="178">
        <v>2.3660098055765751E-3</v>
      </c>
      <c r="K462" s="176">
        <f t="shared" si="7"/>
        <v>98.102952933132102</v>
      </c>
    </row>
    <row r="463" spans="1:11" s="163" customFormat="1" hidden="1">
      <c r="A463" s="271" t="s">
        <v>194</v>
      </c>
      <c r="B463" s="271" t="s">
        <v>1150</v>
      </c>
      <c r="C463" s="272" t="s">
        <v>2127</v>
      </c>
      <c r="D463" s="272" t="s">
        <v>2128</v>
      </c>
      <c r="E463" s="275">
        <v>1543021.8758605316</v>
      </c>
      <c r="F463" s="275">
        <v>579943.52679808496</v>
      </c>
      <c r="G463" s="275">
        <v>579943.52679808496</v>
      </c>
      <c r="H463" s="165">
        <f>INDEX('3.  UC Calculations by Hospital'!BS:BS,(MATCH('IGT Commitments by Affiliation'!A:A,'3.  UC Calculations by Hospital'!B:B,0)))</f>
        <v>7957.77</v>
      </c>
      <c r="I463" s="165">
        <f>INDEX('3.  UC Calculations by Hospital'!BR:BR,(MATCH('IGT Commitments by Affiliation'!$A:$A,'3.  UC Calculations by Hospital'!$B:$B,0)))</f>
        <v>18160.13966296101</v>
      </c>
      <c r="J463" s="178">
        <v>1</v>
      </c>
      <c r="K463" s="176">
        <f t="shared" si="7"/>
        <v>7957.77</v>
      </c>
    </row>
    <row r="464" spans="1:11" hidden="1">
      <c r="A464" s="271" t="s">
        <v>56</v>
      </c>
      <c r="B464" s="271" t="s">
        <v>1151</v>
      </c>
      <c r="C464" s="272" t="s">
        <v>2129</v>
      </c>
      <c r="D464" s="272" t="s">
        <v>1633</v>
      </c>
      <c r="E464" s="275">
        <v>1700882.3175192557</v>
      </c>
      <c r="F464" s="275">
        <v>577164.98020093783</v>
      </c>
      <c r="G464" s="275">
        <v>57108.506999022793</v>
      </c>
      <c r="H464" s="165">
        <f>INDEX('3.  UC Calculations by Hospital'!BS:BS,(MATCH('IGT Commitments by Affiliation'!A:A,'3.  UC Calculations by Hospital'!B:B,0)))</f>
        <v>18010.62</v>
      </c>
      <c r="I464" s="165">
        <f>INDEX('3.  UC Calculations by Hospital'!BR:BR,(MATCH('IGT Commitments by Affiliation'!$A:$A,'3.  UC Calculations by Hospital'!$B:$B,0)))</f>
        <v>41101.376632950967</v>
      </c>
      <c r="J464" s="178">
        <v>9.8946590590338099E-2</v>
      </c>
      <c r="K464" s="176">
        <f t="shared" si="7"/>
        <v>1782.089443418155</v>
      </c>
    </row>
    <row r="465" spans="1:11" hidden="1">
      <c r="A465" s="271" t="s">
        <v>56</v>
      </c>
      <c r="B465" s="271" t="s">
        <v>1151</v>
      </c>
      <c r="C465" s="272" t="s">
        <v>2130</v>
      </c>
      <c r="D465" s="272" t="s">
        <v>2128</v>
      </c>
      <c r="E465" s="275">
        <v>1700882.3175192557</v>
      </c>
      <c r="F465" s="275">
        <v>577164.98020093783</v>
      </c>
      <c r="G465" s="275">
        <v>520056.47320191504</v>
      </c>
      <c r="H465" s="165">
        <f>INDEX('3.  UC Calculations by Hospital'!BS:BS,(MATCH('IGT Commitments by Affiliation'!A:A,'3.  UC Calculations by Hospital'!B:B,0)))</f>
        <v>18010.62</v>
      </c>
      <c r="I465" s="165">
        <f>INDEX('3.  UC Calculations by Hospital'!BR:BR,(MATCH('IGT Commitments by Affiliation'!$A:$A,'3.  UC Calculations by Hospital'!$B:$B,0)))</f>
        <v>41101.376632950967</v>
      </c>
      <c r="J465" s="178">
        <v>0.90105340940966194</v>
      </c>
      <c r="K465" s="176">
        <f t="shared" si="7"/>
        <v>16228.530556581845</v>
      </c>
    </row>
    <row r="466" spans="1:11" hidden="1">
      <c r="A466" s="271" t="s">
        <v>70</v>
      </c>
      <c r="B466" s="271" t="s">
        <v>1152</v>
      </c>
      <c r="C466" s="272" t="s">
        <v>2131</v>
      </c>
      <c r="D466" s="272" t="s">
        <v>1633</v>
      </c>
      <c r="E466" s="275">
        <v>1083305.6243711053</v>
      </c>
      <c r="F466" s="275">
        <v>323034.81509341829</v>
      </c>
      <c r="G466" s="275">
        <v>323034.81509341829</v>
      </c>
      <c r="H466" s="165">
        <f>INDEX('3.  UC Calculations by Hospital'!BS:BS,(MATCH('IGT Commitments by Affiliation'!A:A,'3.  UC Calculations by Hospital'!B:B,0)))</f>
        <v>3748.81</v>
      </c>
      <c r="I466" s="165">
        <f>INDEX('3.  UC Calculations by Hospital'!BR:BR,(MATCH('IGT Commitments by Affiliation'!$A:$A,'3.  UC Calculations by Hospital'!$B:$B,0)))</f>
        <v>8555.023497992428</v>
      </c>
      <c r="J466" s="178">
        <v>1</v>
      </c>
      <c r="K466" s="176">
        <f t="shared" si="7"/>
        <v>3748.81</v>
      </c>
    </row>
    <row r="467" spans="1:11" hidden="1">
      <c r="A467" s="271" t="s">
        <v>521</v>
      </c>
      <c r="B467" s="271" t="s">
        <v>1153</v>
      </c>
      <c r="C467" s="272" t="s">
        <v>2132</v>
      </c>
      <c r="D467" s="272" t="s">
        <v>1967</v>
      </c>
      <c r="E467" s="275">
        <v>11820992.954729155</v>
      </c>
      <c r="F467" s="275">
        <v>5179959.1127623152</v>
      </c>
      <c r="G467" s="275">
        <v>5179959.1100000003</v>
      </c>
      <c r="H467" s="165">
        <f>INDEX('3.  UC Calculations by Hospital'!BS:BS,(MATCH('IGT Commitments by Affiliation'!A:A,'3.  UC Calculations by Hospital'!B:B,0)))</f>
        <v>87715.7</v>
      </c>
      <c r="I467" s="165">
        <f>INDEX('3.  UC Calculations by Hospital'!BR:BR,(MATCH('IGT Commitments by Affiliation'!$A:$A,'3.  UC Calculations by Hospital'!$B:$B,0)))</f>
        <v>200172.76839008927</v>
      </c>
      <c r="J467" s="178">
        <v>0.99999999946673035</v>
      </c>
      <c r="K467" s="176">
        <f t="shared" si="7"/>
        <v>87715.69995322387</v>
      </c>
    </row>
    <row r="468" spans="1:11" hidden="1">
      <c r="A468" s="271" t="s">
        <v>153</v>
      </c>
      <c r="B468" s="271" t="s">
        <v>1154</v>
      </c>
      <c r="C468" s="272" t="s">
        <v>2133</v>
      </c>
      <c r="D468" s="272" t="s">
        <v>988</v>
      </c>
      <c r="E468" s="275">
        <v>12357112.801286478</v>
      </c>
      <c r="F468" s="275">
        <v>4399503.3693417348</v>
      </c>
      <c r="G468" s="275">
        <v>4399503.37</v>
      </c>
      <c r="H468" s="165">
        <f>INDEX('3.  UC Calculations by Hospital'!BS:BS,(MATCH('IGT Commitments by Affiliation'!A:A,'3.  UC Calculations by Hospital'!B:B,0)))</f>
        <v>-975.54</v>
      </c>
      <c r="I468" s="165">
        <f>INDEX('3.  UC Calculations by Hospital'!BR:BR,(MATCH('IGT Commitments by Affiliation'!$A:$A,'3.  UC Calculations by Hospital'!$B:$B,0)))</f>
        <v>-2226.2565383641049</v>
      </c>
      <c r="J468" s="178">
        <v>1.0000000001496225</v>
      </c>
      <c r="K468" s="176">
        <f t="shared" si="7"/>
        <v>0</v>
      </c>
    </row>
    <row r="469" spans="1:11" hidden="1">
      <c r="A469" s="271" t="s">
        <v>550</v>
      </c>
      <c r="B469" s="271" t="s">
        <v>877</v>
      </c>
      <c r="C469" s="272" t="s">
        <v>2134</v>
      </c>
      <c r="D469" s="272" t="s">
        <v>1537</v>
      </c>
      <c r="E469" s="275">
        <v>26059494.815030061</v>
      </c>
      <c r="F469" s="275">
        <v>9307453.1970481724</v>
      </c>
      <c r="G469" s="275">
        <v>238665</v>
      </c>
      <c r="H469" s="165">
        <f>INDEX('3.  UC Calculations by Hospital'!BS:BS,(MATCH('IGT Commitments by Affiliation'!A:A,'3.  UC Calculations by Hospital'!B:B,0)))</f>
        <v>110744.78</v>
      </c>
      <c r="I469" s="165">
        <f>INDEX('3.  UC Calculations by Hospital'!BR:BR,(MATCH('IGT Commitments by Affiliation'!$A:$A,'3.  UC Calculations by Hospital'!$B:$B,0)))</f>
        <v>252726.57695476338</v>
      </c>
      <c r="J469" s="178">
        <v>2.5642352955982824E-2</v>
      </c>
      <c r="K469" s="176">
        <f t="shared" si="7"/>
        <v>2839.7567367926677</v>
      </c>
    </row>
    <row r="470" spans="1:11" hidden="1">
      <c r="A470" s="271" t="s">
        <v>550</v>
      </c>
      <c r="B470" s="271" t="s">
        <v>877</v>
      </c>
      <c r="C470" s="272" t="s">
        <v>2135</v>
      </c>
      <c r="D470" s="272" t="s">
        <v>1539</v>
      </c>
      <c r="E470" s="275">
        <v>26059494.815030061</v>
      </c>
      <c r="F470" s="275">
        <v>9307453.1970481724</v>
      </c>
      <c r="G470" s="275">
        <v>9068788.1970481724</v>
      </c>
      <c r="H470" s="165">
        <f>INDEX('3.  UC Calculations by Hospital'!BS:BS,(MATCH('IGT Commitments by Affiliation'!A:A,'3.  UC Calculations by Hospital'!B:B,0)))</f>
        <v>110744.78</v>
      </c>
      <c r="I470" s="165">
        <f>INDEX('3.  UC Calculations by Hospital'!BR:BR,(MATCH('IGT Commitments by Affiliation'!$A:$A,'3.  UC Calculations by Hospital'!$B:$B,0)))</f>
        <v>252726.57695476338</v>
      </c>
      <c r="J470" s="178">
        <v>0.97435764704401717</v>
      </c>
      <c r="K470" s="176">
        <f t="shared" si="7"/>
        <v>107905.02326320733</v>
      </c>
    </row>
    <row r="471" spans="1:11" hidden="1">
      <c r="A471" s="271" t="s">
        <v>225</v>
      </c>
      <c r="B471" s="271" t="s">
        <v>1155</v>
      </c>
      <c r="C471" s="272" t="s">
        <v>2136</v>
      </c>
      <c r="D471" s="272" t="s">
        <v>1880</v>
      </c>
      <c r="E471" s="275">
        <v>12926659.971195064</v>
      </c>
      <c r="F471" s="275">
        <v>4305033.2116316771</v>
      </c>
      <c r="G471" s="275">
        <v>4305033.21</v>
      </c>
      <c r="H471" s="165">
        <f>INDEX('3.  UC Calculations by Hospital'!BS:BS,(MATCH('IGT Commitments by Affiliation'!A:A,'3.  UC Calculations by Hospital'!B:B,0)))</f>
        <v>83965.49</v>
      </c>
      <c r="I471" s="165">
        <f>INDEX('3.  UC Calculations by Hospital'!BR:BR,(MATCH('IGT Commitments by Affiliation'!$A:$A,'3.  UC Calculations by Hospital'!$B:$B,0)))</f>
        <v>191614.54461716674</v>
      </c>
      <c r="J471" s="178">
        <v>0.99999999962098385</v>
      </c>
      <c r="K471" s="176">
        <f t="shared" si="7"/>
        <v>83965.489968175723</v>
      </c>
    </row>
    <row r="472" spans="1:11" hidden="1">
      <c r="A472" s="271" t="s">
        <v>1028</v>
      </c>
      <c r="B472" s="271" t="s">
        <v>1156</v>
      </c>
      <c r="C472" s="272" t="s">
        <v>2137</v>
      </c>
      <c r="D472" s="272" t="s">
        <v>1517</v>
      </c>
      <c r="E472" s="275">
        <v>9739677.128422752</v>
      </c>
      <c r="F472" s="275">
        <v>4267926.5176748494</v>
      </c>
      <c r="G472" s="275">
        <v>4267926.5176748494</v>
      </c>
      <c r="H472" s="165">
        <f>INDEX('3.  UC Calculations by Hospital'!BS:BS,(MATCH('IGT Commitments by Affiliation'!A:A,'3.  UC Calculations by Hospital'!B:B,0)))</f>
        <v>-15471.43</v>
      </c>
      <c r="I472" s="165">
        <f>INDEX('3.  UC Calculations by Hospital'!BR:BR,(MATCH('IGT Commitments by Affiliation'!$A:$A,'3.  UC Calculations by Hospital'!$B:$B,0)))</f>
        <v>-35306.795595951844</v>
      </c>
      <c r="J472" s="178">
        <v>1</v>
      </c>
      <c r="K472" s="176">
        <f t="shared" si="7"/>
        <v>0</v>
      </c>
    </row>
    <row r="473" spans="1:11" hidden="1">
      <c r="A473" s="271" t="s">
        <v>91</v>
      </c>
      <c r="B473" s="271" t="s">
        <v>832</v>
      </c>
      <c r="C473" s="272" t="s">
        <v>2138</v>
      </c>
      <c r="D473" s="272" t="s">
        <v>1664</v>
      </c>
      <c r="E473" s="275">
        <v>13897608.453117572</v>
      </c>
      <c r="F473" s="275">
        <v>4714273.5166041199</v>
      </c>
      <c r="G473" s="275">
        <v>4714273.5199999996</v>
      </c>
      <c r="H473" s="165">
        <f>INDEX('3.  UC Calculations by Hospital'!BS:BS,(MATCH('IGT Commitments by Affiliation'!A:A,'3.  UC Calculations by Hospital'!B:B,0)))</f>
        <v>38879.879999999997</v>
      </c>
      <c r="I473" s="165">
        <f>INDEX('3.  UC Calculations by Hospital'!BR:BR,(MATCH('IGT Commitments by Affiliation'!$A:$A,'3.  UC Calculations by Hospital'!$B:$B,0)))</f>
        <v>88726.335675362498</v>
      </c>
      <c r="J473" s="178">
        <v>1.00000000072034</v>
      </c>
      <c r="K473" s="176">
        <f t="shared" si="7"/>
        <v>38879.88002800673</v>
      </c>
    </row>
    <row r="474" spans="1:11" hidden="1">
      <c r="A474" s="271" t="s">
        <v>983</v>
      </c>
      <c r="B474" s="271" t="s">
        <v>2139</v>
      </c>
      <c r="C474" s="272" t="s">
        <v>2140</v>
      </c>
      <c r="D474" s="272" t="s">
        <v>2141</v>
      </c>
      <c r="E474" s="275">
        <v>2083400.1372738092</v>
      </c>
      <c r="F474" s="275">
        <v>912945.94015338318</v>
      </c>
      <c r="G474" s="275">
        <v>120000</v>
      </c>
      <c r="H474" s="165">
        <f>INDEX('3.  UC Calculations by Hospital'!BS:BS,(MATCH('IGT Commitments by Affiliation'!A:A,'3.  UC Calculations by Hospital'!B:B,0)))</f>
        <v>603552.31000000006</v>
      </c>
      <c r="I474" s="165">
        <f>INDEX('3.  UC Calculations by Hospital'!BR:BR,(MATCH('IGT Commitments by Affiliation'!$A:$A,'3.  UC Calculations by Hospital'!$B:$B,0)))</f>
        <v>1377344.3943911379</v>
      </c>
      <c r="J474" s="178">
        <v>1</v>
      </c>
      <c r="K474" s="176">
        <f t="shared" si="7"/>
        <v>603552.31000000006</v>
      </c>
    </row>
    <row r="475" spans="1:11" hidden="1">
      <c r="A475" s="271" t="s">
        <v>249</v>
      </c>
      <c r="B475" s="271" t="s">
        <v>1157</v>
      </c>
      <c r="C475" s="272" t="s">
        <v>2142</v>
      </c>
      <c r="D475" s="272" t="s">
        <v>1537</v>
      </c>
      <c r="E475" s="275">
        <v>352944705.65683591</v>
      </c>
      <c r="F475" s="275">
        <v>128563023.91879748</v>
      </c>
      <c r="G475" s="275">
        <v>128563024</v>
      </c>
      <c r="H475" s="165">
        <f>INDEX('3.  UC Calculations by Hospital'!BS:BS,(MATCH('IGT Commitments by Affiliation'!A:A,'3.  UC Calculations by Hospital'!B:B,0)))</f>
        <v>-1250944.9099999999</v>
      </c>
      <c r="I475" s="165">
        <f>INDEX('3.  UC Calculations by Hospital'!BR:BR,(MATCH('IGT Commitments by Affiliation'!$A:$A,'3.  UC Calculations by Hospital'!$B:$B,0)))</f>
        <v>-2854735.0858651102</v>
      </c>
      <c r="J475" s="178">
        <v>1.0000000006316165</v>
      </c>
      <c r="K475" s="176">
        <f t="shared" si="7"/>
        <v>0</v>
      </c>
    </row>
    <row r="476" spans="1:11" hidden="1">
      <c r="A476" s="271" t="s">
        <v>442</v>
      </c>
      <c r="B476" s="271" t="s">
        <v>441</v>
      </c>
      <c r="C476" s="272" t="s">
        <v>2143</v>
      </c>
      <c r="D476" s="272" t="s">
        <v>1986</v>
      </c>
      <c r="E476" s="275">
        <v>22030850.70846292</v>
      </c>
      <c r="F476" s="275">
        <v>8625112.3296644501</v>
      </c>
      <c r="G476" s="275">
        <v>8625112.3300000001</v>
      </c>
      <c r="H476" s="165">
        <f>INDEX('3.  UC Calculations by Hospital'!BS:BS,(MATCH('IGT Commitments by Affiliation'!A:A,'3.  UC Calculations by Hospital'!B:B,0)))</f>
        <v>624515.68999999994</v>
      </c>
      <c r="I476" s="165">
        <f>INDEX('3.  UC Calculations by Hospital'!BR:BR,(MATCH('IGT Commitments by Affiliation'!$A:$A,'3.  UC Calculations by Hospital'!$B:$B,0)))</f>
        <v>1425184.1565284552</v>
      </c>
      <c r="J476" s="178">
        <v>1.0000000000389038</v>
      </c>
      <c r="K476" s="176">
        <f t="shared" si="7"/>
        <v>624515.69002429594</v>
      </c>
    </row>
    <row r="477" spans="1:11" hidden="1">
      <c r="A477" s="271" t="s">
        <v>1029</v>
      </c>
      <c r="B477" s="271" t="s">
        <v>1158</v>
      </c>
      <c r="C477" s="272" t="s">
        <v>2144</v>
      </c>
      <c r="D477" s="272" t="s">
        <v>2145</v>
      </c>
      <c r="E477" s="275">
        <v>1890929</v>
      </c>
      <c r="F477" s="275">
        <v>671490.33576799999</v>
      </c>
      <c r="G477" s="275">
        <v>671490.34</v>
      </c>
      <c r="H477" s="165" t="e">
        <f>INDEX('3.  UC Calculations by Hospital'!BS:BS,(MATCH('IGT Commitments by Affiliation'!A:A,'3.  UC Calculations by Hospital'!B:B,0)))</f>
        <v>#N/A</v>
      </c>
      <c r="I477" s="165" t="e">
        <f>INDEX('3.  UC Calculations by Hospital'!BR:BR,(MATCH('IGT Commitments by Affiliation'!$A:$A,'3.  UC Calculations by Hospital'!$B:$B,0)))</f>
        <v>#N/A</v>
      </c>
      <c r="J477" s="178">
        <v>1.0000000063023988</v>
      </c>
      <c r="K477" s="176" t="e">
        <f t="shared" si="7"/>
        <v>#N/A</v>
      </c>
    </row>
    <row r="478" spans="1:11" hidden="1">
      <c r="A478" s="271" t="s">
        <v>821</v>
      </c>
      <c r="B478" s="271" t="s">
        <v>1159</v>
      </c>
      <c r="C478" s="272" t="s">
        <v>2146</v>
      </c>
      <c r="D478" s="272" t="s">
        <v>2048</v>
      </c>
      <c r="E478" s="275">
        <v>1663283.1211679082</v>
      </c>
      <c r="F478" s="275">
        <v>584379.61176777736</v>
      </c>
      <c r="G478" s="275">
        <v>584379.61</v>
      </c>
      <c r="H478" s="165">
        <f>INDEX('3.  UC Calculations by Hospital'!BS:BS,(MATCH('IGT Commitments by Affiliation'!A:A,'3.  UC Calculations by Hospital'!B:B,0)))</f>
        <v>6703.13</v>
      </c>
      <c r="I478" s="165">
        <f>INDEX('3.  UC Calculations by Hospital'!BR:BR,(MATCH('IGT Commitments by Affiliation'!$A:$A,'3.  UC Calculations by Hospital'!$B:$B,0)))</f>
        <v>15296.982963687275</v>
      </c>
      <c r="J478" s="178">
        <v>0.99999999697495034</v>
      </c>
      <c r="K478" s="176">
        <f t="shared" si="7"/>
        <v>6703.1299797226993</v>
      </c>
    </row>
    <row r="479" spans="1:11" hidden="1">
      <c r="A479" s="271" t="s">
        <v>205</v>
      </c>
      <c r="B479" s="271" t="s">
        <v>844</v>
      </c>
      <c r="C479" s="272" t="s">
        <v>2147</v>
      </c>
      <c r="D479" s="272" t="s">
        <v>2148</v>
      </c>
      <c r="E479" s="275">
        <v>8010439.8853645623</v>
      </c>
      <c r="F479" s="275">
        <v>2647994.6282147509</v>
      </c>
      <c r="G479" s="275">
        <v>2647994.63</v>
      </c>
      <c r="H479" s="165">
        <f>INDEX('3.  UC Calculations by Hospital'!BS:BS,(MATCH('IGT Commitments by Affiliation'!A:A,'3.  UC Calculations by Hospital'!B:B,0)))</f>
        <v>175273.28</v>
      </c>
      <c r="I479" s="165">
        <f>INDEX('3.  UC Calculations by Hospital'!BR:BR,(MATCH('IGT Commitments by Affiliation'!$A:$A,'3.  UC Calculations by Hospital'!$B:$B,0)))</f>
        <v>399984.68291629199</v>
      </c>
      <c r="J479" s="178">
        <v>1.0000000006741891</v>
      </c>
      <c r="K479" s="176">
        <f t="shared" si="7"/>
        <v>175273.28011816734</v>
      </c>
    </row>
    <row r="480" spans="1:11" hidden="1">
      <c r="A480" s="271" t="s">
        <v>536</v>
      </c>
      <c r="B480" s="271" t="s">
        <v>1161</v>
      </c>
      <c r="C480" s="272" t="s">
        <v>2149</v>
      </c>
      <c r="D480" s="272" t="s">
        <v>1703</v>
      </c>
      <c r="E480" s="275">
        <v>16036902.975337744</v>
      </c>
      <c r="F480" s="275">
        <v>5039363.9488649992</v>
      </c>
      <c r="G480" s="275">
        <v>5039363.95</v>
      </c>
      <c r="H480" s="165">
        <f>INDEX('3.  UC Calculations by Hospital'!BS:BS,(MATCH('IGT Commitments by Affiliation'!A:A,'3.  UC Calculations by Hospital'!B:B,0)))</f>
        <v>11697.91</v>
      </c>
      <c r="I480" s="165">
        <f>INDEX('3.  UC Calculations by Hospital'!BR:BR,(MATCH('IGT Commitments by Affiliation'!$A:$A,'3.  UC Calculations by Hospital'!$B:$B,0)))</f>
        <v>26695.383901905268</v>
      </c>
      <c r="J480" s="178">
        <v>1.0000000002252269</v>
      </c>
      <c r="K480" s="176">
        <f t="shared" si="7"/>
        <v>11697.910002634684</v>
      </c>
    </row>
    <row r="481" spans="1:11" hidden="1">
      <c r="A481" s="271" t="s">
        <v>544</v>
      </c>
      <c r="B481" s="271" t="s">
        <v>875</v>
      </c>
      <c r="C481" s="272" t="s">
        <v>2150</v>
      </c>
      <c r="D481" s="272" t="s">
        <v>1790</v>
      </c>
      <c r="E481" s="275">
        <v>6066927.068532777</v>
      </c>
      <c r="F481" s="275">
        <v>2560492.0622690627</v>
      </c>
      <c r="G481" s="275">
        <v>1487666.06</v>
      </c>
      <c r="H481" s="165">
        <f>INDEX('3.  UC Calculations by Hospital'!BS:BS,(MATCH('IGT Commitments by Affiliation'!A:A,'3.  UC Calculations by Hospital'!B:B,0)))</f>
        <v>148512.48000000001</v>
      </c>
      <c r="I481" s="165">
        <f>INDEX('3.  UC Calculations by Hospital'!BR:BR,(MATCH('IGT Commitments by Affiliation'!$A:$A,'3.  UC Calculations by Hospital'!$B:$B,0)))</f>
        <v>338914.83470019884</v>
      </c>
      <c r="J481" s="178">
        <v>0.58100787810357701</v>
      </c>
      <c r="K481" s="176">
        <f t="shared" si="7"/>
        <v>86286.920876699922</v>
      </c>
    </row>
    <row r="482" spans="1:11" hidden="1">
      <c r="A482" s="271" t="s">
        <v>544</v>
      </c>
      <c r="B482" s="271" t="s">
        <v>875</v>
      </c>
      <c r="C482" s="272" t="s">
        <v>2151</v>
      </c>
      <c r="D482" s="272" t="s">
        <v>670</v>
      </c>
      <c r="E482" s="275">
        <v>6066927.068532777</v>
      </c>
      <c r="F482" s="275">
        <v>2560492.0622690627</v>
      </c>
      <c r="G482" s="275">
        <v>1072826</v>
      </c>
      <c r="H482" s="165">
        <f>INDEX('3.  UC Calculations by Hospital'!BS:BS,(MATCH('IGT Commitments by Affiliation'!A:A,'3.  UC Calculations by Hospital'!B:B,0)))</f>
        <v>148512.48000000001</v>
      </c>
      <c r="I482" s="165">
        <f>INDEX('3.  UC Calculations by Hospital'!BR:BR,(MATCH('IGT Commitments by Affiliation'!$A:$A,'3.  UC Calculations by Hospital'!$B:$B,0)))</f>
        <v>338914.83470019884</v>
      </c>
      <c r="J482" s="178">
        <v>0.41899212101024075</v>
      </c>
      <c r="K482" s="176">
        <f t="shared" si="7"/>
        <v>62225.558991690967</v>
      </c>
    </row>
    <row r="483" spans="1:11" hidden="1">
      <c r="A483" s="271" t="s">
        <v>92</v>
      </c>
      <c r="B483" s="271" t="s">
        <v>1162</v>
      </c>
      <c r="C483" s="272" t="s">
        <v>2152</v>
      </c>
      <c r="D483" s="272" t="s">
        <v>2153</v>
      </c>
      <c r="E483" s="275">
        <v>4336666.9218232948</v>
      </c>
      <c r="F483" s="275">
        <v>1900327.4451429676</v>
      </c>
      <c r="G483" s="275">
        <v>1900327.45</v>
      </c>
      <c r="H483" s="165">
        <f>INDEX('3.  UC Calculations by Hospital'!BS:BS,(MATCH('IGT Commitments by Affiliation'!A:A,'3.  UC Calculations by Hospital'!B:B,0)))</f>
        <v>13729.9</v>
      </c>
      <c r="I483" s="165">
        <f>INDEX('3.  UC Calculations by Hospital'!BR:BR,(MATCH('IGT Commitments by Affiliation'!$A:$A,'3.  UC Calculations by Hospital'!$B:$B,0)))</f>
        <v>31332.502511834726</v>
      </c>
      <c r="J483" s="178">
        <v>1.0000000025558924</v>
      </c>
      <c r="K483" s="176">
        <f t="shared" si="7"/>
        <v>13729.900035092147</v>
      </c>
    </row>
    <row r="484" spans="1:11" hidden="1">
      <c r="A484" s="271" t="s">
        <v>887</v>
      </c>
      <c r="B484" s="271" t="s">
        <v>1163</v>
      </c>
      <c r="C484" s="272" t="s">
        <v>2154</v>
      </c>
      <c r="D484" s="272" t="s">
        <v>1539</v>
      </c>
      <c r="E484" s="275">
        <v>16951183.461556341</v>
      </c>
      <c r="F484" s="275">
        <v>6141565.913849988</v>
      </c>
      <c r="G484" s="275">
        <v>6141565.913849988</v>
      </c>
      <c r="H484" s="165">
        <f>INDEX('3.  UC Calculations by Hospital'!BS:BS,(MATCH('IGT Commitments by Affiliation'!A:A,'3.  UC Calculations by Hospital'!B:B,0)))</f>
        <v>-6582.63</v>
      </c>
      <c r="I484" s="165">
        <f>INDEX('3.  UC Calculations by Hospital'!BR:BR,(MATCH('IGT Commitments by Affiliation'!$A:$A,'3.  UC Calculations by Hospital'!$B:$B,0)))</f>
        <v>-15021.976324121468</v>
      </c>
      <c r="J484" s="178">
        <v>1</v>
      </c>
      <c r="K484" s="176">
        <f t="shared" si="7"/>
        <v>0</v>
      </c>
    </row>
    <row r="485" spans="1:11" hidden="1">
      <c r="A485" s="271" t="s">
        <v>585</v>
      </c>
      <c r="B485" s="271" t="s">
        <v>1164</v>
      </c>
      <c r="C485" s="272" t="s">
        <v>2155</v>
      </c>
      <c r="D485" s="272" t="s">
        <v>1675</v>
      </c>
      <c r="E485" s="275">
        <v>8239400.7505713217</v>
      </c>
      <c r="F485" s="275">
        <v>2908845.6297583529</v>
      </c>
      <c r="G485" s="275">
        <v>2908845.63</v>
      </c>
      <c r="H485" s="165">
        <f>INDEX('3.  UC Calculations by Hospital'!BS:BS,(MATCH('IGT Commitments by Affiliation'!A:A,'3.  UC Calculations by Hospital'!B:B,0)))</f>
        <v>-42530.84</v>
      </c>
      <c r="I485" s="165">
        <f>INDEX('3.  UC Calculations by Hospital'!BR:BR,(MATCH('IGT Commitments by Affiliation'!$A:$A,'3.  UC Calculations by Hospital'!$B:$B,0)))</f>
        <v>-97058.078164769802</v>
      </c>
      <c r="J485" s="178">
        <v>1.0000000000830731</v>
      </c>
      <c r="K485" s="176">
        <f t="shared" si="7"/>
        <v>0</v>
      </c>
    </row>
    <row r="486" spans="1:11" hidden="1">
      <c r="A486" s="271" t="s">
        <v>587</v>
      </c>
      <c r="B486" s="271" t="s">
        <v>1165</v>
      </c>
      <c r="C486" s="272" t="s">
        <v>2156</v>
      </c>
      <c r="D486" s="272" t="s">
        <v>2157</v>
      </c>
      <c r="E486" s="275">
        <v>15241013.541341443</v>
      </c>
      <c r="F486" s="275">
        <v>5289670.0226998208</v>
      </c>
      <c r="G486" s="275">
        <v>5289670.0199999996</v>
      </c>
      <c r="H486" s="165">
        <f>INDEX('3.  UC Calculations by Hospital'!BS:BS,(MATCH('IGT Commitments by Affiliation'!A:A,'3.  UC Calculations by Hospital'!B:B,0)))</f>
        <v>-78672.39</v>
      </c>
      <c r="I486" s="165">
        <f>INDEX('3.  UC Calculations by Hospital'!BR:BR,(MATCH('IGT Commitments by Affiliation'!$A:$A,'3.  UC Calculations by Hospital'!$B:$B,0)))</f>
        <v>-179535.35284308624</v>
      </c>
      <c r="J486" s="178">
        <v>0.99999999948960494</v>
      </c>
      <c r="K486" s="176">
        <f t="shared" si="7"/>
        <v>0</v>
      </c>
    </row>
    <row r="487" spans="1:11" hidden="1">
      <c r="A487" s="271" t="s">
        <v>588</v>
      </c>
      <c r="B487" s="271" t="s">
        <v>1166</v>
      </c>
      <c r="C487" s="272" t="s">
        <v>2158</v>
      </c>
      <c r="D487" s="272" t="s">
        <v>2159</v>
      </c>
      <c r="E487" s="275">
        <v>14855448.622413971</v>
      </c>
      <c r="F487" s="275">
        <v>4301251.6250418015</v>
      </c>
      <c r="G487" s="275">
        <v>4301251.63</v>
      </c>
      <c r="H487" s="165">
        <f>INDEX('3.  UC Calculations by Hospital'!BS:BS,(MATCH('IGT Commitments by Affiliation'!A:A,'3.  UC Calculations by Hospital'!B:B,0)))</f>
        <v>-76682.14</v>
      </c>
      <c r="I487" s="165">
        <f>INDEX('3.  UC Calculations by Hospital'!BR:BR,(MATCH('IGT Commitments by Affiliation'!$A:$A,'3.  UC Calculations by Hospital'!$B:$B,0)))</f>
        <v>-174993.48657144699</v>
      </c>
      <c r="J487" s="178">
        <v>1.0000000011527339</v>
      </c>
      <c r="K487" s="176">
        <f t="shared" si="7"/>
        <v>0</v>
      </c>
    </row>
    <row r="488" spans="1:11" hidden="1">
      <c r="A488" s="271" t="s">
        <v>595</v>
      </c>
      <c r="B488" s="271" t="s">
        <v>891</v>
      </c>
      <c r="C488" s="272" t="s">
        <v>2160</v>
      </c>
      <c r="D488" s="272" t="s">
        <v>2128</v>
      </c>
      <c r="E488" s="275">
        <v>1623363.5059577571</v>
      </c>
      <c r="F488" s="275">
        <v>306490.58793468913</v>
      </c>
      <c r="G488" s="275">
        <v>306490.59000000003</v>
      </c>
      <c r="H488" s="165">
        <v>0</v>
      </c>
      <c r="I488" s="165">
        <v>0</v>
      </c>
      <c r="J488" s="178">
        <v>1.0000000067385786</v>
      </c>
      <c r="K488" s="176">
        <f t="shared" si="7"/>
        <v>0</v>
      </c>
    </row>
    <row r="489" spans="1:11" hidden="1">
      <c r="A489" s="271" t="s">
        <v>584</v>
      </c>
      <c r="B489" s="271" t="s">
        <v>1167</v>
      </c>
      <c r="C489" s="272" t="s">
        <v>2161</v>
      </c>
      <c r="D489" s="272" t="s">
        <v>1675</v>
      </c>
      <c r="E489" s="275">
        <v>4573600.9103770554</v>
      </c>
      <c r="F489" s="275">
        <v>1723647.8205632255</v>
      </c>
      <c r="G489" s="275">
        <v>1723648</v>
      </c>
      <c r="H489" s="165">
        <f>INDEX('3.  UC Calculations by Hospital'!BS:BS,(MATCH('IGT Commitments by Affiliation'!A:A,'3.  UC Calculations by Hospital'!B:B,0)))</f>
        <v>-23608.400000000001</v>
      </c>
      <c r="I489" s="165">
        <f>INDEX('3.  UC Calculations by Hospital'!BR:BR,(MATCH('IGT Commitments by Affiliation'!$A:$A,'3.  UC Calculations by Hospital'!$B:$B,0)))</f>
        <v>-53875.874267644947</v>
      </c>
      <c r="J489" s="178">
        <v>1.0000001041029218</v>
      </c>
      <c r="K489" s="176">
        <f t="shared" si="7"/>
        <v>0</v>
      </c>
    </row>
    <row r="490" spans="1:11" hidden="1">
      <c r="A490" s="271" t="s">
        <v>592</v>
      </c>
      <c r="B490" s="271" t="s">
        <v>1168</v>
      </c>
      <c r="C490" s="272" t="s">
        <v>2162</v>
      </c>
      <c r="D490" s="272" t="s">
        <v>2163</v>
      </c>
      <c r="E490" s="275">
        <v>51730735.078675635</v>
      </c>
      <c r="F490" s="275">
        <v>17154818.822729662</v>
      </c>
      <c r="G490" s="275">
        <v>17154818.82</v>
      </c>
      <c r="H490" s="165">
        <f>INDEX('3.  UC Calculations by Hospital'!BS:BS,(MATCH('IGT Commitments by Affiliation'!A:A,'3.  UC Calculations by Hospital'!B:B,0)))</f>
        <v>-267028.23</v>
      </c>
      <c r="I490" s="165">
        <f>INDEX('3.  UC Calculations by Hospital'!BR:BR,(MATCH('IGT Commitments by Affiliation'!$A:$A,'3.  UC Calculations by Hospital'!$B:$B,0)))</f>
        <v>-609375.25416177884</v>
      </c>
      <c r="J490" s="178">
        <v>0.99999999984088073</v>
      </c>
      <c r="K490" s="176">
        <f t="shared" si="7"/>
        <v>0</v>
      </c>
    </row>
    <row r="491" spans="1:11" hidden="1">
      <c r="A491" s="271" t="s">
        <v>586</v>
      </c>
      <c r="B491" s="271" t="s">
        <v>1169</v>
      </c>
      <c r="C491" s="272" t="s">
        <v>2164</v>
      </c>
      <c r="D491" s="272" t="s">
        <v>1675</v>
      </c>
      <c r="E491" s="275">
        <v>15565232.705687413</v>
      </c>
      <c r="F491" s="275">
        <v>4958420.4337782236</v>
      </c>
      <c r="G491" s="275">
        <v>4958420.4337782236</v>
      </c>
      <c r="H491" s="165">
        <f>INDEX('3.  UC Calculations by Hospital'!BS:BS,(MATCH('IGT Commitments by Affiliation'!A:A,'3.  UC Calculations by Hospital'!B:B,0)))</f>
        <v>-80345.97</v>
      </c>
      <c r="I491" s="165">
        <f>INDEX('3.  UC Calculations by Hospital'!BR:BR,(MATCH('IGT Commitments by Affiliation'!$A:$A,'3.  UC Calculations by Hospital'!$B:$B,0)))</f>
        <v>-183354.58352565579</v>
      </c>
      <c r="J491" s="178">
        <v>1</v>
      </c>
      <c r="K491" s="176">
        <f t="shared" si="7"/>
        <v>0</v>
      </c>
    </row>
    <row r="492" spans="1:11" hidden="1">
      <c r="A492" s="271" t="s">
        <v>781</v>
      </c>
      <c r="B492" s="271" t="s">
        <v>1170</v>
      </c>
      <c r="C492" s="272" t="s">
        <v>2165</v>
      </c>
      <c r="D492" s="272" t="s">
        <v>2166</v>
      </c>
      <c r="E492" s="275">
        <v>571593</v>
      </c>
      <c r="F492" s="275">
        <v>219124.280662</v>
      </c>
      <c r="G492" s="275">
        <v>219124.280662</v>
      </c>
      <c r="H492" s="165">
        <f>INDEX('3.  UC Calculations by Hospital'!BS:BS,(MATCH('IGT Commitments by Affiliation'!A:A,'3.  UC Calculations by Hospital'!B:B,0)))</f>
        <v>-2950.48</v>
      </c>
      <c r="I492" s="165">
        <f>INDEX('3.  UC Calculations by Hospital'!BR:BR,(MATCH('IGT Commitments by Affiliation'!$A:$A,'3.  UC Calculations by Hospital'!$B:$B,0)))</f>
        <v>-6733.2008968193259</v>
      </c>
      <c r="J492" s="178">
        <v>1</v>
      </c>
      <c r="K492" s="176">
        <f t="shared" si="7"/>
        <v>0</v>
      </c>
    </row>
    <row r="493" spans="1:11" hidden="1">
      <c r="A493" s="271" t="s">
        <v>594</v>
      </c>
      <c r="B493" s="271" t="s">
        <v>1171</v>
      </c>
      <c r="C493" s="272" t="s">
        <v>2167</v>
      </c>
      <c r="D493" s="272" t="s">
        <v>681</v>
      </c>
      <c r="E493" s="275">
        <v>154808.39668373766</v>
      </c>
      <c r="F493" s="275">
        <v>53220.790786813843</v>
      </c>
      <c r="G493" s="275">
        <v>53220.79</v>
      </c>
      <c r="H493" s="165">
        <f>INDEX('3.  UC Calculations by Hospital'!BS:BS,(MATCH('IGT Commitments by Affiliation'!A:A,'3.  UC Calculations by Hospital'!B:B,0)))</f>
        <v>-799.09</v>
      </c>
      <c r="I493" s="165">
        <f>INDEX('3.  UC Calculations by Hospital'!BR:BR,(MATCH('IGT Commitments by Affiliation'!$A:$A,'3.  UC Calculations by Hospital'!$B:$B,0)))</f>
        <v>-1823.5908286949125</v>
      </c>
      <c r="J493" s="178">
        <v>0.99999998521604372</v>
      </c>
      <c r="K493" s="176">
        <f t="shared" si="7"/>
        <v>0</v>
      </c>
    </row>
    <row r="494" spans="1:11" hidden="1">
      <c r="A494" s="271" t="s">
        <v>590</v>
      </c>
      <c r="B494" s="271" t="s">
        <v>1172</v>
      </c>
      <c r="C494" s="272" t="s">
        <v>2168</v>
      </c>
      <c r="D494" s="272" t="s">
        <v>681</v>
      </c>
      <c r="E494" s="275">
        <v>55341</v>
      </c>
      <c r="F494" s="275">
        <v>15797.456178</v>
      </c>
      <c r="G494" s="275">
        <v>15797.46</v>
      </c>
      <c r="H494" s="165">
        <v>0</v>
      </c>
      <c r="I494" s="165">
        <v>0</v>
      </c>
      <c r="J494" s="178">
        <v>1.0000002419376863</v>
      </c>
      <c r="K494" s="176">
        <f t="shared" si="7"/>
        <v>0</v>
      </c>
    </row>
    <row r="495" spans="1:11" hidden="1">
      <c r="A495" s="271" t="s">
        <v>589</v>
      </c>
      <c r="B495" s="271" t="s">
        <v>888</v>
      </c>
      <c r="C495" s="272" t="s">
        <v>2169</v>
      </c>
      <c r="D495" s="272" t="s">
        <v>1669</v>
      </c>
      <c r="E495" s="275">
        <v>11351261.696276214</v>
      </c>
      <c r="F495" s="275">
        <v>4112588.6262642369</v>
      </c>
      <c r="G495" s="275">
        <v>4112588.63</v>
      </c>
      <c r="H495" s="165">
        <f>INDEX('3.  UC Calculations by Hospital'!BS:BS,(MATCH('IGT Commitments by Affiliation'!A:A,'3.  UC Calculations by Hospital'!B:B,0)))</f>
        <v>-58593.93</v>
      </c>
      <c r="I495" s="165">
        <f>INDEX('3.  UC Calculations by Hospital'!BR:BR,(MATCH('IGT Commitments by Affiliation'!$A:$A,'3.  UC Calculations by Hospital'!$B:$B,0)))</f>
        <v>-133715.04161931295</v>
      </c>
      <c r="J495" s="178">
        <v>1.0000000009083727</v>
      </c>
      <c r="K495" s="176">
        <f t="shared" si="7"/>
        <v>0</v>
      </c>
    </row>
    <row r="496" spans="1:11" hidden="1">
      <c r="A496" s="271" t="s">
        <v>591</v>
      </c>
      <c r="B496" s="271" t="s">
        <v>1173</v>
      </c>
      <c r="C496" s="272" t="s">
        <v>2170</v>
      </c>
      <c r="D496" s="272" t="s">
        <v>977</v>
      </c>
      <c r="E496" s="275">
        <v>9005985.914620446</v>
      </c>
      <c r="F496" s="275">
        <v>3343692.8669286794</v>
      </c>
      <c r="G496" s="275">
        <v>3343692.87</v>
      </c>
      <c r="H496" s="165">
        <f>INDEX('3.  UC Calculations by Hospital'!BS:BS,(MATCH('IGT Commitments by Affiliation'!A:A,'3.  UC Calculations by Hospital'!B:B,0)))</f>
        <v>-46487.88</v>
      </c>
      <c r="I496" s="165">
        <f>INDEX('3.  UC Calculations by Hospital'!BR:BR,(MATCH('IGT Commitments by Affiliation'!$A:$A,'3.  UC Calculations by Hospital'!$B:$B,0)))</f>
        <v>-106088.27185435826</v>
      </c>
      <c r="J496" s="178">
        <v>1.0000000009185415</v>
      </c>
      <c r="K496" s="176">
        <f t="shared" si="7"/>
        <v>0</v>
      </c>
    </row>
    <row r="497" spans="1:11" hidden="1">
      <c r="A497" s="271" t="s">
        <v>596</v>
      </c>
      <c r="B497" s="271" t="s">
        <v>889</v>
      </c>
      <c r="C497" s="272" t="s">
        <v>2171</v>
      </c>
      <c r="D497" s="272" t="s">
        <v>1664</v>
      </c>
      <c r="E497" s="275">
        <v>57516447.906478986</v>
      </c>
      <c r="F497" s="275">
        <v>18888102.230729088</v>
      </c>
      <c r="G497" s="275">
        <v>18888102.23</v>
      </c>
      <c r="H497" s="165">
        <f>INDEX('3.  UC Calculations by Hospital'!BS:BS,(MATCH('IGT Commitments by Affiliation'!A:A,'3.  UC Calculations by Hospital'!B:B,0)))</f>
        <v>-296893.40999999997</v>
      </c>
      <c r="I497" s="165">
        <f>INDEX('3.  UC Calculations by Hospital'!BR:BR,(MATCH('IGT Commitments by Affiliation'!$A:$A,'3.  UC Calculations by Hospital'!$B:$B,0)))</f>
        <v>-677529.46391335502</v>
      </c>
      <c r="J497" s="178">
        <v>0.99999999996139965</v>
      </c>
      <c r="K497" s="176">
        <f t="shared" si="7"/>
        <v>0</v>
      </c>
    </row>
    <row r="498" spans="1:11" hidden="1">
      <c r="A498" s="271" t="s">
        <v>593</v>
      </c>
      <c r="B498" s="271" t="s">
        <v>890</v>
      </c>
      <c r="C498" s="272" t="s">
        <v>2172</v>
      </c>
      <c r="D498" s="272" t="s">
        <v>2173</v>
      </c>
      <c r="E498" s="275">
        <v>12242718.412161846</v>
      </c>
      <c r="F498" s="275">
        <v>4951400.5076713208</v>
      </c>
      <c r="G498" s="275">
        <v>4951400.5076713208</v>
      </c>
      <c r="H498" s="165">
        <f>INDEX('3.  UC Calculations by Hospital'!BS:BS,(MATCH('IGT Commitments by Affiliation'!A:A,'3.  UC Calculations by Hospital'!B:B,0)))</f>
        <v>-63195.53</v>
      </c>
      <c r="I498" s="165">
        <f>INDEX('3.  UC Calculations by Hospital'!BR:BR,(MATCH('IGT Commitments by Affiliation'!$A:$A,'3.  UC Calculations by Hospital'!$B:$B,0)))</f>
        <v>-144216.18903117254</v>
      </c>
      <c r="J498" s="178">
        <v>1</v>
      </c>
      <c r="K498" s="176">
        <f t="shared" si="7"/>
        <v>0</v>
      </c>
    </row>
    <row r="499" spans="1:11" hidden="1">
      <c r="A499" s="271" t="s">
        <v>783</v>
      </c>
      <c r="B499" s="271" t="s">
        <v>994</v>
      </c>
      <c r="C499" s="272" t="s">
        <v>2174</v>
      </c>
      <c r="D499" s="272" t="s">
        <v>994</v>
      </c>
      <c r="E499" s="275">
        <v>41403644.273344837</v>
      </c>
      <c r="F499" s="275">
        <v>13698048.222007707</v>
      </c>
      <c r="G499" s="275">
        <v>13698048.222007707</v>
      </c>
      <c r="H499" s="165">
        <f>INDEX('3.  UC Calculations by Hospital'!BS:BS,(MATCH('IGT Commitments by Affiliation'!A:A,'3.  UC Calculations by Hospital'!B:B,0)))</f>
        <v>-213720.95999999999</v>
      </c>
      <c r="I499" s="165">
        <f>INDEX('3.  UC Calculations by Hospital'!BR:BR,(MATCH('IGT Commitments by Affiliation'!$A:$A,'3.  UC Calculations by Hospital'!$B:$B,0)))</f>
        <v>-487724.6932493709</v>
      </c>
      <c r="J499" s="178">
        <v>1</v>
      </c>
      <c r="K499" s="176">
        <f t="shared" si="7"/>
        <v>0</v>
      </c>
    </row>
    <row r="500" spans="1:11" hidden="1">
      <c r="A500" s="271" t="s">
        <v>892</v>
      </c>
      <c r="B500" s="271" t="s">
        <v>1174</v>
      </c>
      <c r="C500" s="272" t="s">
        <v>2175</v>
      </c>
      <c r="D500" s="272" t="s">
        <v>1537</v>
      </c>
      <c r="E500" s="275">
        <v>886205.66677875025</v>
      </c>
      <c r="F500" s="275">
        <v>388335.32318244834</v>
      </c>
      <c r="G500" s="275">
        <v>388335.32</v>
      </c>
      <c r="H500" s="165">
        <f>INDEX('3.  UC Calculations by Hospital'!BS:BS,(MATCH('IGT Commitments by Affiliation'!A:A,'3.  UC Calculations by Hospital'!B:B,0)))</f>
        <v>10764.42</v>
      </c>
      <c r="I500" s="165">
        <f>INDEX('3.  UC Calculations by Hospital'!BR:BR,(MATCH('IGT Commitments by Affiliation'!$A:$A,'3.  UC Calculations by Hospital'!$B:$B,0)))</f>
        <v>24565.103259190917</v>
      </c>
      <c r="J500" s="178">
        <v>0.99999999180489607</v>
      </c>
      <c r="K500" s="176">
        <f t="shared" si="7"/>
        <v>10764.41991178446</v>
      </c>
    </row>
    <row r="501" spans="1:11" hidden="1">
      <c r="A501" s="271" t="s">
        <v>782</v>
      </c>
      <c r="B501" s="271" t="s">
        <v>2176</v>
      </c>
      <c r="C501" s="272" t="s">
        <v>2177</v>
      </c>
      <c r="D501" s="272" t="s">
        <v>1537</v>
      </c>
      <c r="E501" s="275">
        <v>461287.26076230372</v>
      </c>
      <c r="F501" s="275">
        <v>202136.07766604147</v>
      </c>
      <c r="G501" s="275">
        <v>202136</v>
      </c>
      <c r="H501" s="165">
        <f>INDEX('3.  UC Calculations by Hospital'!BS:BS,(MATCH('IGT Commitments by Affiliation'!A:A,'3.  UC Calculations by Hospital'!B:B,0)))</f>
        <v>5603.09</v>
      </c>
      <c r="I501" s="165">
        <f>INDEX('3.  UC Calculations by Hospital'!BR:BR,(MATCH('IGT Commitments by Affiliation'!$A:$A,'3.  UC Calculations by Hospital'!$B:$B,0)))</f>
        <v>12786.618989814044</v>
      </c>
      <c r="J501" s="178">
        <v>0.99999961577348107</v>
      </c>
      <c r="K501" s="176">
        <f t="shared" si="7"/>
        <v>5603.0878471442338</v>
      </c>
    </row>
    <row r="502" spans="1:11" hidden="1">
      <c r="A502" s="271" t="s">
        <v>187</v>
      </c>
      <c r="B502" s="271" t="s">
        <v>1282</v>
      </c>
      <c r="C502" s="272" t="s">
        <v>2178</v>
      </c>
      <c r="D502" s="272" t="s">
        <v>1509</v>
      </c>
      <c r="E502" s="275">
        <v>26360249.199795682</v>
      </c>
      <c r="F502" s="275">
        <v>9745741.3781224675</v>
      </c>
      <c r="G502" s="275">
        <v>9745741.3800000008</v>
      </c>
      <c r="H502" s="165">
        <f>INDEX('3.  UC Calculations by Hospital'!BS:BS,(MATCH('IGT Commitments by Affiliation'!A:A,'3.  UC Calculations by Hospital'!B:B,0)))</f>
        <v>129027.42</v>
      </c>
      <c r="I502" s="165">
        <f>INDEX('3.  UC Calculations by Hospital'!BR:BR,(MATCH('IGT Commitments by Affiliation'!$A:$A,'3.  UC Calculations by Hospital'!$B:$B,0)))</f>
        <v>294448.71179548465</v>
      </c>
      <c r="J502" s="178">
        <v>1.0000000001926517</v>
      </c>
      <c r="K502" s="176">
        <f t="shared" si="7"/>
        <v>129027.42002485735</v>
      </c>
    </row>
  </sheetData>
  <autoFilter ref="A1:L502">
    <filterColumn colId="1">
      <filters>
        <filter val="Fort Duncan Medical Center"/>
      </filters>
    </filterColumn>
  </autoFilter>
  <sortState ref="A2:H462">
    <sortCondition ref="A2:A462"/>
  </sortState>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G27"/>
  <sheetViews>
    <sheetView workbookViewId="0">
      <selection activeCell="J7" sqref="J7"/>
    </sheetView>
  </sheetViews>
  <sheetFormatPr defaultRowHeight="12.75"/>
  <cols>
    <col min="1" max="1" width="11.7109375" bestFit="1" customWidth="1"/>
    <col min="2" max="2" width="22.5703125" style="6" bestFit="1" customWidth="1"/>
    <col min="3" max="3" width="70" bestFit="1" customWidth="1"/>
    <col min="4" max="5" width="14" bestFit="1" customWidth="1"/>
    <col min="6" max="6" width="26.5703125" customWidth="1"/>
    <col min="7" max="7" width="12.42578125" bestFit="1" customWidth="1"/>
  </cols>
  <sheetData>
    <row r="1" spans="1:7" ht="57.75" customHeight="1" thickBot="1">
      <c r="A1" s="295" t="s">
        <v>684</v>
      </c>
      <c r="B1" s="295" t="s">
        <v>598</v>
      </c>
      <c r="C1" s="295" t="s">
        <v>667</v>
      </c>
      <c r="D1" s="294" t="s">
        <v>1486</v>
      </c>
      <c r="E1" s="294" t="s">
        <v>784</v>
      </c>
      <c r="F1" s="294" t="s">
        <v>652</v>
      </c>
    </row>
    <row r="2" spans="1:7" s="6" customFormat="1" ht="38.25">
      <c r="A2" s="246" t="s">
        <v>1012</v>
      </c>
      <c r="B2" s="129" t="s">
        <v>599</v>
      </c>
      <c r="C2" s="130" t="s">
        <v>407</v>
      </c>
      <c r="D2" s="133">
        <v>-96413.195785005606</v>
      </c>
      <c r="E2" s="174">
        <f>D2*'1. UC Assumptions'!$C$19</f>
        <v>-42248.262392989454</v>
      </c>
      <c r="F2" s="79" t="s">
        <v>2180</v>
      </c>
      <c r="G2" s="93"/>
    </row>
    <row r="3" spans="1:7" s="6" customFormat="1" ht="40.5" customHeight="1">
      <c r="A3" s="246" t="s">
        <v>355</v>
      </c>
      <c r="B3" s="129" t="s">
        <v>599</v>
      </c>
      <c r="C3" s="130" t="s">
        <v>990</v>
      </c>
      <c r="D3" s="133">
        <v>-2903.6104546681163</v>
      </c>
      <c r="E3" s="174">
        <f>D3*'1. UC Assumptions'!$C$19</f>
        <v>-1272.3621012355684</v>
      </c>
      <c r="F3" s="79" t="s">
        <v>2180</v>
      </c>
      <c r="G3" s="93"/>
    </row>
    <row r="4" spans="1:7" s="6" customFormat="1" ht="44.25" customHeight="1">
      <c r="A4" s="246" t="s">
        <v>231</v>
      </c>
      <c r="B4" s="129" t="s">
        <v>599</v>
      </c>
      <c r="C4" s="130" t="s">
        <v>229</v>
      </c>
      <c r="D4" s="133">
        <v>-352193.94830933271</v>
      </c>
      <c r="E4" s="174">
        <f>D4*'1. UC Assumptions'!$C$19</f>
        <v>-154331.3881491496</v>
      </c>
      <c r="F4" s="79" t="s">
        <v>2180</v>
      </c>
      <c r="G4" s="93"/>
    </row>
    <row r="5" spans="1:7" s="6" customFormat="1" ht="45" customHeight="1">
      <c r="A5" s="246" t="s">
        <v>359</v>
      </c>
      <c r="B5" s="129" t="s">
        <v>599</v>
      </c>
      <c r="C5" s="130" t="s">
        <v>1130</v>
      </c>
      <c r="D5" s="133">
        <v>-159274.49951711521</v>
      </c>
      <c r="E5" s="174">
        <f>D5*'1. UC Assumptions'!$C$19</f>
        <v>-69794.085688399879</v>
      </c>
      <c r="F5" s="79" t="s">
        <v>2180</v>
      </c>
      <c r="G5" s="93"/>
    </row>
    <row r="6" spans="1:7" s="6" customFormat="1" ht="38.25">
      <c r="A6" s="130" t="s">
        <v>595</v>
      </c>
      <c r="B6" s="135" t="s">
        <v>601</v>
      </c>
      <c r="C6" s="130" t="s">
        <v>891</v>
      </c>
      <c r="D6" s="133">
        <v>-306842.33523372118</v>
      </c>
      <c r="E6" s="174">
        <f>D6*'1. UC Assumptions'!$C$19</f>
        <v>-134458.31129941661</v>
      </c>
      <c r="F6" s="79" t="s">
        <v>2180</v>
      </c>
      <c r="G6" s="93"/>
    </row>
    <row r="7" spans="1:7" s="6" customFormat="1">
      <c r="A7" s="130"/>
      <c r="B7" s="135"/>
      <c r="C7" s="130"/>
      <c r="D7" s="133"/>
      <c r="E7" s="174">
        <f>D7*'1. UC Assumptions'!$C$19</f>
        <v>0</v>
      </c>
      <c r="F7" s="134"/>
      <c r="G7" s="93"/>
    </row>
    <row r="8" spans="1:7" s="6" customFormat="1">
      <c r="A8" s="98"/>
      <c r="B8" s="130"/>
      <c r="C8" s="100"/>
      <c r="D8" s="92"/>
      <c r="E8" s="174">
        <f>D8*'1. UC Assumptions'!$C$19</f>
        <v>0</v>
      </c>
      <c r="F8" s="134"/>
      <c r="G8" s="93"/>
    </row>
    <row r="9" spans="1:7" s="6" customFormat="1">
      <c r="A9" s="98"/>
      <c r="B9" s="130"/>
      <c r="C9" s="100"/>
      <c r="D9" s="92"/>
      <c r="E9" s="174">
        <f>D9*'1. UC Assumptions'!$C$19</f>
        <v>0</v>
      </c>
      <c r="F9" s="134"/>
      <c r="G9" s="93"/>
    </row>
    <row r="10" spans="1:7" s="6" customFormat="1">
      <c r="A10" s="98"/>
      <c r="B10" s="130"/>
      <c r="C10" s="100"/>
      <c r="D10" s="92"/>
      <c r="E10" s="174">
        <f>D10*'1. UC Assumptions'!$C$19</f>
        <v>0</v>
      </c>
      <c r="F10" s="134"/>
      <c r="G10" s="93"/>
    </row>
    <row r="11" spans="1:7" s="6" customFormat="1">
      <c r="A11" s="98"/>
      <c r="B11" s="130"/>
      <c r="C11" s="100"/>
      <c r="D11" s="92"/>
      <c r="E11" s="174">
        <f>D11*'1. UC Assumptions'!$C$19</f>
        <v>0</v>
      </c>
      <c r="F11" s="134"/>
      <c r="G11" s="93"/>
    </row>
    <row r="12" spans="1:7" s="6" customFormat="1">
      <c r="A12" s="98"/>
      <c r="B12" s="130"/>
      <c r="C12" s="100"/>
      <c r="D12" s="92"/>
      <c r="E12" s="174">
        <f>D12*'1. UC Assumptions'!$C$19</f>
        <v>0</v>
      </c>
      <c r="F12" s="134"/>
      <c r="G12" s="93"/>
    </row>
    <row r="13" spans="1:7" s="6" customFormat="1">
      <c r="A13" s="98"/>
      <c r="B13" s="130"/>
      <c r="C13" s="100"/>
      <c r="D13" s="92"/>
      <c r="E13" s="174">
        <f>D13*'1. UC Assumptions'!$C$19</f>
        <v>0</v>
      </c>
      <c r="F13" s="134"/>
      <c r="G13" s="93"/>
    </row>
    <row r="14" spans="1:7" s="6" customFormat="1">
      <c r="A14" s="98"/>
      <c r="B14" s="130"/>
      <c r="C14" s="100"/>
      <c r="D14" s="92"/>
      <c r="E14" s="174">
        <f>D14*'1. UC Assumptions'!$C$19</f>
        <v>0</v>
      </c>
      <c r="F14" s="134"/>
      <c r="G14" s="93"/>
    </row>
    <row r="15" spans="1:7" s="6" customFormat="1">
      <c r="A15" s="98"/>
      <c r="B15" s="130"/>
      <c r="C15" s="100"/>
      <c r="D15" s="92"/>
      <c r="E15" s="174">
        <f>D15*'1. UC Assumptions'!$C$19</f>
        <v>0</v>
      </c>
      <c r="F15" s="134"/>
      <c r="G15" s="93"/>
    </row>
    <row r="16" spans="1:7" s="6" customFormat="1">
      <c r="A16" s="98"/>
      <c r="B16" s="130"/>
      <c r="C16" s="100"/>
      <c r="D16" s="92"/>
      <c r="E16" s="174">
        <f>D16*'1. UC Assumptions'!$C$19</f>
        <v>0</v>
      </c>
      <c r="F16" s="134"/>
      <c r="G16" s="93"/>
    </row>
    <row r="17" spans="1:7" s="6" customFormat="1">
      <c r="A17" s="98"/>
      <c r="B17" s="130"/>
      <c r="C17" s="100"/>
      <c r="D17" s="92"/>
      <c r="E17" s="174">
        <f>D17*'1. UC Assumptions'!$C$19</f>
        <v>0</v>
      </c>
      <c r="F17" s="134"/>
      <c r="G17" s="93"/>
    </row>
    <row r="18" spans="1:7" s="6" customFormat="1">
      <c r="A18" s="95"/>
      <c r="B18" s="128"/>
      <c r="C18" s="110"/>
      <c r="D18" s="92"/>
      <c r="E18" s="174">
        <f>D18*'1. UC Assumptions'!$C$19</f>
        <v>0</v>
      </c>
      <c r="F18" s="134"/>
      <c r="G18" s="93"/>
    </row>
    <row r="19" spans="1:7" s="6" customFormat="1">
      <c r="A19" s="95"/>
      <c r="B19" s="128"/>
      <c r="C19" s="110"/>
      <c r="D19" s="92"/>
      <c r="E19" s="174">
        <f>D19*'1. UC Assumptions'!$C$19</f>
        <v>0</v>
      </c>
      <c r="F19" s="134"/>
      <c r="G19" s="93"/>
    </row>
    <row r="20" spans="1:7" s="6" customFormat="1">
      <c r="A20" s="95"/>
      <c r="B20" s="128"/>
      <c r="C20" s="110"/>
      <c r="D20" s="92"/>
      <c r="E20" s="174">
        <f>D20*'1. UC Assumptions'!$C$19</f>
        <v>0</v>
      </c>
      <c r="F20" s="134"/>
      <c r="G20" s="93"/>
    </row>
    <row r="21" spans="1:7" s="6" customFormat="1">
      <c r="A21" s="98"/>
      <c r="B21" s="130"/>
      <c r="C21" s="100"/>
      <c r="D21" s="92"/>
      <c r="E21" s="174">
        <f>D21*'1. UC Assumptions'!$C$19</f>
        <v>0</v>
      </c>
      <c r="F21" s="134"/>
      <c r="G21" s="93"/>
    </row>
    <row r="22" spans="1:7">
      <c r="A22" s="36"/>
      <c r="B22" s="130"/>
      <c r="C22" s="37"/>
      <c r="D22" s="92"/>
      <c r="E22" s="174">
        <f>D22*'1. UC Assumptions'!$C$19</f>
        <v>0</v>
      </c>
      <c r="F22" s="92"/>
      <c r="G22" s="93"/>
    </row>
    <row r="23" spans="1:7">
      <c r="A23" s="36"/>
      <c r="B23" s="130"/>
      <c r="C23" s="37"/>
      <c r="D23" s="92"/>
      <c r="E23" s="174">
        <f>D23*'1. UC Assumptions'!$C$19</f>
        <v>0</v>
      </c>
      <c r="F23" s="92"/>
      <c r="G23" s="93"/>
    </row>
    <row r="24" spans="1:7">
      <c r="A24" s="36"/>
      <c r="B24" s="130"/>
      <c r="C24" s="37"/>
      <c r="D24" s="92"/>
      <c r="E24" s="174">
        <f>D24*'1. UC Assumptions'!$C$19</f>
        <v>0</v>
      </c>
      <c r="F24" s="92"/>
      <c r="G24" s="93"/>
    </row>
    <row r="25" spans="1:7">
      <c r="A25" s="36"/>
      <c r="B25" s="130"/>
      <c r="C25" s="37"/>
      <c r="D25" s="92"/>
      <c r="E25" s="174">
        <f>D25*'1. UC Assumptions'!$C$19</f>
        <v>0</v>
      </c>
      <c r="F25" s="92"/>
      <c r="G25" s="93"/>
    </row>
    <row r="26" spans="1:7">
      <c r="A26" s="38"/>
      <c r="B26" s="128"/>
      <c r="C26" s="38"/>
      <c r="D26" s="92"/>
      <c r="E26" s="174">
        <f>D26*'1. UC Assumptions'!$C$19</f>
        <v>0</v>
      </c>
      <c r="F26" s="92"/>
      <c r="G26" s="93"/>
    </row>
    <row r="27" spans="1:7">
      <c r="D27" s="94">
        <f>SUM(D2:D26)</f>
        <v>-917627.58929984283</v>
      </c>
      <c r="E27" s="94">
        <f>SUM(E2:E26)</f>
        <v>-402104.40963119105</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2"/>
  <sheetViews>
    <sheetView topLeftCell="C1" workbookViewId="0">
      <selection activeCell="J7" sqref="J7"/>
    </sheetView>
  </sheetViews>
  <sheetFormatPr defaultColWidth="9.140625" defaultRowHeight="12.75"/>
  <cols>
    <col min="1" max="1" width="10" style="6" bestFit="1" customWidth="1"/>
    <col min="2" max="2" width="45.5703125" style="6" bestFit="1" customWidth="1"/>
    <col min="3" max="3" width="7" style="6" bestFit="1" customWidth="1"/>
    <col min="4" max="4" width="11" style="6" bestFit="1" customWidth="1"/>
    <col min="5" max="5" width="14.42578125" style="6" bestFit="1" customWidth="1"/>
    <col min="6" max="6" width="23.140625" style="6" bestFit="1" customWidth="1"/>
    <col min="7" max="7" width="16.85546875" style="6" bestFit="1" customWidth="1"/>
    <col min="8" max="8" width="14.140625" style="6" bestFit="1" customWidth="1"/>
    <col min="9" max="9" width="14.5703125" style="6" bestFit="1" customWidth="1"/>
    <col min="10" max="10" width="20.85546875" style="6" bestFit="1" customWidth="1"/>
    <col min="11" max="11" width="21.85546875" style="6" bestFit="1" customWidth="1"/>
    <col min="12" max="12" width="20.7109375" style="6" bestFit="1" customWidth="1"/>
    <col min="13" max="13" width="19.5703125" style="6" bestFit="1" customWidth="1"/>
    <col min="14" max="15" width="21.85546875" style="6" bestFit="1" customWidth="1"/>
    <col min="16" max="16" width="22.85546875" style="6" bestFit="1" customWidth="1"/>
    <col min="17" max="17" width="29.140625" style="6" bestFit="1" customWidth="1"/>
    <col min="18" max="18" width="15.5703125" style="6" bestFit="1" customWidth="1"/>
    <col min="19" max="19" width="34.28515625" style="6" bestFit="1" customWidth="1"/>
    <col min="20" max="20" width="22.7109375" style="6" bestFit="1" customWidth="1"/>
    <col min="21" max="21" width="31" style="6" bestFit="1" customWidth="1"/>
    <col min="22" max="22" width="35.7109375" style="6" bestFit="1" customWidth="1"/>
    <col min="23" max="24" width="15.5703125" style="6" bestFit="1" customWidth="1"/>
    <col min="25" max="25" width="15" style="6" bestFit="1" customWidth="1"/>
    <col min="26" max="27" width="15.5703125" style="6" bestFit="1" customWidth="1"/>
    <col min="28" max="30" width="9.140625" style="6"/>
    <col min="31" max="31" width="15" style="6" bestFit="1" customWidth="1"/>
    <col min="32" max="16384" width="9.140625" style="6"/>
  </cols>
  <sheetData>
    <row r="1" spans="1:22" ht="38.25">
      <c r="A1" s="105" t="s">
        <v>1</v>
      </c>
      <c r="B1" s="105" t="s">
        <v>2</v>
      </c>
      <c r="C1" s="106" t="s">
        <v>598</v>
      </c>
      <c r="D1" s="107" t="s">
        <v>579</v>
      </c>
      <c r="E1" s="107" t="s">
        <v>582</v>
      </c>
      <c r="F1" s="105" t="s">
        <v>0</v>
      </c>
      <c r="G1" s="245" t="s">
        <v>1292</v>
      </c>
      <c r="H1" s="250" t="s">
        <v>560</v>
      </c>
      <c r="I1" s="106" t="s">
        <v>561</v>
      </c>
      <c r="J1" s="106" t="s">
        <v>818</v>
      </c>
      <c r="K1" s="106" t="s">
        <v>3</v>
      </c>
      <c r="L1" s="106" t="s">
        <v>5</v>
      </c>
      <c r="M1" s="106" t="s">
        <v>6</v>
      </c>
      <c r="N1" s="106" t="s">
        <v>1295</v>
      </c>
      <c r="O1" s="106" t="s">
        <v>606</v>
      </c>
      <c r="P1" s="106" t="s">
        <v>8</v>
      </c>
      <c r="Q1" s="106" t="s">
        <v>9</v>
      </c>
      <c r="R1" s="106" t="s">
        <v>10</v>
      </c>
      <c r="S1" s="106" t="s">
        <v>11</v>
      </c>
      <c r="T1" s="106" t="s">
        <v>12</v>
      </c>
      <c r="U1" s="1" t="s">
        <v>607</v>
      </c>
      <c r="V1" s="1" t="s">
        <v>632</v>
      </c>
    </row>
    <row r="2" spans="1:22">
      <c r="A2" s="130" t="s">
        <v>964</v>
      </c>
      <c r="B2" s="130" t="s">
        <v>963</v>
      </c>
      <c r="C2" s="129" t="s">
        <v>580</v>
      </c>
      <c r="D2" s="130"/>
      <c r="E2" s="130"/>
      <c r="F2" s="130" t="s">
        <v>1092</v>
      </c>
      <c r="G2" s="246" t="s">
        <v>1311</v>
      </c>
      <c r="H2" s="246" t="s">
        <v>568</v>
      </c>
      <c r="I2" s="101"/>
      <c r="J2" s="125" t="s">
        <v>1312</v>
      </c>
      <c r="K2" s="136">
        <v>-31942321.872805994</v>
      </c>
      <c r="L2" s="136">
        <v>2622158</v>
      </c>
      <c r="M2" s="136">
        <v>-30870392.71252241</v>
      </c>
      <c r="N2" s="136">
        <v>0</v>
      </c>
      <c r="O2" s="136">
        <v>-30870392.71252241</v>
      </c>
      <c r="P2" s="136">
        <v>3637159</v>
      </c>
      <c r="Q2" s="136">
        <v>0</v>
      </c>
      <c r="R2" s="136">
        <v>5593733</v>
      </c>
      <c r="S2" s="136">
        <v>0</v>
      </c>
      <c r="T2" s="136">
        <v>0</v>
      </c>
      <c r="U2" s="63">
        <v>9230892</v>
      </c>
      <c r="V2" s="63">
        <v>-21639500.71252241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2"/>
  <sheetViews>
    <sheetView workbookViewId="0">
      <selection activeCell="J7" sqref="J7"/>
    </sheetView>
  </sheetViews>
  <sheetFormatPr defaultColWidth="20.28515625" defaultRowHeight="12.75"/>
  <cols>
    <col min="1" max="5" width="20.28515625" style="6"/>
    <col min="6" max="6" width="71.42578125" style="6" bestFit="1" customWidth="1"/>
    <col min="7" max="16384" width="20.28515625" style="6"/>
  </cols>
  <sheetData>
    <row r="1" spans="1:24" ht="51">
      <c r="A1" s="105" t="s">
        <v>1</v>
      </c>
      <c r="B1" s="105" t="s">
        <v>2</v>
      </c>
      <c r="C1" s="106" t="s">
        <v>598</v>
      </c>
      <c r="D1" s="107" t="s">
        <v>579</v>
      </c>
      <c r="E1" s="107" t="s">
        <v>582</v>
      </c>
      <c r="F1" s="105" t="s">
        <v>0</v>
      </c>
      <c r="G1" s="245" t="s">
        <v>1292</v>
      </c>
      <c r="H1" s="250" t="s">
        <v>560</v>
      </c>
      <c r="I1" s="106" t="s">
        <v>561</v>
      </c>
      <c r="J1" s="106" t="s">
        <v>818</v>
      </c>
      <c r="K1" s="106" t="s">
        <v>3</v>
      </c>
      <c r="L1" s="106" t="s">
        <v>5</v>
      </c>
      <c r="M1" s="106" t="s">
        <v>6</v>
      </c>
      <c r="N1" s="106" t="s">
        <v>1295</v>
      </c>
      <c r="O1" s="106" t="s">
        <v>606</v>
      </c>
      <c r="P1" s="106" t="s">
        <v>8</v>
      </c>
      <c r="Q1" s="106" t="s">
        <v>9</v>
      </c>
      <c r="R1" s="106" t="s">
        <v>10</v>
      </c>
      <c r="S1" s="106" t="s">
        <v>11</v>
      </c>
      <c r="T1" s="106" t="s">
        <v>12</v>
      </c>
      <c r="U1" s="1" t="s">
        <v>607</v>
      </c>
      <c r="V1" s="1" t="s">
        <v>632</v>
      </c>
      <c r="W1" s="43" t="s">
        <v>1476</v>
      </c>
      <c r="X1" s="43" t="s">
        <v>1477</v>
      </c>
    </row>
    <row r="2" spans="1:24" ht="60" customHeight="1">
      <c r="A2" s="130" t="s">
        <v>788</v>
      </c>
      <c r="B2" s="130" t="s">
        <v>1030</v>
      </c>
      <c r="C2" s="129" t="s">
        <v>580</v>
      </c>
      <c r="D2" s="130" t="s">
        <v>604</v>
      </c>
      <c r="E2" s="130"/>
      <c r="F2" s="130" t="s">
        <v>1160</v>
      </c>
      <c r="G2" s="249" t="s">
        <v>1488</v>
      </c>
      <c r="H2" s="246" t="s">
        <v>1470</v>
      </c>
      <c r="I2" s="101"/>
      <c r="J2" s="125">
        <v>1</v>
      </c>
      <c r="K2" s="136">
        <v>905130.64721688803</v>
      </c>
      <c r="L2" s="136">
        <v>654260</v>
      </c>
      <c r="M2" s="136">
        <v>1641839.4481235493</v>
      </c>
      <c r="N2" s="136">
        <v>201833.15</v>
      </c>
      <c r="O2" s="136">
        <v>1440006.2981235494</v>
      </c>
      <c r="P2" s="136">
        <v>163139</v>
      </c>
      <c r="Q2" s="136">
        <v>0</v>
      </c>
      <c r="R2" s="136">
        <v>0</v>
      </c>
      <c r="S2" s="136">
        <v>0</v>
      </c>
      <c r="T2" s="136">
        <v>0</v>
      </c>
      <c r="U2" s="63">
        <v>163139</v>
      </c>
      <c r="V2" s="63">
        <v>1603145.2981235494</v>
      </c>
      <c r="W2" s="136">
        <v>0</v>
      </c>
      <c r="X2" s="136">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B930FC1BDB874A9416BCD463C99321" ma:contentTypeVersion="0" ma:contentTypeDescription="Create a new document." ma:contentTypeScope="" ma:versionID="3424641858992d51ca91e3bb48ec4ea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CDECC3-6109-4686-B654-3EF827C880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A87047B-E78B-42F4-A347-73C872E4B4D2}">
  <ds:schemaRefs>
    <ds:schemaRef ds:uri="http://schemas.openxmlformats.org/package/2006/metadata/core-properties"/>
    <ds:schemaRef ds:uri="http://schemas.microsoft.com/office/2006/metadata/properties"/>
    <ds:schemaRef ds:uri="http://schemas.microsoft.com/office/2006/documentManagement/types"/>
    <ds:schemaRef ds:uri="http://purl.org/dc/terms/"/>
    <ds:schemaRef ds:uri="http://purl.org/dc/elements/1.1/"/>
    <ds:schemaRef ds:uri="http://schemas.microsoft.com/office/infopath/2007/PartnerControls"/>
    <ds:schemaRef ds:uri="http://purl.org/dc/dcmitype/"/>
    <ds:schemaRef ds:uri="http://www.w3.org/XML/1998/namespace"/>
  </ds:schemaRefs>
</ds:datastoreItem>
</file>

<file path=customXml/itemProps3.xml><?xml version="1.0" encoding="utf-8"?>
<ds:datastoreItem xmlns:ds="http://schemas.openxmlformats.org/officeDocument/2006/customXml" ds:itemID="{8D11646E-1D7B-41D4-8F2C-184E64272A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1. UC Assumptions</vt:lpstr>
      <vt:lpstr>2. UC Pool Allocations by Type</vt:lpstr>
      <vt:lpstr>3.  UC Calculations by Hospital</vt:lpstr>
      <vt:lpstr>State YTD Payments</vt:lpstr>
      <vt:lpstr>DY 6 UC IGT Commitments by TPI</vt:lpstr>
      <vt:lpstr>IGT Commitments by Affiliation</vt:lpstr>
      <vt:lpstr>Recoupments</vt:lpstr>
      <vt:lpstr>Removed Due to Negative Costs</vt:lpstr>
      <vt:lpstr>Removed (No Active Affiliation)</vt:lpstr>
      <vt:lpstr>Not Participating</vt:lpstr>
      <vt:lpstr>2017 DSH Assumptions</vt:lpstr>
      <vt:lpstr>Total 2017 DSH IGT UP Class 1</vt:lpstr>
    </vt:vector>
  </TitlesOfParts>
  <Company>HHSC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Fine,Mance (HHSC)</cp:lastModifiedBy>
  <cp:lastPrinted>2017-09-05T15:58:43Z</cp:lastPrinted>
  <dcterms:created xsi:type="dcterms:W3CDTF">2015-04-19T21:33:27Z</dcterms:created>
  <dcterms:modified xsi:type="dcterms:W3CDTF">2019-02-22T22:58:38Z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0x01010058B930FC1BDB874A9416BCD463C99321</vt:lpwstr>
  </property>
</Properties>
</file>