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2" windowWidth="6588" windowHeight="5868" tabRatio="891"/>
  </bookViews>
  <sheets>
    <sheet name="Wages, Taxes and Workers' Comp" sheetId="24" r:id="rId1"/>
    <sheet name="Day Hab Worksheet" sheetId="54" r:id="rId2"/>
    <sheet name="Non-Day Hab Worksheet" sheetId="59" r:id="rId3"/>
    <sheet name="DH Rates" sheetId="60" r:id="rId4"/>
    <sheet name="NDH Rates" sheetId="61" r:id="rId5"/>
  </sheets>
  <definedNames>
    <definedName name="_xlnm.Print_Area" localSheetId="1">'Day Hab Worksheet'!$A$1:$P$75</definedName>
    <definedName name="_xlnm.Print_Area" localSheetId="2">'Non-Day Hab Worksheet'!$A$1:$P$125</definedName>
  </definedNames>
  <calcPr calcId="152511"/>
</workbook>
</file>

<file path=xl/calcChain.xml><?xml version="1.0" encoding="utf-8"?>
<calcChain xmlns="http://schemas.openxmlformats.org/spreadsheetml/2006/main">
  <c r="C107" i="59" l="1"/>
  <c r="C81" i="59" l="1"/>
  <c r="I118" i="59" l="1"/>
  <c r="K93" i="59" l="1"/>
  <c r="G93" i="59"/>
  <c r="C93" i="59" l="1"/>
  <c r="I81" i="59" l="1"/>
  <c r="K105" i="59" l="1"/>
  <c r="K103" i="59"/>
  <c r="K101" i="59"/>
  <c r="K99" i="59"/>
  <c r="K97" i="59"/>
  <c r="K95" i="59"/>
  <c r="K91" i="59"/>
  <c r="K89" i="59"/>
  <c r="K87" i="59"/>
  <c r="K85" i="59"/>
  <c r="K83" i="59"/>
  <c r="K81" i="59"/>
  <c r="G105" i="59"/>
  <c r="G103" i="59"/>
  <c r="G101" i="59"/>
  <c r="G99" i="59"/>
  <c r="G97" i="59"/>
  <c r="G95" i="59"/>
  <c r="G91" i="59"/>
  <c r="G89" i="59"/>
  <c r="G87" i="59"/>
  <c r="G85" i="59"/>
  <c r="G83" i="59"/>
  <c r="G81" i="59"/>
  <c r="C105" i="59"/>
  <c r="C103" i="59"/>
  <c r="C101" i="59"/>
  <c r="C99" i="59"/>
  <c r="C97" i="59"/>
  <c r="C95" i="59"/>
  <c r="C91" i="59"/>
  <c r="C89" i="59"/>
  <c r="C87" i="59"/>
  <c r="C85" i="59"/>
  <c r="C83" i="59" l="1"/>
  <c r="I120" i="59" l="1"/>
  <c r="K55" i="54"/>
  <c r="K53" i="54"/>
  <c r="K51" i="54"/>
  <c r="K49" i="54"/>
  <c r="K47" i="54"/>
  <c r="K45" i="54"/>
  <c r="G55" i="54"/>
  <c r="G53" i="54"/>
  <c r="G51" i="54"/>
  <c r="G49" i="54"/>
  <c r="G47" i="54"/>
  <c r="G45" i="54"/>
  <c r="C55" i="54"/>
  <c r="C53" i="54"/>
  <c r="C51" i="54"/>
  <c r="C49" i="54"/>
  <c r="C47" i="54"/>
  <c r="C45" i="54"/>
  <c r="N40" i="59" l="1"/>
  <c r="N21" i="54" l="1"/>
  <c r="M81" i="59" l="1"/>
  <c r="E81" i="59"/>
  <c r="E99" i="59"/>
  <c r="E91" i="59"/>
  <c r="P6" i="61"/>
  <c r="P7" i="61" s="1"/>
  <c r="P8" i="61" s="1"/>
  <c r="P9" i="61" s="1"/>
  <c r="P10" i="61" s="1"/>
  <c r="P11" i="61" s="1"/>
  <c r="P12" i="61" s="1"/>
  <c r="P13" i="61" s="1"/>
  <c r="P14" i="61" s="1"/>
  <c r="P15" i="61" s="1"/>
  <c r="P16" i="61" s="1"/>
  <c r="P17" i="61" s="1"/>
  <c r="P18" i="61" s="1"/>
  <c r="P19" i="61" s="1"/>
  <c r="P20" i="61" s="1"/>
  <c r="P21" i="61" s="1"/>
  <c r="P22" i="61" s="1"/>
  <c r="P23" i="61" s="1"/>
  <c r="P24" i="61" s="1"/>
  <c r="P25" i="61" s="1"/>
  <c r="P26" i="61" s="1"/>
  <c r="P27" i="61" s="1"/>
  <c r="P28" i="61" s="1"/>
  <c r="P29" i="61" s="1"/>
  <c r="P30" i="61" s="1"/>
  <c r="O6" i="61"/>
  <c r="O7" i="61" s="1"/>
  <c r="O8" i="61" s="1"/>
  <c r="O9" i="61" s="1"/>
  <c r="O10" i="61" s="1"/>
  <c r="O11" i="61" s="1"/>
  <c r="O12" i="61" s="1"/>
  <c r="O13" i="61" s="1"/>
  <c r="O14" i="61" s="1"/>
  <c r="O15" i="61" s="1"/>
  <c r="O16" i="61" s="1"/>
  <c r="O17" i="61" s="1"/>
  <c r="O18" i="61" s="1"/>
  <c r="O19" i="61" s="1"/>
  <c r="O20" i="61" s="1"/>
  <c r="O21" i="61" s="1"/>
  <c r="O22" i="61" s="1"/>
  <c r="O23" i="61" s="1"/>
  <c r="O24" i="61" s="1"/>
  <c r="O25" i="61" s="1"/>
  <c r="O26" i="61" s="1"/>
  <c r="O27" i="61" s="1"/>
  <c r="O28" i="61" s="1"/>
  <c r="O29" i="61" s="1"/>
  <c r="O30" i="61" s="1"/>
  <c r="M105" i="59"/>
  <c r="I105" i="59"/>
  <c r="E105" i="59"/>
  <c r="M103" i="59"/>
  <c r="I103" i="59"/>
  <c r="E103" i="59"/>
  <c r="M101" i="59"/>
  <c r="I101" i="59"/>
  <c r="E101" i="59"/>
  <c r="M99" i="59"/>
  <c r="I99" i="59"/>
  <c r="M97" i="59"/>
  <c r="I97" i="59"/>
  <c r="E97" i="59"/>
  <c r="M95" i="59"/>
  <c r="I95" i="59"/>
  <c r="E95" i="59"/>
  <c r="M93" i="59"/>
  <c r="I93" i="59"/>
  <c r="E93" i="59"/>
  <c r="M91" i="59" l="1"/>
  <c r="I91" i="59"/>
  <c r="M89" i="59"/>
  <c r="I89" i="59"/>
  <c r="E89" i="59"/>
  <c r="M87" i="59"/>
  <c r="I87" i="59"/>
  <c r="E87" i="59"/>
  <c r="M85" i="59"/>
  <c r="I85" i="59"/>
  <c r="E85" i="59"/>
  <c r="M83" i="59"/>
  <c r="I83" i="59"/>
  <c r="E83" i="59"/>
  <c r="M55" i="54"/>
  <c r="I55" i="54"/>
  <c r="E55" i="54"/>
  <c r="M53" i="54"/>
  <c r="I53" i="54"/>
  <c r="E53" i="54"/>
  <c r="M51" i="54"/>
  <c r="I51" i="54"/>
  <c r="E51" i="54"/>
  <c r="M49" i="54"/>
  <c r="I49" i="54"/>
  <c r="E49" i="54"/>
  <c r="M47" i="54"/>
  <c r="I47" i="54"/>
  <c r="E47" i="54"/>
  <c r="M45" i="54"/>
  <c r="I45" i="54"/>
  <c r="E45" i="54"/>
  <c r="N9" i="61"/>
  <c r="N10" i="61" s="1"/>
  <c r="N11" i="61" s="1"/>
  <c r="N12" i="61" s="1"/>
  <c r="N13" i="61" s="1"/>
  <c r="N14" i="61" s="1"/>
  <c r="N15" i="61" s="1"/>
  <c r="N16" i="61" s="1"/>
  <c r="N17" i="61" s="1"/>
  <c r="N18" i="61" s="1"/>
  <c r="N19" i="61" s="1"/>
  <c r="N20" i="61" s="1"/>
  <c r="N21" i="61" s="1"/>
  <c r="N22" i="61" s="1"/>
  <c r="N23" i="61" s="1"/>
  <c r="N24" i="61" s="1"/>
  <c r="N25" i="61" s="1"/>
  <c r="N26" i="61" s="1"/>
  <c r="N27" i="61" s="1"/>
  <c r="N28" i="61" s="1"/>
  <c r="N29" i="61" s="1"/>
  <c r="N30" i="61" s="1"/>
  <c r="F9" i="61"/>
  <c r="F10" i="61" s="1"/>
  <c r="F11" i="61" s="1"/>
  <c r="F12" i="61" s="1"/>
  <c r="F13" i="61" s="1"/>
  <c r="F14" i="61" s="1"/>
  <c r="F15" i="61" s="1"/>
  <c r="F16" i="61" s="1"/>
  <c r="F17" i="61" s="1"/>
  <c r="F18" i="61" s="1"/>
  <c r="F19" i="61" s="1"/>
  <c r="F20" i="61" s="1"/>
  <c r="F21" i="61" s="1"/>
  <c r="F22" i="61" s="1"/>
  <c r="F23" i="61" s="1"/>
  <c r="F24" i="61" s="1"/>
  <c r="F25" i="61" s="1"/>
  <c r="F26" i="61" s="1"/>
  <c r="F27" i="61" s="1"/>
  <c r="F28" i="61" s="1"/>
  <c r="F29" i="61" s="1"/>
  <c r="F30" i="61" s="1"/>
  <c r="M8" i="61"/>
  <c r="M9" i="61" s="1"/>
  <c r="M10" i="61" s="1"/>
  <c r="M11" i="61" s="1"/>
  <c r="M12" i="61" s="1"/>
  <c r="M13" i="61" s="1"/>
  <c r="M14" i="61" s="1"/>
  <c r="M15" i="61" s="1"/>
  <c r="M16" i="61" s="1"/>
  <c r="M17" i="61" s="1"/>
  <c r="M18" i="61" s="1"/>
  <c r="M19" i="61" s="1"/>
  <c r="M20" i="61" s="1"/>
  <c r="M21" i="61" s="1"/>
  <c r="M22" i="61" s="1"/>
  <c r="M23" i="61" s="1"/>
  <c r="M24" i="61" s="1"/>
  <c r="M25" i="61" s="1"/>
  <c r="M26" i="61" s="1"/>
  <c r="M27" i="61" s="1"/>
  <c r="M28" i="61" s="1"/>
  <c r="M29" i="61" s="1"/>
  <c r="M30" i="61" s="1"/>
  <c r="K8" i="61"/>
  <c r="K9" i="61" s="1"/>
  <c r="K10" i="61" s="1"/>
  <c r="K11" i="61" s="1"/>
  <c r="K12" i="61" s="1"/>
  <c r="K13" i="61" s="1"/>
  <c r="K14" i="61" s="1"/>
  <c r="K15" i="61" s="1"/>
  <c r="K16" i="61" s="1"/>
  <c r="K17" i="61" s="1"/>
  <c r="K18" i="61" s="1"/>
  <c r="K19" i="61" s="1"/>
  <c r="K20" i="61" s="1"/>
  <c r="K21" i="61" s="1"/>
  <c r="K22" i="61" s="1"/>
  <c r="K23" i="61" s="1"/>
  <c r="K24" i="61" s="1"/>
  <c r="K25" i="61" s="1"/>
  <c r="K26" i="61" s="1"/>
  <c r="K27" i="61" s="1"/>
  <c r="K28" i="61" s="1"/>
  <c r="K29" i="61" s="1"/>
  <c r="K30" i="61" s="1"/>
  <c r="E8" i="61"/>
  <c r="E9" i="61" s="1"/>
  <c r="E10" i="61" s="1"/>
  <c r="E11" i="61" s="1"/>
  <c r="E12" i="61" s="1"/>
  <c r="E13" i="61" s="1"/>
  <c r="E14" i="61" s="1"/>
  <c r="E15" i="61" s="1"/>
  <c r="E16" i="61" s="1"/>
  <c r="E17" i="61" s="1"/>
  <c r="E18" i="61" s="1"/>
  <c r="E19" i="61" s="1"/>
  <c r="E20" i="61" s="1"/>
  <c r="E21" i="61" s="1"/>
  <c r="E22" i="61" s="1"/>
  <c r="E23" i="61" s="1"/>
  <c r="E24" i="61" s="1"/>
  <c r="E25" i="61" s="1"/>
  <c r="E26" i="61" s="1"/>
  <c r="E27" i="61" s="1"/>
  <c r="E28" i="61" s="1"/>
  <c r="E29" i="61" s="1"/>
  <c r="E30" i="61" s="1"/>
  <c r="C8" i="61"/>
  <c r="C9" i="61" s="1"/>
  <c r="C10" i="61" s="1"/>
  <c r="C11" i="61" s="1"/>
  <c r="C12" i="61" s="1"/>
  <c r="C13" i="61" s="1"/>
  <c r="C14" i="61" s="1"/>
  <c r="C15" i="61" s="1"/>
  <c r="C16" i="61" s="1"/>
  <c r="C17" i="61" s="1"/>
  <c r="C18" i="61" s="1"/>
  <c r="C19" i="61" s="1"/>
  <c r="C20" i="61" s="1"/>
  <c r="C21" i="61" s="1"/>
  <c r="C22" i="61" s="1"/>
  <c r="C23" i="61" s="1"/>
  <c r="C24" i="61" s="1"/>
  <c r="C25" i="61" s="1"/>
  <c r="C26" i="61" s="1"/>
  <c r="C27" i="61" s="1"/>
  <c r="C28" i="61" s="1"/>
  <c r="C29" i="61" s="1"/>
  <c r="C30" i="61" s="1"/>
  <c r="N7" i="61"/>
  <c r="N8" i="61" s="1"/>
  <c r="L7" i="61"/>
  <c r="L8" i="61" s="1"/>
  <c r="L9" i="61" s="1"/>
  <c r="L10" i="61" s="1"/>
  <c r="L11" i="61" s="1"/>
  <c r="L12" i="61" s="1"/>
  <c r="L13" i="61" s="1"/>
  <c r="L14" i="61" s="1"/>
  <c r="L15" i="61" s="1"/>
  <c r="L16" i="61" s="1"/>
  <c r="L17" i="61" s="1"/>
  <c r="L18" i="61" s="1"/>
  <c r="L19" i="61" s="1"/>
  <c r="L20" i="61" s="1"/>
  <c r="L21" i="61" s="1"/>
  <c r="L22" i="61" s="1"/>
  <c r="L23" i="61" s="1"/>
  <c r="L24" i="61" s="1"/>
  <c r="L25" i="61" s="1"/>
  <c r="L26" i="61" s="1"/>
  <c r="L27" i="61" s="1"/>
  <c r="L28" i="61" s="1"/>
  <c r="L29" i="61" s="1"/>
  <c r="L30" i="61" s="1"/>
  <c r="J7" i="61"/>
  <c r="J8" i="61" s="1"/>
  <c r="J9" i="61" s="1"/>
  <c r="J10" i="61" s="1"/>
  <c r="J11" i="61" s="1"/>
  <c r="J12" i="61" s="1"/>
  <c r="J13" i="61" s="1"/>
  <c r="J14" i="61" s="1"/>
  <c r="J15" i="61" s="1"/>
  <c r="J16" i="61" s="1"/>
  <c r="J17" i="61" s="1"/>
  <c r="J18" i="61" s="1"/>
  <c r="J19" i="61" s="1"/>
  <c r="J20" i="61" s="1"/>
  <c r="J21" i="61" s="1"/>
  <c r="J22" i="61" s="1"/>
  <c r="J23" i="61" s="1"/>
  <c r="J24" i="61" s="1"/>
  <c r="J25" i="61" s="1"/>
  <c r="J26" i="61" s="1"/>
  <c r="J27" i="61" s="1"/>
  <c r="J28" i="61" s="1"/>
  <c r="J29" i="61" s="1"/>
  <c r="J30" i="61" s="1"/>
  <c r="H7" i="61"/>
  <c r="H8" i="61" s="1"/>
  <c r="H9" i="61" s="1"/>
  <c r="H10" i="61" s="1"/>
  <c r="H11" i="61" s="1"/>
  <c r="H12" i="61" s="1"/>
  <c r="H13" i="61" s="1"/>
  <c r="H14" i="61" s="1"/>
  <c r="H15" i="61" s="1"/>
  <c r="H16" i="61" s="1"/>
  <c r="H17" i="61" s="1"/>
  <c r="H18" i="61" s="1"/>
  <c r="H19" i="61" s="1"/>
  <c r="H20" i="61" s="1"/>
  <c r="H21" i="61" s="1"/>
  <c r="H22" i="61" s="1"/>
  <c r="H23" i="61" s="1"/>
  <c r="H24" i="61" s="1"/>
  <c r="H25" i="61" s="1"/>
  <c r="H26" i="61" s="1"/>
  <c r="H27" i="61" s="1"/>
  <c r="H28" i="61" s="1"/>
  <c r="H29" i="61" s="1"/>
  <c r="H30" i="61" s="1"/>
  <c r="F7" i="61"/>
  <c r="F8" i="61" s="1"/>
  <c r="D7" i="61"/>
  <c r="D8" i="61" s="1"/>
  <c r="D9" i="61" s="1"/>
  <c r="D10" i="61" s="1"/>
  <c r="D11" i="61" s="1"/>
  <c r="D12" i="61" s="1"/>
  <c r="D13" i="61" s="1"/>
  <c r="D14" i="61" s="1"/>
  <c r="D15" i="61" s="1"/>
  <c r="D16" i="61" s="1"/>
  <c r="D17" i="61" s="1"/>
  <c r="D18" i="61" s="1"/>
  <c r="D19" i="61" s="1"/>
  <c r="D20" i="61" s="1"/>
  <c r="D21" i="61" s="1"/>
  <c r="D22" i="61" s="1"/>
  <c r="D23" i="61" s="1"/>
  <c r="D24" i="61" s="1"/>
  <c r="D25" i="61" s="1"/>
  <c r="D26" i="61" s="1"/>
  <c r="D27" i="61" s="1"/>
  <c r="D28" i="61" s="1"/>
  <c r="D29" i="61" s="1"/>
  <c r="D30" i="61" s="1"/>
  <c r="B7" i="6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B30" i="61" s="1"/>
  <c r="N6" i="61"/>
  <c r="M6" i="61"/>
  <c r="M7" i="61" s="1"/>
  <c r="L6" i="61"/>
  <c r="K6" i="61"/>
  <c r="K7" i="61" s="1"/>
  <c r="J6" i="61"/>
  <c r="I6" i="61"/>
  <c r="I7" i="61" s="1"/>
  <c r="I8" i="61" s="1"/>
  <c r="I9" i="61" s="1"/>
  <c r="I10" i="61" s="1"/>
  <c r="I11" i="61" s="1"/>
  <c r="I12" i="61" s="1"/>
  <c r="I13" i="61" s="1"/>
  <c r="I14" i="61" s="1"/>
  <c r="I15" i="61" s="1"/>
  <c r="I16" i="61" s="1"/>
  <c r="I17" i="61" s="1"/>
  <c r="I18" i="61" s="1"/>
  <c r="I19" i="61" s="1"/>
  <c r="I20" i="61" s="1"/>
  <c r="I21" i="61" s="1"/>
  <c r="I22" i="61" s="1"/>
  <c r="I23" i="61" s="1"/>
  <c r="I24" i="61" s="1"/>
  <c r="I25" i="61" s="1"/>
  <c r="I26" i="61" s="1"/>
  <c r="I27" i="61" s="1"/>
  <c r="I28" i="61" s="1"/>
  <c r="I29" i="61" s="1"/>
  <c r="I30" i="61" s="1"/>
  <c r="H6" i="61"/>
  <c r="G6" i="61"/>
  <c r="G7" i="61" s="1"/>
  <c r="G8" i="61" s="1"/>
  <c r="G9" i="61" s="1"/>
  <c r="G10" i="61" s="1"/>
  <c r="G11" i="61" s="1"/>
  <c r="G12" i="61" s="1"/>
  <c r="G13" i="61" s="1"/>
  <c r="G14" i="61" s="1"/>
  <c r="G15" i="61" s="1"/>
  <c r="G16" i="61" s="1"/>
  <c r="G17" i="61" s="1"/>
  <c r="G18" i="61" s="1"/>
  <c r="G19" i="61" s="1"/>
  <c r="G20" i="61" s="1"/>
  <c r="G21" i="61" s="1"/>
  <c r="G22" i="61" s="1"/>
  <c r="G23" i="61" s="1"/>
  <c r="G24" i="61" s="1"/>
  <c r="G25" i="61" s="1"/>
  <c r="G26" i="61" s="1"/>
  <c r="G27" i="61" s="1"/>
  <c r="G28" i="61" s="1"/>
  <c r="G29" i="61" s="1"/>
  <c r="G30" i="61" s="1"/>
  <c r="F6" i="61"/>
  <c r="E6" i="61"/>
  <c r="E7" i="61" s="1"/>
  <c r="D6" i="61"/>
  <c r="C6" i="61"/>
  <c r="C7" i="61" s="1"/>
  <c r="B6" i="61"/>
  <c r="G4" i="60"/>
  <c r="G5" i="60" s="1"/>
  <c r="G6" i="60" s="1"/>
  <c r="G7" i="60" s="1"/>
  <c r="G8" i="60" s="1"/>
  <c r="G9" i="60" s="1"/>
  <c r="G10" i="60" s="1"/>
  <c r="G11" i="60" s="1"/>
  <c r="G12" i="60" s="1"/>
  <c r="G13" i="60" s="1"/>
  <c r="G14" i="60" s="1"/>
  <c r="G15" i="60" s="1"/>
  <c r="G16" i="60" s="1"/>
  <c r="G17" i="60" s="1"/>
  <c r="G18" i="60" s="1"/>
  <c r="G19" i="60" s="1"/>
  <c r="G20" i="60" s="1"/>
  <c r="G21" i="60" s="1"/>
  <c r="G22" i="60" s="1"/>
  <c r="G23" i="60" s="1"/>
  <c r="G24" i="60" s="1"/>
  <c r="G25" i="60" s="1"/>
  <c r="G26" i="60" s="1"/>
  <c r="G27" i="60" s="1"/>
  <c r="G28" i="60" s="1"/>
  <c r="F4" i="60"/>
  <c r="F5" i="60" s="1"/>
  <c r="F6" i="60" s="1"/>
  <c r="F7" i="60" s="1"/>
  <c r="F8" i="60" s="1"/>
  <c r="F9" i="60" s="1"/>
  <c r="F10" i="60" s="1"/>
  <c r="F11" i="60" s="1"/>
  <c r="F12" i="60" s="1"/>
  <c r="F13" i="60" s="1"/>
  <c r="F14" i="60" s="1"/>
  <c r="F15" i="60" s="1"/>
  <c r="F16" i="60" s="1"/>
  <c r="F17" i="60" s="1"/>
  <c r="F18" i="60" s="1"/>
  <c r="F19" i="60" s="1"/>
  <c r="F20" i="60" s="1"/>
  <c r="F21" i="60" s="1"/>
  <c r="F22" i="60" s="1"/>
  <c r="F23" i="60" s="1"/>
  <c r="F24" i="60" s="1"/>
  <c r="F25" i="60" s="1"/>
  <c r="F26" i="60" s="1"/>
  <c r="F27" i="60" s="1"/>
  <c r="F28" i="60" s="1"/>
  <c r="E4" i="60"/>
  <c r="E5" i="60" s="1"/>
  <c r="E6" i="60" s="1"/>
  <c r="E7" i="60" s="1"/>
  <c r="E8" i="60" s="1"/>
  <c r="E9" i="60" s="1"/>
  <c r="E10" i="60" s="1"/>
  <c r="E11" i="60" s="1"/>
  <c r="E12" i="60" s="1"/>
  <c r="E13" i="60" s="1"/>
  <c r="E14" i="60" s="1"/>
  <c r="E15" i="60" s="1"/>
  <c r="E16" i="60" s="1"/>
  <c r="E17" i="60" s="1"/>
  <c r="E18" i="60" s="1"/>
  <c r="E19" i="60" s="1"/>
  <c r="E20" i="60" s="1"/>
  <c r="E21" i="60" s="1"/>
  <c r="E22" i="60" s="1"/>
  <c r="E23" i="60" s="1"/>
  <c r="E24" i="60" s="1"/>
  <c r="E25" i="60" s="1"/>
  <c r="E26" i="60" s="1"/>
  <c r="E27" i="60" s="1"/>
  <c r="E28" i="60" s="1"/>
  <c r="D4" i="60"/>
  <c r="D5" i="60" s="1"/>
  <c r="D6" i="60" s="1"/>
  <c r="D7" i="60" s="1"/>
  <c r="D8" i="60" s="1"/>
  <c r="D9" i="60" s="1"/>
  <c r="D10" i="60" s="1"/>
  <c r="D11" i="60" s="1"/>
  <c r="D12" i="60" s="1"/>
  <c r="D13" i="60" s="1"/>
  <c r="D14" i="60" s="1"/>
  <c r="D15" i="60" s="1"/>
  <c r="D16" i="60" s="1"/>
  <c r="D17" i="60" s="1"/>
  <c r="D18" i="60" s="1"/>
  <c r="D19" i="60" s="1"/>
  <c r="D20" i="60" s="1"/>
  <c r="D21" i="60" s="1"/>
  <c r="D22" i="60" s="1"/>
  <c r="D23" i="60" s="1"/>
  <c r="D24" i="60" s="1"/>
  <c r="D25" i="60" s="1"/>
  <c r="D26" i="60" s="1"/>
  <c r="D27" i="60" s="1"/>
  <c r="D28" i="60" s="1"/>
  <c r="C4" i="60"/>
  <c r="C5" i="60" s="1"/>
  <c r="C6" i="60" s="1"/>
  <c r="C7" i="60" s="1"/>
  <c r="C8" i="60" s="1"/>
  <c r="C9" i="60" s="1"/>
  <c r="C10" i="60" s="1"/>
  <c r="C11" i="60" s="1"/>
  <c r="C12" i="60" s="1"/>
  <c r="C13" i="60" s="1"/>
  <c r="C14" i="60" s="1"/>
  <c r="C15" i="60" s="1"/>
  <c r="C16" i="60" s="1"/>
  <c r="C17" i="60" s="1"/>
  <c r="C18" i="60" s="1"/>
  <c r="C19" i="60" s="1"/>
  <c r="C20" i="60" s="1"/>
  <c r="C21" i="60" s="1"/>
  <c r="C22" i="60" s="1"/>
  <c r="C23" i="60" s="1"/>
  <c r="C24" i="60" s="1"/>
  <c r="C25" i="60" s="1"/>
  <c r="C26" i="60" s="1"/>
  <c r="C27" i="60" s="1"/>
  <c r="C28" i="60" s="1"/>
  <c r="B4" i="60"/>
  <c r="B5" i="60" s="1"/>
  <c r="B6" i="60" s="1"/>
  <c r="B7" i="60" s="1"/>
  <c r="B8" i="60" s="1"/>
  <c r="B9" i="60" s="1"/>
  <c r="B10" i="60" s="1"/>
  <c r="B11" i="60" s="1"/>
  <c r="B12" i="60" s="1"/>
  <c r="B13" i="60" s="1"/>
  <c r="B14" i="60" s="1"/>
  <c r="B15" i="60" s="1"/>
  <c r="B16" i="60" s="1"/>
  <c r="B17" i="60" s="1"/>
  <c r="B18" i="60" s="1"/>
  <c r="B19" i="60" s="1"/>
  <c r="B20" i="60" s="1"/>
  <c r="B21" i="60" s="1"/>
  <c r="B22" i="60" s="1"/>
  <c r="B23" i="60" s="1"/>
  <c r="B24" i="60" s="1"/>
  <c r="B25" i="60" s="1"/>
  <c r="B26" i="60" s="1"/>
  <c r="B27" i="60" s="1"/>
  <c r="B28" i="60" s="1"/>
  <c r="M107" i="59" l="1"/>
  <c r="F113" i="59" s="1"/>
  <c r="I34" i="54"/>
  <c r="I57" i="54" l="1"/>
  <c r="F57" i="54"/>
  <c r="N60" i="59"/>
  <c r="N50" i="59"/>
  <c r="N55" i="59"/>
  <c r="N45" i="59"/>
  <c r="I70" i="54" l="1"/>
  <c r="C57" i="54"/>
  <c r="N69" i="59"/>
  <c r="M113" i="59" l="1"/>
  <c r="C118" i="59" s="1"/>
  <c r="N17" i="54"/>
  <c r="E12" i="24"/>
  <c r="N68" i="59" s="1"/>
  <c r="E19" i="24"/>
  <c r="N23" i="54" l="1"/>
  <c r="N65" i="59"/>
  <c r="N66" i="59"/>
  <c r="N24" i="54"/>
  <c r="N27" i="54"/>
  <c r="N26" i="54"/>
  <c r="N70" i="59" l="1"/>
  <c r="F118" i="59" s="1"/>
  <c r="N28" i="54"/>
  <c r="M118" i="59" l="1"/>
  <c r="F120" i="59" s="1"/>
  <c r="M120" i="59" s="1"/>
  <c r="F34" i="54"/>
  <c r="M34" i="54" s="1"/>
  <c r="I68" i="54" s="1"/>
  <c r="M57" i="54"/>
  <c r="F63" i="54" s="1"/>
  <c r="M63" i="54" s="1"/>
  <c r="F68" i="54" s="1"/>
  <c r="M68" i="54" l="1"/>
  <c r="F70" i="54" s="1"/>
  <c r="M70" i="54" s="1"/>
</calcChain>
</file>

<file path=xl/sharedStrings.xml><?xml version="1.0" encoding="utf-8"?>
<sst xmlns="http://schemas.openxmlformats.org/spreadsheetml/2006/main" count="539" uniqueCount="194">
  <si>
    <t>Box A</t>
  </si>
  <si>
    <t>Box B</t>
  </si>
  <si>
    <t>Box C</t>
  </si>
  <si>
    <t>Box D</t>
  </si>
  <si>
    <t>Box E</t>
  </si>
  <si>
    <t>Box F</t>
  </si>
  <si>
    <t>Box G</t>
  </si>
  <si>
    <t>Box H</t>
  </si>
  <si>
    <t>Box I</t>
  </si>
  <si>
    <t>Box J</t>
  </si>
  <si>
    <t>Box K</t>
  </si>
  <si>
    <t>Box L</t>
  </si>
  <si>
    <t>Box M</t>
  </si>
  <si>
    <t>Box N</t>
  </si>
  <si>
    <t>/</t>
  </si>
  <si>
    <t>=</t>
  </si>
  <si>
    <t>+</t>
  </si>
  <si>
    <t>Weighted Average Rate</t>
  </si>
  <si>
    <t xml:space="preserve">                                                 Enter all staff wages, taxes and workers' compensation from the cost report.</t>
  </si>
  <si>
    <t>Enter all Attendant Staff Wages from STAIRS Step 6c</t>
  </si>
  <si>
    <t>Total Taxes and Workers Compensation for Attendants</t>
  </si>
  <si>
    <t>Box O</t>
  </si>
  <si>
    <t>Box P</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</si>
  <si>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</si>
  <si>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</si>
  <si>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</si>
  <si>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From Box P</t>
  </si>
  <si>
    <t>X</t>
  </si>
  <si>
    <t>Potential Recoup per Unit</t>
  </si>
  <si>
    <t>-</t>
  </si>
  <si>
    <t>Calculate Estimated Recoupment Per Unit of Service</t>
  </si>
  <si>
    <t>Spending Requirement</t>
  </si>
  <si>
    <t>Calculate Spending Requirement</t>
  </si>
  <si>
    <t>Total Units from Boxes A-C</t>
  </si>
  <si>
    <t>From Box M</t>
  </si>
  <si>
    <t>From Box C</t>
  </si>
  <si>
    <t>From Box B</t>
  </si>
  <si>
    <t>From Box A</t>
  </si>
  <si>
    <t>Calculate Weighted Average Attendant Rate</t>
  </si>
  <si>
    <t>Cost Per Unit</t>
  </si>
  <si>
    <t>Total Attendant Costs</t>
  </si>
  <si>
    <t>Calculate Attendant Cost Per Unit</t>
  </si>
  <si>
    <t>Sum Boxes D - L</t>
  </si>
  <si>
    <t xml:space="preserve">Step 7, Attendant Paid Claims  </t>
  </si>
  <si>
    <t xml:space="preserve">Step 7, Attendant Insurance Premiums   </t>
  </si>
  <si>
    <t>Workers' Compensation</t>
  </si>
  <si>
    <t xml:space="preserve">Step 7, Attendant State and Federal Unemployment   </t>
  </si>
  <si>
    <t xml:space="preserve">Step 7, Attendant FICA &amp; Medicare  </t>
  </si>
  <si>
    <t>Payroll Taxes</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</si>
  <si>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</si>
  <si>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</si>
  <si>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Contracted Payments </t>
    </r>
    <r>
      <rPr>
        <sz val="8"/>
        <rFont val="Arial"/>
        <family val="2"/>
      </rPr>
      <t>(Columns E + I)</t>
    </r>
  </si>
  <si>
    <r>
      <t xml:space="preserve">Step 6c, Total Staff Wages </t>
    </r>
    <r>
      <rPr>
        <sz val="8"/>
        <rFont val="Arial"/>
        <family val="2"/>
      </rPr>
      <t>(Columns C + G)</t>
    </r>
  </si>
  <si>
    <t>Attendant Salaries and Wages, Benefits, and Mileage Reinbursement</t>
  </si>
  <si>
    <t>Enter Total Units of Service</t>
  </si>
  <si>
    <t>Total Attendant Staff Wages</t>
  </si>
  <si>
    <t>Step 6c, Supervised Living &amp; Residential Support Services Attendant Wages (Columns C + G)</t>
  </si>
  <si>
    <t>Step 6c, HCS SHL/CFC &amp; TXHML/CFC Services Attendant Wages (Columns C + G)</t>
  </si>
  <si>
    <t>Step 6c, Day Habilitation Attendant Wages (Columns C + G)</t>
  </si>
  <si>
    <t>Step 6c, Respite Attendant Wages (Columns C + G)</t>
  </si>
  <si>
    <t>Step 6c, Supported Employment Attendant Wages (Columns C + G)</t>
  </si>
  <si>
    <t>Step 6c, Employment Assistance Attendant Wages (Columns C + G)</t>
  </si>
  <si>
    <t>Enter all Step 7 expenses for Attendants</t>
  </si>
  <si>
    <t xml:space="preserve">Step 7, Attendant FICA &amp; Medicare Payroll Taxes </t>
  </si>
  <si>
    <t>Step 7, Attendant State &amp; Federal Unemployment Taxes</t>
  </si>
  <si>
    <t>Step 7, Attendant Workers' Compensation Premiums</t>
  </si>
  <si>
    <t>Step 7, Attendant Workers' Compensation Paid Claims</t>
  </si>
  <si>
    <t>Enter Day Habilitation Attendant Expenses</t>
  </si>
  <si>
    <t>From Box Q</t>
  </si>
  <si>
    <t>Box R</t>
  </si>
  <si>
    <t>Total Units of Service</t>
  </si>
  <si>
    <t>Step 5b, HCS Respite Units of Service</t>
  </si>
  <si>
    <t>Step 5b, HCS SE Units of Service</t>
  </si>
  <si>
    <t>Step 5b, HCS EA Units of Service</t>
  </si>
  <si>
    <t>Enter Non-Day Habilitation Attendant Expenses</t>
  </si>
  <si>
    <t>HCS SL/RSS Attendant Salaries and Wages, Benefits, and Mileage Reinbursement</t>
  </si>
  <si>
    <t>HCS SHL/CSS &amp; TxHmL CSS/CFC Attendant Salaries and Wages, Benefits, and Mileage Reinbursement</t>
  </si>
  <si>
    <t>HCS &amp; TxHmL Respite Attendant Salaries and Wages, Benefits, and Mileage Reinbursement</t>
  </si>
  <si>
    <t>HCS &amp; TxHmL SE Attendant Salaries and Wages, Benefits, and Mileage Reinbursement</t>
  </si>
  <si>
    <t>HCS &amp; TxHmL EA Attendant Salaries and Wages, Benefits, and Mileage Reinbursement</t>
  </si>
  <si>
    <t xml:space="preserve">HCS &amp; TxHmL Day Habilitation Services
2018 Cost Report &amp; 2019 Accountability Report Optional Worksheet to
Estimate Potential Recoupment </t>
  </si>
  <si>
    <t>Step 5b, HCS DH LON 1 Units of Service</t>
  </si>
  <si>
    <t>Step 5b, HCS DH LON 5 Units of Service</t>
  </si>
  <si>
    <t>Step 5b, HCS DH LON 8 Units of Service</t>
  </si>
  <si>
    <t>Step 5b, HCS DH LON 6 Units of Service</t>
  </si>
  <si>
    <t>Step 5b, HCS DH LON 9 Units of Service</t>
  </si>
  <si>
    <t>Step 5c, TxHmL CSS/CFC Units of Service</t>
  </si>
  <si>
    <t>Step 5c, TxHmL Respite Units of Service</t>
  </si>
  <si>
    <t>Step 5c, TxHmL SE Units of Service</t>
  </si>
  <si>
    <t>Step 5c, TxHmL EA Units of Service</t>
  </si>
  <si>
    <t>Enhancement Level</t>
  </si>
  <si>
    <t>HCS LON1</t>
  </si>
  <si>
    <t>HCS LON5</t>
  </si>
  <si>
    <t>HCS LON8</t>
  </si>
  <si>
    <t>HCS LON6</t>
  </si>
  <si>
    <t>HCSLON9</t>
  </si>
  <si>
    <t>TxHmL</t>
  </si>
  <si>
    <t>* The numbers presented above are limited to the Day Hab Attendant Compensation Rate Component of the total HCS &amp; TxHmL payment rates.  HCS total payment rates are available on the HHSC Rate Analysis website at https://rad.hhs.texas.gov/long-services-supports/contact-list. TxHmL total payment rates are available on the HHSC Rate Analysis website at https://rad.hhs.texas.gov/long-term-services-supports/contact-list.</t>
  </si>
  <si>
    <t>HCS &amp; TxHmL Day Habilitation (Day Hab) Services -  Cost Report &amp; Accountability Report for Day Hab Attendant Compensation Payment Rate Component -
Effective 9/1/2015 - Present</t>
  </si>
  <si>
    <t>Program, Service and LON</t>
  </si>
  <si>
    <t>Non-Day Hab Attendant Compensation Payment Rate Component</t>
  </si>
  <si>
    <t>HCS RSS/SL LON1</t>
  </si>
  <si>
    <t>HCS RSS/SL LON5</t>
  </si>
  <si>
    <t>HCS RSS/SL LON8</t>
  </si>
  <si>
    <t>HCS RSS/SL LON6</t>
  </si>
  <si>
    <t>HCS RSS/SL LON9</t>
  </si>
  <si>
    <t>HCS Respite</t>
  </si>
  <si>
    <t>TxHmL Respite</t>
  </si>
  <si>
    <t>HCS SE</t>
  </si>
  <si>
    <t>TxHmL SE</t>
  </si>
  <si>
    <t>HCS EA</t>
  </si>
  <si>
    <t>TxHmL EA</t>
  </si>
  <si>
    <t xml:space="preserve">* The numbers presented above are limited to the Non-Day Hab Attendant Compensation Rate Component of the total HCS &amp; TxHmL payment rates.  HCS total payment rates are available on the HHSC Rate Analysis website at https://rad.hhs.texas.gov/long-term-services-supports/contact-list. TxHmL total payment rates are available on the HHSC Rate Analysis website at https://rad.hhs.texas.gov/long-term-services-supports/contact-list </t>
  </si>
  <si>
    <t>HCS &amp; TxHmL Non-Day Habilitation Services - Worksheet Cost Report &amp; Accountability Report for Non-Day Habilitation Attendant Compensation Payment Rate Component* - Effective 9/1/15 - Present</t>
  </si>
  <si>
    <r>
      <t xml:space="preserve">HCS SHL/CFC </t>
    </r>
    <r>
      <rPr>
        <b/>
        <sz val="10"/>
        <rFont val="Arial"/>
        <family val="2"/>
      </rPr>
      <t>2015 Rate</t>
    </r>
  </si>
  <si>
    <r>
      <t xml:space="preserve">HCS SHL/CFC </t>
    </r>
    <r>
      <rPr>
        <b/>
        <sz val="10"/>
        <rFont val="Arial"/>
        <family val="2"/>
      </rPr>
      <t>2017 Rate</t>
    </r>
  </si>
  <si>
    <t>2017 Rates effective 8/1/2017</t>
  </si>
  <si>
    <t>2015 Rates effective 9/1/2015</t>
  </si>
  <si>
    <t>Only HCS SHL/CFC and TxHmL CSS/CFC rates changed from 2015 to 2017</t>
  </si>
  <si>
    <r>
      <t xml:space="preserve">TxHmL CSS/CFC </t>
    </r>
    <r>
      <rPr>
        <b/>
        <sz val="10"/>
        <rFont val="Arial"/>
        <family val="2"/>
      </rPr>
      <t>2017 Rate</t>
    </r>
  </si>
  <si>
    <r>
      <t xml:space="preserve">TxHmL CSS/CFC </t>
    </r>
    <r>
      <rPr>
        <b/>
        <sz val="10"/>
        <rFont val="Arial"/>
        <family val="2"/>
      </rPr>
      <t>2015 Rate</t>
    </r>
  </si>
  <si>
    <t>PERIOD 1</t>
  </si>
  <si>
    <t>Period 1 Rate</t>
  </si>
  <si>
    <t xml:space="preserve">HCS RSS/SL LON1 </t>
  </si>
  <si>
    <t>PERIOD 2</t>
  </si>
  <si>
    <t>PERIOD 3</t>
  </si>
  <si>
    <t>Period 2 Rate</t>
  </si>
  <si>
    <t>Period 3 Rate</t>
  </si>
  <si>
    <t>Units of Service</t>
  </si>
  <si>
    <t xml:space="preserve">HCS RSS/SL LON8 </t>
  </si>
  <si>
    <t xml:space="preserve">HCS RSS/SL LON6 </t>
  </si>
  <si>
    <t xml:space="preserve">HCS RSS/SL LON9 </t>
  </si>
  <si>
    <t xml:space="preserve">HCS SHL/CFC </t>
  </si>
  <si>
    <t xml:space="preserve">HCS Respite </t>
  </si>
  <si>
    <t xml:space="preserve">HCS SE </t>
  </si>
  <si>
    <t xml:space="preserve">HCS EA </t>
  </si>
  <si>
    <t xml:space="preserve">TxHmL CSS/CFC </t>
  </si>
  <si>
    <t xml:space="preserve">TxHmL Respite </t>
  </si>
  <si>
    <t xml:space="preserve">TxHmL SE </t>
  </si>
  <si>
    <t xml:space="preserve">TxHmL EA </t>
  </si>
  <si>
    <t>Enter Non Day Hab Participation levels</t>
  </si>
  <si>
    <t xml:space="preserve">Units of Service        </t>
  </si>
  <si>
    <t xml:space="preserve">Attendant Rate  </t>
  </si>
  <si>
    <t xml:space="preserve">Attendant Rate </t>
  </si>
  <si>
    <t xml:space="preserve">Attendant              Rate   </t>
  </si>
  <si>
    <t xml:space="preserve">HCS DH LON1 </t>
  </si>
  <si>
    <t>Enter Day Hab Participation levels</t>
  </si>
  <si>
    <t xml:space="preserve">HCS DH LON5 </t>
  </si>
  <si>
    <t>HCS DH LON8</t>
  </si>
  <si>
    <t>HCS DH LON6</t>
  </si>
  <si>
    <t>HCS DH LON9</t>
  </si>
  <si>
    <t xml:space="preserve">HCS TxHmL DH </t>
  </si>
  <si>
    <t>Step 5b, HCS DH Non-Medicaid Units of Service</t>
  </si>
  <si>
    <t>Step 5c, TxHmL Day Hab Units of Service</t>
  </si>
  <si>
    <t>Medicaid Only Units</t>
  </si>
  <si>
    <t>Step 5c, TxHmL Non-Medicaid Day Hab Units of Service</t>
  </si>
  <si>
    <t>Step 5b, HCS CFC Units of Service</t>
  </si>
  <si>
    <t>Step 5b, HCS SHL Non-Medicaid Units of Service</t>
  </si>
  <si>
    <t>Step 5b, HCS Respite Non-Medicaid Units of Service</t>
  </si>
  <si>
    <t>Step 5b, HCS SE Non-Medicaid Units of Service</t>
  </si>
  <si>
    <t>Step 5b, HCS EA Non-Medicaid Units of Service</t>
  </si>
  <si>
    <t>Step 5c, TxHmL Respite Non-Medicaid Units of Service</t>
  </si>
  <si>
    <t>Step 5c, TxHmL SE Non-Medicaid Units of Service</t>
  </si>
  <si>
    <t>Step 5c, TxHmL EA  Non-Medicaid Units of Service</t>
  </si>
  <si>
    <t xml:space="preserve">Enter from Step 8f </t>
  </si>
  <si>
    <r>
      <t xml:space="preserve">Contracted Day Hab - </t>
    </r>
    <r>
      <rPr>
        <u/>
        <sz val="11"/>
        <rFont val="Arial"/>
        <family val="2"/>
      </rPr>
      <t>Non-related Party</t>
    </r>
    <r>
      <rPr>
        <sz val="11"/>
        <rFont val="Arial"/>
        <family val="2"/>
      </rPr>
      <t xml:space="preserve"> </t>
    </r>
    <r>
      <rPr>
        <sz val="8"/>
        <rFont val="Arial"/>
        <family val="2"/>
      </rPr>
      <t xml:space="preserve">(from STAIRS Step 8f, </t>
    </r>
    <r>
      <rPr>
        <u/>
        <sz val="8"/>
        <rFont val="Arial"/>
        <family val="2"/>
      </rPr>
      <t>Non-Related Party</t>
    </r>
    <r>
      <rPr>
        <sz val="8"/>
        <rFont val="Arial"/>
        <family val="2"/>
      </rPr>
      <t xml:space="preserve"> Day Habilitation Contract for Participants in Rate Enhancement)</t>
    </r>
  </si>
  <si>
    <r>
      <t xml:space="preserve">Contracted Day Hab - Non-related Party </t>
    </r>
    <r>
      <rPr>
        <sz val="8"/>
        <rFont val="Arial"/>
        <family val="2"/>
      </rPr>
      <t>(only 1/2 of the value entered on the Wages tab counts)</t>
    </r>
  </si>
  <si>
    <t>Sum Boxes D - M</t>
  </si>
  <si>
    <t>From Box N</t>
  </si>
  <si>
    <t>From Box R</t>
  </si>
  <si>
    <t>Box S</t>
  </si>
  <si>
    <t>If Box N is greater than Box Q, then you have met the spending requirement. If Box R is a positive number, then you have not met the spending requirement from Step 5 and could potentially face recoupment.</t>
  </si>
  <si>
    <t>Step 5b, HCS SHL Units of Service</t>
  </si>
  <si>
    <t>Step 5c, TxHmL CSS Units of Service</t>
  </si>
  <si>
    <t>Step 5b, HCS SL LON 1 Units of Service</t>
  </si>
  <si>
    <t>Step 5b, HCS SL LON 5 Units of Service</t>
  </si>
  <si>
    <t>Step 5b, HCS SL LON 8 Units of Service</t>
  </si>
  <si>
    <t>Step 5b, HCS SL LON 6 Units of Service</t>
  </si>
  <si>
    <t>Step 5b, HCS SL LON 9 Units of Service</t>
  </si>
  <si>
    <t>Step 5b, HCS SL Non-Medicaid Units of Service</t>
  </si>
  <si>
    <t>Step 5b, HCS RSS LON 1 Units of Service</t>
  </si>
  <si>
    <t>Step 5b, HCS RSS LON 5 Units of Service</t>
  </si>
  <si>
    <t>Step 5b, HCS RSS LON 8 Units of Service</t>
  </si>
  <si>
    <t>Step 5b, HCS RSS LON 6 Units of Service</t>
  </si>
  <si>
    <t>Step 5b, HCS RSS LON 9 Units of Service</t>
  </si>
  <si>
    <t>Step 5b, HCS RSS Non-Medicaid Units of Service</t>
  </si>
  <si>
    <t>Step 5c, TxHmL CSS Non-Medicaid Units of Service</t>
  </si>
  <si>
    <t xml:space="preserve">Step 7, Attendant Premiums   </t>
  </si>
  <si>
    <t>Total Units</t>
  </si>
  <si>
    <t>Potential Recoup Per Unit</t>
  </si>
  <si>
    <t>From Box L</t>
  </si>
  <si>
    <t>If Box L is greater than Box N, then you have met the spending requirement. If Box P is a positive number, then you have not met the spending requirement from Step 5 and could potentially face recoupment.</t>
  </si>
  <si>
    <t>Weighted Average Enhancement Add-on</t>
  </si>
  <si>
    <t>Total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</si>
</sst>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3" formatCode="_(* #,##0.00_);_(* \(#,##0.00\);_(* &quot;-&quot;??_);_(@_)"/>
    <numFmt numFmtId="164" formatCode="0."/>
    <numFmt numFmtId="165" formatCode="&quot;$&quot;#,##0.00"/>
    <numFmt numFmtId="166" formatCode="0.00_)"/>
    <numFmt numFmtId="167" formatCode="&quot;$&quot;#,##0"/>
  </numFmts>
  <fonts count="3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vertAlign val="subscript"/>
      <sz val="8"/>
      <name val="Arial"/>
      <family val="2"/>
    </font>
    <font>
      <sz val="7"/>
      <name val="Small Fonts"/>
      <family val="2"/>
    </font>
    <font>
      <sz val="11"/>
      <color theme="1"/>
      <name val="Calibri"/>
      <family val="2"/>
      <scheme val="minor"/>
    </font>
    <font>
      <b/>
      <sz val="10"/>
      <name val="Arial"/>
      <family val="2"/>
    </font>
    <font>
      <sz val="10"/>
      <name val="Arial"/>
      <family val="2"/>
    </font>
    <font>
      <b/>
      <vertAlign val="superscript"/>
      <sz val="8"/>
      <name val="Arial"/>
      <family val="2"/>
    </font>
    <font>
      <sz val="16"/>
      <name val="Arial"/>
      <family val="2"/>
    </font>
    <font>
      <vertAlign val="superscript"/>
      <sz val="10"/>
      <name val="Arial"/>
      <family val="2"/>
    </font>
    <font>
      <sz val="9"/>
      <name val="Arial"/>
      <family val="2"/>
    </font>
    <font>
      <b/>
      <sz val="7"/>
      <color rgb="FF474747"/>
      <name val="Arial"/>
      <family val="2"/>
    </font>
    <font>
      <sz val="7"/>
      <color rgb="FF474747"/>
      <name val="Arial"/>
      <family val="2"/>
    </font>
    <font>
      <sz val="9"/>
      <color rgb="FF474747"/>
      <name val="Calibri"/>
      <family val="2"/>
      <scheme val="minor"/>
    </font>
    <font>
      <sz val="9"/>
      <name val="Calibri"/>
      <family val="2"/>
      <scheme val="minor"/>
    </font>
    <font>
      <sz val="11"/>
      <color rgb="FFFF0000"/>
      <name val="Arial"/>
      <family val="2"/>
    </font>
    <font>
      <sz val="10"/>
      <color rgb="FFFF0000"/>
      <name val="Arial"/>
      <family val="2"/>
    </font>
    <font>
      <u/>
      <sz val="11"/>
      <name val="Arial"/>
      <family val="2"/>
    </font>
    <font>
      <u/>
      <sz val="8"/>
      <name val="Arial"/>
      <family val="2"/>
    </font>
  </fonts>
  <fills count="11">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7">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5" fillId="0" borderId="0"/>
    <xf numFmtId="166" fontId="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 fillId="0" borderId="0"/>
  </cellStyleXfs>
  <cellXfs count="337">
    <xf numFmtId="0" fontId="0" fillId="0" borderId="0" xfId="0"/>
    <xf numFmtId="0" fontId="7" fillId="0" borderId="0" xfId="14" applyFont="1" applyBorder="1" applyAlignment="1">
      <alignment horizontal="center" vertical="center" wrapText="1"/>
    </xf>
    <xf numFmtId="0" fontId="9" fillId="0" borderId="0" xfId="14" applyFont="1" applyBorder="1"/>
    <xf numFmtId="0" fontId="9" fillId="0" borderId="0"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9" fillId="0" borderId="11" xfId="14" applyFont="1" applyBorder="1" applyAlignment="1">
      <alignment horizontal="center"/>
    </xf>
    <xf numFmtId="0" fontId="7" fillId="0" borderId="0" xfId="14" applyFont="1" applyFill="1" applyBorder="1" applyAlignment="1">
      <alignment vertical="center" wrapText="1"/>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 fillId="0" borderId="0" xfId="0" applyFont="1"/>
    <xf numFmtId="0" fontId="1" fillId="0" borderId="0" xfId="26"/>
    <xf numFmtId="0" fontId="1" fillId="0" borderId="7" xfId="0" applyFont="1" applyBorder="1"/>
    <xf numFmtId="0" fontId="1" fillId="0" borderId="0" xfId="0" applyFont="1" applyBorder="1"/>
    <xf numFmtId="0" fontId="1" fillId="0" borderId="6" xfId="0" applyFont="1" applyBorder="1"/>
    <xf numFmtId="0" fontId="0" fillId="0" borderId="0" xfId="0" applyFill="1"/>
    <xf numFmtId="165" fontId="4" fillId="0" borderId="9" xfId="0" applyNumberFormat="1" applyFont="1" applyFill="1" applyBorder="1" applyAlignment="1" applyProtection="1">
      <protection locked="0"/>
    </xf>
    <xf numFmtId="165" fontId="4" fillId="0" borderId="1" xfId="0" applyNumberFormat="1" applyFont="1" applyFill="1" applyBorder="1" applyAlignment="1" applyProtection="1">
      <protection locked="0"/>
    </xf>
    <xf numFmtId="0" fontId="10" fillId="0" borderId="12" xfId="0" quotePrefix="1" applyFont="1" applyFill="1" applyBorder="1" applyAlignment="1">
      <alignment horizontal="center"/>
    </xf>
    <xf numFmtId="0" fontId="10" fillId="0" borderId="10" xfId="0" applyFont="1" applyFill="1" applyBorder="1" applyAlignment="1">
      <alignment vertical="center" wrapText="1"/>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0" fillId="0" borderId="6" xfId="0" applyBorder="1"/>
    <xf numFmtId="0" fontId="10" fillId="0" borderId="0" xfId="0" quotePrefix="1" applyFont="1" applyFill="1" applyBorder="1" applyAlignment="1">
      <alignment horizontal="center"/>
    </xf>
    <xf numFmtId="0" fontId="10" fillId="0" borderId="6" xfId="0" applyFont="1" applyFill="1" applyBorder="1" applyAlignment="1">
      <alignment vertical="center" wrapText="1"/>
    </xf>
    <xf numFmtId="0" fontId="0" fillId="0" borderId="6" xfId="0" applyFill="1" applyBorder="1"/>
    <xf numFmtId="165" fontId="4" fillId="0" borderId="2" xfId="0" applyNumberFormat="1" applyFont="1" applyFill="1" applyBorder="1" applyAlignment="1" applyProtection="1">
      <protection locked="0"/>
    </xf>
    <xf numFmtId="0" fontId="10" fillId="0" borderId="0" xfId="0" quotePrefix="1" applyFont="1" applyBorder="1" applyAlignment="1">
      <alignment horizontal="center"/>
    </xf>
    <xf numFmtId="0" fontId="0" fillId="0" borderId="7" xfId="0" applyBorder="1"/>
    <xf numFmtId="0" fontId="0" fillId="0" borderId="0" xfId="0" applyBorder="1"/>
    <xf numFmtId="0" fontId="8" fillId="0" borderId="0" xfId="0" applyFont="1" applyBorder="1"/>
    <xf numFmtId="0" fontId="10" fillId="0" borderId="0" xfId="0" quotePrefix="1" applyFont="1" applyFill="1" applyBorder="1" applyAlignment="1">
      <alignment horizontal="center" vertical="center"/>
    </xf>
    <xf numFmtId="0" fontId="10" fillId="0" borderId="0" xfId="0" applyFont="1" applyFill="1" applyAlignment="1">
      <alignment vertical="center"/>
    </xf>
    <xf numFmtId="0" fontId="10" fillId="0" borderId="0" xfId="0" quotePrefix="1" applyFont="1" applyFill="1" applyBorder="1" applyAlignment="1">
      <alignment horizontal="right" vertical="center"/>
    </xf>
    <xf numFmtId="167" fontId="12" fillId="0" borderId="2" xfId="0" applyNumberFormat="1" applyFont="1" applyBorder="1" applyAlignment="1" applyProtection="1">
      <alignment horizontal="right"/>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1" fillId="0" borderId="2" xfId="0" applyFont="1" applyBorder="1" applyAlignment="1">
      <alignment horizontal="left" vertical="top"/>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0" fontId="1" fillId="0" borderId="2" xfId="14" applyFont="1" applyBorder="1"/>
    <xf numFmtId="0" fontId="1" fillId="0" borderId="2" xfId="14" applyFont="1" applyBorder="1" applyAlignment="1">
      <alignment vertical="center"/>
    </xf>
    <xf numFmtId="0" fontId="21" fillId="0" borderId="2" xfId="14" applyFont="1" applyBorder="1" applyAlignment="1">
      <alignment horizontal="left" vertical="top"/>
    </xf>
    <xf numFmtId="167" fontId="1" fillId="5" borderId="2" xfId="14" applyNumberFormat="1" applyFont="1" applyFill="1" applyBorder="1" applyAlignment="1" applyProtection="1">
      <alignment horizontal="right" vertical="center"/>
      <protection locked="0"/>
    </xf>
    <xf numFmtId="167" fontId="1" fillId="0" borderId="2" xfId="14" applyNumberFormat="1" applyFont="1" applyBorder="1" applyAlignment="1">
      <alignment horizontal="right"/>
    </xf>
    <xf numFmtId="0" fontId="1" fillId="0" borderId="0" xfId="14" applyFont="1" applyFill="1" applyBorder="1" applyAlignment="1">
      <alignment vertical="center"/>
    </xf>
    <xf numFmtId="0" fontId="21" fillId="0" borderId="0" xfId="14" quotePrefix="1" applyFont="1" applyFill="1" applyBorder="1" applyAlignment="1" applyProtection="1">
      <alignment horizontal="left" vertical="top" wrapText="1"/>
    </xf>
    <xf numFmtId="167" fontId="1" fillId="0" borderId="0" xfId="14" applyNumberFormat="1" applyFont="1" applyFill="1" applyBorder="1" applyAlignment="1" applyProtection="1">
      <alignment vertical="center"/>
    </xf>
    <xf numFmtId="0" fontId="21" fillId="0" borderId="2" xfId="14" applyFont="1" applyBorder="1" applyAlignment="1">
      <alignment horizontal="left" vertical="top" wrapText="1"/>
    </xf>
    <xf numFmtId="167" fontId="1" fillId="5" borderId="2" xfId="14" applyNumberFormat="1" applyFont="1" applyFill="1" applyBorder="1" applyAlignment="1" applyProtection="1">
      <alignment vertical="center"/>
      <protection locked="0"/>
    </xf>
    <xf numFmtId="167" fontId="1" fillId="0" borderId="2" xfId="14" applyNumberFormat="1" applyFont="1" applyFill="1" applyBorder="1" applyAlignment="1" applyProtection="1">
      <alignment vertical="center"/>
    </xf>
    <xf numFmtId="0" fontId="22" fillId="0" borderId="2" xfId="14" applyFont="1" applyBorder="1" applyAlignment="1">
      <alignment vertic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6" fillId="0" borderId="0" xfId="13" applyAlignment="1">
      <alignment horizontal="right" wrapText="1"/>
    </xf>
    <xf numFmtId="0" fontId="16" fillId="0" borderId="0" xfId="13" applyAlignment="1">
      <alignment horizontal="right"/>
    </xf>
    <xf numFmtId="0" fontId="16" fillId="0" borderId="0" xfId="13"/>
    <xf numFmtId="1" fontId="16" fillId="0" borderId="0" xfId="13" applyNumberFormat="1"/>
    <xf numFmtId="165" fontId="1" fillId="0" borderId="2" xfId="26" applyNumberFormat="1" applyBorder="1" applyAlignment="1">
      <alignment horizontal="right"/>
    </xf>
    <xf numFmtId="165" fontId="1" fillId="0" borderId="2" xfId="26" applyNumberFormat="1" applyBorder="1"/>
    <xf numFmtId="0" fontId="1" fillId="0" borderId="2" xfId="0" applyFont="1" applyBorder="1" applyAlignment="1">
      <alignment wrapText="1"/>
    </xf>
    <xf numFmtId="0" fontId="1" fillId="0" borderId="2" xfId="0" applyFont="1" applyBorder="1" applyAlignment="1">
      <alignment vertical="center" wrapText="1"/>
    </xf>
    <xf numFmtId="1" fontId="0" fillId="0" borderId="2" xfId="0" applyNumberFormat="1" applyBorder="1" applyAlignment="1">
      <alignment horizontal="right" wrapText="1"/>
    </xf>
    <xf numFmtId="165" fontId="0" fillId="0" borderId="2" xfId="0" applyNumberFormat="1" applyBorder="1" applyAlignment="1">
      <alignment horizontal="right"/>
    </xf>
    <xf numFmtId="165" fontId="0" fillId="0" borderId="2" xfId="0" applyNumberFormat="1" applyFill="1" applyBorder="1" applyAlignment="1">
      <alignment horizontal="right"/>
    </xf>
    <xf numFmtId="165" fontId="1" fillId="0" borderId="2" xfId="0" applyNumberFormat="1" applyFont="1" applyFill="1" applyBorder="1" applyAlignment="1">
      <alignment horizontal="right"/>
    </xf>
    <xf numFmtId="1" fontId="0" fillId="0" borderId="2" xfId="0" applyNumberFormat="1" applyFill="1" applyBorder="1" applyAlignment="1">
      <alignment horizontal="right" wrapText="1"/>
    </xf>
    <xf numFmtId="165" fontId="0" fillId="0" borderId="2" xfId="0" applyNumberFormat="1" applyBorder="1"/>
    <xf numFmtId="1" fontId="0" fillId="0" borderId="9" xfId="0" applyNumberFormat="1" applyBorder="1" applyAlignment="1">
      <alignment horizontal="right" wrapText="1"/>
    </xf>
    <xf numFmtId="0" fontId="1" fillId="7" borderId="2" xfId="0" applyFont="1" applyFill="1" applyBorder="1" applyAlignment="1">
      <alignment vertical="center" wrapText="1"/>
    </xf>
    <xf numFmtId="0" fontId="1" fillId="0" borderId="0" xfId="0" applyFont="1" applyFill="1" applyBorder="1" applyAlignment="1">
      <alignment vertical="center"/>
    </xf>
    <xf numFmtId="0" fontId="1" fillId="8" borderId="2" xfId="0" applyFont="1" applyFill="1" applyBorder="1" applyAlignment="1">
      <alignment vertical="center" wrapText="1"/>
    </xf>
    <xf numFmtId="0" fontId="1" fillId="0" borderId="0" xfId="0" applyFont="1" applyBorder="1" applyAlignment="1">
      <alignment vertical="center" wrapText="1"/>
    </xf>
    <xf numFmtId="0" fontId="4" fillId="0" borderId="0" xfId="0" applyFont="1" applyFill="1" applyBorder="1" applyAlignment="1" applyProtection="1">
      <protection locked="0"/>
    </xf>
    <xf numFmtId="0" fontId="8" fillId="0" borderId="0" xfId="0" applyFont="1" applyBorder="1" applyAlignment="1">
      <alignment wrapText="1"/>
    </xf>
    <xf numFmtId="0" fontId="10" fillId="0" borderId="7" xfId="0" quotePrefix="1" applyFont="1" applyBorder="1" applyAlignment="1">
      <alignment horizontal="center"/>
    </xf>
    <xf numFmtId="0" fontId="0" fillId="0" borderId="7" xfId="0" applyFill="1" applyBorder="1"/>
    <xf numFmtId="43" fontId="1" fillId="0" borderId="0" xfId="24" applyFont="1" applyFill="1" applyBorder="1" applyAlignment="1" applyProtection="1"/>
    <xf numFmtId="165" fontId="4" fillId="0" borderId="0" xfId="0" applyNumberFormat="1" applyFont="1" applyFill="1" applyBorder="1" applyAlignment="1" applyProtection="1">
      <protection locked="0"/>
    </xf>
    <xf numFmtId="0" fontId="10" fillId="0" borderId="0" xfId="0" applyFont="1" applyBorder="1"/>
    <xf numFmtId="0" fontId="1" fillId="0" borderId="0" xfId="26" applyFont="1" applyBorder="1" applyAlignment="1">
      <alignment wrapText="1"/>
    </xf>
    <xf numFmtId="0" fontId="10" fillId="0" borderId="0" xfId="0" applyFont="1" applyFill="1" applyBorder="1" applyAlignment="1">
      <alignment vertical="center" wrapText="1"/>
    </xf>
    <xf numFmtId="0" fontId="0" fillId="0" borderId="0" xfId="0" applyFill="1" applyBorder="1"/>
    <xf numFmtId="0" fontId="8" fillId="0" borderId="2" xfId="0" applyFont="1" applyBorder="1" applyAlignment="1">
      <alignment horizontal="center" wrapText="1"/>
    </xf>
    <xf numFmtId="0" fontId="20" fillId="0" borderId="6" xfId="0" applyFont="1" applyBorder="1"/>
    <xf numFmtId="0" fontId="20" fillId="0" borderId="6" xfId="0" applyFont="1" applyFill="1" applyBorder="1"/>
    <xf numFmtId="0" fontId="20" fillId="0" borderId="0" xfId="0" applyFont="1" applyFill="1" applyBorder="1"/>
    <xf numFmtId="0" fontId="11" fillId="0" borderId="15" xfId="0" applyFont="1" applyBorder="1" applyAlignment="1" applyProtection="1">
      <alignment horizontal="left" vertical="center"/>
      <protection locked="0"/>
    </xf>
    <xf numFmtId="43" fontId="10" fillId="0" borderId="2" xfId="24" quotePrefix="1" applyFont="1" applyBorder="1" applyAlignment="1">
      <alignment horizontal="center"/>
    </xf>
    <xf numFmtId="0" fontId="10" fillId="0" borderId="0" xfId="0" applyFont="1" applyBorder="1" applyAlignment="1">
      <alignment vertical="center"/>
    </xf>
    <xf numFmtId="0" fontId="10" fillId="0" borderId="7" xfId="0" applyFont="1" applyBorder="1" applyAlignment="1">
      <alignment vertical="center"/>
    </xf>
    <xf numFmtId="0" fontId="10" fillId="0" borderId="7" xfId="0" applyFont="1" applyBorder="1"/>
    <xf numFmtId="0" fontId="10" fillId="0" borderId="0" xfId="0" applyFont="1" applyBorder="1" applyAlignment="1">
      <alignment vertical="center" wrapText="1"/>
    </xf>
    <xf numFmtId="0" fontId="10" fillId="0" borderId="12" xfId="0" applyFont="1" applyFill="1" applyBorder="1" applyAlignment="1">
      <alignment vertical="center" wrapText="1"/>
    </xf>
    <xf numFmtId="0" fontId="12" fillId="0" borderId="0" xfId="0" applyFont="1" applyBorder="1" applyAlignment="1">
      <alignment horizontal="left"/>
    </xf>
    <xf numFmtId="0" fontId="8" fillId="0" borderId="0" xfId="0" applyFont="1" applyBorder="1" applyAlignment="1">
      <alignment horizontal="left" wrapText="1"/>
    </xf>
    <xf numFmtId="43" fontId="10" fillId="0" borderId="2" xfId="24" applyFont="1" applyFill="1" applyBorder="1" applyAlignment="1" applyProtection="1"/>
    <xf numFmtId="165" fontId="4" fillId="0" borderId="0"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wrapText="1"/>
      <protection locked="0"/>
    </xf>
    <xf numFmtId="165" fontId="4" fillId="0" borderId="2" xfId="0" applyNumberFormat="1" applyFont="1" applyFill="1" applyBorder="1" applyAlignment="1" applyProtection="1">
      <alignment wrapText="1"/>
      <protection locked="0"/>
    </xf>
    <xf numFmtId="0" fontId="10" fillId="0" borderId="11" xfId="0" applyFont="1" applyFill="1" applyBorder="1" applyAlignment="1">
      <alignment vertical="center" wrapText="1"/>
    </xf>
    <xf numFmtId="0" fontId="10" fillId="0" borderId="0" xfId="0" applyFont="1" applyFill="1" applyBorder="1"/>
    <xf numFmtId="0" fontId="10" fillId="0" borderId="13" xfId="0" applyFont="1" applyBorder="1" applyAlignment="1">
      <alignment vertical="center" wrapText="1"/>
    </xf>
    <xf numFmtId="0" fontId="1" fillId="0" borderId="4" xfId="0" applyFont="1" applyBorder="1" applyAlignment="1">
      <alignment vertical="center" wrapText="1"/>
    </xf>
    <xf numFmtId="0" fontId="1" fillId="0" borderId="0" xfId="26" applyBorder="1"/>
    <xf numFmtId="0" fontId="0" fillId="0" borderId="14" xfId="0" applyFill="1" applyBorder="1"/>
    <xf numFmtId="0" fontId="4" fillId="0" borderId="0" xfId="0" applyFont="1" applyBorder="1" applyAlignment="1">
      <alignment horizontal="center" wrapText="1"/>
    </xf>
    <xf numFmtId="0" fontId="4" fillId="0" borderId="2" xfId="0" applyFont="1" applyBorder="1" applyAlignment="1">
      <alignment horizontal="center" wrapText="1"/>
    </xf>
    <xf numFmtId="43" fontId="10" fillId="0" borderId="10" xfId="24" quotePrefix="1" applyFont="1" applyBorder="1" applyAlignment="1">
      <alignment horizontal="center"/>
    </xf>
    <xf numFmtId="43" fontId="10" fillId="0" borderId="12" xfId="24" quotePrefix="1" applyFont="1" applyBorder="1" applyAlignment="1">
      <alignment horizontal="center"/>
    </xf>
    <xf numFmtId="0" fontId="1" fillId="0" borderId="6" xfId="26" applyFont="1" applyBorder="1" applyAlignment="1">
      <alignment horizontal="right" wrapText="1"/>
    </xf>
    <xf numFmtId="165" fontId="4" fillId="0" borderId="12" xfId="0" applyNumberFormat="1" applyFont="1" applyFill="1" applyBorder="1" applyAlignment="1" applyProtection="1">
      <alignment horizontal="center"/>
      <protection locked="0"/>
    </xf>
    <xf numFmtId="0" fontId="11" fillId="0" borderId="1" xfId="0" applyFont="1" applyBorder="1" applyAlignment="1" applyProtection="1">
      <alignment horizontal="left" vertical="center"/>
      <protection locked="0"/>
    </xf>
    <xf numFmtId="0" fontId="11" fillId="0" borderId="9" xfId="0" applyFont="1" applyBorder="1" applyAlignment="1">
      <alignment horizontal="left" vertical="top" wrapText="1"/>
    </xf>
    <xf numFmtId="0" fontId="12" fillId="0" borderId="4" xfId="0" applyFont="1" applyBorder="1" applyAlignment="1">
      <alignment horizontal="left"/>
    </xf>
    <xf numFmtId="0" fontId="4" fillId="0" borderId="9"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1" fillId="0" borderId="12" xfId="0" applyFont="1" applyBorder="1" applyAlignment="1">
      <alignment horizontal="center" vertical="center" wrapText="1"/>
    </xf>
    <xf numFmtId="0" fontId="4" fillId="0" borderId="4" xfId="0" applyFont="1" applyFill="1" applyBorder="1" applyAlignment="1" applyProtection="1">
      <alignment horizontal="center"/>
      <protection locked="0"/>
    </xf>
    <xf numFmtId="165" fontId="4" fillId="0" borderId="4" xfId="0" applyNumberFormat="1" applyFont="1" applyFill="1" applyBorder="1" applyAlignment="1" applyProtection="1">
      <alignment horizontal="center"/>
      <protection locked="0"/>
    </xf>
    <xf numFmtId="165" fontId="4" fillId="0" borderId="4" xfId="0" applyNumberFormat="1" applyFont="1" applyFill="1" applyBorder="1" applyAlignment="1" applyProtection="1">
      <protection locked="0"/>
    </xf>
    <xf numFmtId="0" fontId="9" fillId="0" borderId="0" xfId="14" applyFont="1" applyFill="1" applyBorder="1" applyAlignment="1">
      <alignment horizontal="center" vertical="center" wrapText="1"/>
    </xf>
    <xf numFmtId="0" fontId="20" fillId="0" borderId="0" xfId="0" applyFont="1" applyFill="1" applyBorder="1" applyAlignment="1" applyProtection="1">
      <alignment vertical="center" wrapText="1"/>
    </xf>
    <xf numFmtId="0" fontId="9" fillId="0" borderId="3" xfId="14" applyFont="1" applyBorder="1"/>
    <xf numFmtId="0" fontId="8" fillId="0" borderId="10" xfId="14" applyFont="1" applyBorder="1" applyAlignment="1">
      <alignment vertical="center"/>
    </xf>
    <xf numFmtId="0" fontId="9" fillId="0" borderId="12" xfId="14" applyFont="1" applyBorder="1"/>
    <xf numFmtId="0" fontId="1" fillId="0" borderId="0" xfId="14" applyFont="1" applyBorder="1"/>
    <xf numFmtId="0" fontId="20" fillId="0" borderId="6" xfId="0" applyFont="1" applyFill="1" applyBorder="1" applyAlignment="1" applyProtection="1">
      <alignment vertical="center" wrapText="1"/>
    </xf>
    <xf numFmtId="0" fontId="10" fillId="0" borderId="0" xfId="14" applyFont="1" applyBorder="1"/>
    <xf numFmtId="0" fontId="10" fillId="0" borderId="12" xfId="0" quotePrefix="1" applyFont="1" applyFill="1" applyBorder="1" applyAlignment="1">
      <alignment horizontal="center" vertical="center"/>
    </xf>
    <xf numFmtId="165" fontId="4" fillId="0" borderId="14" xfId="0" applyNumberFormat="1" applyFont="1" applyFill="1" applyBorder="1" applyAlignment="1" applyProtection="1">
      <protection locked="0"/>
    </xf>
    <xf numFmtId="165" fontId="4" fillId="0" borderId="14" xfId="0" applyNumberFormat="1" applyFont="1" applyFill="1" applyBorder="1" applyAlignment="1" applyProtection="1">
      <alignment vertical="center"/>
      <protection locked="0"/>
    </xf>
    <xf numFmtId="165" fontId="4" fillId="0" borderId="0" xfId="0" applyNumberFormat="1" applyFont="1" applyFill="1" applyBorder="1" applyAlignment="1" applyProtection="1">
      <alignment wrapText="1"/>
      <protection locked="0"/>
    </xf>
    <xf numFmtId="165" fontId="4" fillId="0" borderId="10" xfId="0" applyNumberFormat="1" applyFont="1" applyFill="1" applyBorder="1" applyAlignment="1" applyProtection="1">
      <protection locked="0"/>
    </xf>
    <xf numFmtId="0" fontId="0" fillId="0" borderId="0" xfId="0" applyFont="1" applyFill="1"/>
    <xf numFmtId="1" fontId="25" fillId="10" borderId="0" xfId="0" applyNumberFormat="1" applyFont="1" applyFill="1" applyBorder="1" applyAlignment="1">
      <alignment horizontal="right" vertical="center" wrapText="1"/>
    </xf>
    <xf numFmtId="1" fontId="26" fillId="0" borderId="0" xfId="0" applyNumberFormat="1" applyFont="1" applyBorder="1" applyAlignment="1">
      <alignment horizontal="right"/>
    </xf>
    <xf numFmtId="0" fontId="10" fillId="0" borderId="0" xfId="0" quotePrefix="1" applyFont="1" applyFill="1" applyBorder="1" applyAlignment="1">
      <alignment horizontal="left" vertical="center"/>
    </xf>
    <xf numFmtId="0" fontId="1" fillId="0" borderId="0" xfId="0" applyFont="1" applyFill="1"/>
    <xf numFmtId="0" fontId="17" fillId="0" borderId="0" xfId="0" applyFont="1"/>
    <xf numFmtId="167" fontId="27" fillId="0" borderId="0" xfId="0" applyNumberFormat="1" applyFont="1" applyFill="1" applyAlignment="1">
      <alignment vertical="center"/>
    </xf>
    <xf numFmtId="0" fontId="28" fillId="0" borderId="0" xfId="0" applyFont="1" applyFill="1"/>
    <xf numFmtId="0" fontId="28" fillId="0" borderId="0" xfId="0" applyFont="1"/>
    <xf numFmtId="0" fontId="9" fillId="0" borderId="14" xfId="14" applyFont="1" applyBorder="1"/>
    <xf numFmtId="0" fontId="10" fillId="0" borderId="10" xfId="26" applyFont="1" applyFill="1" applyBorder="1" applyAlignment="1">
      <alignment vertical="center" wrapText="1"/>
    </xf>
    <xf numFmtId="0" fontId="10" fillId="0" borderId="8" xfId="26" applyFont="1" applyFill="1" applyBorder="1" applyAlignment="1">
      <alignment vertical="center" wrapText="1"/>
    </xf>
    <xf numFmtId="0" fontId="9" fillId="0" borderId="9" xfId="14" applyFont="1" applyBorder="1"/>
    <xf numFmtId="0" fontId="21" fillId="0" borderId="2" xfId="14" applyFont="1" applyBorder="1" applyAlignment="1">
      <alignment horizontal="left" vertical="center" wrapText="1"/>
    </xf>
    <xf numFmtId="0" fontId="28" fillId="0" borderId="0" xfId="0" applyFont="1" applyBorder="1"/>
    <xf numFmtId="43" fontId="0" fillId="0" borderId="0" xfId="0" applyNumberFormat="1" applyFill="1"/>
    <xf numFmtId="165" fontId="0" fillId="0" borderId="0" xfId="0" applyNumberFormat="1"/>
    <xf numFmtId="165" fontId="28" fillId="0" borderId="0" xfId="0" applyNumberFormat="1" applyFont="1"/>
    <xf numFmtId="165" fontId="1" fillId="0" borderId="0" xfId="0" applyNumberFormat="1" applyFont="1"/>
    <xf numFmtId="43" fontId="28" fillId="0" borderId="0" xfId="0" applyNumberFormat="1" applyFont="1" applyFill="1"/>
    <xf numFmtId="0" fontId="10" fillId="0" borderId="2" xfId="0" applyFont="1" applyBorder="1" applyAlignment="1">
      <alignment vertical="center" wrapText="1"/>
    </xf>
    <xf numFmtId="43" fontId="10" fillId="0" borderId="2" xfId="0" applyNumberFormat="1" applyFont="1" applyBorder="1" applyAlignment="1">
      <alignment vertical="center" wrapText="1"/>
    </xf>
    <xf numFmtId="0" fontId="1" fillId="0" borderId="0" xfId="0" applyFont="1" applyFill="1" applyBorder="1"/>
    <xf numFmtId="1" fontId="25" fillId="0" borderId="0" xfId="0" applyNumberFormat="1" applyFont="1" applyFill="1" applyBorder="1" applyAlignment="1">
      <alignment horizontal="right" vertical="center" wrapText="1"/>
    </xf>
    <xf numFmtId="1" fontId="26" fillId="0" borderId="0" xfId="0" applyNumberFormat="1" applyFont="1" applyFill="1" applyBorder="1" applyAlignment="1">
      <alignment horizontal="right"/>
    </xf>
    <xf numFmtId="0" fontId="23"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5" fillId="0" borderId="0" xfId="0" applyFont="1" applyFill="1" applyBorder="1" applyAlignment="1">
      <alignment horizontal="right" vertical="center" wrapText="1"/>
    </xf>
    <xf numFmtId="6" fontId="25" fillId="0" borderId="0" xfId="0" applyNumberFormat="1" applyFont="1" applyFill="1" applyBorder="1" applyAlignment="1">
      <alignment horizontal="right" vertical="center" wrapText="1"/>
    </xf>
    <xf numFmtId="8" fontId="25" fillId="0" borderId="0" xfId="0" applyNumberFormat="1" applyFont="1" applyFill="1" applyBorder="1" applyAlignment="1">
      <alignment horizontal="right" vertical="center" wrapText="1"/>
    </xf>
    <xf numFmtId="0" fontId="26" fillId="0" borderId="0" xfId="0" applyFont="1" applyFill="1" applyBorder="1" applyAlignment="1">
      <alignment horizontal="right"/>
    </xf>
    <xf numFmtId="0" fontId="0" fillId="0" borderId="0" xfId="0" applyFont="1" applyFill="1" applyBorder="1"/>
    <xf numFmtId="167" fontId="12" fillId="0" borderId="2" xfId="0" applyNumberFormat="1" applyFont="1" applyFill="1" applyBorder="1" applyAlignment="1" applyProtection="1">
      <alignment horizontal="right"/>
    </xf>
    <xf numFmtId="43" fontId="10" fillId="5" borderId="2" xfId="24" applyFont="1" applyFill="1" applyBorder="1" applyAlignment="1" applyProtection="1">
      <alignment vertical="center"/>
      <protection locked="0"/>
    </xf>
    <xf numFmtId="43" fontId="10" fillId="5" borderId="15" xfId="24" applyFont="1" applyFill="1" applyBorder="1" applyAlignment="1" applyProtection="1">
      <alignment vertical="center"/>
      <protection locked="0"/>
    </xf>
    <xf numFmtId="0" fontId="8" fillId="0" borderId="0" xfId="0" applyFont="1" applyAlignment="1">
      <alignment horizontal="center" vertical="center"/>
    </xf>
    <xf numFmtId="0" fontId="0" fillId="0" borderId="12" xfId="0" applyFill="1" applyBorder="1"/>
    <xf numFmtId="167" fontId="9" fillId="6" borderId="14" xfId="14" applyNumberFormat="1" applyFont="1" applyFill="1" applyBorder="1" applyAlignment="1" applyProtection="1">
      <alignment vertical="center"/>
      <protection locked="0"/>
    </xf>
    <xf numFmtId="165" fontId="10" fillId="0" borderId="2" xfId="0" applyNumberFormat="1" applyFont="1" applyFill="1" applyBorder="1" applyAlignment="1" applyProtection="1">
      <alignment horizontal="center"/>
    </xf>
    <xf numFmtId="43" fontId="10" fillId="0" borderId="2" xfId="24" applyFont="1" applyFill="1" applyBorder="1" applyAlignment="1" applyProtection="1">
      <alignment horizontal="center"/>
    </xf>
    <xf numFmtId="0" fontId="1" fillId="0" borderId="0" xfId="0" quotePrefix="1" applyFont="1" applyFill="1"/>
    <xf numFmtId="167" fontId="10" fillId="0" borderId="2" xfId="0" applyNumberFormat="1" applyFont="1" applyFill="1" applyBorder="1" applyAlignment="1" applyProtection="1">
      <alignment horizontal="right" vertical="center"/>
    </xf>
    <xf numFmtId="167" fontId="10" fillId="0" borderId="9" xfId="0" applyNumberFormat="1" applyFont="1" applyFill="1" applyBorder="1" applyAlignment="1" applyProtection="1">
      <alignment vertical="center"/>
    </xf>
    <xf numFmtId="0" fontId="10" fillId="0" borderId="4" xfId="0" applyFont="1" applyFill="1" applyBorder="1" applyAlignment="1" applyProtection="1">
      <alignment vertical="center"/>
    </xf>
    <xf numFmtId="0" fontId="11" fillId="0" borderId="9" xfId="0" applyFont="1" applyBorder="1" applyAlignment="1" applyProtection="1">
      <alignment horizontal="left" vertical="top"/>
    </xf>
    <xf numFmtId="0" fontId="10" fillId="0" borderId="8" xfId="0" applyFont="1" applyFill="1" applyBorder="1" applyAlignment="1" applyProtection="1">
      <alignment vertical="center"/>
    </xf>
    <xf numFmtId="0" fontId="11" fillId="0" borderId="2" xfId="0" applyFont="1" applyBorder="1" applyAlignment="1" applyProtection="1">
      <alignment horizontal="left" vertical="top"/>
    </xf>
    <xf numFmtId="0" fontId="11" fillId="0" borderId="2" xfId="0"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10" fillId="0" borderId="0" xfId="0" quotePrefix="1" applyFont="1" applyBorder="1" applyAlignment="1" applyProtection="1">
      <alignment horizontal="center"/>
    </xf>
    <xf numFmtId="165" fontId="10" fillId="0" borderId="2" xfId="0" applyNumberFormat="1" applyFont="1" applyFill="1" applyBorder="1" applyAlignment="1" applyProtection="1"/>
    <xf numFmtId="0" fontId="10" fillId="0" borderId="0" xfId="0" applyFont="1" applyFill="1" applyBorder="1" applyAlignment="1" applyProtection="1">
      <alignment vertical="center" wrapText="1"/>
    </xf>
    <xf numFmtId="0" fontId="4" fillId="0" borderId="0" xfId="0" applyFont="1" applyFill="1" applyBorder="1" applyAlignment="1" applyProtection="1"/>
    <xf numFmtId="0" fontId="10" fillId="0" borderId="0" xfId="0" applyFont="1" applyFill="1" applyBorder="1" applyAlignment="1" applyProtection="1"/>
    <xf numFmtId="0" fontId="10" fillId="0" borderId="0" xfId="0" quotePrefix="1" applyFont="1" applyFill="1" applyBorder="1" applyAlignment="1" applyProtection="1">
      <alignment horizontal="center"/>
    </xf>
    <xf numFmtId="165" fontId="4" fillId="0" borderId="0" xfId="0" applyNumberFormat="1" applyFont="1" applyFill="1" applyBorder="1" applyAlignment="1" applyProtection="1"/>
    <xf numFmtId="165" fontId="10" fillId="0" borderId="0" xfId="0" applyNumberFormat="1" applyFont="1" applyFill="1" applyBorder="1" applyAlignment="1" applyProtection="1">
      <alignment horizontal="center"/>
    </xf>
    <xf numFmtId="0" fontId="0" fillId="0" borderId="0" xfId="0" applyBorder="1" applyProtection="1"/>
    <xf numFmtId="0" fontId="8" fillId="0" borderId="0" xfId="0" applyFont="1" applyBorder="1" applyAlignment="1" applyProtection="1">
      <alignment horizontal="center"/>
    </xf>
    <xf numFmtId="0" fontId="4" fillId="0" borderId="0" xfId="0" applyFont="1" applyFill="1" applyBorder="1" applyAlignment="1" applyProtection="1">
      <alignment horizontal="center"/>
    </xf>
    <xf numFmtId="0" fontId="10" fillId="0" borderId="0" xfId="0" applyFont="1" applyFill="1" applyBorder="1" applyAlignment="1" applyProtection="1">
      <alignment horizontal="center" vertical="center" wrapText="1"/>
    </xf>
    <xf numFmtId="0" fontId="0" fillId="0" borderId="0" xfId="0" applyFill="1" applyBorder="1" applyProtection="1"/>
    <xf numFmtId="0" fontId="0" fillId="0" borderId="0" xfId="0" applyFill="1" applyBorder="1" applyAlignment="1" applyProtection="1">
      <alignment horizontal="center"/>
    </xf>
    <xf numFmtId="165" fontId="4" fillId="0" borderId="0" xfId="0" applyNumberFormat="1" applyFont="1" applyFill="1" applyBorder="1" applyAlignment="1" applyProtection="1">
      <alignment horizontal="center"/>
    </xf>
    <xf numFmtId="0" fontId="10" fillId="0" borderId="2" xfId="0" applyNumberFormat="1" applyFont="1" applyBorder="1" applyAlignment="1">
      <alignment vertical="center" wrapText="1"/>
    </xf>
    <xf numFmtId="0" fontId="17" fillId="0" borderId="1" xfId="14" applyFont="1" applyBorder="1" applyAlignment="1">
      <alignment horizontal="left" vertical="center"/>
    </xf>
    <xf numFmtId="0" fontId="17" fillId="0" borderId="8" xfId="14" applyFont="1" applyBorder="1" applyAlignment="1">
      <alignment horizontal="left" vertical="center"/>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1" fillId="0" borderId="9" xfId="14" applyFont="1" applyBorder="1" applyAlignment="1">
      <alignment horizontal="center" vertical="center" wrapText="1"/>
    </xf>
    <xf numFmtId="0" fontId="1" fillId="0" borderId="2" xfId="14" applyFont="1" applyBorder="1" applyAlignment="1">
      <alignment horizontal="center" vertical="center" wrapText="1"/>
    </xf>
    <xf numFmtId="0" fontId="1" fillId="0" borderId="2" xfId="14" applyFont="1" applyBorder="1" applyAlignment="1">
      <alignment horizontal="center" vertical="center"/>
    </xf>
    <xf numFmtId="0" fontId="10" fillId="0" borderId="4" xfId="14" applyFont="1" applyBorder="1" applyAlignment="1">
      <alignment horizontal="right" vertical="center"/>
    </xf>
    <xf numFmtId="0" fontId="10" fillId="0" borderId="5" xfId="14" applyFont="1" applyBorder="1" applyAlignment="1">
      <alignment horizontal="right" vertical="center"/>
    </xf>
    <xf numFmtId="0" fontId="17" fillId="0" borderId="2" xfId="14" applyFont="1" applyBorder="1" applyAlignment="1">
      <alignment horizontal="left" vertical="center"/>
    </xf>
    <xf numFmtId="0" fontId="23" fillId="0" borderId="0"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1" fontId="8" fillId="6" borderId="22" xfId="26" applyNumberFormat="1" applyFont="1" applyFill="1" applyBorder="1" applyAlignment="1" applyProtection="1">
      <alignment horizontal="center"/>
      <protection locked="0"/>
    </xf>
    <xf numFmtId="1" fontId="8" fillId="6" borderId="23" xfId="26" applyNumberFormat="1" applyFont="1" applyFill="1" applyBorder="1" applyAlignment="1" applyProtection="1">
      <alignment horizontal="center"/>
      <protection locked="0"/>
    </xf>
    <xf numFmtId="1" fontId="8" fillId="6" borderId="24" xfId="26" applyNumberFormat="1" applyFont="1" applyFill="1" applyBorder="1" applyAlignment="1" applyProtection="1">
      <alignment horizontal="center"/>
      <protection locked="0"/>
    </xf>
    <xf numFmtId="0" fontId="17" fillId="9" borderId="17"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18" xfId="0" applyFont="1" applyFill="1" applyBorder="1" applyAlignment="1">
      <alignment horizontal="center" vertical="center" wrapText="1"/>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wrapText="1"/>
    </xf>
    <xf numFmtId="165" fontId="4" fillId="0" borderId="1"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horizontal="center"/>
      <protection locked="0"/>
    </xf>
    <xf numFmtId="0" fontId="4" fillId="0" borderId="1" xfId="0" applyFont="1" applyBorder="1" applyAlignment="1">
      <alignment horizontal="center" wrapText="1"/>
    </xf>
    <xf numFmtId="0" fontId="4" fillId="0" borderId="9" xfId="0" applyFont="1" applyBorder="1" applyAlignment="1">
      <alignment horizontal="center" wrapText="1"/>
    </xf>
    <xf numFmtId="0" fontId="10" fillId="0" borderId="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8" fillId="0" borderId="0" xfId="0" applyFont="1" applyBorder="1" applyAlignment="1">
      <alignment horizontal="center" vertical="center" wrapText="1"/>
    </xf>
    <xf numFmtId="43" fontId="10" fillId="0" borderId="2" xfId="24" applyFont="1" applyFill="1" applyBorder="1" applyAlignment="1" applyProtection="1">
      <alignment horizontal="center"/>
    </xf>
    <xf numFmtId="0" fontId="12" fillId="0" borderId="3" xfId="0" applyFont="1" applyBorder="1" applyAlignment="1" applyProtection="1">
      <alignment horizontal="left"/>
    </xf>
    <xf numFmtId="0" fontId="12" fillId="0" borderId="4" xfId="0" applyFont="1" applyBorder="1" applyAlignment="1" applyProtection="1">
      <alignment horizontal="left"/>
    </xf>
    <xf numFmtId="0" fontId="12" fillId="0" borderId="5" xfId="0" applyFont="1" applyBorder="1" applyAlignment="1" applyProtection="1">
      <alignment horizontal="left"/>
    </xf>
    <xf numFmtId="0" fontId="14" fillId="0" borderId="2" xfId="0" applyFont="1" applyBorder="1" applyAlignment="1">
      <alignment horizontal="center"/>
    </xf>
    <xf numFmtId="165" fontId="4" fillId="0" borderId="2" xfId="0" applyNumberFormat="1" applyFont="1" applyFill="1" applyBorder="1" applyAlignment="1" applyProtection="1">
      <alignment horizontal="center"/>
      <protection locked="0"/>
    </xf>
    <xf numFmtId="0" fontId="17" fillId="0" borderId="1" xfId="0" applyFont="1" applyBorder="1" applyAlignment="1">
      <alignment horizontal="center" wrapText="1"/>
    </xf>
    <xf numFmtId="0" fontId="17" fillId="0" borderId="9" xfId="0" applyFont="1" applyBorder="1" applyAlignment="1">
      <alignment horizontal="center" wrapText="1"/>
    </xf>
    <xf numFmtId="0" fontId="10" fillId="0" borderId="2" xfId="0" applyFont="1" applyFill="1" applyBorder="1" applyAlignment="1">
      <alignment horizontal="left" vertical="center"/>
    </xf>
    <xf numFmtId="0" fontId="0" fillId="0" borderId="0" xfId="0" applyBorder="1" applyAlignment="1">
      <alignment horizontal="center"/>
    </xf>
    <xf numFmtId="0" fontId="0" fillId="0" borderId="7" xfId="0" applyBorder="1" applyAlignment="1">
      <alignment horizontal="center"/>
    </xf>
    <xf numFmtId="0" fontId="8" fillId="0" borderId="12" xfId="0" applyFont="1" applyBorder="1" applyAlignment="1">
      <alignment horizontal="center" wrapText="1"/>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0" fontId="12" fillId="0" borderId="4"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7" fillId="0" borderId="8" xfId="0" applyFont="1" applyBorder="1" applyAlignment="1">
      <alignment horizontal="center" wrapText="1"/>
    </xf>
    <xf numFmtId="0" fontId="0" fillId="0" borderId="6" xfId="0" applyBorder="1" applyAlignment="1">
      <alignment horizont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43" fontId="10" fillId="5" borderId="2" xfId="24" applyFont="1" applyFill="1" applyBorder="1" applyAlignment="1" applyProtection="1">
      <alignment horizontal="right" vertical="center"/>
      <protection locked="0"/>
    </xf>
    <xf numFmtId="43" fontId="10" fillId="5" borderId="1" xfId="24" applyFont="1" applyFill="1" applyBorder="1" applyAlignment="1" applyProtection="1">
      <alignment horizontal="right" vertical="center"/>
      <protection locked="0"/>
    </xf>
    <xf numFmtId="43" fontId="10" fillId="5" borderId="9" xfId="24" applyFont="1" applyFill="1" applyBorder="1" applyAlignment="1" applyProtection="1">
      <alignment horizontal="right" vertical="center"/>
      <protection locked="0"/>
    </xf>
    <xf numFmtId="165" fontId="4" fillId="0" borderId="8" xfId="0" applyNumberFormat="1" applyFont="1" applyFill="1" applyBorder="1" applyAlignment="1" applyProtection="1">
      <alignment horizontal="center"/>
      <protection locked="0"/>
    </xf>
    <xf numFmtId="9" fontId="10" fillId="0" borderId="1" xfId="25" applyFont="1" applyFill="1" applyBorder="1" applyAlignment="1" applyProtection="1">
      <alignment horizontal="center"/>
    </xf>
    <xf numFmtId="9" fontId="10" fillId="0" borderId="8" xfId="25" applyFont="1" applyFill="1" applyBorder="1" applyAlignment="1" applyProtection="1">
      <alignment horizontal="center"/>
    </xf>
    <xf numFmtId="9" fontId="10" fillId="0" borderId="9" xfId="25" applyFont="1" applyFill="1" applyBorder="1" applyAlignment="1" applyProtection="1">
      <alignment horizontal="center"/>
    </xf>
    <xf numFmtId="165" fontId="10" fillId="0" borderId="2" xfId="25" applyNumberFormat="1" applyFont="1" applyFill="1" applyBorder="1" applyAlignment="1" applyProtection="1">
      <alignment horizontal="center"/>
    </xf>
    <xf numFmtId="0" fontId="1" fillId="0" borderId="0" xfId="0" applyFont="1" applyBorder="1" applyAlignment="1">
      <alignment horizontal="left"/>
    </xf>
    <xf numFmtId="0" fontId="4" fillId="0" borderId="1"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165" fontId="4" fillId="0" borderId="12" xfId="0" applyNumberFormat="1" applyFont="1" applyFill="1" applyBorder="1" applyAlignment="1" applyProtection="1">
      <alignment horizontal="center"/>
      <protection locked="0"/>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65" fontId="10" fillId="0" borderId="8" xfId="0" applyNumberFormat="1" applyFont="1" applyFill="1" applyBorder="1" applyAlignment="1" applyProtection="1">
      <alignment horizontal="center"/>
    </xf>
    <xf numFmtId="165" fontId="4" fillId="0" borderId="1" xfId="0" applyNumberFormat="1" applyFont="1" applyFill="1" applyBorder="1" applyAlignment="1" applyProtection="1">
      <alignment horizontal="center" wrapText="1"/>
      <protection locked="0"/>
    </xf>
    <xf numFmtId="165" fontId="4" fillId="0" borderId="8" xfId="0" applyNumberFormat="1" applyFont="1" applyFill="1" applyBorder="1" applyAlignment="1" applyProtection="1">
      <alignment horizontal="center" wrapText="1"/>
      <protection locked="0"/>
    </xf>
    <xf numFmtId="165" fontId="4" fillId="0" borderId="2" xfId="0" applyNumberFormat="1" applyFont="1" applyFill="1" applyBorder="1" applyAlignment="1" applyProtection="1">
      <alignment horizontal="left" vertical="center" wrapText="1"/>
      <protection locked="0"/>
    </xf>
    <xf numFmtId="165" fontId="10" fillId="0" borderId="2" xfId="0" applyNumberFormat="1" applyFont="1" applyFill="1" applyBorder="1" applyAlignment="1" applyProtection="1">
      <alignment horizontal="center"/>
    </xf>
    <xf numFmtId="165" fontId="4" fillId="0" borderId="2" xfId="0" applyNumberFormat="1" applyFont="1" applyFill="1" applyBorder="1" applyAlignment="1" applyProtection="1">
      <alignment horizontal="center" vertical="center"/>
      <protection locked="0"/>
    </xf>
    <xf numFmtId="165" fontId="4" fillId="0" borderId="1" xfId="0" applyNumberFormat="1" applyFont="1" applyFill="1" applyBorder="1" applyAlignment="1" applyProtection="1">
      <alignment horizontal="center" vertical="center"/>
      <protection locked="0"/>
    </xf>
    <xf numFmtId="165" fontId="4" fillId="0" borderId="8" xfId="0" applyNumberFormat="1" applyFont="1" applyFill="1" applyBorder="1" applyAlignment="1" applyProtection="1">
      <alignment horizontal="center" vertical="center"/>
      <protection locked="0"/>
    </xf>
    <xf numFmtId="165" fontId="4" fillId="0" borderId="9"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165" fontId="4" fillId="0" borderId="2" xfId="0" applyNumberFormat="1" applyFont="1" applyFill="1" applyBorder="1" applyAlignment="1" applyProtection="1">
      <alignment horizontal="center" vertical="center" wrapText="1"/>
      <protection locked="0"/>
    </xf>
    <xf numFmtId="43" fontId="10" fillId="0" borderId="0" xfId="24" applyFont="1" applyFill="1" applyBorder="1" applyAlignment="1" applyProtection="1">
      <alignment horizontal="center"/>
    </xf>
    <xf numFmtId="1" fontId="8" fillId="6" borderId="19" xfId="26" applyNumberFormat="1" applyFont="1" applyFill="1" applyBorder="1" applyAlignment="1" applyProtection="1">
      <alignment horizontal="center"/>
      <protection locked="0"/>
    </xf>
    <xf numFmtId="1" fontId="8" fillId="6" borderId="20" xfId="26" applyNumberFormat="1" applyFont="1" applyFill="1" applyBorder="1" applyAlignment="1" applyProtection="1">
      <alignment horizontal="center"/>
      <protection locked="0"/>
    </xf>
    <xf numFmtId="1" fontId="8" fillId="6" borderId="21" xfId="26" applyNumberFormat="1" applyFont="1" applyFill="1" applyBorder="1" applyAlignment="1" applyProtection="1">
      <alignment horizontal="center"/>
      <protection locked="0"/>
    </xf>
    <xf numFmtId="43" fontId="10" fillId="0" borderId="2" xfId="0" applyNumberFormat="1" applyFont="1" applyBorder="1" applyAlignment="1">
      <alignment horizontal="center"/>
    </xf>
    <xf numFmtId="0" fontId="10" fillId="0" borderId="2" xfId="0" applyFont="1" applyBorder="1" applyAlignment="1">
      <alignment horizontal="center"/>
    </xf>
    <xf numFmtId="0" fontId="10" fillId="0" borderId="1" xfId="0" quotePrefix="1" applyNumberFormat="1" applyFont="1" applyFill="1" applyBorder="1" applyAlignment="1" applyProtection="1">
      <alignment horizontal="center"/>
    </xf>
    <xf numFmtId="165" fontId="10" fillId="0" borderId="9" xfId="0" quotePrefix="1" applyNumberFormat="1" applyFont="1" applyFill="1" applyBorder="1" applyAlignment="1" applyProtection="1">
      <alignment horizontal="center"/>
    </xf>
    <xf numFmtId="43" fontId="10" fillId="0" borderId="1" xfId="24" applyFont="1" applyFill="1" applyBorder="1" applyAlignment="1" applyProtection="1">
      <alignment horizontal="center"/>
    </xf>
    <xf numFmtId="43" fontId="10" fillId="0" borderId="8" xfId="24" applyFont="1" applyFill="1" applyBorder="1" applyAlignment="1" applyProtection="1">
      <alignment horizontal="center"/>
    </xf>
    <xf numFmtId="43" fontId="10" fillId="0" borderId="9" xfId="24" applyFont="1" applyFill="1" applyBorder="1" applyAlignment="1" applyProtection="1">
      <alignment horizontal="center"/>
    </xf>
    <xf numFmtId="165" fontId="10" fillId="0" borderId="1" xfId="25" applyNumberFormat="1" applyFont="1" applyFill="1" applyBorder="1" applyAlignment="1" applyProtection="1">
      <alignment horizontal="center"/>
    </xf>
    <xf numFmtId="165" fontId="10" fillId="0" borderId="9" xfId="25" applyNumberFormat="1" applyFont="1" applyFill="1" applyBorder="1" applyAlignment="1" applyProtection="1">
      <alignment horizontal="center"/>
    </xf>
    <xf numFmtId="2" fontId="10" fillId="6" borderId="3" xfId="0" applyNumberFormat="1" applyFont="1" applyFill="1" applyBorder="1" applyAlignment="1" applyProtection="1">
      <alignment vertical="center"/>
      <protection locked="0"/>
    </xf>
    <xf numFmtId="2" fontId="10" fillId="6" borderId="5" xfId="0" applyNumberFormat="1" applyFont="1" applyFill="1" applyBorder="1" applyAlignment="1" applyProtection="1">
      <alignment vertical="center"/>
      <protection locked="0"/>
    </xf>
    <xf numFmtId="2" fontId="10" fillId="6" borderId="2" xfId="0" applyNumberFormat="1" applyFont="1" applyFill="1" applyBorder="1" applyAlignment="1" applyProtection="1">
      <alignment vertical="center"/>
      <protection locked="0"/>
    </xf>
    <xf numFmtId="0" fontId="12" fillId="0" borderId="2" xfId="0" applyFont="1" applyBorder="1" applyAlignment="1" applyProtection="1">
      <alignment horizontal="left"/>
    </xf>
    <xf numFmtId="0" fontId="10" fillId="0" borderId="9" xfId="0" applyFont="1" applyFill="1" applyBorder="1" applyAlignment="1" applyProtection="1">
      <alignment horizontal="left"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2" fontId="10" fillId="6" borderId="1" xfId="0" applyNumberFormat="1" applyFont="1" applyFill="1" applyBorder="1" applyAlignment="1" applyProtection="1">
      <alignment vertical="center"/>
      <protection locked="0"/>
    </xf>
    <xf numFmtId="2" fontId="10" fillId="6" borderId="9" xfId="0" applyNumberFormat="1" applyFont="1" applyFill="1" applyBorder="1" applyAlignment="1" applyProtection="1">
      <alignment vertical="center"/>
      <protection locked="0"/>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165" fontId="10" fillId="0" borderId="2" xfId="0" applyNumberFormat="1" applyFont="1" applyBorder="1" applyAlignment="1" applyProtection="1">
      <alignment horizontal="center"/>
    </xf>
    <xf numFmtId="0" fontId="1" fillId="0" borderId="0" xfId="26" applyFont="1" applyFill="1" applyBorder="1" applyAlignment="1">
      <alignment horizontal="left" wrapText="1"/>
    </xf>
    <xf numFmtId="0" fontId="1" fillId="0" borderId="0" xfId="26" applyFill="1" applyBorder="1" applyAlignment="1">
      <alignment horizontal="left" wrapText="1"/>
    </xf>
    <xf numFmtId="0" fontId="7" fillId="0" borderId="0" xfId="26"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0" xfId="0" applyNumberFormat="1" applyFont="1" applyAlignment="1">
      <alignment horizontal="left" wrapText="1"/>
    </xf>
    <xf numFmtId="0" fontId="0" fillId="0" borderId="0" xfId="0" applyNumberFormat="1" applyAlignment="1">
      <alignment horizontal="left" wrapText="1"/>
    </xf>
  </cellXfs>
  <cellStyles count="27">
    <cellStyle name="Comma" xfId="24" builtinId="3"/>
    <cellStyle name="COSTREPORT" xfId="1"/>
    <cellStyle name="cr" xfId="2"/>
    <cellStyle name="Grey" xfId="3"/>
    <cellStyle name="Input [yellow]" xfId="4"/>
    <cellStyle name="no dec" xfId="5"/>
    <cellStyle name="no dec 2" xfId="6"/>
    <cellStyle name="Normal" xfId="0" builtinId="0"/>
    <cellStyle name="Normal - Style1" xfId="7"/>
    <cellStyle name="Normal 10" xfId="8"/>
    <cellStyle name="Normal 11" xfId="9"/>
    <cellStyle name="Normal 12" xfId="10"/>
    <cellStyle name="Normal 13" xfId="11"/>
    <cellStyle name="Normal 14" xfId="12"/>
    <cellStyle name="Normal 15" xfId="13"/>
    <cellStyle name="Normal 2" xfId="14"/>
    <cellStyle name="Normal 2 2" xfId="26"/>
    <cellStyle name="Normal 3" xfId="15"/>
    <cellStyle name="Normal 4" xfId="16"/>
    <cellStyle name="Normal 5" xfId="17"/>
    <cellStyle name="Normal 6" xfId="18"/>
    <cellStyle name="Normal 7" xfId="19"/>
    <cellStyle name="Normal 8" xfId="20"/>
    <cellStyle name="Normal 9" xfId="21"/>
    <cellStyle name="Percent" xfId="25" builtinId="5"/>
    <cellStyle name="Percent [2]" xfId="22"/>
    <cellStyle name="Percent [2]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335280</xdr:rowOff>
    </xdr:from>
    <xdr:to>
      <xdr:col>2</xdr:col>
      <xdr:colOff>1750737</xdr:colOff>
      <xdr:row>3</xdr:row>
      <xdr:rowOff>22861</xdr:rowOff>
    </xdr:to>
    <xdr:sp macro="" textlink="">
      <xdr:nvSpPr>
        <xdr:cNvPr id="5" name="Oval 4"/>
        <xdr:cNvSpPr/>
      </xdr:nvSpPr>
      <xdr:spPr>
        <a:xfrm>
          <a:off x="175260" y="1478280"/>
          <a:ext cx="1986957" cy="739141"/>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13</xdr:row>
      <xdr:rowOff>15240</xdr:rowOff>
    </xdr:from>
    <xdr:to>
      <xdr:col>1</xdr:col>
      <xdr:colOff>975360</xdr:colOff>
      <xdr:row>13</xdr:row>
      <xdr:rowOff>333375</xdr:rowOff>
    </xdr:to>
    <xdr:grpSp>
      <xdr:nvGrpSpPr>
        <xdr:cNvPr id="2" name="Group 4"/>
        <xdr:cNvGrpSpPr>
          <a:grpSpLocks/>
        </xdr:cNvGrpSpPr>
      </xdr:nvGrpSpPr>
      <xdr:grpSpPr bwMode="auto">
        <a:xfrm>
          <a:off x="441960" y="5219700"/>
          <a:ext cx="800100" cy="318135"/>
          <a:chOff x="14" y="101"/>
          <a:chExt cx="91" cy="34"/>
        </a:xfrm>
      </xdr:grpSpPr>
      <xdr:sp macro="" textlink="">
        <xdr:nvSpPr>
          <xdr:cNvPr id="3"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5" name="Group 4"/>
        <xdr:cNvGrpSpPr>
          <a:grpSpLocks/>
        </xdr:cNvGrpSpPr>
      </xdr:nvGrpSpPr>
      <xdr:grpSpPr bwMode="auto">
        <a:xfrm>
          <a:off x="480060" y="1623060"/>
          <a:ext cx="800100" cy="310515"/>
          <a:chOff x="14" y="101"/>
          <a:chExt cx="91" cy="34"/>
        </a:xfrm>
      </xdr:grpSpPr>
      <xdr:sp macro="" textlink="">
        <xdr:nvSpPr>
          <xdr:cNvPr id="6"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30</xdr:row>
      <xdr:rowOff>15240</xdr:rowOff>
    </xdr:from>
    <xdr:to>
      <xdr:col>1</xdr:col>
      <xdr:colOff>1074420</xdr:colOff>
      <xdr:row>30</xdr:row>
      <xdr:rowOff>333375</xdr:rowOff>
    </xdr:to>
    <xdr:grpSp>
      <xdr:nvGrpSpPr>
        <xdr:cNvPr id="8" name="Group 4"/>
        <xdr:cNvGrpSpPr>
          <a:grpSpLocks/>
        </xdr:cNvGrpSpPr>
      </xdr:nvGrpSpPr>
      <xdr:grpSpPr bwMode="auto">
        <a:xfrm>
          <a:off x="541020" y="9288780"/>
          <a:ext cx="800100" cy="318135"/>
          <a:chOff x="14" y="101"/>
          <a:chExt cx="91" cy="34"/>
        </a:xfrm>
      </xdr:grpSpPr>
      <xdr:sp macro="" textlink="">
        <xdr:nvSpPr>
          <xdr:cNvPr id="9"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289560</xdr:colOff>
      <xdr:row>36</xdr:row>
      <xdr:rowOff>15240</xdr:rowOff>
    </xdr:from>
    <xdr:to>
      <xdr:col>1</xdr:col>
      <xdr:colOff>1089660</xdr:colOff>
      <xdr:row>36</xdr:row>
      <xdr:rowOff>333375</xdr:rowOff>
    </xdr:to>
    <xdr:grpSp>
      <xdr:nvGrpSpPr>
        <xdr:cNvPr id="11" name="Group 4"/>
        <xdr:cNvGrpSpPr>
          <a:grpSpLocks/>
        </xdr:cNvGrpSpPr>
      </xdr:nvGrpSpPr>
      <xdr:grpSpPr bwMode="auto">
        <a:xfrm>
          <a:off x="556260" y="10774680"/>
          <a:ext cx="800100" cy="318135"/>
          <a:chOff x="14" y="101"/>
          <a:chExt cx="91" cy="34"/>
        </a:xfrm>
      </xdr:grpSpPr>
      <xdr:sp macro="" textlink="">
        <xdr:nvSpPr>
          <xdr:cNvPr id="12"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335280</xdr:colOff>
      <xdr:row>65</xdr:row>
      <xdr:rowOff>22860</xdr:rowOff>
    </xdr:from>
    <xdr:to>
      <xdr:col>1</xdr:col>
      <xdr:colOff>1135380</xdr:colOff>
      <xdr:row>65</xdr:row>
      <xdr:rowOff>340995</xdr:rowOff>
    </xdr:to>
    <xdr:grpSp>
      <xdr:nvGrpSpPr>
        <xdr:cNvPr id="14" name="Group 4"/>
        <xdr:cNvGrpSpPr>
          <a:grpSpLocks/>
        </xdr:cNvGrpSpPr>
      </xdr:nvGrpSpPr>
      <xdr:grpSpPr bwMode="auto">
        <a:xfrm>
          <a:off x="601980" y="17945100"/>
          <a:ext cx="800100" cy="318135"/>
          <a:chOff x="14" y="101"/>
          <a:chExt cx="91" cy="34"/>
        </a:xfrm>
      </xdr:grpSpPr>
      <xdr:sp macro="" textlink="">
        <xdr:nvSpPr>
          <xdr:cNvPr id="15"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60</xdr:row>
      <xdr:rowOff>15240</xdr:rowOff>
    </xdr:from>
    <xdr:to>
      <xdr:col>1</xdr:col>
      <xdr:colOff>1120140</xdr:colOff>
      <xdr:row>60</xdr:row>
      <xdr:rowOff>333375</xdr:rowOff>
    </xdr:to>
    <xdr:grpSp>
      <xdr:nvGrpSpPr>
        <xdr:cNvPr id="17" name="Group 4"/>
        <xdr:cNvGrpSpPr>
          <a:grpSpLocks/>
        </xdr:cNvGrpSpPr>
      </xdr:nvGrpSpPr>
      <xdr:grpSpPr bwMode="auto">
        <a:xfrm>
          <a:off x="586740" y="16703040"/>
          <a:ext cx="800100" cy="318135"/>
          <a:chOff x="14" y="101"/>
          <a:chExt cx="91" cy="34"/>
        </a:xfrm>
      </xdr:grpSpPr>
      <xdr:sp macro="" textlink="">
        <xdr:nvSpPr>
          <xdr:cNvPr id="18"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175260</xdr:colOff>
      <xdr:row>36</xdr:row>
      <xdr:rowOff>15240</xdr:rowOff>
    </xdr:from>
    <xdr:to>
      <xdr:col>1</xdr:col>
      <xdr:colOff>975360</xdr:colOff>
      <xdr:row>36</xdr:row>
      <xdr:rowOff>333375</xdr:rowOff>
    </xdr:to>
    <xdr:grpSp>
      <xdr:nvGrpSpPr>
        <xdr:cNvPr id="2" name="Group 4"/>
        <xdr:cNvGrpSpPr>
          <a:grpSpLocks/>
        </xdr:cNvGrpSpPr>
      </xdr:nvGrpSpPr>
      <xdr:grpSpPr bwMode="auto">
        <a:xfrm>
          <a:off x="441960" y="10957560"/>
          <a:ext cx="800100" cy="318135"/>
          <a:chOff x="14" y="101"/>
          <a:chExt cx="91" cy="34"/>
        </a:xfrm>
      </xdr:grpSpPr>
      <xdr:sp macro="" textlink="">
        <xdr:nvSpPr>
          <xdr:cNvPr id="3"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5" name="Group 4"/>
        <xdr:cNvGrpSpPr>
          <a:grpSpLocks/>
        </xdr:cNvGrpSpPr>
      </xdr:nvGrpSpPr>
      <xdr:grpSpPr bwMode="auto">
        <a:xfrm>
          <a:off x="480060" y="1623060"/>
          <a:ext cx="800100" cy="310515"/>
          <a:chOff x="14" y="101"/>
          <a:chExt cx="91" cy="34"/>
        </a:xfrm>
      </xdr:grpSpPr>
      <xdr:sp macro="" textlink="">
        <xdr:nvSpPr>
          <xdr:cNvPr id="6"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289560</xdr:colOff>
      <xdr:row>72</xdr:row>
      <xdr:rowOff>15240</xdr:rowOff>
    </xdr:from>
    <xdr:to>
      <xdr:col>1</xdr:col>
      <xdr:colOff>1089660</xdr:colOff>
      <xdr:row>72</xdr:row>
      <xdr:rowOff>333375</xdr:rowOff>
    </xdr:to>
    <xdr:grpSp>
      <xdr:nvGrpSpPr>
        <xdr:cNvPr id="11" name="Group 4"/>
        <xdr:cNvGrpSpPr>
          <a:grpSpLocks/>
        </xdr:cNvGrpSpPr>
      </xdr:nvGrpSpPr>
      <xdr:grpSpPr bwMode="auto">
        <a:xfrm>
          <a:off x="556260" y="20215860"/>
          <a:ext cx="800100" cy="318135"/>
          <a:chOff x="14" y="101"/>
          <a:chExt cx="91" cy="34"/>
        </a:xfrm>
      </xdr:grpSpPr>
      <xdr:sp macro="" textlink="">
        <xdr:nvSpPr>
          <xdr:cNvPr id="12"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335280</xdr:colOff>
      <xdr:row>115</xdr:row>
      <xdr:rowOff>22860</xdr:rowOff>
    </xdr:from>
    <xdr:to>
      <xdr:col>1</xdr:col>
      <xdr:colOff>1135380</xdr:colOff>
      <xdr:row>115</xdr:row>
      <xdr:rowOff>340995</xdr:rowOff>
    </xdr:to>
    <xdr:grpSp>
      <xdr:nvGrpSpPr>
        <xdr:cNvPr id="14" name="Group 4"/>
        <xdr:cNvGrpSpPr>
          <a:grpSpLocks/>
        </xdr:cNvGrpSpPr>
      </xdr:nvGrpSpPr>
      <xdr:grpSpPr bwMode="auto">
        <a:xfrm>
          <a:off x="601980" y="29878020"/>
          <a:ext cx="800100" cy="318135"/>
          <a:chOff x="14" y="101"/>
          <a:chExt cx="91" cy="34"/>
        </a:xfrm>
      </xdr:grpSpPr>
      <xdr:sp macro="" textlink="">
        <xdr:nvSpPr>
          <xdr:cNvPr id="15"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320040</xdr:colOff>
      <xdr:row>110</xdr:row>
      <xdr:rowOff>15240</xdr:rowOff>
    </xdr:from>
    <xdr:to>
      <xdr:col>1</xdr:col>
      <xdr:colOff>1120140</xdr:colOff>
      <xdr:row>110</xdr:row>
      <xdr:rowOff>333375</xdr:rowOff>
    </xdr:to>
    <xdr:grpSp>
      <xdr:nvGrpSpPr>
        <xdr:cNvPr id="17" name="Group 4"/>
        <xdr:cNvGrpSpPr>
          <a:grpSpLocks/>
        </xdr:cNvGrpSpPr>
      </xdr:nvGrpSpPr>
      <xdr:grpSpPr bwMode="auto">
        <a:xfrm>
          <a:off x="586740" y="28376880"/>
          <a:ext cx="800100" cy="318135"/>
          <a:chOff x="14" y="101"/>
          <a:chExt cx="91" cy="34"/>
        </a:xfrm>
      </xdr:grpSpPr>
      <xdr:sp macro="" textlink="">
        <xdr:nvSpPr>
          <xdr:cNvPr id="18"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zoomScaleNormal="100" workbookViewId="0">
      <selection activeCell="B1" sqref="B1:E1"/>
    </sheetView>
  </sheetViews>
  <sheetFormatPr defaultColWidth="9.109375" defaultRowHeight="13.2"/>
  <cols>
    <col min="1" max="1" width="2.33203125" style="2" customWidth="1"/>
    <col min="2" max="2" width="3.6640625" style="2" customWidth="1"/>
    <col min="3" max="3" width="70.33203125" style="2" customWidth="1"/>
    <col min="4" max="4" width="4" style="2" customWidth="1"/>
    <col min="5" max="5" width="19.6640625" style="2" customWidth="1"/>
    <col min="6" max="6" width="2.33203125" style="3" customWidth="1"/>
    <col min="7" max="16384" width="9.109375" style="12"/>
  </cols>
  <sheetData>
    <row r="1" spans="1:13" s="10" customFormat="1" ht="90" customHeight="1">
      <c r="B1" s="209" t="s">
        <v>80</v>
      </c>
      <c r="C1" s="210"/>
      <c r="D1" s="210"/>
      <c r="E1" s="211"/>
      <c r="F1" s="135"/>
      <c r="G1" s="130"/>
      <c r="H1" s="130"/>
      <c r="I1" s="130"/>
      <c r="J1" s="130"/>
      <c r="K1" s="130"/>
      <c r="L1" s="130"/>
      <c r="M1" s="130"/>
    </row>
    <row r="2" spans="1:13" s="11" customFormat="1" ht="17.399999999999999">
      <c r="A2" s="9"/>
      <c r="B2" s="9"/>
      <c r="C2" s="9"/>
      <c r="D2" s="9"/>
      <c r="E2" s="9"/>
      <c r="F2" s="129"/>
      <c r="G2" s="1"/>
    </row>
    <row r="3" spans="1:13" s="2" customFormat="1" ht="49.95" customHeight="1">
      <c r="B3" s="131"/>
      <c r="C3" s="215" t="s">
        <v>18</v>
      </c>
      <c r="D3" s="215"/>
      <c r="E3" s="216"/>
      <c r="F3" s="3"/>
      <c r="G3" s="3"/>
      <c r="H3" s="3"/>
    </row>
    <row r="4" spans="1:13" s="2" customFormat="1" ht="19.5" customHeight="1">
      <c r="B4" s="132"/>
      <c r="C4" s="133"/>
      <c r="D4" s="133"/>
      <c r="E4" s="8"/>
      <c r="F4" s="3"/>
      <c r="G4" s="3"/>
      <c r="H4" s="3"/>
    </row>
    <row r="5" spans="1:13" ht="13.8">
      <c r="A5" s="7"/>
      <c r="B5" s="217" t="s">
        <v>19</v>
      </c>
      <c r="C5" s="207"/>
      <c r="D5" s="212"/>
      <c r="E5" s="213"/>
      <c r="F5" s="12"/>
    </row>
    <row r="6" spans="1:13" ht="15.6">
      <c r="A6" s="136"/>
      <c r="B6" s="47"/>
      <c r="C6" s="58" t="s">
        <v>56</v>
      </c>
      <c r="D6" s="49" t="s">
        <v>0</v>
      </c>
      <c r="E6" s="50"/>
      <c r="F6" s="12"/>
    </row>
    <row r="7" spans="1:13" ht="15.6">
      <c r="A7" s="136"/>
      <c r="B7" s="47"/>
      <c r="C7" s="58" t="s">
        <v>57</v>
      </c>
      <c r="D7" s="49" t="s">
        <v>1</v>
      </c>
      <c r="E7" s="50"/>
      <c r="F7" s="12"/>
    </row>
    <row r="8" spans="1:13" ht="15.6">
      <c r="A8" s="136"/>
      <c r="B8" s="47"/>
      <c r="C8" s="58" t="s">
        <v>58</v>
      </c>
      <c r="D8" s="49" t="s">
        <v>2</v>
      </c>
      <c r="E8" s="50"/>
      <c r="F8" s="12"/>
    </row>
    <row r="9" spans="1:13" ht="15.6">
      <c r="A9" s="136"/>
      <c r="B9" s="47"/>
      <c r="C9" s="58" t="s">
        <v>59</v>
      </c>
      <c r="D9" s="49" t="s">
        <v>3</v>
      </c>
      <c r="E9" s="50"/>
      <c r="F9" s="12"/>
    </row>
    <row r="10" spans="1:13" ht="15.6">
      <c r="A10" s="136"/>
      <c r="B10" s="47"/>
      <c r="C10" s="58" t="s">
        <v>60</v>
      </c>
      <c r="D10" s="49" t="s">
        <v>4</v>
      </c>
      <c r="E10" s="50"/>
      <c r="F10" s="12"/>
    </row>
    <row r="11" spans="1:13" ht="15.6">
      <c r="A11" s="136"/>
      <c r="B11" s="47"/>
      <c r="C11" s="58" t="s">
        <v>61</v>
      </c>
      <c r="D11" s="49" t="s">
        <v>5</v>
      </c>
      <c r="E11" s="50"/>
      <c r="F11" s="12"/>
    </row>
    <row r="12" spans="1:13" ht="15.6">
      <c r="A12" s="7"/>
      <c r="B12" s="217" t="s">
        <v>55</v>
      </c>
      <c r="C12" s="217"/>
      <c r="D12" s="49" t="s">
        <v>6</v>
      </c>
      <c r="E12" s="51">
        <f>SUM(E6:E11)</f>
        <v>0</v>
      </c>
      <c r="F12" s="12"/>
    </row>
    <row r="13" spans="1:13" s="7" customFormat="1" ht="16.2">
      <c r="B13" s="52"/>
      <c r="C13" s="52"/>
      <c r="D13" s="53"/>
      <c r="E13" s="54"/>
      <c r="F13" s="4"/>
      <c r="G13" s="5"/>
      <c r="H13" s="6"/>
      <c r="I13" s="6"/>
      <c r="J13" s="4"/>
      <c r="K13" s="4"/>
      <c r="L13" s="5"/>
    </row>
    <row r="14" spans="1:13" ht="13.8">
      <c r="A14" s="7"/>
      <c r="B14" s="217" t="s">
        <v>62</v>
      </c>
      <c r="C14" s="207"/>
      <c r="D14" s="212"/>
      <c r="E14" s="214"/>
      <c r="F14" s="12"/>
    </row>
    <row r="15" spans="1:13" ht="15.6">
      <c r="A15" s="7"/>
      <c r="B15" s="47"/>
      <c r="C15" s="48" t="s">
        <v>63</v>
      </c>
      <c r="D15" s="55" t="s">
        <v>7</v>
      </c>
      <c r="E15" s="56"/>
      <c r="F15" s="12"/>
    </row>
    <row r="16" spans="1:13" ht="15.6">
      <c r="A16" s="7"/>
      <c r="B16" s="47"/>
      <c r="C16" s="48" t="s">
        <v>64</v>
      </c>
      <c r="D16" s="55" t="s">
        <v>8</v>
      </c>
      <c r="E16" s="56"/>
      <c r="F16" s="12"/>
    </row>
    <row r="17" spans="1:6" ht="15.6">
      <c r="A17" s="7"/>
      <c r="B17" s="47"/>
      <c r="C17" s="48" t="s">
        <v>65</v>
      </c>
      <c r="D17" s="55" t="s">
        <v>9</v>
      </c>
      <c r="E17" s="56"/>
      <c r="F17" s="12"/>
    </row>
    <row r="18" spans="1:6" ht="15.6">
      <c r="A18" s="7"/>
      <c r="B18" s="47"/>
      <c r="C18" s="48" t="s">
        <v>66</v>
      </c>
      <c r="D18" s="55" t="s">
        <v>10</v>
      </c>
      <c r="E18" s="56"/>
      <c r="F18" s="12"/>
    </row>
    <row r="19" spans="1:6" ht="15.6">
      <c r="A19" s="7"/>
      <c r="B19" s="217" t="s">
        <v>20</v>
      </c>
      <c r="C19" s="217"/>
      <c r="D19" s="55" t="s">
        <v>11</v>
      </c>
      <c r="E19" s="57">
        <f>SUM(E15:E18)</f>
        <v>0</v>
      </c>
      <c r="F19" s="12"/>
    </row>
    <row r="20" spans="1:6">
      <c r="B20" s="134"/>
      <c r="C20" s="134"/>
      <c r="D20" s="134"/>
      <c r="E20" s="134"/>
    </row>
    <row r="21" spans="1:6" ht="13.8" customHeight="1">
      <c r="B21" s="207" t="s">
        <v>164</v>
      </c>
      <c r="C21" s="208"/>
      <c r="D21" s="153"/>
      <c r="E21" s="154"/>
    </row>
    <row r="22" spans="1:6" ht="31.2">
      <c r="B22" s="151"/>
      <c r="C22" s="152" t="s">
        <v>165</v>
      </c>
      <c r="D22" s="155" t="s">
        <v>12</v>
      </c>
      <c r="E22" s="179"/>
    </row>
  </sheetData>
  <sheetProtection algorithmName="SHA-512" hashValue="6fmLFBg8zbBW+Z0Gn2lq/wUOHSbtja+KvvfmijXNL87YIkaDPodg63/yoNyB0gzBf2kE+XsoSSFSHDARRtbwZA==" saltValue="hrGUhGuE875oxO4aOKHPPw==" spinCount="100000" sheet="1" objects="1" scenarios="1"/>
  <mergeCells count="9">
    <mergeCell ref="B21:C21"/>
    <mergeCell ref="B1:E1"/>
    <mergeCell ref="D5:E5"/>
    <mergeCell ref="D14:E14"/>
    <mergeCell ref="C3:E3"/>
    <mergeCell ref="B19:C19"/>
    <mergeCell ref="B14:C14"/>
    <mergeCell ref="B12:C12"/>
    <mergeCell ref="B5:C5"/>
  </mergeCells>
  <pageMargins left="0.25" right="0.25" top="0.75" bottom="0.75" header="0.3" footer="0.3"/>
  <pageSetup orientation="portrait" r:id="rId1"/>
  <headerFooter>
    <oddFooter>&amp;CPage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8"/>
  <sheetViews>
    <sheetView zoomScaleNormal="100" workbookViewId="0">
      <selection activeCell="B1" sqref="B1:N1"/>
    </sheetView>
  </sheetViews>
  <sheetFormatPr defaultColWidth="9.109375" defaultRowHeight="13.2"/>
  <cols>
    <col min="1" max="1" width="3.88671875" style="13" customWidth="1"/>
    <col min="2" max="2" width="24" style="13" customWidth="1"/>
    <col min="3" max="3" width="10.33203125" style="13" customWidth="1"/>
    <col min="4" max="4" width="3.88671875" style="13" customWidth="1"/>
    <col min="5" max="5" width="10.88671875" style="13" customWidth="1"/>
    <col min="6" max="6" width="4.6640625" style="13" customWidth="1"/>
    <col min="7" max="7" width="13.21875" style="13" customWidth="1"/>
    <col min="8" max="8" width="3.88671875" style="13" customWidth="1"/>
    <col min="9" max="9" width="10.77734375" style="13" customWidth="1"/>
    <col min="10" max="10" width="4.6640625" style="13" customWidth="1"/>
    <col min="11" max="11" width="11.21875" style="13" customWidth="1"/>
    <col min="12" max="12" width="3.6640625" style="13" customWidth="1"/>
    <col min="13" max="13" width="5" style="13" customWidth="1"/>
    <col min="14" max="14" width="11.33203125" style="13" customWidth="1"/>
    <col min="15" max="15" width="7.21875" style="13" customWidth="1"/>
    <col min="16" max="16" width="2" style="13" customWidth="1"/>
    <col min="17" max="16384" width="9.109375" style="13"/>
  </cols>
  <sheetData>
    <row r="1" spans="1:39" ht="114" customHeight="1">
      <c r="A1" s="16"/>
      <c r="B1" s="209" t="s">
        <v>80</v>
      </c>
      <c r="C1" s="210"/>
      <c r="D1" s="210"/>
      <c r="E1" s="210"/>
      <c r="F1" s="210"/>
      <c r="G1" s="210"/>
      <c r="H1" s="210"/>
      <c r="I1" s="210"/>
      <c r="J1" s="210"/>
      <c r="K1" s="210"/>
      <c r="L1" s="210"/>
      <c r="M1" s="210"/>
      <c r="N1" s="211"/>
      <c r="O1"/>
      <c r="P1"/>
    </row>
    <row r="2" spans="1:39" ht="12.6" customHeight="1">
      <c r="A2" s="16"/>
      <c r="B2" s="16"/>
      <c r="C2" s="16"/>
      <c r="D2" s="16"/>
      <c r="E2" s="16"/>
      <c r="F2" s="16"/>
      <c r="G2" s="16"/>
      <c r="H2" s="16"/>
      <c r="I2" s="16"/>
      <c r="J2" s="16"/>
      <c r="K2" s="16"/>
      <c r="L2" s="16"/>
      <c r="M2" s="16"/>
      <c r="N2" s="16"/>
      <c r="O2" s="16"/>
    </row>
    <row r="3" spans="1:39" customFormat="1" ht="28.2" customHeight="1">
      <c r="A3" s="32"/>
      <c r="B3" s="229" t="s">
        <v>54</v>
      </c>
      <c r="C3" s="230"/>
      <c r="D3" s="230"/>
      <c r="E3" s="230"/>
      <c r="F3" s="230"/>
      <c r="G3" s="230"/>
      <c r="H3" s="230"/>
      <c r="I3" s="230"/>
      <c r="J3" s="230"/>
      <c r="K3" s="230"/>
      <c r="L3" s="230"/>
      <c r="M3" s="230"/>
      <c r="N3" s="231"/>
    </row>
    <row r="4" spans="1:39" customFormat="1" ht="15" customHeight="1">
      <c r="A4" s="32"/>
      <c r="B4" s="17"/>
      <c r="C4" s="16"/>
      <c r="D4" s="16"/>
      <c r="E4" s="16"/>
      <c r="F4" s="247" t="s">
        <v>121</v>
      </c>
      <c r="G4" s="248"/>
      <c r="H4" s="33"/>
      <c r="I4" s="247" t="s">
        <v>124</v>
      </c>
      <c r="J4" s="264"/>
      <c r="K4" s="248"/>
      <c r="L4" s="33"/>
      <c r="M4" s="247" t="s">
        <v>125</v>
      </c>
      <c r="N4" s="248"/>
      <c r="O4" s="81"/>
    </row>
    <row r="5" spans="1:39" customFormat="1" ht="27.6" customHeight="1">
      <c r="A5" s="32"/>
      <c r="B5" s="269" t="s">
        <v>81</v>
      </c>
      <c r="C5" s="269"/>
      <c r="D5" s="269"/>
      <c r="E5" s="269"/>
      <c r="F5" s="45" t="s">
        <v>0</v>
      </c>
      <c r="G5" s="175"/>
      <c r="H5" s="46"/>
      <c r="I5" s="45" t="s">
        <v>1</v>
      </c>
      <c r="J5" s="273"/>
      <c r="K5" s="273"/>
      <c r="L5" s="46"/>
      <c r="M5" s="119" t="s">
        <v>2</v>
      </c>
      <c r="N5" s="175"/>
      <c r="O5" s="32"/>
    </row>
    <row r="6" spans="1:39" customFormat="1" ht="27.6" customHeight="1">
      <c r="A6" s="32"/>
      <c r="B6" s="270" t="s">
        <v>82</v>
      </c>
      <c r="C6" s="271"/>
      <c r="D6" s="271"/>
      <c r="E6" s="272"/>
      <c r="F6" s="45" t="s">
        <v>0</v>
      </c>
      <c r="G6" s="175"/>
      <c r="H6" s="46"/>
      <c r="I6" s="45" t="s">
        <v>1</v>
      </c>
      <c r="J6" s="273"/>
      <c r="K6" s="273"/>
      <c r="L6" s="46"/>
      <c r="M6" s="45" t="s">
        <v>2</v>
      </c>
      <c r="N6" s="175"/>
    </row>
    <row r="7" spans="1:39" customFormat="1" ht="27.6" customHeight="1">
      <c r="A7" s="32"/>
      <c r="B7" s="270" t="s">
        <v>83</v>
      </c>
      <c r="C7" s="271"/>
      <c r="D7" s="271"/>
      <c r="E7" s="272"/>
      <c r="F7" s="45" t="s">
        <v>0</v>
      </c>
      <c r="G7" s="175"/>
      <c r="H7" s="46"/>
      <c r="I7" s="45" t="s">
        <v>1</v>
      </c>
      <c r="J7" s="273"/>
      <c r="K7" s="273"/>
      <c r="L7" s="46"/>
      <c r="M7" s="45" t="s">
        <v>2</v>
      </c>
      <c r="N7" s="175"/>
    </row>
    <row r="8" spans="1:39" customFormat="1" ht="27.6" customHeight="1">
      <c r="A8" s="32"/>
      <c r="B8" s="270" t="s">
        <v>84</v>
      </c>
      <c r="C8" s="271"/>
      <c r="D8" s="271"/>
      <c r="E8" s="272"/>
      <c r="F8" s="45" t="s">
        <v>0</v>
      </c>
      <c r="G8" s="175"/>
      <c r="H8" s="46"/>
      <c r="I8" s="45" t="s">
        <v>1</v>
      </c>
      <c r="J8" s="273"/>
      <c r="K8" s="273"/>
      <c r="L8" s="46"/>
      <c r="M8" s="45" t="s">
        <v>2</v>
      </c>
      <c r="N8" s="175"/>
    </row>
    <row r="9" spans="1:39" customFormat="1" ht="27.6" customHeight="1">
      <c r="A9" s="32"/>
      <c r="B9" s="270" t="s">
        <v>85</v>
      </c>
      <c r="C9" s="271"/>
      <c r="D9" s="271"/>
      <c r="E9" s="272"/>
      <c r="F9" s="45" t="s">
        <v>0</v>
      </c>
      <c r="G9" s="175"/>
      <c r="H9" s="46"/>
      <c r="I9" s="45" t="s">
        <v>1</v>
      </c>
      <c r="J9" s="273"/>
      <c r="K9" s="273"/>
      <c r="L9" s="46"/>
      <c r="M9" s="45" t="s">
        <v>2</v>
      </c>
      <c r="N9" s="175"/>
    </row>
    <row r="10" spans="1:39" customFormat="1" ht="27.6" customHeight="1">
      <c r="A10" s="32"/>
      <c r="B10" s="270" t="s">
        <v>152</v>
      </c>
      <c r="C10" s="271"/>
      <c r="D10" s="271"/>
      <c r="E10" s="272"/>
      <c r="F10" s="45" t="s">
        <v>0</v>
      </c>
      <c r="G10" s="175"/>
      <c r="H10" s="46"/>
      <c r="I10" s="45" t="s">
        <v>1</v>
      </c>
      <c r="J10" s="274"/>
      <c r="K10" s="275"/>
      <c r="L10" s="46"/>
      <c r="M10" s="45" t="s">
        <v>2</v>
      </c>
      <c r="N10" s="175"/>
    </row>
    <row r="11" spans="1:39" customFormat="1" ht="27.6" customHeight="1">
      <c r="A11" s="32"/>
      <c r="B11" s="270" t="s">
        <v>153</v>
      </c>
      <c r="C11" s="271"/>
      <c r="D11" s="271"/>
      <c r="E11" s="272"/>
      <c r="F11" s="45" t="s">
        <v>0</v>
      </c>
      <c r="G11" s="175"/>
      <c r="H11" s="115"/>
      <c r="I11" s="45" t="s">
        <v>1</v>
      </c>
      <c r="J11" s="273"/>
      <c r="K11" s="273"/>
      <c r="L11" s="116"/>
      <c r="M11" s="45" t="s">
        <v>2</v>
      </c>
      <c r="N11" s="175"/>
    </row>
    <row r="12" spans="1:39" customFormat="1" ht="27.6" customHeight="1">
      <c r="A12" s="32"/>
      <c r="B12" s="270" t="s">
        <v>155</v>
      </c>
      <c r="C12" s="271"/>
      <c r="D12" s="271"/>
      <c r="E12" s="272"/>
      <c r="F12" s="45" t="s">
        <v>0</v>
      </c>
      <c r="G12" s="175"/>
      <c r="H12" s="115"/>
      <c r="I12" s="45" t="s">
        <v>1</v>
      </c>
      <c r="J12" s="273"/>
      <c r="K12" s="273"/>
      <c r="L12" s="116"/>
      <c r="M12" s="45" t="s">
        <v>2</v>
      </c>
      <c r="N12" s="175"/>
    </row>
    <row r="13" spans="1:39" s="16" customFormat="1" ht="19.2" customHeight="1"/>
    <row r="14" spans="1:39" ht="28.2" customHeight="1">
      <c r="A14" s="16"/>
      <c r="B14" s="229" t="s">
        <v>67</v>
      </c>
      <c r="C14" s="230"/>
      <c r="D14" s="230"/>
      <c r="E14" s="230"/>
      <c r="F14" s="230"/>
      <c r="G14" s="230"/>
      <c r="H14" s="230"/>
      <c r="I14" s="230"/>
      <c r="J14" s="230"/>
      <c r="K14" s="230"/>
      <c r="L14" s="230"/>
      <c r="M14" s="230"/>
      <c r="N14" s="231"/>
      <c r="O14" s="18"/>
      <c r="P14" s="18"/>
      <c r="Q14" s="89"/>
      <c r="R14" s="89"/>
      <c r="S14" s="164"/>
      <c r="T14" s="164"/>
      <c r="U14" s="164"/>
      <c r="V14" s="164"/>
      <c r="W14" s="164"/>
      <c r="X14" s="164"/>
      <c r="Y14" s="164"/>
      <c r="Z14" s="164"/>
      <c r="AA14" s="164"/>
      <c r="AB14" s="164"/>
      <c r="AC14" s="164"/>
      <c r="AD14" s="164"/>
      <c r="AE14" s="164"/>
      <c r="AF14" s="164"/>
      <c r="AG14" s="164"/>
      <c r="AH14" s="164"/>
      <c r="AI14" s="164"/>
      <c r="AJ14" s="164"/>
      <c r="AK14" s="164"/>
      <c r="AL14" s="164"/>
      <c r="AM14" s="164"/>
    </row>
    <row r="15" spans="1:39" s="38" customFormat="1" ht="16.5" customHeight="1">
      <c r="A15" s="96"/>
      <c r="B15" s="265"/>
      <c r="C15" s="250"/>
      <c r="D15" s="250"/>
      <c r="E15" s="250"/>
      <c r="F15" s="250"/>
      <c r="G15" s="250"/>
      <c r="H15" s="250"/>
      <c r="I15" s="250"/>
      <c r="J15" s="250"/>
      <c r="K15" s="250"/>
      <c r="L15" s="250"/>
      <c r="M15" s="250"/>
      <c r="N15" s="251"/>
      <c r="O15" s="18"/>
      <c r="P15" s="18"/>
      <c r="Q15" s="89"/>
      <c r="R15" s="218"/>
      <c r="S15" s="167"/>
      <c r="T15" s="167"/>
      <c r="U15" s="167"/>
      <c r="V15" s="167"/>
      <c r="W15" s="167"/>
      <c r="X15" s="167"/>
      <c r="Y15" s="167"/>
      <c r="Z15" s="167"/>
      <c r="AA15" s="167"/>
      <c r="AB15" s="218"/>
      <c r="AC15" s="167"/>
      <c r="AD15" s="167"/>
      <c r="AE15" s="167"/>
      <c r="AF15" s="167"/>
      <c r="AG15" s="167"/>
      <c r="AH15" s="41"/>
      <c r="AI15" s="41"/>
      <c r="AJ15" s="41"/>
      <c r="AK15" s="41"/>
      <c r="AL15" s="41"/>
      <c r="AM15" s="41"/>
    </row>
    <row r="16" spans="1:39" s="42" customFormat="1" ht="28.2" customHeight="1">
      <c r="A16" s="86"/>
      <c r="B16" s="266" t="s">
        <v>53</v>
      </c>
      <c r="C16" s="267"/>
      <c r="D16" s="267"/>
      <c r="E16" s="267"/>
      <c r="F16" s="267"/>
      <c r="G16" s="267"/>
      <c r="H16" s="267"/>
      <c r="I16" s="267"/>
      <c r="J16" s="267"/>
      <c r="K16" s="267"/>
      <c r="L16" s="267"/>
      <c r="M16" s="267"/>
      <c r="N16" s="268"/>
      <c r="O16" s="18"/>
      <c r="P16" s="18"/>
      <c r="Q16" s="89"/>
      <c r="R16" s="218"/>
      <c r="S16" s="167"/>
      <c r="T16" s="167"/>
      <c r="U16" s="167"/>
      <c r="V16" s="167"/>
      <c r="W16" s="167"/>
      <c r="X16" s="167"/>
      <c r="Y16" s="167"/>
      <c r="Z16" s="167"/>
      <c r="AA16" s="167"/>
      <c r="AB16" s="218"/>
      <c r="AC16" s="167"/>
      <c r="AD16" s="167"/>
      <c r="AE16" s="167"/>
      <c r="AF16" s="167"/>
      <c r="AG16" s="167"/>
      <c r="AH16" s="108"/>
      <c r="AI16" s="108"/>
      <c r="AJ16" s="108"/>
      <c r="AK16" s="108"/>
      <c r="AL16" s="108"/>
      <c r="AM16" s="108"/>
    </row>
    <row r="17" spans="1:39" s="42" customFormat="1" ht="28.2" customHeight="1">
      <c r="A17" s="86"/>
      <c r="B17" s="249" t="s">
        <v>52</v>
      </c>
      <c r="C17" s="249"/>
      <c r="D17" s="249"/>
      <c r="E17" s="249"/>
      <c r="F17" s="249"/>
      <c r="G17" s="249"/>
      <c r="H17" s="249"/>
      <c r="I17" s="249"/>
      <c r="J17" s="249"/>
      <c r="K17" s="249"/>
      <c r="L17" s="249"/>
      <c r="M17" s="40" t="s">
        <v>3</v>
      </c>
      <c r="N17" s="183">
        <f>'Wages, Taxes and Workers'' Comp'!E8</f>
        <v>0</v>
      </c>
      <c r="O17" s="18"/>
      <c r="P17" s="18"/>
      <c r="Q17" s="89"/>
      <c r="R17" s="218"/>
      <c r="S17" s="218"/>
      <c r="T17" s="218"/>
      <c r="U17" s="218"/>
      <c r="V17" s="218"/>
      <c r="W17" s="218"/>
      <c r="X17" s="218"/>
      <c r="Y17" s="218"/>
      <c r="Z17" s="218"/>
      <c r="AA17" s="218"/>
      <c r="AB17" s="218"/>
      <c r="AC17" s="218"/>
      <c r="AD17" s="167"/>
      <c r="AE17" s="167"/>
      <c r="AF17" s="167"/>
      <c r="AG17" s="167"/>
      <c r="AH17" s="108"/>
      <c r="AI17" s="108"/>
      <c r="AJ17" s="108"/>
      <c r="AK17" s="108"/>
      <c r="AL17" s="108"/>
      <c r="AM17" s="108"/>
    </row>
    <row r="18" spans="1:39" s="38" customFormat="1" ht="16.5" customHeight="1">
      <c r="A18" s="96"/>
      <c r="B18" s="249" t="s">
        <v>51</v>
      </c>
      <c r="C18" s="249"/>
      <c r="D18" s="249"/>
      <c r="E18" s="249"/>
      <c r="F18" s="249"/>
      <c r="G18" s="249"/>
      <c r="H18" s="249"/>
      <c r="I18" s="249"/>
      <c r="J18" s="249"/>
      <c r="K18" s="249"/>
      <c r="L18" s="249"/>
      <c r="M18" s="40" t="s">
        <v>4</v>
      </c>
      <c r="N18" s="39"/>
      <c r="O18" s="41"/>
      <c r="P18" s="35"/>
      <c r="Q18" s="41"/>
      <c r="R18" s="218"/>
      <c r="S18" s="218"/>
      <c r="T18" s="218"/>
      <c r="U18" s="218"/>
      <c r="V18" s="218"/>
      <c r="W18" s="218"/>
      <c r="X18" s="218"/>
      <c r="Y18" s="218"/>
      <c r="Z18" s="218"/>
      <c r="AA18" s="218"/>
      <c r="AB18" s="218"/>
      <c r="AC18" s="218"/>
      <c r="AD18" s="167"/>
      <c r="AE18" s="167"/>
      <c r="AF18" s="167"/>
      <c r="AG18" s="167"/>
      <c r="AH18" s="41"/>
      <c r="AI18" s="41"/>
      <c r="AJ18" s="41"/>
      <c r="AK18" s="41"/>
      <c r="AL18" s="41"/>
      <c r="AM18" s="41"/>
    </row>
    <row r="19" spans="1:39" s="38" customFormat="1" ht="16.5" customHeight="1">
      <c r="A19" s="96"/>
      <c r="B19" s="219" t="s">
        <v>50</v>
      </c>
      <c r="C19" s="220"/>
      <c r="D19" s="220"/>
      <c r="E19" s="220"/>
      <c r="F19" s="220"/>
      <c r="G19" s="220"/>
      <c r="H19" s="220"/>
      <c r="I19" s="220"/>
      <c r="J19" s="220"/>
      <c r="K19" s="220"/>
      <c r="L19" s="253"/>
      <c r="M19" s="40" t="s">
        <v>5</v>
      </c>
      <c r="N19" s="44"/>
      <c r="O19" s="36"/>
      <c r="P19" s="35"/>
      <c r="Q19" s="41"/>
      <c r="R19" s="168"/>
      <c r="S19" s="169"/>
      <c r="T19" s="164"/>
      <c r="U19" s="169"/>
      <c r="V19" s="169"/>
      <c r="W19" s="169"/>
      <c r="X19" s="169"/>
      <c r="Y19" s="169"/>
      <c r="Z19" s="169"/>
      <c r="AA19" s="164"/>
      <c r="AB19" s="169"/>
      <c r="AC19" s="169"/>
      <c r="AD19" s="170"/>
      <c r="AE19" s="169"/>
      <c r="AF19" s="171"/>
      <c r="AG19" s="171"/>
      <c r="AH19" s="41"/>
      <c r="AI19" s="41"/>
      <c r="AJ19" s="41"/>
      <c r="AK19" s="41"/>
      <c r="AL19" s="41"/>
      <c r="AM19" s="41"/>
    </row>
    <row r="20" spans="1:39" s="38" customFormat="1" ht="16.5" customHeight="1">
      <c r="A20" s="96"/>
      <c r="B20" s="219" t="s">
        <v>49</v>
      </c>
      <c r="C20" s="220"/>
      <c r="D20" s="220"/>
      <c r="E20" s="220"/>
      <c r="F20" s="220"/>
      <c r="G20" s="220"/>
      <c r="H20" s="220"/>
      <c r="I20" s="220"/>
      <c r="J20" s="220"/>
      <c r="K20" s="220"/>
      <c r="L20" s="253"/>
      <c r="M20" s="40" t="s">
        <v>6</v>
      </c>
      <c r="N20" s="44"/>
      <c r="O20" s="43"/>
      <c r="P20" s="35"/>
      <c r="Q20" s="41"/>
      <c r="R20" s="168"/>
      <c r="S20" s="172"/>
      <c r="T20" s="164"/>
      <c r="U20" s="172"/>
      <c r="V20" s="172"/>
      <c r="W20" s="169"/>
      <c r="X20" s="169"/>
      <c r="Y20" s="169"/>
      <c r="Z20" s="169"/>
      <c r="AA20" s="164"/>
      <c r="AB20" s="169"/>
      <c r="AC20" s="169"/>
      <c r="AD20" s="172"/>
      <c r="AE20" s="172"/>
      <c r="AF20" s="172"/>
      <c r="AG20" s="171"/>
      <c r="AH20" s="41"/>
      <c r="AI20" s="41"/>
      <c r="AJ20" s="41"/>
      <c r="AK20" s="41"/>
      <c r="AL20" s="41"/>
      <c r="AM20" s="41"/>
    </row>
    <row r="21" spans="1:39" s="38" customFormat="1" ht="16.5" customHeight="1">
      <c r="A21" s="96"/>
      <c r="B21" s="219" t="s">
        <v>166</v>
      </c>
      <c r="C21" s="220"/>
      <c r="D21" s="220"/>
      <c r="E21" s="220"/>
      <c r="F21" s="220"/>
      <c r="G21" s="220"/>
      <c r="H21" s="220"/>
      <c r="I21" s="220"/>
      <c r="J21" s="220"/>
      <c r="K21" s="220"/>
      <c r="L21" s="220"/>
      <c r="M21" s="120" t="s">
        <v>7</v>
      </c>
      <c r="N21" s="184">
        <f>'Wages, Taxes and Workers'' Comp'!E22/2</f>
        <v>0</v>
      </c>
      <c r="O21" s="43"/>
      <c r="P21" s="35"/>
      <c r="Q21" s="41"/>
      <c r="R21" s="168"/>
      <c r="S21" s="169"/>
      <c r="T21" s="164"/>
      <c r="U21" s="169"/>
      <c r="V21" s="169"/>
      <c r="W21" s="169"/>
      <c r="X21" s="169"/>
      <c r="Y21" s="169"/>
      <c r="Z21" s="169"/>
      <c r="AA21" s="164"/>
      <c r="AB21" s="169"/>
      <c r="AC21" s="169"/>
      <c r="AD21" s="169"/>
      <c r="AE21" s="169"/>
      <c r="AF21" s="169"/>
      <c r="AG21" s="171"/>
      <c r="AH21" s="41"/>
      <c r="AI21" s="41"/>
      <c r="AJ21" s="41"/>
      <c r="AK21" s="41"/>
      <c r="AL21" s="41"/>
      <c r="AM21" s="41"/>
    </row>
    <row r="22" spans="1:39" s="42" customFormat="1" ht="28.2" customHeight="1">
      <c r="A22" s="86"/>
      <c r="B22" s="254" t="s">
        <v>48</v>
      </c>
      <c r="C22" s="255"/>
      <c r="D22" s="255"/>
      <c r="E22" s="255"/>
      <c r="F22" s="255"/>
      <c r="G22" s="255"/>
      <c r="H22" s="255"/>
      <c r="I22" s="255"/>
      <c r="J22" s="255"/>
      <c r="K22" s="255"/>
      <c r="L22" s="256"/>
      <c r="M22" s="255"/>
      <c r="N22" s="257"/>
      <c r="O22" s="18"/>
      <c r="P22" s="18"/>
      <c r="Q22" s="89"/>
      <c r="R22" s="168"/>
      <c r="S22" s="169"/>
      <c r="T22" s="89"/>
      <c r="U22" s="172"/>
      <c r="V22" s="172"/>
      <c r="W22" s="169"/>
      <c r="X22" s="169"/>
      <c r="Y22" s="169"/>
      <c r="Z22" s="169"/>
      <c r="AA22" s="89"/>
      <c r="AB22" s="169"/>
      <c r="AC22" s="169"/>
      <c r="AD22" s="172"/>
      <c r="AE22" s="169"/>
      <c r="AF22" s="172"/>
      <c r="AG22" s="171"/>
      <c r="AH22" s="108"/>
      <c r="AI22" s="108"/>
      <c r="AJ22" s="108"/>
      <c r="AK22" s="108"/>
      <c r="AL22" s="108"/>
      <c r="AM22" s="108"/>
    </row>
    <row r="23" spans="1:39" s="38" customFormat="1" ht="16.5" customHeight="1">
      <c r="A23" s="96"/>
      <c r="B23" s="262" t="s">
        <v>47</v>
      </c>
      <c r="C23" s="263"/>
      <c r="D23" s="263"/>
      <c r="E23" s="263"/>
      <c r="F23" s="263"/>
      <c r="G23" s="263"/>
      <c r="H23" s="263"/>
      <c r="I23" s="263"/>
      <c r="J23" s="263"/>
      <c r="K23" s="263"/>
      <c r="L23" s="185"/>
      <c r="M23" s="186" t="s">
        <v>8</v>
      </c>
      <c r="N23" s="183" t="e">
        <f>ROUND(($N$17/'Wages, Taxes and Workers'' Comp'!E12)*'Wages, Taxes and Workers'' Comp'!E15,0)</f>
        <v>#DIV/0!</v>
      </c>
      <c r="O23" s="41"/>
      <c r="P23" s="35"/>
      <c r="Q23" s="41"/>
      <c r="R23" s="168"/>
      <c r="S23" s="169"/>
      <c r="T23" s="89"/>
      <c r="U23" s="169"/>
      <c r="V23" s="165"/>
      <c r="W23" s="169"/>
      <c r="X23" s="169"/>
      <c r="Y23" s="169"/>
      <c r="Z23" s="169"/>
      <c r="AA23" s="89"/>
      <c r="AB23" s="169"/>
      <c r="AC23" s="169"/>
      <c r="AD23" s="169"/>
      <c r="AE23" s="169"/>
      <c r="AF23" s="169"/>
      <c r="AG23" s="171"/>
      <c r="AH23" s="41"/>
      <c r="AI23" s="41"/>
      <c r="AJ23" s="41"/>
      <c r="AK23" s="41"/>
      <c r="AL23" s="41"/>
      <c r="AM23" s="41"/>
    </row>
    <row r="24" spans="1:39" s="38" customFormat="1" ht="16.5" customHeight="1">
      <c r="A24" s="96"/>
      <c r="B24" s="262" t="s">
        <v>46</v>
      </c>
      <c r="C24" s="263"/>
      <c r="D24" s="263"/>
      <c r="E24" s="263"/>
      <c r="F24" s="263"/>
      <c r="G24" s="263"/>
      <c r="H24" s="263"/>
      <c r="I24" s="263"/>
      <c r="J24" s="263"/>
      <c r="K24" s="263"/>
      <c r="L24" s="187"/>
      <c r="M24" s="188" t="s">
        <v>9</v>
      </c>
      <c r="N24" s="183" t="e">
        <f>ROUND(($N$17/'Wages, Taxes and Workers'' Comp'!E12)*'Wages, Taxes and Workers'' Comp'!E16,0)</f>
        <v>#DIV/0!</v>
      </c>
      <c r="O24" s="36"/>
      <c r="P24" s="35"/>
      <c r="Q24" s="41"/>
      <c r="R24" s="168"/>
      <c r="S24" s="169"/>
      <c r="T24" s="89"/>
      <c r="U24" s="169"/>
      <c r="V24" s="165"/>
      <c r="W24" s="169"/>
      <c r="X24" s="169"/>
      <c r="Y24" s="169"/>
      <c r="Z24" s="169"/>
      <c r="AA24" s="89"/>
      <c r="AB24" s="169"/>
      <c r="AC24" s="169"/>
      <c r="AD24" s="169"/>
      <c r="AE24" s="169"/>
      <c r="AF24" s="169"/>
      <c r="AG24" s="171"/>
      <c r="AH24" s="41"/>
      <c r="AI24" s="41"/>
      <c r="AJ24" s="41"/>
      <c r="AK24" s="41"/>
      <c r="AL24" s="41"/>
      <c r="AM24" s="41"/>
    </row>
    <row r="25" spans="1:39" s="38" customFormat="1" ht="16.5" customHeight="1">
      <c r="A25" s="96"/>
      <c r="B25" s="258" t="s">
        <v>45</v>
      </c>
      <c r="C25" s="259"/>
      <c r="D25" s="259"/>
      <c r="E25" s="259"/>
      <c r="F25" s="259"/>
      <c r="G25" s="259"/>
      <c r="H25" s="259"/>
      <c r="I25" s="259"/>
      <c r="J25" s="259"/>
      <c r="K25" s="259"/>
      <c r="L25" s="260"/>
      <c r="M25" s="259"/>
      <c r="N25" s="261"/>
      <c r="O25" s="36"/>
      <c r="P25" s="35"/>
      <c r="Q25" s="41"/>
      <c r="R25" s="168"/>
      <c r="S25" s="172"/>
      <c r="T25" s="173"/>
      <c r="U25" s="169"/>
      <c r="V25" s="169"/>
      <c r="W25" s="169"/>
      <c r="X25" s="169"/>
      <c r="Y25" s="169"/>
      <c r="Z25" s="169"/>
      <c r="AA25" s="164"/>
      <c r="AB25" s="169"/>
      <c r="AC25" s="169"/>
      <c r="AD25" s="172"/>
      <c r="AE25" s="172"/>
      <c r="AF25" s="169"/>
      <c r="AG25" s="171"/>
      <c r="AH25" s="41"/>
      <c r="AI25" s="41"/>
      <c r="AJ25" s="41"/>
      <c r="AK25" s="41"/>
      <c r="AL25" s="41"/>
      <c r="AM25" s="41"/>
    </row>
    <row r="26" spans="1:39" s="38" customFormat="1" ht="16.5" customHeight="1">
      <c r="A26" s="96"/>
      <c r="B26" s="237" t="s">
        <v>44</v>
      </c>
      <c r="C26" s="238"/>
      <c r="D26" s="238"/>
      <c r="E26" s="238"/>
      <c r="F26" s="238"/>
      <c r="G26" s="238"/>
      <c r="H26" s="238"/>
      <c r="I26" s="238"/>
      <c r="J26" s="238"/>
      <c r="K26" s="238"/>
      <c r="L26" s="239"/>
      <c r="M26" s="189" t="s">
        <v>10</v>
      </c>
      <c r="N26" s="183" t="e">
        <f>ROUND(($N$17/'Wages, Taxes and Workers'' Comp'!E12)*'Wages, Taxes and Workers'' Comp'!E17,0)</f>
        <v>#DIV/0!</v>
      </c>
      <c r="O26" s="36"/>
      <c r="P26" s="35"/>
      <c r="Q26" s="41"/>
      <c r="R26" s="41"/>
      <c r="S26" s="41"/>
      <c r="T26" s="41"/>
      <c r="U26" s="41"/>
      <c r="V26" s="41"/>
      <c r="W26" s="41"/>
      <c r="X26" s="41"/>
      <c r="Y26" s="41"/>
      <c r="Z26" s="41"/>
      <c r="AA26" s="41"/>
      <c r="AB26" s="41"/>
      <c r="AC26" s="41"/>
      <c r="AD26" s="41"/>
      <c r="AE26" s="41"/>
      <c r="AF26" s="41"/>
      <c r="AG26" s="41"/>
      <c r="AH26" s="41"/>
      <c r="AI26" s="41"/>
      <c r="AJ26" s="41"/>
      <c r="AK26" s="41"/>
      <c r="AL26" s="41"/>
      <c r="AM26" s="41"/>
    </row>
    <row r="27" spans="1:39" s="38" customFormat="1" ht="16.5" customHeight="1">
      <c r="A27" s="96"/>
      <c r="B27" s="237" t="s">
        <v>43</v>
      </c>
      <c r="C27" s="238"/>
      <c r="D27" s="238"/>
      <c r="E27" s="238"/>
      <c r="F27" s="238"/>
      <c r="G27" s="238"/>
      <c r="H27" s="238"/>
      <c r="I27" s="238"/>
      <c r="J27" s="238"/>
      <c r="K27" s="238"/>
      <c r="L27" s="239"/>
      <c r="M27" s="190" t="s">
        <v>11</v>
      </c>
      <c r="N27" s="183" t="e">
        <f>ROUND(($N$17/'Wages, Taxes and Workers'' Comp'!E12)*'Wages, Taxes and Workers'' Comp'!E18,0)</f>
        <v>#DIV/0!</v>
      </c>
      <c r="O27" s="36"/>
      <c r="P27" s="35"/>
      <c r="Q27" s="35"/>
      <c r="R27" s="35"/>
      <c r="S27" s="35"/>
      <c r="T27" s="35"/>
      <c r="U27" s="35"/>
      <c r="V27" s="35"/>
      <c r="W27" s="35"/>
      <c r="X27" s="35"/>
      <c r="Y27" s="35"/>
      <c r="Z27" s="35"/>
      <c r="AA27" s="35"/>
      <c r="AB27" s="35"/>
      <c r="AC27" s="35"/>
      <c r="AD27" s="35"/>
      <c r="AE27" s="35"/>
      <c r="AF27" s="35"/>
      <c r="AG27" s="35"/>
      <c r="AH27" s="35"/>
      <c r="AI27" s="35"/>
      <c r="AJ27" s="35"/>
      <c r="AK27" s="35"/>
      <c r="AL27" s="35"/>
      <c r="AM27" s="35"/>
    </row>
    <row r="28" spans="1:39" s="35" customFormat="1" ht="16.5" customHeight="1">
      <c r="A28" s="41"/>
      <c r="B28" s="242" t="s">
        <v>40</v>
      </c>
      <c r="C28" s="243"/>
      <c r="D28" s="243"/>
      <c r="E28" s="243"/>
      <c r="F28" s="243"/>
      <c r="G28" s="243"/>
      <c r="H28" s="243"/>
      <c r="I28" s="243"/>
      <c r="J28" s="243"/>
      <c r="K28" s="243"/>
      <c r="L28" s="244"/>
      <c r="M28" s="189" t="s">
        <v>12</v>
      </c>
      <c r="N28" s="174" t="e">
        <f>SUM(N17:N27)</f>
        <v>#DIV/0!</v>
      </c>
      <c r="O28" s="145"/>
      <c r="R28" s="148"/>
    </row>
    <row r="29" spans="1:39" s="35" customFormat="1" ht="16.5" customHeight="1">
      <c r="A29" s="41"/>
      <c r="B29" s="121"/>
      <c r="C29" s="121"/>
      <c r="D29" s="121"/>
      <c r="E29" s="121"/>
      <c r="F29" s="121"/>
      <c r="G29" s="121"/>
      <c r="H29" s="121"/>
      <c r="I29" s="121"/>
      <c r="J29" s="121"/>
      <c r="K29" s="121"/>
      <c r="L29" s="121"/>
      <c r="M29" s="245" t="s">
        <v>167</v>
      </c>
      <c r="N29" s="245"/>
      <c r="O29" s="36"/>
      <c r="T29" s="41"/>
    </row>
    <row r="30" spans="1:39">
      <c r="A30" s="16"/>
      <c r="B30" s="16"/>
      <c r="C30" s="16"/>
      <c r="D30" s="16"/>
      <c r="E30" s="16"/>
      <c r="F30" s="16"/>
      <c r="G30" s="16"/>
      <c r="H30" s="16"/>
      <c r="I30" s="16"/>
      <c r="J30" s="16"/>
      <c r="K30" s="16"/>
      <c r="L30" s="16"/>
      <c r="M30" s="16"/>
      <c r="N30" s="16"/>
      <c r="O30" s="164"/>
      <c r="P30" s="146"/>
      <c r="Q30" s="146"/>
      <c r="R30" s="146"/>
      <c r="S30" s="146"/>
      <c r="T30" s="165"/>
      <c r="U30" s="146"/>
      <c r="V30" s="146"/>
      <c r="W30" s="146"/>
      <c r="X30" s="146"/>
      <c r="Y30" s="146"/>
      <c r="Z30" s="146"/>
      <c r="AA30" s="146"/>
      <c r="AB30" s="146"/>
      <c r="AC30" s="146"/>
      <c r="AD30" s="146"/>
      <c r="AE30" s="146"/>
      <c r="AF30" s="146"/>
      <c r="AG30" s="146"/>
      <c r="AH30" s="146"/>
      <c r="AI30" s="146"/>
      <c r="AJ30" s="146"/>
      <c r="AK30" s="146"/>
      <c r="AL30" s="146"/>
      <c r="AM30" s="146"/>
    </row>
    <row r="31" spans="1:39" ht="28.2" customHeight="1">
      <c r="A31" s="16"/>
      <c r="B31" s="229" t="s">
        <v>41</v>
      </c>
      <c r="C31" s="230"/>
      <c r="D31" s="230"/>
      <c r="E31" s="230"/>
      <c r="F31" s="230"/>
      <c r="G31" s="230"/>
      <c r="H31" s="230"/>
      <c r="I31" s="230"/>
      <c r="J31" s="230"/>
      <c r="K31" s="230"/>
      <c r="L31" s="230"/>
      <c r="M31" s="230"/>
      <c r="N31" s="231"/>
      <c r="O31" s="18"/>
      <c r="P31" s="18"/>
      <c r="Q31" s="18"/>
      <c r="R31" s="146"/>
      <c r="S31" s="146"/>
      <c r="T31" s="166"/>
      <c r="U31" s="146"/>
      <c r="V31" s="146"/>
      <c r="W31" s="146"/>
      <c r="X31" s="146"/>
      <c r="Y31" s="146"/>
      <c r="Z31" s="146"/>
      <c r="AA31" s="146"/>
      <c r="AB31" s="146"/>
      <c r="AC31" s="146"/>
      <c r="AD31" s="146"/>
      <c r="AE31" s="146"/>
      <c r="AF31" s="146"/>
      <c r="AG31" s="146"/>
      <c r="AH31" s="146"/>
      <c r="AI31" s="146"/>
      <c r="AJ31" s="146"/>
      <c r="AK31" s="146"/>
      <c r="AL31" s="146"/>
      <c r="AM31" s="146"/>
    </row>
    <row r="32" spans="1:39">
      <c r="A32" s="16"/>
      <c r="B32" s="17"/>
      <c r="C32" s="16"/>
      <c r="D32" s="16"/>
      <c r="E32" s="16"/>
      <c r="F32" s="16"/>
      <c r="G32" s="16"/>
      <c r="H32" s="16"/>
      <c r="I32" s="16"/>
      <c r="J32" s="16"/>
      <c r="K32" s="16"/>
      <c r="L32" s="16"/>
      <c r="M32" s="16"/>
      <c r="N32" s="15"/>
      <c r="O32" s="146"/>
      <c r="P32" s="146"/>
      <c r="Q32" s="146"/>
      <c r="R32" s="146"/>
      <c r="S32" s="146"/>
      <c r="T32" s="165"/>
      <c r="U32" s="146"/>
      <c r="V32" s="146"/>
      <c r="W32" s="146"/>
      <c r="X32" s="146"/>
      <c r="Y32" s="146"/>
      <c r="Z32" s="146"/>
      <c r="AA32" s="146"/>
      <c r="AB32" s="146"/>
      <c r="AC32" s="146"/>
      <c r="AD32" s="146"/>
      <c r="AE32" s="146"/>
      <c r="AF32" s="146"/>
      <c r="AG32" s="146"/>
      <c r="AH32" s="146"/>
      <c r="AI32" s="146"/>
      <c r="AJ32" s="146"/>
      <c r="AK32" s="146"/>
      <c r="AL32" s="146"/>
      <c r="AM32" s="146"/>
    </row>
    <row r="33" spans="1:22" customFormat="1" ht="27.6" customHeight="1">
      <c r="A33" s="32"/>
      <c r="B33" s="17"/>
      <c r="C33" s="16"/>
      <c r="D33" s="16"/>
      <c r="E33" s="16"/>
      <c r="F33" s="252" t="s">
        <v>40</v>
      </c>
      <c r="G33" s="252"/>
      <c r="H33" s="33"/>
      <c r="I33" s="240" t="s">
        <v>70</v>
      </c>
      <c r="J33" s="240"/>
      <c r="K33" s="240"/>
      <c r="L33" s="33"/>
      <c r="M33" s="250"/>
      <c r="N33" s="251"/>
      <c r="R33" s="13"/>
      <c r="S33" s="13"/>
      <c r="T33" s="143"/>
    </row>
    <row r="34" spans="1:22" customFormat="1" ht="16.5" customHeight="1">
      <c r="A34" s="32"/>
      <c r="B34" s="24" t="s">
        <v>39</v>
      </c>
      <c r="C34" s="99"/>
      <c r="D34" s="99"/>
      <c r="E34" s="99"/>
      <c r="F34" s="227" t="e">
        <f>N28</f>
        <v>#DIV/0!</v>
      </c>
      <c r="G34" s="228"/>
      <c r="H34" s="34" t="s">
        <v>14</v>
      </c>
      <c r="I34" s="241">
        <f>SUM(G5:N12)</f>
        <v>0</v>
      </c>
      <c r="J34" s="241"/>
      <c r="K34" s="241"/>
      <c r="L34" s="26" t="s">
        <v>15</v>
      </c>
      <c r="M34" s="227">
        <f>IF(I34&gt;0,ROUND(F34/I34,2),)</f>
        <v>0</v>
      </c>
      <c r="N34" s="228"/>
      <c r="R34" s="13"/>
      <c r="S34" s="13"/>
      <c r="T34" s="143"/>
    </row>
    <row r="35" spans="1:22" s="18" customFormat="1" ht="16.5" customHeight="1">
      <c r="A35" s="89"/>
      <c r="B35" s="22"/>
      <c r="C35" s="100"/>
      <c r="D35" s="100"/>
      <c r="E35" s="100"/>
      <c r="F35" s="233" t="s">
        <v>34</v>
      </c>
      <c r="G35" s="234"/>
      <c r="H35" s="21"/>
      <c r="I35" s="246" t="s">
        <v>33</v>
      </c>
      <c r="J35" s="246"/>
      <c r="K35" s="246"/>
      <c r="L35" s="21"/>
      <c r="M35" s="29" t="s">
        <v>13</v>
      </c>
      <c r="N35" s="19" t="s">
        <v>39</v>
      </c>
      <c r="R35" s="146"/>
      <c r="S35" s="146"/>
      <c r="T35" s="143"/>
    </row>
    <row r="36" spans="1:22" ht="15.6" customHeight="1">
      <c r="A36" s="16"/>
      <c r="B36" s="16"/>
      <c r="C36" s="16"/>
      <c r="D36" s="16"/>
      <c r="E36" s="16"/>
      <c r="F36" s="16"/>
      <c r="G36" s="16"/>
      <c r="H36" s="16"/>
      <c r="I36" s="16"/>
      <c r="J36" s="16"/>
      <c r="K36" s="16"/>
      <c r="L36" s="16"/>
      <c r="M36" s="16"/>
      <c r="N36" s="16"/>
      <c r="O36" s="16"/>
      <c r="S36" s="146"/>
      <c r="T36" s="144"/>
      <c r="V36" s="142"/>
    </row>
    <row r="37" spans="1:22" ht="28.2" customHeight="1">
      <c r="A37" s="16"/>
      <c r="B37" s="229" t="s">
        <v>38</v>
      </c>
      <c r="C37" s="230"/>
      <c r="D37" s="230"/>
      <c r="E37" s="230"/>
      <c r="F37" s="230"/>
      <c r="G37" s="230"/>
      <c r="H37" s="230"/>
      <c r="I37" s="230"/>
      <c r="J37" s="230"/>
      <c r="K37" s="230"/>
      <c r="L37" s="230"/>
      <c r="M37" s="230"/>
      <c r="N37" s="230"/>
      <c r="O37" s="231"/>
      <c r="P37"/>
      <c r="Q37"/>
      <c r="S37" s="146"/>
      <c r="T37" s="16"/>
    </row>
    <row r="38" spans="1:22" ht="16.2" customHeight="1" thickBot="1">
      <c r="A38" s="16"/>
      <c r="B38" s="59"/>
      <c r="C38" s="60"/>
      <c r="D38" s="60"/>
      <c r="E38" s="60"/>
      <c r="F38" s="60"/>
      <c r="G38" s="60"/>
      <c r="H38" s="60"/>
      <c r="I38" s="60"/>
      <c r="J38" s="60"/>
      <c r="K38" s="60"/>
      <c r="L38" s="60"/>
      <c r="M38" s="60"/>
      <c r="N38" s="60"/>
      <c r="O38" s="31"/>
      <c r="P38"/>
      <c r="Q38"/>
      <c r="R38" s="150"/>
      <c r="S38" s="149"/>
    </row>
    <row r="39" spans="1:22">
      <c r="A39" s="16"/>
      <c r="B39" s="17"/>
      <c r="C39" s="224" t="s">
        <v>121</v>
      </c>
      <c r="D39" s="225"/>
      <c r="E39" s="226"/>
      <c r="F39" s="16"/>
      <c r="G39" s="224" t="s">
        <v>124</v>
      </c>
      <c r="H39" s="225"/>
      <c r="I39" s="226"/>
      <c r="J39" s="16"/>
      <c r="K39" s="224" t="s">
        <v>125</v>
      </c>
      <c r="L39" s="225"/>
      <c r="M39" s="225"/>
      <c r="N39" s="226"/>
      <c r="O39" s="15"/>
      <c r="S39" s="147"/>
    </row>
    <row r="40" spans="1:22" ht="30.6" customHeight="1" thickBot="1">
      <c r="A40" s="16"/>
      <c r="B40" s="117" t="s">
        <v>146</v>
      </c>
      <c r="C40" s="221">
        <v>0</v>
      </c>
      <c r="D40" s="222"/>
      <c r="E40" s="223"/>
      <c r="G40" s="221">
        <v>0</v>
      </c>
      <c r="H40" s="222"/>
      <c r="I40" s="223"/>
      <c r="J40" s="87"/>
      <c r="K40" s="221">
        <v>0</v>
      </c>
      <c r="L40" s="222"/>
      <c r="M40" s="222"/>
      <c r="N40" s="223"/>
      <c r="O40" s="15"/>
    </row>
    <row r="41" spans="1:22">
      <c r="A41" s="16"/>
      <c r="B41" s="17"/>
      <c r="C41" s="16"/>
      <c r="D41" s="16"/>
      <c r="E41" s="16"/>
      <c r="F41" s="16"/>
      <c r="G41" s="16"/>
      <c r="H41" s="16"/>
      <c r="I41" s="16"/>
      <c r="J41" s="16"/>
      <c r="K41" s="16"/>
      <c r="L41" s="16"/>
      <c r="M41" s="16"/>
      <c r="N41" s="15"/>
      <c r="O41" s="15"/>
    </row>
    <row r="42" spans="1:22" customFormat="1" ht="32.4" customHeight="1">
      <c r="A42" s="32"/>
      <c r="B42" s="17"/>
      <c r="C42" s="90" t="s">
        <v>141</v>
      </c>
      <c r="D42" s="81"/>
      <c r="E42" s="90" t="s">
        <v>142</v>
      </c>
      <c r="F42" s="81"/>
      <c r="G42" s="90" t="s">
        <v>128</v>
      </c>
      <c r="H42" s="16"/>
      <c r="I42" s="90" t="s">
        <v>143</v>
      </c>
      <c r="J42" s="81"/>
      <c r="K42" s="90" t="s">
        <v>128</v>
      </c>
      <c r="L42" s="16"/>
      <c r="M42" s="232" t="s">
        <v>144</v>
      </c>
      <c r="N42" s="232"/>
      <c r="O42" s="31"/>
    </row>
    <row r="43" spans="1:22" customFormat="1" ht="18" customHeight="1">
      <c r="A43" s="32"/>
      <c r="B43" s="17"/>
      <c r="C43" s="114" t="s">
        <v>37</v>
      </c>
      <c r="D43" s="81"/>
      <c r="E43" s="114" t="s">
        <v>122</v>
      </c>
      <c r="F43" s="81"/>
      <c r="G43" s="114" t="s">
        <v>36</v>
      </c>
      <c r="H43" s="16"/>
      <c r="I43" s="114" t="s">
        <v>126</v>
      </c>
      <c r="J43" s="81"/>
      <c r="K43" s="114" t="s">
        <v>35</v>
      </c>
      <c r="L43" s="16"/>
      <c r="M43" s="235" t="s">
        <v>127</v>
      </c>
      <c r="N43" s="236"/>
      <c r="O43" s="31"/>
    </row>
    <row r="44" spans="1:22" customFormat="1" ht="18" customHeight="1">
      <c r="A44" s="32"/>
      <c r="B44" s="17"/>
      <c r="C44" s="113"/>
      <c r="D44" s="81"/>
      <c r="E44" s="113"/>
      <c r="F44" s="81"/>
      <c r="G44" s="122"/>
      <c r="H44" s="16"/>
      <c r="I44" s="123"/>
      <c r="J44" s="81"/>
      <c r="K44" s="113"/>
      <c r="L44" s="16"/>
      <c r="M44" s="113"/>
      <c r="N44" s="124"/>
      <c r="O44" s="31"/>
    </row>
    <row r="45" spans="1:22" customFormat="1" ht="19.8" customHeight="1">
      <c r="A45" s="32"/>
      <c r="B45" s="24" t="s">
        <v>145</v>
      </c>
      <c r="C45" s="103">
        <f>G5</f>
        <v>0</v>
      </c>
      <c r="D45" s="191" t="s">
        <v>27</v>
      </c>
      <c r="E45" s="192">
        <f>VLOOKUP($C$40,'DH Rates'!A$3:G$28,2,FALSE)</f>
        <v>8.42</v>
      </c>
      <c r="F45" s="191" t="s">
        <v>16</v>
      </c>
      <c r="G45" s="103">
        <f>J5</f>
        <v>0</v>
      </c>
      <c r="H45" s="191" t="s">
        <v>27</v>
      </c>
      <c r="I45" s="192">
        <f>VLOOKUP($G$40,'DH Rates'!A$3:G$28,2,FALSE)</f>
        <v>8.42</v>
      </c>
      <c r="J45" s="191" t="s">
        <v>16</v>
      </c>
      <c r="K45" s="103">
        <f>N5</f>
        <v>0</v>
      </c>
      <c r="L45" s="191" t="s">
        <v>27</v>
      </c>
      <c r="M45" s="227">
        <f>VLOOKUP($K$40,'DH Rates'!A$3:G$28,2,FALSE)</f>
        <v>8.42</v>
      </c>
      <c r="N45" s="228"/>
      <c r="O45" s="82" t="s">
        <v>16</v>
      </c>
    </row>
    <row r="46" spans="1:22" s="89" customFormat="1" ht="16.5" customHeight="1">
      <c r="B46" s="27"/>
      <c r="C46" s="193"/>
      <c r="D46" s="193"/>
      <c r="E46" s="193"/>
      <c r="F46" s="194"/>
      <c r="G46" s="195"/>
      <c r="H46" s="196"/>
      <c r="I46" s="197"/>
      <c r="J46" s="197"/>
      <c r="K46" s="198"/>
      <c r="L46" s="196"/>
      <c r="M46" s="199"/>
      <c r="N46" s="199"/>
      <c r="O46" s="83"/>
    </row>
    <row r="47" spans="1:22" customFormat="1" ht="21" customHeight="1">
      <c r="A47" s="32"/>
      <c r="B47" s="24" t="s">
        <v>147</v>
      </c>
      <c r="C47" s="103">
        <f>G6</f>
        <v>0</v>
      </c>
      <c r="D47" s="191" t="s">
        <v>27</v>
      </c>
      <c r="E47" s="192">
        <f>VLOOKUP($C$40,'DH Rates'!A$3:G$28,3,FALSE)</f>
        <v>10.61</v>
      </c>
      <c r="F47" s="191" t="s">
        <v>16</v>
      </c>
      <c r="G47" s="103">
        <f>J6</f>
        <v>0</v>
      </c>
      <c r="H47" s="191" t="s">
        <v>27</v>
      </c>
      <c r="I47" s="192">
        <f>VLOOKUP($G$40,'DH Rates'!A$3:G$28,3,FALSE)</f>
        <v>10.61</v>
      </c>
      <c r="J47" s="191" t="s">
        <v>16</v>
      </c>
      <c r="K47" s="103">
        <f>N6</f>
        <v>0</v>
      </c>
      <c r="L47" s="191" t="s">
        <v>27</v>
      </c>
      <c r="M47" s="227">
        <f>VLOOKUP($K$40,'DH Rates'!A$3:G$28,3,FALSE)</f>
        <v>10.61</v>
      </c>
      <c r="N47" s="228"/>
      <c r="O47" s="82" t="s">
        <v>16</v>
      </c>
    </row>
    <row r="48" spans="1:22" s="89" customFormat="1" ht="16.5" customHeight="1">
      <c r="B48" s="27"/>
      <c r="C48" s="193"/>
      <c r="D48" s="193"/>
      <c r="E48" s="193"/>
      <c r="F48" s="194"/>
      <c r="G48" s="195"/>
      <c r="H48" s="196"/>
      <c r="I48" s="197"/>
      <c r="J48" s="197"/>
      <c r="K48" s="198"/>
      <c r="L48" s="196"/>
      <c r="M48" s="199"/>
      <c r="N48" s="199"/>
      <c r="O48" s="83"/>
    </row>
    <row r="49" spans="1:18" customFormat="1" ht="20.399999999999999" customHeight="1">
      <c r="A49" s="32"/>
      <c r="B49" s="24" t="s">
        <v>148</v>
      </c>
      <c r="C49" s="103">
        <f>G7</f>
        <v>0</v>
      </c>
      <c r="D49" s="191" t="s">
        <v>27</v>
      </c>
      <c r="E49" s="192">
        <f>VLOOKUP($C$40,'DH Rates'!A$3:G$28,4,FALSE)</f>
        <v>14.62</v>
      </c>
      <c r="F49" s="191" t="s">
        <v>16</v>
      </c>
      <c r="G49" s="103">
        <f>J7</f>
        <v>0</v>
      </c>
      <c r="H49" s="191" t="s">
        <v>27</v>
      </c>
      <c r="I49" s="192">
        <f>VLOOKUP($G$40,'DH Rates'!A$3:G$28,4,FALSE)</f>
        <v>14.62</v>
      </c>
      <c r="J49" s="191" t="s">
        <v>16</v>
      </c>
      <c r="K49" s="103">
        <f>N7</f>
        <v>0</v>
      </c>
      <c r="L49" s="191" t="s">
        <v>27</v>
      </c>
      <c r="M49" s="227">
        <f>VLOOKUP($K$40,'DH Rates'!A$3:G$28,4,FALSE)</f>
        <v>14.62</v>
      </c>
      <c r="N49" s="228"/>
      <c r="O49" s="82" t="s">
        <v>16</v>
      </c>
    </row>
    <row r="50" spans="1:18" s="89" customFormat="1" ht="16.5" customHeight="1">
      <c r="B50" s="27"/>
      <c r="C50" s="193"/>
      <c r="D50" s="193"/>
      <c r="E50" s="193"/>
      <c r="F50" s="194"/>
      <c r="G50" s="195"/>
      <c r="H50" s="196"/>
      <c r="I50" s="197"/>
      <c r="J50" s="197"/>
      <c r="K50" s="198"/>
      <c r="L50" s="196"/>
      <c r="M50" s="199"/>
      <c r="N50" s="199"/>
      <c r="O50" s="83"/>
    </row>
    <row r="51" spans="1:18" customFormat="1" ht="22.8" customHeight="1">
      <c r="A51" s="32"/>
      <c r="B51" s="24" t="s">
        <v>149</v>
      </c>
      <c r="C51" s="103">
        <f>G8</f>
        <v>0</v>
      </c>
      <c r="D51" s="191" t="s">
        <v>27</v>
      </c>
      <c r="E51" s="192">
        <f>VLOOKUP($C$40,'DH Rates'!A$3:G$28,5,FALSE)</f>
        <v>23.16</v>
      </c>
      <c r="F51" s="191" t="s">
        <v>16</v>
      </c>
      <c r="G51" s="103">
        <f>J8</f>
        <v>0</v>
      </c>
      <c r="H51" s="191" t="s">
        <v>27</v>
      </c>
      <c r="I51" s="192">
        <f>VLOOKUP($G$40,'DH Rates'!A$3:G$28,5,FALSE)</f>
        <v>23.16</v>
      </c>
      <c r="J51" s="191" t="s">
        <v>16</v>
      </c>
      <c r="K51" s="103">
        <f>N8</f>
        <v>0</v>
      </c>
      <c r="L51" s="191" t="s">
        <v>27</v>
      </c>
      <c r="M51" s="227">
        <f>VLOOKUP($K$40,'DH Rates'!A$3:G$28,5,FALSE)</f>
        <v>23.16</v>
      </c>
      <c r="N51" s="228"/>
      <c r="O51" s="82" t="s">
        <v>16</v>
      </c>
    </row>
    <row r="52" spans="1:18" s="89" customFormat="1" ht="16.5" customHeight="1">
      <c r="B52" s="27"/>
      <c r="C52" s="193"/>
      <c r="D52" s="193"/>
      <c r="E52" s="193"/>
      <c r="F52" s="194"/>
      <c r="G52" s="195"/>
      <c r="H52" s="196"/>
      <c r="I52" s="197"/>
      <c r="J52" s="197"/>
      <c r="K52" s="198"/>
      <c r="L52" s="196"/>
      <c r="M52" s="199"/>
      <c r="N52" s="199"/>
      <c r="O52" s="83"/>
    </row>
    <row r="53" spans="1:18" customFormat="1" ht="21.6" customHeight="1">
      <c r="A53" s="32"/>
      <c r="B53" s="24" t="s">
        <v>150</v>
      </c>
      <c r="C53" s="103">
        <f>G9</f>
        <v>0</v>
      </c>
      <c r="D53" s="191" t="s">
        <v>27</v>
      </c>
      <c r="E53" s="192">
        <f>VLOOKUP($C$40,'DH Rates'!A$3:G$28,6,FALSE)</f>
        <v>107.61</v>
      </c>
      <c r="F53" s="191" t="s">
        <v>16</v>
      </c>
      <c r="G53" s="103">
        <f>J9</f>
        <v>0</v>
      </c>
      <c r="H53" s="191" t="s">
        <v>27</v>
      </c>
      <c r="I53" s="192">
        <f>VLOOKUP($G$40,'DH Rates'!A$3:G$28,6,FALSE)</f>
        <v>107.61</v>
      </c>
      <c r="J53" s="191" t="s">
        <v>16</v>
      </c>
      <c r="K53" s="103">
        <f>N9</f>
        <v>0</v>
      </c>
      <c r="L53" s="191" t="s">
        <v>27</v>
      </c>
      <c r="M53" s="227">
        <f>VLOOKUP($K$40,'DH Rates'!A$3:G$28,6,FALSE)</f>
        <v>107.61</v>
      </c>
      <c r="N53" s="228"/>
      <c r="O53" s="82" t="s">
        <v>16</v>
      </c>
    </row>
    <row r="54" spans="1:18" s="89" customFormat="1" ht="16.5" customHeight="1">
      <c r="B54" s="27"/>
      <c r="C54" s="193"/>
      <c r="D54" s="193"/>
      <c r="E54" s="193"/>
      <c r="F54" s="194"/>
      <c r="G54" s="195"/>
      <c r="H54" s="196"/>
      <c r="I54" s="197"/>
      <c r="J54" s="197"/>
      <c r="K54" s="198"/>
      <c r="L54" s="196"/>
      <c r="M54" s="199"/>
      <c r="N54" s="199"/>
      <c r="O54" s="83"/>
    </row>
    <row r="55" spans="1:18" customFormat="1" ht="21" customHeight="1">
      <c r="A55" s="32"/>
      <c r="B55" s="24" t="s">
        <v>151</v>
      </c>
      <c r="C55" s="103">
        <f>G11</f>
        <v>0</v>
      </c>
      <c r="D55" s="191" t="s">
        <v>27</v>
      </c>
      <c r="E55" s="192">
        <f>VLOOKUP($C$40,'DH Rates'!A$3:G$28,7,FALSE)</f>
        <v>10.61</v>
      </c>
      <c r="F55" s="191" t="s">
        <v>16</v>
      </c>
      <c r="G55" s="103">
        <f>J11</f>
        <v>0</v>
      </c>
      <c r="H55" s="191" t="s">
        <v>27</v>
      </c>
      <c r="I55" s="192">
        <f>VLOOKUP($G$40,'DH Rates'!A$3:G$28,7,FALSE)</f>
        <v>10.61</v>
      </c>
      <c r="J55" s="191" t="s">
        <v>16</v>
      </c>
      <c r="K55" s="103">
        <f>N11</f>
        <v>0</v>
      </c>
      <c r="L55" s="191" t="s">
        <v>27</v>
      </c>
      <c r="M55" s="227">
        <f>VLOOKUP($K$40,'DH Rates'!A$3:G$28,7,FALSE)</f>
        <v>10.61</v>
      </c>
      <c r="N55" s="228"/>
      <c r="O55" s="82" t="s">
        <v>15</v>
      </c>
    </row>
    <row r="56" spans="1:18" s="18" customFormat="1" ht="13.8">
      <c r="A56" s="89"/>
      <c r="B56" s="27"/>
      <c r="C56" s="88"/>
      <c r="D56" s="88"/>
      <c r="E56" s="88"/>
      <c r="F56" s="88"/>
      <c r="G56" s="88"/>
      <c r="H56" s="88"/>
      <c r="I56" s="88"/>
      <c r="J56" s="88"/>
      <c r="K56" s="88"/>
      <c r="L56" s="88"/>
      <c r="M56" s="88"/>
      <c r="N56" s="88"/>
      <c r="O56" s="83"/>
    </row>
    <row r="57" spans="1:18" customFormat="1" ht="28.2" customHeight="1">
      <c r="A57" s="32"/>
      <c r="B57" s="162" t="s">
        <v>192</v>
      </c>
      <c r="C57" s="163" t="e">
        <f>(((C40*0.05*(C45+C47+C49+C51+C53+C55))+((G40*0.05)*(G45+G47+G49+G51+G53+G55))+((K40*0.05)*(K45+K47+K49+K51+K53+K55))))/I57</f>
        <v>#DIV/0!</v>
      </c>
      <c r="D57" s="99"/>
      <c r="E57" s="99"/>
      <c r="F57" s="227">
        <f>(C45*E45)+(G45*I45)+(K45*M45)+(C47*E47)+(G47*I47)+(K47*M47)+(C49*E49)+(G49*I49)+(K49*M49)+(C51*E51)+(G51*I51)+(K51*M51)+(C53*E53)+(G53*I53)+(K53*M53)+(C55*E55)+(G55*I55)+(K55*M55)</f>
        <v>0</v>
      </c>
      <c r="G57" s="228"/>
      <c r="H57" s="23" t="s">
        <v>14</v>
      </c>
      <c r="I57" s="241">
        <f>+C45+C47+C49+C51+C53+C55+G45+G47+G49+G51+G53+G55+K45+K47+K49+K51+K53+K55</f>
        <v>0</v>
      </c>
      <c r="J57" s="241"/>
      <c r="K57" s="241"/>
      <c r="L57" s="23" t="s">
        <v>15</v>
      </c>
      <c r="M57" s="227">
        <f>IF(I57&gt;0,ROUND(F57/I57,2),0)</f>
        <v>0</v>
      </c>
      <c r="N57" s="228"/>
      <c r="O57" s="31"/>
    </row>
    <row r="58" spans="1:18" s="18" customFormat="1" ht="21">
      <c r="A58" s="89"/>
      <c r="B58" s="22"/>
      <c r="C58" s="100"/>
      <c r="D58" s="100"/>
      <c r="E58" s="100"/>
      <c r="F58" s="233" t="s">
        <v>21</v>
      </c>
      <c r="G58" s="234"/>
      <c r="H58" s="21"/>
      <c r="I58" s="233" t="s">
        <v>154</v>
      </c>
      <c r="J58" s="276"/>
      <c r="K58" s="234"/>
      <c r="L58" s="21"/>
      <c r="M58" s="20" t="s">
        <v>22</v>
      </c>
      <c r="N58" s="105" t="s">
        <v>17</v>
      </c>
      <c r="O58" s="112"/>
    </row>
    <row r="59" spans="1:18">
      <c r="A59" s="16"/>
      <c r="B59" s="16"/>
      <c r="C59" s="16"/>
      <c r="D59" s="16"/>
      <c r="E59" s="16"/>
      <c r="F59" s="281"/>
      <c r="G59" s="281"/>
      <c r="H59" s="281"/>
      <c r="I59" s="281"/>
      <c r="J59" s="281"/>
      <c r="K59" s="281"/>
      <c r="L59" s="281"/>
      <c r="M59" s="281"/>
      <c r="N59" s="281"/>
      <c r="O59" s="16"/>
    </row>
    <row r="60" spans="1:18">
      <c r="A60" s="16"/>
      <c r="B60" s="16"/>
      <c r="C60" s="16"/>
      <c r="D60" s="16"/>
      <c r="E60" s="16"/>
      <c r="F60" s="16"/>
      <c r="G60" s="16"/>
      <c r="H60" s="16"/>
      <c r="I60" s="16"/>
      <c r="J60" s="16"/>
      <c r="K60" s="16"/>
      <c r="L60" s="16"/>
      <c r="M60" s="16"/>
      <c r="N60" s="16"/>
      <c r="O60" s="16"/>
    </row>
    <row r="61" spans="1:18" ht="28.2" customHeight="1">
      <c r="A61" s="16"/>
      <c r="B61" s="229" t="s">
        <v>32</v>
      </c>
      <c r="C61" s="230"/>
      <c r="D61" s="230"/>
      <c r="E61" s="230"/>
      <c r="F61" s="230"/>
      <c r="G61" s="230"/>
      <c r="H61" s="230"/>
      <c r="I61" s="230"/>
      <c r="J61" s="230"/>
      <c r="K61" s="230"/>
      <c r="L61" s="230"/>
      <c r="M61" s="230"/>
      <c r="N61" s="230"/>
      <c r="O61" s="230"/>
      <c r="P61" s="25"/>
      <c r="Q61"/>
      <c r="R61"/>
    </row>
    <row r="62" spans="1:18">
      <c r="A62" s="16"/>
      <c r="B62" s="17"/>
      <c r="C62" s="16"/>
      <c r="D62" s="16"/>
      <c r="E62" s="16"/>
      <c r="F62" s="16"/>
      <c r="G62" s="16"/>
      <c r="H62" s="16"/>
      <c r="I62" s="16"/>
      <c r="J62" s="16"/>
      <c r="K62" s="16"/>
      <c r="L62" s="16"/>
      <c r="M62" s="16"/>
      <c r="N62" s="16"/>
      <c r="O62" s="16"/>
      <c r="P62" s="17"/>
    </row>
    <row r="63" spans="1:18" customFormat="1" ht="28.2" customHeight="1">
      <c r="A63" s="32"/>
      <c r="B63" s="24"/>
      <c r="C63" s="99"/>
      <c r="D63" s="99"/>
      <c r="E63" s="99"/>
      <c r="F63" s="227">
        <f>M57</f>
        <v>0</v>
      </c>
      <c r="G63" s="228"/>
      <c r="H63" s="23" t="s">
        <v>27</v>
      </c>
      <c r="I63" s="277">
        <v>0.9</v>
      </c>
      <c r="J63" s="278"/>
      <c r="K63" s="279"/>
      <c r="L63" s="23" t="s">
        <v>15</v>
      </c>
      <c r="M63" s="227">
        <f>ROUND(F63*I63,2)</f>
        <v>0</v>
      </c>
      <c r="N63" s="288"/>
      <c r="O63" s="288"/>
      <c r="P63" s="25"/>
      <c r="Q63" s="13"/>
    </row>
    <row r="64" spans="1:18" s="18" customFormat="1" ht="14.4">
      <c r="A64" s="89"/>
      <c r="B64" s="22"/>
      <c r="C64" s="100"/>
      <c r="D64" s="100"/>
      <c r="E64" s="100"/>
      <c r="F64" s="282" t="s">
        <v>26</v>
      </c>
      <c r="G64" s="283"/>
      <c r="H64" s="21"/>
      <c r="I64" s="284"/>
      <c r="J64" s="284"/>
      <c r="K64" s="118"/>
      <c r="L64" s="21"/>
      <c r="M64" s="141" t="s">
        <v>25</v>
      </c>
      <c r="N64" s="289" t="s">
        <v>31</v>
      </c>
      <c r="O64" s="290"/>
      <c r="P64" s="28"/>
    </row>
    <row r="65" spans="1:18">
      <c r="A65" s="16"/>
      <c r="B65" s="16"/>
      <c r="C65" s="16"/>
      <c r="D65" s="16"/>
      <c r="E65" s="16"/>
      <c r="F65" s="16"/>
      <c r="G65" s="16"/>
      <c r="H65" s="16"/>
      <c r="I65" s="16"/>
      <c r="J65" s="16"/>
      <c r="K65" s="16"/>
      <c r="L65" s="16"/>
      <c r="M65" s="16"/>
      <c r="N65" s="16"/>
      <c r="O65" s="16"/>
    </row>
    <row r="66" spans="1:18" ht="28.2" customHeight="1">
      <c r="A66" s="16"/>
      <c r="B66" s="229" t="s">
        <v>30</v>
      </c>
      <c r="C66" s="230"/>
      <c r="D66" s="230"/>
      <c r="E66" s="230"/>
      <c r="F66" s="230"/>
      <c r="G66" s="230"/>
      <c r="H66" s="230"/>
      <c r="I66" s="230"/>
      <c r="J66" s="230"/>
      <c r="K66" s="230"/>
      <c r="L66" s="230"/>
      <c r="M66" s="230"/>
      <c r="N66" s="230"/>
      <c r="O66" s="230"/>
      <c r="P66" s="25"/>
      <c r="Q66"/>
      <c r="R66"/>
    </row>
    <row r="67" spans="1:18">
      <c r="A67" s="16"/>
      <c r="B67" s="17"/>
      <c r="C67" s="16"/>
      <c r="D67" s="16"/>
      <c r="E67" s="16"/>
      <c r="F67" s="16"/>
      <c r="G67" s="16"/>
      <c r="H67" s="16"/>
      <c r="I67" s="16"/>
      <c r="J67" s="16"/>
      <c r="K67" s="16"/>
      <c r="L67" s="16"/>
      <c r="M67" s="16"/>
      <c r="N67" s="16"/>
      <c r="O67" s="16"/>
      <c r="P67" s="17"/>
    </row>
    <row r="68" spans="1:18" customFormat="1" ht="28.2" customHeight="1">
      <c r="A68" s="32"/>
      <c r="B68" s="24"/>
      <c r="C68" s="99"/>
      <c r="D68" s="99"/>
      <c r="E68" s="99"/>
      <c r="F68" s="227">
        <f>M63</f>
        <v>0</v>
      </c>
      <c r="G68" s="228"/>
      <c r="H68" s="23" t="s">
        <v>29</v>
      </c>
      <c r="I68" s="280">
        <f>M34</f>
        <v>0</v>
      </c>
      <c r="J68" s="280"/>
      <c r="K68" s="280"/>
      <c r="L68" s="23" t="s">
        <v>15</v>
      </c>
      <c r="M68" s="292" t="e">
        <f>IF((F68-I68)&gt;C57,C57,(F68-I68))</f>
        <v>#DIV/0!</v>
      </c>
      <c r="N68" s="292"/>
      <c r="O68" s="292"/>
    </row>
    <row r="69" spans="1:18" s="18" customFormat="1" ht="13.8">
      <c r="A69" s="89"/>
      <c r="B69" s="27"/>
      <c r="C69" s="88"/>
      <c r="D69" s="88"/>
      <c r="E69" s="88"/>
      <c r="F69" s="297" t="s">
        <v>68</v>
      </c>
      <c r="G69" s="298"/>
      <c r="H69" s="34"/>
      <c r="I69" s="293" t="s">
        <v>168</v>
      </c>
      <c r="J69" s="293"/>
      <c r="K69" s="293"/>
      <c r="L69" s="26"/>
      <c r="M69" s="138" t="s">
        <v>69</v>
      </c>
      <c r="N69" s="291" t="s">
        <v>28</v>
      </c>
      <c r="O69" s="291"/>
    </row>
    <row r="70" spans="1:18" customFormat="1" ht="28.2" customHeight="1">
      <c r="A70" s="32"/>
      <c r="B70" s="24"/>
      <c r="C70" s="99"/>
      <c r="D70" s="99"/>
      <c r="E70" s="99"/>
      <c r="F70" s="227" t="e">
        <f>IF(M68&gt;0,M68,0)</f>
        <v>#DIV/0!</v>
      </c>
      <c r="G70" s="228"/>
      <c r="H70" s="23" t="s">
        <v>27</v>
      </c>
      <c r="I70" s="241">
        <f>I57</f>
        <v>0</v>
      </c>
      <c r="J70" s="241"/>
      <c r="K70" s="241"/>
      <c r="L70" s="23" t="s">
        <v>15</v>
      </c>
      <c r="M70" s="292" t="e">
        <f>ROUND(F70*I70,2)</f>
        <v>#DIV/0!</v>
      </c>
      <c r="N70" s="292"/>
      <c r="O70" s="292"/>
    </row>
    <row r="71" spans="1:18" s="18" customFormat="1" ht="13.8">
      <c r="A71" s="89"/>
      <c r="B71" s="22"/>
      <c r="C71" s="100"/>
      <c r="D71" s="100"/>
      <c r="E71" s="100"/>
      <c r="F71" s="297" t="s">
        <v>169</v>
      </c>
      <c r="G71" s="298"/>
      <c r="H71" s="137"/>
      <c r="I71" s="294" t="s">
        <v>154</v>
      </c>
      <c r="J71" s="295"/>
      <c r="K71" s="296"/>
      <c r="L71" s="137"/>
      <c r="M71" s="139" t="s">
        <v>170</v>
      </c>
      <c r="N71" s="299" t="s">
        <v>24</v>
      </c>
      <c r="O71" s="299"/>
    </row>
    <row r="72" spans="1:18" s="18" customFormat="1" ht="25.2" customHeight="1">
      <c r="A72" s="89"/>
      <c r="B72" s="88"/>
      <c r="C72" s="88"/>
      <c r="D72" s="88"/>
      <c r="E72" s="88"/>
      <c r="F72" s="126"/>
      <c r="G72" s="126"/>
      <c r="H72" s="26"/>
      <c r="I72" s="127"/>
      <c r="J72" s="127"/>
      <c r="K72" s="127"/>
      <c r="L72" s="26"/>
      <c r="M72" s="128"/>
      <c r="N72" s="140"/>
      <c r="O72" s="89"/>
    </row>
    <row r="73" spans="1:18" ht="33.6" customHeight="1">
      <c r="A73" s="16"/>
      <c r="B73" s="285" t="s">
        <v>171</v>
      </c>
      <c r="C73" s="286"/>
      <c r="D73" s="286"/>
      <c r="E73" s="286"/>
      <c r="F73" s="286"/>
      <c r="G73" s="286"/>
      <c r="H73" s="286"/>
      <c r="I73" s="286"/>
      <c r="J73" s="286"/>
      <c r="K73" s="286"/>
      <c r="L73" s="286"/>
      <c r="M73" s="286"/>
      <c r="N73" s="286"/>
      <c r="O73" s="287"/>
    </row>
    <row r="74" spans="1:18">
      <c r="A74" s="16"/>
      <c r="B74" s="16"/>
      <c r="C74" s="16"/>
      <c r="D74" s="16"/>
      <c r="E74" s="16"/>
      <c r="F74" s="16"/>
      <c r="G74" s="16"/>
      <c r="H74" s="16"/>
      <c r="I74" s="16"/>
      <c r="J74" s="16"/>
      <c r="K74" s="16"/>
      <c r="L74" s="16"/>
      <c r="M74" s="16"/>
      <c r="N74" s="16"/>
      <c r="O74" s="16"/>
    </row>
    <row r="75" spans="1:18" s="14" customFormat="1" ht="61.2" customHeight="1">
      <c r="A75" s="111"/>
      <c r="B75" s="285" t="s">
        <v>23</v>
      </c>
      <c r="C75" s="286"/>
      <c r="D75" s="286"/>
      <c r="E75" s="286"/>
      <c r="F75" s="286"/>
      <c r="G75" s="286"/>
      <c r="H75" s="286"/>
      <c r="I75" s="286"/>
      <c r="J75" s="286"/>
      <c r="K75" s="286"/>
      <c r="L75" s="286"/>
      <c r="M75" s="286"/>
      <c r="N75" s="286"/>
      <c r="O75" s="287"/>
    </row>
    <row r="76" spans="1:18">
      <c r="A76" s="16"/>
    </row>
    <row r="77" spans="1:18">
      <c r="A77" s="16"/>
    </row>
    <row r="78" spans="1:18">
      <c r="A78" s="16"/>
    </row>
  </sheetData>
  <sheetProtection algorithmName="SHA-512" hashValue="eg3v9qeueY5922NhwpEniPWmA1CAkbghUOJaXizCbJjLUZYv6Ahq5nIDtjSUQsnXcrlrQBoyDTinQI+p7arz8w==" saltValue="8kWsoW6gHDaPyW7UMa8SZw==" spinCount="100000" sheet="1" objects="1" scenarios="1"/>
  <mergeCells count="103">
    <mergeCell ref="B73:O73"/>
    <mergeCell ref="B75:O75"/>
    <mergeCell ref="B61:O61"/>
    <mergeCell ref="M63:O63"/>
    <mergeCell ref="N64:O64"/>
    <mergeCell ref="N69:O69"/>
    <mergeCell ref="M70:O70"/>
    <mergeCell ref="I70:K70"/>
    <mergeCell ref="I69:K69"/>
    <mergeCell ref="I71:K71"/>
    <mergeCell ref="F71:G71"/>
    <mergeCell ref="F69:G69"/>
    <mergeCell ref="F70:G70"/>
    <mergeCell ref="N71:O71"/>
    <mergeCell ref="F68:G68"/>
    <mergeCell ref="B66:O66"/>
    <mergeCell ref="M68:O68"/>
    <mergeCell ref="I57:K57"/>
    <mergeCell ref="I58:K58"/>
    <mergeCell ref="I63:K63"/>
    <mergeCell ref="I68:K68"/>
    <mergeCell ref="M57:N57"/>
    <mergeCell ref="F63:G63"/>
    <mergeCell ref="F57:G57"/>
    <mergeCell ref="F59:N59"/>
    <mergeCell ref="F58:G58"/>
    <mergeCell ref="F64:G64"/>
    <mergeCell ref="I64:J64"/>
    <mergeCell ref="B1:N1"/>
    <mergeCell ref="I4:K4"/>
    <mergeCell ref="B14:N14"/>
    <mergeCell ref="B15:N15"/>
    <mergeCell ref="B17:L17"/>
    <mergeCell ref="B16:N16"/>
    <mergeCell ref="B5:E5"/>
    <mergeCell ref="B6:E6"/>
    <mergeCell ref="B7:E7"/>
    <mergeCell ref="B8:E8"/>
    <mergeCell ref="B9:E9"/>
    <mergeCell ref="B12:E12"/>
    <mergeCell ref="J5:K5"/>
    <mergeCell ref="J6:K6"/>
    <mergeCell ref="J7:K7"/>
    <mergeCell ref="J8:K8"/>
    <mergeCell ref="J9:K9"/>
    <mergeCell ref="J12:K12"/>
    <mergeCell ref="B10:E10"/>
    <mergeCell ref="J10:K10"/>
    <mergeCell ref="B11:E11"/>
    <mergeCell ref="J11:K11"/>
    <mergeCell ref="B3:N3"/>
    <mergeCell ref="F4:G4"/>
    <mergeCell ref="M4:N4"/>
    <mergeCell ref="B18:L18"/>
    <mergeCell ref="M33:N33"/>
    <mergeCell ref="F33:G33"/>
    <mergeCell ref="B19:L19"/>
    <mergeCell ref="B22:N22"/>
    <mergeCell ref="B20:L20"/>
    <mergeCell ref="B25:N25"/>
    <mergeCell ref="B23:K23"/>
    <mergeCell ref="B24:K24"/>
    <mergeCell ref="B26:L26"/>
    <mergeCell ref="F34:G34"/>
    <mergeCell ref="M34:N34"/>
    <mergeCell ref="B27:L27"/>
    <mergeCell ref="I33:K33"/>
    <mergeCell ref="I34:K34"/>
    <mergeCell ref="B31:N31"/>
    <mergeCell ref="B28:L28"/>
    <mergeCell ref="M29:N29"/>
    <mergeCell ref="I35:K35"/>
    <mergeCell ref="C40:E40"/>
    <mergeCell ref="C39:E39"/>
    <mergeCell ref="G40:I40"/>
    <mergeCell ref="M55:N55"/>
    <mergeCell ref="B37:O37"/>
    <mergeCell ref="M42:N42"/>
    <mergeCell ref="F35:G35"/>
    <mergeCell ref="G39:I39"/>
    <mergeCell ref="K39:N39"/>
    <mergeCell ref="K40:N40"/>
    <mergeCell ref="M43:N43"/>
    <mergeCell ref="M45:N45"/>
    <mergeCell ref="M47:N47"/>
    <mergeCell ref="M49:N49"/>
    <mergeCell ref="M51:N51"/>
    <mergeCell ref="M53:N53"/>
    <mergeCell ref="AC17:AC18"/>
    <mergeCell ref="B21:L21"/>
    <mergeCell ref="R15:R16"/>
    <mergeCell ref="AB15:AB16"/>
    <mergeCell ref="R17:R18"/>
    <mergeCell ref="S17:S18"/>
    <mergeCell ref="T17:T18"/>
    <mergeCell ref="U17:U18"/>
    <mergeCell ref="V17:V18"/>
    <mergeCell ref="W17:W18"/>
    <mergeCell ref="X17:X18"/>
    <mergeCell ref="Y17:Y18"/>
    <mergeCell ref="Z17:Z18"/>
    <mergeCell ref="AA17:AA18"/>
    <mergeCell ref="AB17:AB18"/>
  </mergeCells>
  <pageMargins left="0.25" right="0.25" top="0.5" bottom="0.5" header="0.3" footer="0.3"/>
  <pageSetup scale="79" fitToHeight="0" orientation="portrait" r:id="rId1"/>
  <headerFooter alignWithMargins="0">
    <oddFooter>&amp;C&amp;12Page &amp;P</oddFooter>
  </headerFooter>
  <rowBreaks count="1" manualBreakCount="1">
    <brk id="35"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6"/>
  <sheetViews>
    <sheetView zoomScaleNormal="100" workbookViewId="0">
      <selection activeCell="B1" sqref="B1:N1"/>
    </sheetView>
  </sheetViews>
  <sheetFormatPr defaultColWidth="9.109375" defaultRowHeight="13.2"/>
  <cols>
    <col min="1" max="1" width="3.88671875" style="13" customWidth="1"/>
    <col min="2" max="2" width="22.44140625" style="13" customWidth="1"/>
    <col min="3" max="3" width="11.44140625" style="13" customWidth="1"/>
    <col min="4" max="4" width="3.88671875" style="13" customWidth="1"/>
    <col min="5" max="5" width="10.33203125" style="13" customWidth="1"/>
    <col min="6" max="6" width="4.77734375" style="13" customWidth="1"/>
    <col min="7" max="7" width="13.109375" style="13" customWidth="1"/>
    <col min="8" max="8" width="3.88671875" style="13" customWidth="1"/>
    <col min="9" max="9" width="10.6640625" style="13" customWidth="1"/>
    <col min="10" max="10" width="4.109375" style="13" customWidth="1"/>
    <col min="11" max="11" width="11.33203125" style="13" customWidth="1"/>
    <col min="12" max="12" width="4.44140625" style="13" customWidth="1"/>
    <col min="13" max="13" width="5" style="13" customWidth="1"/>
    <col min="14" max="14" width="11.88671875" style="13" customWidth="1"/>
    <col min="15" max="15" width="3.33203125" style="13" customWidth="1"/>
    <col min="16" max="16" width="9.109375" style="13"/>
    <col min="17" max="17" width="10.88671875" style="13" customWidth="1"/>
    <col min="18" max="18" width="9.109375" style="13"/>
    <col min="19" max="19" width="10.44140625" style="13" bestFit="1" customWidth="1"/>
    <col min="20" max="16384" width="9.109375" style="13"/>
  </cols>
  <sheetData>
    <row r="1" spans="1:16" ht="114" customHeight="1">
      <c r="A1" s="16"/>
      <c r="B1" s="209" t="s">
        <v>80</v>
      </c>
      <c r="C1" s="210"/>
      <c r="D1" s="210"/>
      <c r="E1" s="210"/>
      <c r="F1" s="210"/>
      <c r="G1" s="210"/>
      <c r="H1" s="210"/>
      <c r="I1" s="210"/>
      <c r="J1" s="210"/>
      <c r="K1" s="210"/>
      <c r="L1" s="210"/>
      <c r="M1" s="210"/>
      <c r="N1" s="211"/>
      <c r="O1"/>
      <c r="P1" s="32"/>
    </row>
    <row r="2" spans="1:16" ht="12.6" customHeight="1">
      <c r="A2" s="16"/>
      <c r="B2" s="16"/>
      <c r="C2" s="16"/>
      <c r="D2" s="16"/>
      <c r="E2" s="16"/>
      <c r="F2" s="16"/>
      <c r="G2" s="16"/>
      <c r="H2" s="16"/>
      <c r="I2" s="16"/>
      <c r="J2" s="16"/>
      <c r="K2" s="16"/>
      <c r="L2" s="16"/>
      <c r="M2" s="16"/>
      <c r="N2" s="16"/>
      <c r="O2" s="16"/>
      <c r="P2" s="16"/>
    </row>
    <row r="3" spans="1:16" customFormat="1" ht="28.2" customHeight="1">
      <c r="A3" s="31"/>
      <c r="B3" s="229" t="s">
        <v>54</v>
      </c>
      <c r="C3" s="230"/>
      <c r="D3" s="230"/>
      <c r="E3" s="230"/>
      <c r="F3" s="230"/>
      <c r="G3" s="230"/>
      <c r="H3" s="230"/>
      <c r="I3" s="230"/>
      <c r="J3" s="230"/>
      <c r="K3" s="230"/>
      <c r="L3" s="230"/>
      <c r="M3" s="230"/>
      <c r="N3" s="231"/>
      <c r="P3" s="32"/>
    </row>
    <row r="4" spans="1:16" customFormat="1" ht="16.8" customHeight="1">
      <c r="A4" s="31"/>
      <c r="B4" s="125"/>
      <c r="C4" s="125"/>
      <c r="D4" s="125"/>
      <c r="E4" s="125"/>
      <c r="F4" s="322" t="s">
        <v>121</v>
      </c>
      <c r="G4" s="323"/>
      <c r="H4" s="60"/>
      <c r="I4" s="322" t="s">
        <v>124</v>
      </c>
      <c r="J4" s="324"/>
      <c r="K4" s="323"/>
      <c r="L4" s="60"/>
      <c r="M4" s="322" t="s">
        <v>125</v>
      </c>
      <c r="N4" s="323"/>
      <c r="P4" s="32"/>
    </row>
    <row r="5" spans="1:16" customFormat="1" ht="21" customHeight="1">
      <c r="A5" s="31"/>
      <c r="B5" s="271" t="s">
        <v>174</v>
      </c>
      <c r="C5" s="271"/>
      <c r="D5" s="271"/>
      <c r="E5" s="272"/>
      <c r="F5" s="45" t="s">
        <v>0</v>
      </c>
      <c r="G5" s="175"/>
      <c r="H5" s="46"/>
      <c r="I5" s="45" t="s">
        <v>1</v>
      </c>
      <c r="J5" s="315"/>
      <c r="K5" s="315"/>
      <c r="L5" s="46"/>
      <c r="M5" s="45" t="s">
        <v>2</v>
      </c>
      <c r="N5" s="175"/>
      <c r="P5" s="32"/>
    </row>
    <row r="6" spans="1:16" customFormat="1" ht="21" customHeight="1">
      <c r="A6" s="31"/>
      <c r="B6" s="271" t="s">
        <v>175</v>
      </c>
      <c r="C6" s="271"/>
      <c r="D6" s="271"/>
      <c r="E6" s="272"/>
      <c r="F6" s="45" t="s">
        <v>0</v>
      </c>
      <c r="G6" s="175"/>
      <c r="H6" s="46"/>
      <c r="I6" s="45" t="s">
        <v>1</v>
      </c>
      <c r="J6" s="320"/>
      <c r="K6" s="321"/>
      <c r="L6" s="46"/>
      <c r="M6" s="45" t="s">
        <v>2</v>
      </c>
      <c r="N6" s="175"/>
      <c r="P6" s="32"/>
    </row>
    <row r="7" spans="1:16" customFormat="1" ht="21" customHeight="1">
      <c r="A7" s="31"/>
      <c r="B7" s="271" t="s">
        <v>176</v>
      </c>
      <c r="C7" s="271"/>
      <c r="D7" s="271"/>
      <c r="E7" s="272"/>
      <c r="F7" s="45" t="s">
        <v>0</v>
      </c>
      <c r="G7" s="175"/>
      <c r="H7" s="46"/>
      <c r="I7" s="45" t="s">
        <v>1</v>
      </c>
      <c r="J7" s="320"/>
      <c r="K7" s="321"/>
      <c r="L7" s="46"/>
      <c r="M7" s="45" t="s">
        <v>2</v>
      </c>
      <c r="N7" s="175"/>
      <c r="P7" s="32"/>
    </row>
    <row r="8" spans="1:16" customFormat="1" ht="21" customHeight="1">
      <c r="A8" s="31"/>
      <c r="B8" s="271" t="s">
        <v>177</v>
      </c>
      <c r="C8" s="271"/>
      <c r="D8" s="271"/>
      <c r="E8" s="272"/>
      <c r="F8" s="45" t="s">
        <v>0</v>
      </c>
      <c r="G8" s="175"/>
      <c r="H8" s="46"/>
      <c r="I8" s="45" t="s">
        <v>1</v>
      </c>
      <c r="J8" s="320"/>
      <c r="K8" s="321"/>
      <c r="L8" s="46"/>
      <c r="M8" s="45" t="s">
        <v>2</v>
      </c>
      <c r="N8" s="175"/>
      <c r="P8" s="32"/>
    </row>
    <row r="9" spans="1:16" customFormat="1" ht="21" customHeight="1">
      <c r="A9" s="31"/>
      <c r="B9" s="271" t="s">
        <v>178</v>
      </c>
      <c r="C9" s="271"/>
      <c r="D9" s="271"/>
      <c r="E9" s="272"/>
      <c r="F9" s="45" t="s">
        <v>0</v>
      </c>
      <c r="G9" s="175"/>
      <c r="H9" s="46"/>
      <c r="I9" s="45" t="s">
        <v>1</v>
      </c>
      <c r="J9" s="320"/>
      <c r="K9" s="321"/>
      <c r="L9" s="46"/>
      <c r="M9" s="45" t="s">
        <v>2</v>
      </c>
      <c r="N9" s="175"/>
      <c r="P9" s="32"/>
    </row>
    <row r="10" spans="1:16" customFormat="1" ht="21" customHeight="1">
      <c r="A10" s="31"/>
      <c r="B10" s="271" t="s">
        <v>179</v>
      </c>
      <c r="C10" s="271"/>
      <c r="D10" s="271"/>
      <c r="E10" s="272"/>
      <c r="F10" s="45" t="s">
        <v>0</v>
      </c>
      <c r="G10" s="175"/>
      <c r="H10" s="46"/>
      <c r="I10" s="45" t="s">
        <v>1</v>
      </c>
      <c r="J10" s="320"/>
      <c r="K10" s="321"/>
      <c r="L10" s="46"/>
      <c r="M10" s="45" t="s">
        <v>2</v>
      </c>
      <c r="N10" s="175"/>
      <c r="P10" s="32"/>
    </row>
    <row r="11" spans="1:16" customFormat="1" ht="21" customHeight="1">
      <c r="A11" s="31"/>
      <c r="B11" s="270" t="s">
        <v>180</v>
      </c>
      <c r="C11" s="271"/>
      <c r="D11" s="271"/>
      <c r="E11" s="272"/>
      <c r="F11" s="45" t="s">
        <v>0</v>
      </c>
      <c r="G11" s="175"/>
      <c r="H11" s="46"/>
      <c r="I11" s="45" t="s">
        <v>1</v>
      </c>
      <c r="J11" s="320"/>
      <c r="K11" s="321"/>
      <c r="L11" s="46"/>
      <c r="M11" s="45" t="s">
        <v>2</v>
      </c>
      <c r="N11" s="175"/>
      <c r="P11" s="32"/>
    </row>
    <row r="12" spans="1:16" customFormat="1" ht="21" customHeight="1">
      <c r="A12" s="31"/>
      <c r="B12" s="270" t="s">
        <v>181</v>
      </c>
      <c r="C12" s="271"/>
      <c r="D12" s="271"/>
      <c r="E12" s="272"/>
      <c r="F12" s="45" t="s">
        <v>0</v>
      </c>
      <c r="G12" s="175"/>
      <c r="H12" s="46"/>
      <c r="I12" s="45" t="s">
        <v>1</v>
      </c>
      <c r="J12" s="320"/>
      <c r="K12" s="321"/>
      <c r="L12" s="46"/>
      <c r="M12" s="45" t="s">
        <v>2</v>
      </c>
      <c r="N12" s="175"/>
      <c r="P12" s="32"/>
    </row>
    <row r="13" spans="1:16" customFormat="1" ht="21" customHeight="1">
      <c r="A13" s="31"/>
      <c r="B13" s="270" t="s">
        <v>182</v>
      </c>
      <c r="C13" s="271"/>
      <c r="D13" s="271"/>
      <c r="E13" s="272"/>
      <c r="F13" s="45" t="s">
        <v>0</v>
      </c>
      <c r="G13" s="175"/>
      <c r="H13" s="46"/>
      <c r="I13" s="45" t="s">
        <v>1</v>
      </c>
      <c r="J13" s="320"/>
      <c r="K13" s="321"/>
      <c r="L13" s="46"/>
      <c r="M13" s="45" t="s">
        <v>2</v>
      </c>
      <c r="N13" s="175"/>
      <c r="P13" s="32"/>
    </row>
    <row r="14" spans="1:16" customFormat="1" ht="21" customHeight="1">
      <c r="A14" s="31"/>
      <c r="B14" s="270" t="s">
        <v>183</v>
      </c>
      <c r="C14" s="271"/>
      <c r="D14" s="271"/>
      <c r="E14" s="272"/>
      <c r="F14" s="45" t="s">
        <v>0</v>
      </c>
      <c r="G14" s="175"/>
      <c r="H14" s="46"/>
      <c r="I14" s="45" t="s">
        <v>1</v>
      </c>
      <c r="J14" s="320"/>
      <c r="K14" s="321"/>
      <c r="L14" s="46"/>
      <c r="M14" s="45" t="s">
        <v>2</v>
      </c>
      <c r="N14" s="175"/>
      <c r="P14" s="32"/>
    </row>
    <row r="15" spans="1:16" customFormat="1" ht="21" customHeight="1">
      <c r="A15" s="31"/>
      <c r="B15" s="270" t="s">
        <v>184</v>
      </c>
      <c r="C15" s="271"/>
      <c r="D15" s="271"/>
      <c r="E15" s="272"/>
      <c r="F15" s="45" t="s">
        <v>0</v>
      </c>
      <c r="G15" s="175"/>
      <c r="H15" s="46"/>
      <c r="I15" s="45" t="s">
        <v>1</v>
      </c>
      <c r="J15" s="320"/>
      <c r="K15" s="321"/>
      <c r="L15" s="46"/>
      <c r="M15" s="45" t="s">
        <v>2</v>
      </c>
      <c r="N15" s="175"/>
      <c r="P15" s="32"/>
    </row>
    <row r="16" spans="1:16" customFormat="1" ht="21" customHeight="1">
      <c r="A16" s="31"/>
      <c r="B16" s="270" t="s">
        <v>185</v>
      </c>
      <c r="C16" s="271"/>
      <c r="D16" s="271"/>
      <c r="E16" s="272"/>
      <c r="F16" s="45" t="s">
        <v>0</v>
      </c>
      <c r="G16" s="175"/>
      <c r="H16" s="46"/>
      <c r="I16" s="45" t="s">
        <v>1</v>
      </c>
      <c r="J16" s="320"/>
      <c r="K16" s="321"/>
      <c r="L16" s="46"/>
      <c r="M16" s="45" t="s">
        <v>2</v>
      </c>
      <c r="N16" s="175"/>
      <c r="P16" s="32"/>
    </row>
    <row r="17" spans="1:16" customFormat="1" ht="21" customHeight="1">
      <c r="A17" s="31"/>
      <c r="B17" s="271" t="s">
        <v>172</v>
      </c>
      <c r="C17" s="271"/>
      <c r="D17" s="271"/>
      <c r="E17" s="272"/>
      <c r="F17" s="45" t="s">
        <v>0</v>
      </c>
      <c r="G17" s="175"/>
      <c r="H17" s="46"/>
      <c r="I17" s="45" t="s">
        <v>1</v>
      </c>
      <c r="J17" s="320"/>
      <c r="K17" s="321"/>
      <c r="L17" s="46"/>
      <c r="M17" s="45" t="s">
        <v>2</v>
      </c>
      <c r="N17" s="175"/>
      <c r="P17" s="32"/>
    </row>
    <row r="18" spans="1:16" customFormat="1" ht="21" customHeight="1">
      <c r="A18" s="31"/>
      <c r="B18" s="271" t="s">
        <v>157</v>
      </c>
      <c r="C18" s="271"/>
      <c r="D18" s="271"/>
      <c r="E18" s="272"/>
      <c r="F18" s="45" t="s">
        <v>0</v>
      </c>
      <c r="G18" s="175"/>
      <c r="H18" s="46"/>
      <c r="I18" s="45" t="s">
        <v>1</v>
      </c>
      <c r="J18" s="320"/>
      <c r="K18" s="321"/>
      <c r="L18" s="46"/>
      <c r="M18" s="45" t="s">
        <v>2</v>
      </c>
      <c r="N18" s="175"/>
      <c r="P18" s="32"/>
    </row>
    <row r="19" spans="1:16" customFormat="1" ht="21" customHeight="1">
      <c r="A19" s="31"/>
      <c r="B19" s="271" t="s">
        <v>156</v>
      </c>
      <c r="C19" s="271"/>
      <c r="D19" s="271"/>
      <c r="E19" s="272"/>
      <c r="F19" s="45" t="s">
        <v>0</v>
      </c>
      <c r="G19" s="175"/>
      <c r="H19" s="46"/>
      <c r="I19" s="45" t="s">
        <v>1</v>
      </c>
      <c r="J19" s="320"/>
      <c r="K19" s="321"/>
      <c r="L19" s="46"/>
      <c r="M19" s="45" t="s">
        <v>2</v>
      </c>
      <c r="N19" s="175"/>
      <c r="P19" s="156"/>
    </row>
    <row r="20" spans="1:16" customFormat="1" ht="21" customHeight="1">
      <c r="A20" s="31"/>
      <c r="B20" s="271" t="s">
        <v>71</v>
      </c>
      <c r="C20" s="271"/>
      <c r="D20" s="271"/>
      <c r="E20" s="272"/>
      <c r="F20" s="45" t="s">
        <v>0</v>
      </c>
      <c r="G20" s="175"/>
      <c r="H20" s="46"/>
      <c r="I20" s="45" t="s">
        <v>1</v>
      </c>
      <c r="J20" s="320"/>
      <c r="K20" s="321"/>
      <c r="L20" s="46"/>
      <c r="M20" s="45" t="s">
        <v>2</v>
      </c>
      <c r="N20" s="175"/>
      <c r="P20" s="32"/>
    </row>
    <row r="21" spans="1:16" customFormat="1" ht="27" customHeight="1">
      <c r="A21" s="31"/>
      <c r="B21" s="271" t="s">
        <v>158</v>
      </c>
      <c r="C21" s="271"/>
      <c r="D21" s="271"/>
      <c r="E21" s="272"/>
      <c r="F21" s="45" t="s">
        <v>0</v>
      </c>
      <c r="G21" s="175"/>
      <c r="H21" s="46"/>
      <c r="I21" s="45" t="s">
        <v>1</v>
      </c>
      <c r="J21" s="320"/>
      <c r="K21" s="321"/>
      <c r="L21" s="46"/>
      <c r="M21" s="45" t="s">
        <v>2</v>
      </c>
      <c r="N21" s="175"/>
      <c r="P21" s="32"/>
    </row>
    <row r="22" spans="1:16" customFormat="1" ht="21" customHeight="1">
      <c r="A22" s="31"/>
      <c r="B22" s="271" t="s">
        <v>72</v>
      </c>
      <c r="C22" s="271"/>
      <c r="D22" s="271"/>
      <c r="E22" s="272"/>
      <c r="F22" s="45" t="s">
        <v>0</v>
      </c>
      <c r="G22" s="175"/>
      <c r="H22" s="46"/>
      <c r="I22" s="45" t="s">
        <v>1</v>
      </c>
      <c r="J22" s="320"/>
      <c r="K22" s="321"/>
      <c r="L22" s="46"/>
      <c r="M22" s="45" t="s">
        <v>2</v>
      </c>
      <c r="N22" s="175"/>
      <c r="P22" s="32"/>
    </row>
    <row r="23" spans="1:16" customFormat="1" ht="19.8" customHeight="1">
      <c r="A23" s="31"/>
      <c r="B23" s="271" t="s">
        <v>159</v>
      </c>
      <c r="C23" s="271"/>
      <c r="D23" s="271"/>
      <c r="E23" s="272"/>
      <c r="F23" s="45" t="s">
        <v>0</v>
      </c>
      <c r="G23" s="175"/>
      <c r="H23" s="46"/>
      <c r="I23" s="45" t="s">
        <v>1</v>
      </c>
      <c r="J23" s="320"/>
      <c r="K23" s="321"/>
      <c r="L23" s="46"/>
      <c r="M23" s="45" t="s">
        <v>2</v>
      </c>
      <c r="N23" s="175"/>
      <c r="P23" s="32"/>
    </row>
    <row r="24" spans="1:16" customFormat="1" ht="20.399999999999999" customHeight="1">
      <c r="A24" s="31"/>
      <c r="B24" s="271" t="s">
        <v>73</v>
      </c>
      <c r="C24" s="271"/>
      <c r="D24" s="271"/>
      <c r="E24" s="272"/>
      <c r="F24" s="45" t="s">
        <v>0</v>
      </c>
      <c r="G24" s="175"/>
      <c r="H24" s="46"/>
      <c r="I24" s="45" t="s">
        <v>1</v>
      </c>
      <c r="J24" s="320"/>
      <c r="K24" s="321"/>
      <c r="L24" s="46"/>
      <c r="M24" s="45" t="s">
        <v>2</v>
      </c>
      <c r="N24" s="175"/>
      <c r="P24" s="32"/>
    </row>
    <row r="25" spans="1:16" customFormat="1" ht="20.399999999999999" customHeight="1">
      <c r="A25" s="31"/>
      <c r="B25" s="271" t="s">
        <v>160</v>
      </c>
      <c r="C25" s="271"/>
      <c r="D25" s="271"/>
      <c r="E25" s="272"/>
      <c r="F25" s="45" t="s">
        <v>0</v>
      </c>
      <c r="G25" s="175"/>
      <c r="H25" s="46"/>
      <c r="I25" s="45" t="s">
        <v>1</v>
      </c>
      <c r="J25" s="320"/>
      <c r="K25" s="321"/>
      <c r="L25" s="46"/>
      <c r="M25" s="45" t="s">
        <v>2</v>
      </c>
      <c r="N25" s="175"/>
      <c r="P25" s="32"/>
    </row>
    <row r="26" spans="1:16" customFormat="1" ht="20.399999999999999" customHeight="1">
      <c r="A26" s="31"/>
      <c r="B26" s="271" t="s">
        <v>173</v>
      </c>
      <c r="C26" s="271"/>
      <c r="D26" s="271"/>
      <c r="E26" s="272"/>
      <c r="F26" s="45" t="s">
        <v>0</v>
      </c>
      <c r="G26" s="175"/>
      <c r="H26" s="46"/>
      <c r="I26" s="45" t="s">
        <v>1</v>
      </c>
      <c r="J26" s="320"/>
      <c r="K26" s="321"/>
      <c r="L26" s="46"/>
      <c r="M26" s="45" t="s">
        <v>2</v>
      </c>
      <c r="N26" s="175"/>
      <c r="P26" s="32"/>
    </row>
    <row r="27" spans="1:16" customFormat="1" ht="28.2" customHeight="1">
      <c r="A27" s="31"/>
      <c r="B27" s="271" t="s">
        <v>186</v>
      </c>
      <c r="C27" s="271"/>
      <c r="D27" s="271"/>
      <c r="E27" s="272"/>
      <c r="F27" s="45" t="s">
        <v>0</v>
      </c>
      <c r="G27" s="175"/>
      <c r="H27" s="46"/>
      <c r="I27" s="45" t="s">
        <v>1</v>
      </c>
      <c r="J27" s="320"/>
      <c r="K27" s="321"/>
      <c r="L27" s="46"/>
      <c r="M27" s="45" t="s">
        <v>2</v>
      </c>
      <c r="N27" s="175"/>
      <c r="P27" s="32"/>
    </row>
    <row r="28" spans="1:16" customFormat="1" ht="17.399999999999999" customHeight="1">
      <c r="A28" s="31"/>
      <c r="B28" s="271" t="s">
        <v>86</v>
      </c>
      <c r="C28" s="271"/>
      <c r="D28" s="271"/>
      <c r="E28" s="272"/>
      <c r="F28" s="45" t="s">
        <v>0</v>
      </c>
      <c r="G28" s="175"/>
      <c r="H28" s="46"/>
      <c r="I28" s="45" t="s">
        <v>1</v>
      </c>
      <c r="J28" s="320"/>
      <c r="K28" s="321"/>
      <c r="L28" s="46"/>
      <c r="M28" s="45" t="s">
        <v>2</v>
      </c>
      <c r="N28" s="175"/>
      <c r="P28" s="32"/>
    </row>
    <row r="29" spans="1:16" customFormat="1" ht="20.399999999999999" customHeight="1">
      <c r="A29" s="31"/>
      <c r="B29" s="271" t="s">
        <v>87</v>
      </c>
      <c r="C29" s="271"/>
      <c r="D29" s="271"/>
      <c r="E29" s="272"/>
      <c r="F29" s="45" t="s">
        <v>0</v>
      </c>
      <c r="G29" s="175"/>
      <c r="H29" s="46"/>
      <c r="I29" s="45" t="s">
        <v>1</v>
      </c>
      <c r="J29" s="320"/>
      <c r="K29" s="321"/>
      <c r="L29" s="46"/>
      <c r="M29" s="45" t="s">
        <v>2</v>
      </c>
      <c r="N29" s="175"/>
      <c r="P29" s="32"/>
    </row>
    <row r="30" spans="1:16" customFormat="1" ht="28.2" customHeight="1">
      <c r="A30" s="31"/>
      <c r="B30" s="271" t="s">
        <v>161</v>
      </c>
      <c r="C30" s="271"/>
      <c r="D30" s="271"/>
      <c r="E30" s="272"/>
      <c r="F30" s="45" t="s">
        <v>0</v>
      </c>
      <c r="G30" s="176"/>
      <c r="H30" s="46"/>
      <c r="I30" s="45" t="s">
        <v>1</v>
      </c>
      <c r="J30" s="320"/>
      <c r="K30" s="321"/>
      <c r="L30" s="46"/>
      <c r="M30" s="45" t="s">
        <v>2</v>
      </c>
      <c r="N30" s="176"/>
      <c r="P30" s="32"/>
    </row>
    <row r="31" spans="1:16" customFormat="1" ht="22.2" customHeight="1">
      <c r="A31" s="31"/>
      <c r="B31" s="318" t="s">
        <v>88</v>
      </c>
      <c r="C31" s="318"/>
      <c r="D31" s="318"/>
      <c r="E31" s="319"/>
      <c r="F31" s="94" t="s">
        <v>0</v>
      </c>
      <c r="G31" s="176"/>
      <c r="H31" s="46"/>
      <c r="I31" s="45" t="s">
        <v>1</v>
      </c>
      <c r="J31" s="313"/>
      <c r="K31" s="314"/>
      <c r="L31" s="46"/>
      <c r="M31" s="94" t="s">
        <v>2</v>
      </c>
      <c r="N31" s="176"/>
      <c r="P31" s="32"/>
    </row>
    <row r="32" spans="1:16" customFormat="1" ht="30" customHeight="1">
      <c r="A32" s="31"/>
      <c r="B32" s="318" t="s">
        <v>162</v>
      </c>
      <c r="C32" s="318"/>
      <c r="D32" s="318"/>
      <c r="E32" s="319"/>
      <c r="F32" s="45" t="s">
        <v>0</v>
      </c>
      <c r="G32" s="176"/>
      <c r="H32" s="46"/>
      <c r="I32" s="45" t="s">
        <v>1</v>
      </c>
      <c r="J32" s="320"/>
      <c r="K32" s="321"/>
      <c r="L32" s="46"/>
      <c r="M32" s="45" t="s">
        <v>2</v>
      </c>
      <c r="N32" s="176"/>
      <c r="P32" s="32"/>
    </row>
    <row r="33" spans="1:23" customFormat="1" ht="23.4" customHeight="1">
      <c r="A33" s="31"/>
      <c r="B33" s="269" t="s">
        <v>89</v>
      </c>
      <c r="C33" s="269"/>
      <c r="D33" s="269"/>
      <c r="E33" s="269"/>
      <c r="F33" s="45" t="s">
        <v>0</v>
      </c>
      <c r="G33" s="175"/>
      <c r="H33" s="95"/>
      <c r="I33" s="45" t="s">
        <v>1</v>
      </c>
      <c r="J33" s="315"/>
      <c r="K33" s="315"/>
      <c r="L33" s="95"/>
      <c r="M33" s="45" t="s">
        <v>2</v>
      </c>
      <c r="N33" s="175"/>
      <c r="P33" s="32"/>
    </row>
    <row r="34" spans="1:23" customFormat="1" ht="28.8" customHeight="1">
      <c r="A34" s="32"/>
      <c r="B34" s="269" t="s">
        <v>163</v>
      </c>
      <c r="C34" s="269"/>
      <c r="D34" s="269"/>
      <c r="E34" s="269"/>
      <c r="F34" s="45" t="s">
        <v>0</v>
      </c>
      <c r="G34" s="175"/>
      <c r="H34" s="95"/>
      <c r="I34" s="45" t="s">
        <v>1</v>
      </c>
      <c r="J34" s="315"/>
      <c r="K34" s="315"/>
      <c r="L34" s="95"/>
      <c r="M34" s="45" t="s">
        <v>2</v>
      </c>
      <c r="N34" s="175"/>
      <c r="P34" s="32"/>
    </row>
    <row r="35" spans="1:23">
      <c r="A35" s="16"/>
      <c r="B35" s="16"/>
      <c r="C35" s="16"/>
      <c r="D35" s="16"/>
      <c r="E35" s="16"/>
      <c r="F35" s="16"/>
      <c r="G35" s="16"/>
      <c r="H35" s="16"/>
      <c r="I35" s="16"/>
      <c r="J35" s="16"/>
      <c r="K35" s="16"/>
      <c r="L35" s="16"/>
      <c r="M35" s="16"/>
      <c r="N35" s="16"/>
      <c r="P35" s="16"/>
      <c r="W35" s="16"/>
    </row>
    <row r="36" spans="1:23">
      <c r="A36" s="16"/>
      <c r="B36" s="16"/>
      <c r="C36" s="16"/>
      <c r="D36" s="16"/>
      <c r="E36" s="16"/>
      <c r="F36" s="16"/>
      <c r="G36" s="16"/>
      <c r="H36" s="16"/>
      <c r="I36" s="16"/>
      <c r="J36" s="16"/>
      <c r="K36" s="16"/>
      <c r="L36" s="16"/>
      <c r="M36" s="16"/>
      <c r="N36" s="16"/>
      <c r="P36" s="16"/>
      <c r="W36" s="16"/>
    </row>
    <row r="37" spans="1:23" ht="28.2" customHeight="1">
      <c r="A37" s="15"/>
      <c r="B37" s="230" t="s">
        <v>74</v>
      </c>
      <c r="C37" s="230"/>
      <c r="D37" s="230"/>
      <c r="E37" s="230"/>
      <c r="F37" s="230"/>
      <c r="G37" s="230"/>
      <c r="H37" s="230"/>
      <c r="I37" s="230"/>
      <c r="J37" s="230"/>
      <c r="K37" s="230"/>
      <c r="L37" s="230"/>
      <c r="M37" s="230"/>
      <c r="N37" s="231"/>
      <c r="O37"/>
      <c r="P37" s="32"/>
      <c r="Q37"/>
      <c r="R37"/>
      <c r="W37" s="16"/>
    </row>
    <row r="38" spans="1:23" s="38" customFormat="1" ht="16.5" customHeight="1">
      <c r="A38" s="97"/>
      <c r="B38" s="250"/>
      <c r="C38" s="250"/>
      <c r="D38" s="250"/>
      <c r="E38" s="250"/>
      <c r="F38" s="250"/>
      <c r="G38" s="250"/>
      <c r="H38" s="250"/>
      <c r="I38" s="250"/>
      <c r="J38" s="250"/>
      <c r="K38" s="250"/>
      <c r="L38" s="250"/>
      <c r="M38" s="250"/>
      <c r="N38" s="251"/>
      <c r="O38" s="32"/>
      <c r="P38" s="32"/>
      <c r="Q38"/>
      <c r="R38"/>
      <c r="W38" s="96"/>
    </row>
    <row r="39" spans="1:23" s="42" customFormat="1" ht="28.2" customHeight="1">
      <c r="A39" s="98"/>
      <c r="B39" s="267" t="s">
        <v>75</v>
      </c>
      <c r="C39" s="267"/>
      <c r="D39" s="267"/>
      <c r="E39" s="267"/>
      <c r="F39" s="267"/>
      <c r="G39" s="267"/>
      <c r="H39" s="267"/>
      <c r="I39" s="267"/>
      <c r="J39" s="267"/>
      <c r="K39" s="267"/>
      <c r="L39" s="267"/>
      <c r="M39" s="267"/>
      <c r="N39" s="268"/>
      <c r="O39"/>
      <c r="P39" s="32"/>
      <c r="Q39"/>
      <c r="R39"/>
      <c r="W39" s="86"/>
    </row>
    <row r="40" spans="1:23" s="42" customFormat="1" ht="28.2" customHeight="1">
      <c r="A40" s="98"/>
      <c r="B40" s="220" t="s">
        <v>52</v>
      </c>
      <c r="C40" s="220"/>
      <c r="D40" s="220"/>
      <c r="E40" s="220"/>
      <c r="F40" s="220"/>
      <c r="G40" s="220"/>
      <c r="H40" s="220"/>
      <c r="I40" s="220"/>
      <c r="J40" s="220"/>
      <c r="K40" s="220"/>
      <c r="L40" s="253"/>
      <c r="M40" s="40" t="s">
        <v>3</v>
      </c>
      <c r="N40" s="183">
        <f>'Wages, Taxes and Workers'' Comp'!E6</f>
        <v>0</v>
      </c>
      <c r="O40"/>
      <c r="P40" s="156"/>
      <c r="Q40"/>
      <c r="R40"/>
      <c r="W40" s="86"/>
    </row>
    <row r="41" spans="1:23" s="38" customFormat="1" ht="16.5" customHeight="1">
      <c r="A41" s="97"/>
      <c r="B41" s="220" t="s">
        <v>51</v>
      </c>
      <c r="C41" s="220"/>
      <c r="D41" s="220"/>
      <c r="E41" s="220"/>
      <c r="F41" s="220"/>
      <c r="G41" s="220"/>
      <c r="H41" s="220"/>
      <c r="I41" s="220"/>
      <c r="J41" s="220"/>
      <c r="K41" s="220"/>
      <c r="L41" s="253"/>
      <c r="M41" s="40" t="s">
        <v>4</v>
      </c>
      <c r="N41" s="39"/>
      <c r="O41" s="41"/>
      <c r="P41" s="96"/>
    </row>
    <row r="42" spans="1:23" s="38" customFormat="1" ht="16.5" customHeight="1">
      <c r="A42" s="97"/>
      <c r="B42" s="220" t="s">
        <v>50</v>
      </c>
      <c r="C42" s="220"/>
      <c r="D42" s="220"/>
      <c r="E42" s="220"/>
      <c r="F42" s="220"/>
      <c r="G42" s="220"/>
      <c r="H42" s="220"/>
      <c r="I42" s="220"/>
      <c r="J42" s="220"/>
      <c r="K42" s="220"/>
      <c r="L42" s="253"/>
      <c r="M42" s="40" t="s">
        <v>5</v>
      </c>
      <c r="N42" s="44"/>
      <c r="O42" s="36"/>
      <c r="P42" s="96"/>
    </row>
    <row r="43" spans="1:23" s="38" customFormat="1" ht="16.5" customHeight="1">
      <c r="A43" s="97"/>
      <c r="B43" s="220" t="s">
        <v>49</v>
      </c>
      <c r="C43" s="220"/>
      <c r="D43" s="220"/>
      <c r="E43" s="220"/>
      <c r="F43" s="220"/>
      <c r="G43" s="220"/>
      <c r="H43" s="220"/>
      <c r="I43" s="220"/>
      <c r="J43" s="220"/>
      <c r="K43" s="220"/>
      <c r="L43" s="253"/>
      <c r="M43" s="40" t="s">
        <v>6</v>
      </c>
      <c r="N43" s="44"/>
      <c r="O43" s="43"/>
      <c r="P43" s="96"/>
    </row>
    <row r="44" spans="1:23" s="42" customFormat="1" ht="28.2" customHeight="1">
      <c r="A44" s="98"/>
      <c r="B44" s="255" t="s">
        <v>76</v>
      </c>
      <c r="C44" s="255"/>
      <c r="D44" s="255"/>
      <c r="E44" s="255"/>
      <c r="F44" s="255"/>
      <c r="G44" s="255"/>
      <c r="H44" s="255"/>
      <c r="I44" s="255"/>
      <c r="J44" s="255"/>
      <c r="K44" s="255"/>
      <c r="L44" s="255"/>
      <c r="M44" s="255"/>
      <c r="N44" s="257"/>
      <c r="O44"/>
      <c r="P44" s="32"/>
      <c r="Q44"/>
      <c r="R44"/>
    </row>
    <row r="45" spans="1:23" s="42" customFormat="1" ht="28.2" customHeight="1">
      <c r="A45" s="98"/>
      <c r="B45" s="220" t="s">
        <v>52</v>
      </c>
      <c r="C45" s="220"/>
      <c r="D45" s="220"/>
      <c r="E45" s="220"/>
      <c r="F45" s="220"/>
      <c r="G45" s="220"/>
      <c r="H45" s="220"/>
      <c r="I45" s="220"/>
      <c r="J45" s="220"/>
      <c r="K45" s="220"/>
      <c r="L45" s="253"/>
      <c r="M45" s="40" t="s">
        <v>3</v>
      </c>
      <c r="N45" s="183">
        <f>'Wages, Taxes and Workers'' Comp'!E7</f>
        <v>0</v>
      </c>
      <c r="O45"/>
      <c r="P45" s="32"/>
      <c r="Q45"/>
      <c r="R45"/>
    </row>
    <row r="46" spans="1:23" s="38" customFormat="1" ht="16.5" customHeight="1">
      <c r="A46" s="97"/>
      <c r="B46" s="220" t="s">
        <v>51</v>
      </c>
      <c r="C46" s="220"/>
      <c r="D46" s="220"/>
      <c r="E46" s="220"/>
      <c r="F46" s="220"/>
      <c r="G46" s="220"/>
      <c r="H46" s="220"/>
      <c r="I46" s="220"/>
      <c r="J46" s="220"/>
      <c r="K46" s="220"/>
      <c r="L46" s="253"/>
      <c r="M46" s="40" t="s">
        <v>4</v>
      </c>
      <c r="N46" s="39"/>
      <c r="O46" s="41"/>
      <c r="P46" s="96"/>
    </row>
    <row r="47" spans="1:23" s="38" customFormat="1" ht="16.5" customHeight="1">
      <c r="A47" s="97"/>
      <c r="B47" s="220" t="s">
        <v>50</v>
      </c>
      <c r="C47" s="220"/>
      <c r="D47" s="220"/>
      <c r="E47" s="220"/>
      <c r="F47" s="220"/>
      <c r="G47" s="220"/>
      <c r="H47" s="220"/>
      <c r="I47" s="220"/>
      <c r="J47" s="220"/>
      <c r="K47" s="220"/>
      <c r="L47" s="253"/>
      <c r="M47" s="40" t="s">
        <v>5</v>
      </c>
      <c r="N47" s="44"/>
      <c r="O47" s="36"/>
      <c r="P47" s="96"/>
    </row>
    <row r="48" spans="1:23" s="38" customFormat="1" ht="16.5" customHeight="1">
      <c r="A48" s="97"/>
      <c r="B48" s="220" t="s">
        <v>49</v>
      </c>
      <c r="C48" s="220"/>
      <c r="D48" s="220"/>
      <c r="E48" s="220"/>
      <c r="F48" s="220"/>
      <c r="G48" s="220"/>
      <c r="H48" s="220"/>
      <c r="I48" s="220"/>
      <c r="J48" s="220"/>
      <c r="K48" s="220"/>
      <c r="L48" s="253"/>
      <c r="M48" s="40" t="s">
        <v>6</v>
      </c>
      <c r="N48" s="44"/>
      <c r="O48" s="43"/>
      <c r="P48" s="96"/>
    </row>
    <row r="49" spans="1:18" s="42" customFormat="1" ht="28.2" customHeight="1">
      <c r="A49" s="98"/>
      <c r="B49" s="255" t="s">
        <v>77</v>
      </c>
      <c r="C49" s="255"/>
      <c r="D49" s="255"/>
      <c r="E49" s="255"/>
      <c r="F49" s="255"/>
      <c r="G49" s="255"/>
      <c r="H49" s="255"/>
      <c r="I49" s="255"/>
      <c r="J49" s="255"/>
      <c r="K49" s="255"/>
      <c r="L49" s="255"/>
      <c r="M49" s="255"/>
      <c r="N49" s="257"/>
      <c r="O49"/>
      <c r="P49" s="32"/>
      <c r="Q49"/>
      <c r="R49"/>
    </row>
    <row r="50" spans="1:18" s="42" customFormat="1" ht="28.2" customHeight="1">
      <c r="A50" s="98"/>
      <c r="B50" s="220" t="s">
        <v>52</v>
      </c>
      <c r="C50" s="220"/>
      <c r="D50" s="220"/>
      <c r="E50" s="220"/>
      <c r="F50" s="220"/>
      <c r="G50" s="220"/>
      <c r="H50" s="220"/>
      <c r="I50" s="220"/>
      <c r="J50" s="220"/>
      <c r="K50" s="220"/>
      <c r="L50" s="253"/>
      <c r="M50" s="40" t="s">
        <v>3</v>
      </c>
      <c r="N50" s="183">
        <f>'Wages, Taxes and Workers'' Comp'!E9</f>
        <v>0</v>
      </c>
      <c r="O50"/>
      <c r="P50" s="32"/>
      <c r="Q50"/>
      <c r="R50"/>
    </row>
    <row r="51" spans="1:18" s="38" customFormat="1" ht="16.5" customHeight="1">
      <c r="A51" s="97"/>
      <c r="B51" s="220" t="s">
        <v>51</v>
      </c>
      <c r="C51" s="220"/>
      <c r="D51" s="220"/>
      <c r="E51" s="220"/>
      <c r="F51" s="220"/>
      <c r="G51" s="220"/>
      <c r="H51" s="220"/>
      <c r="I51" s="220"/>
      <c r="J51" s="220"/>
      <c r="K51" s="220"/>
      <c r="L51" s="253"/>
      <c r="M51" s="40" t="s">
        <v>4</v>
      </c>
      <c r="N51" s="39"/>
      <c r="O51" s="41"/>
      <c r="P51" s="96"/>
    </row>
    <row r="52" spans="1:18" s="38" customFormat="1" ht="16.5" customHeight="1">
      <c r="A52" s="97"/>
      <c r="B52" s="220" t="s">
        <v>50</v>
      </c>
      <c r="C52" s="220"/>
      <c r="D52" s="220"/>
      <c r="E52" s="220"/>
      <c r="F52" s="220"/>
      <c r="G52" s="220"/>
      <c r="H52" s="220"/>
      <c r="I52" s="220"/>
      <c r="J52" s="220"/>
      <c r="K52" s="220"/>
      <c r="L52" s="253"/>
      <c r="M52" s="40" t="s">
        <v>5</v>
      </c>
      <c r="N52" s="44"/>
      <c r="O52" s="36"/>
      <c r="P52" s="96"/>
    </row>
    <row r="53" spans="1:18" s="38" customFormat="1" ht="16.5" customHeight="1">
      <c r="A53" s="97"/>
      <c r="B53" s="220" t="s">
        <v>49</v>
      </c>
      <c r="C53" s="220"/>
      <c r="D53" s="220"/>
      <c r="E53" s="220"/>
      <c r="F53" s="220"/>
      <c r="G53" s="220"/>
      <c r="H53" s="220"/>
      <c r="I53" s="220"/>
      <c r="J53" s="220"/>
      <c r="K53" s="220"/>
      <c r="L53" s="253"/>
      <c r="M53" s="40" t="s">
        <v>6</v>
      </c>
      <c r="N53" s="44"/>
      <c r="O53" s="43"/>
      <c r="P53" s="96"/>
    </row>
    <row r="54" spans="1:18" s="42" customFormat="1" ht="28.2" customHeight="1">
      <c r="A54" s="98"/>
      <c r="B54" s="255" t="s">
        <v>78</v>
      </c>
      <c r="C54" s="255"/>
      <c r="D54" s="255"/>
      <c r="E54" s="255"/>
      <c r="F54" s="255"/>
      <c r="G54" s="255"/>
      <c r="H54" s="255"/>
      <c r="I54" s="255"/>
      <c r="J54" s="255"/>
      <c r="K54" s="255"/>
      <c r="L54" s="255"/>
      <c r="M54" s="255"/>
      <c r="N54" s="257"/>
      <c r="O54"/>
      <c r="P54" s="32"/>
      <c r="Q54"/>
      <c r="R54"/>
    </row>
    <row r="55" spans="1:18" s="42" customFormat="1" ht="28.2" customHeight="1">
      <c r="A55" s="98"/>
      <c r="B55" s="220" t="s">
        <v>52</v>
      </c>
      <c r="C55" s="220"/>
      <c r="D55" s="220"/>
      <c r="E55" s="220"/>
      <c r="F55" s="220"/>
      <c r="G55" s="220"/>
      <c r="H55" s="220"/>
      <c r="I55" s="220"/>
      <c r="J55" s="220"/>
      <c r="K55" s="220"/>
      <c r="L55" s="253"/>
      <c r="M55" s="40" t="s">
        <v>3</v>
      </c>
      <c r="N55" s="183">
        <f>'Wages, Taxes and Workers'' Comp'!E10</f>
        <v>0</v>
      </c>
      <c r="O55"/>
      <c r="P55" s="32"/>
      <c r="Q55"/>
      <c r="R55"/>
    </row>
    <row r="56" spans="1:18" s="38" customFormat="1" ht="16.5" customHeight="1">
      <c r="A56" s="97"/>
      <c r="B56" s="220" t="s">
        <v>51</v>
      </c>
      <c r="C56" s="220"/>
      <c r="D56" s="220"/>
      <c r="E56" s="220"/>
      <c r="F56" s="220"/>
      <c r="G56" s="220"/>
      <c r="H56" s="220"/>
      <c r="I56" s="220"/>
      <c r="J56" s="220"/>
      <c r="K56" s="220"/>
      <c r="L56" s="253"/>
      <c r="M56" s="40" t="s">
        <v>4</v>
      </c>
      <c r="N56" s="39"/>
      <c r="O56" s="41"/>
      <c r="P56" s="96"/>
    </row>
    <row r="57" spans="1:18" s="38" customFormat="1" ht="16.5" customHeight="1">
      <c r="A57" s="97"/>
      <c r="B57" s="220" t="s">
        <v>50</v>
      </c>
      <c r="C57" s="220"/>
      <c r="D57" s="220"/>
      <c r="E57" s="220"/>
      <c r="F57" s="220"/>
      <c r="G57" s="220"/>
      <c r="H57" s="220"/>
      <c r="I57" s="220"/>
      <c r="J57" s="220"/>
      <c r="K57" s="220"/>
      <c r="L57" s="253"/>
      <c r="M57" s="40" t="s">
        <v>5</v>
      </c>
      <c r="N57" s="44"/>
      <c r="O57" s="36"/>
      <c r="P57" s="96"/>
    </row>
    <row r="58" spans="1:18" s="38" customFormat="1" ht="16.5" customHeight="1">
      <c r="A58" s="97"/>
      <c r="B58" s="220" t="s">
        <v>49</v>
      </c>
      <c r="C58" s="220"/>
      <c r="D58" s="220"/>
      <c r="E58" s="220"/>
      <c r="F58" s="220"/>
      <c r="G58" s="220"/>
      <c r="H58" s="220"/>
      <c r="I58" s="220"/>
      <c r="J58" s="220"/>
      <c r="K58" s="220"/>
      <c r="L58" s="253"/>
      <c r="M58" s="40" t="s">
        <v>6</v>
      </c>
      <c r="N58" s="44"/>
      <c r="O58" s="43"/>
      <c r="P58" s="96"/>
    </row>
    <row r="59" spans="1:18" s="42" customFormat="1" ht="28.2" customHeight="1">
      <c r="A59" s="98"/>
      <c r="B59" s="255" t="s">
        <v>79</v>
      </c>
      <c r="C59" s="255"/>
      <c r="D59" s="255"/>
      <c r="E59" s="255"/>
      <c r="F59" s="255"/>
      <c r="G59" s="255"/>
      <c r="H59" s="255"/>
      <c r="I59" s="255"/>
      <c r="J59" s="255"/>
      <c r="K59" s="255"/>
      <c r="L59" s="255"/>
      <c r="M59" s="255"/>
      <c r="N59" s="257"/>
      <c r="O59"/>
      <c r="P59" s="32"/>
      <c r="Q59"/>
      <c r="R59"/>
    </row>
    <row r="60" spans="1:18" s="42" customFormat="1" ht="28.2" customHeight="1">
      <c r="A60" s="98"/>
      <c r="B60" s="220" t="s">
        <v>52</v>
      </c>
      <c r="C60" s="220"/>
      <c r="D60" s="220"/>
      <c r="E60" s="220"/>
      <c r="F60" s="220"/>
      <c r="G60" s="220"/>
      <c r="H60" s="220"/>
      <c r="I60" s="220"/>
      <c r="J60" s="220"/>
      <c r="K60" s="220"/>
      <c r="L60" s="253"/>
      <c r="M60" s="40" t="s">
        <v>3</v>
      </c>
      <c r="N60" s="183">
        <f>'Wages, Taxes and Workers'' Comp'!E11</f>
        <v>0</v>
      </c>
      <c r="O60"/>
      <c r="P60" s="32"/>
      <c r="Q60"/>
      <c r="R60"/>
    </row>
    <row r="61" spans="1:18" s="38" customFormat="1" ht="16.5" customHeight="1">
      <c r="A61" s="97"/>
      <c r="B61" s="220" t="s">
        <v>51</v>
      </c>
      <c r="C61" s="220"/>
      <c r="D61" s="220"/>
      <c r="E61" s="220"/>
      <c r="F61" s="220"/>
      <c r="G61" s="220"/>
      <c r="H61" s="220"/>
      <c r="I61" s="220"/>
      <c r="J61" s="220"/>
      <c r="K61" s="220"/>
      <c r="L61" s="253"/>
      <c r="M61" s="40" t="s">
        <v>4</v>
      </c>
      <c r="N61" s="39"/>
      <c r="O61" s="41"/>
      <c r="P61" s="96"/>
    </row>
    <row r="62" spans="1:18" s="38" customFormat="1" ht="16.5" customHeight="1">
      <c r="A62" s="97"/>
      <c r="B62" s="220" t="s">
        <v>50</v>
      </c>
      <c r="C62" s="220"/>
      <c r="D62" s="220"/>
      <c r="E62" s="220"/>
      <c r="F62" s="220"/>
      <c r="G62" s="220"/>
      <c r="H62" s="220"/>
      <c r="I62" s="220"/>
      <c r="J62" s="220"/>
      <c r="K62" s="220"/>
      <c r="L62" s="253"/>
      <c r="M62" s="40" t="s">
        <v>5</v>
      </c>
      <c r="N62" s="44"/>
      <c r="O62" s="36"/>
      <c r="P62" s="96"/>
    </row>
    <row r="63" spans="1:18" s="38" customFormat="1" ht="16.5" customHeight="1">
      <c r="A63" s="97"/>
      <c r="B63" s="220" t="s">
        <v>49</v>
      </c>
      <c r="C63" s="220"/>
      <c r="D63" s="220"/>
      <c r="E63" s="220"/>
      <c r="F63" s="220"/>
      <c r="G63" s="220"/>
      <c r="H63" s="220"/>
      <c r="I63" s="220"/>
      <c r="J63" s="220"/>
      <c r="K63" s="220"/>
      <c r="L63" s="253"/>
      <c r="M63" s="40" t="s">
        <v>6</v>
      </c>
      <c r="N63" s="44"/>
      <c r="O63" s="43"/>
      <c r="P63" s="96"/>
    </row>
    <row r="64" spans="1:18" s="42" customFormat="1" ht="28.2" customHeight="1">
      <c r="A64" s="98"/>
      <c r="B64" s="254" t="s">
        <v>48</v>
      </c>
      <c r="C64" s="255"/>
      <c r="D64" s="255"/>
      <c r="E64" s="255"/>
      <c r="F64" s="255"/>
      <c r="G64" s="255"/>
      <c r="H64" s="255"/>
      <c r="I64" s="255"/>
      <c r="J64" s="255"/>
      <c r="K64" s="255"/>
      <c r="L64" s="255"/>
      <c r="M64" s="255"/>
      <c r="N64" s="257"/>
      <c r="O64"/>
      <c r="P64" s="32"/>
      <c r="Q64"/>
      <c r="R64"/>
    </row>
    <row r="65" spans="1:18" s="38" customFormat="1" ht="16.5" customHeight="1">
      <c r="A65" s="97"/>
      <c r="B65" s="263" t="s">
        <v>47</v>
      </c>
      <c r="C65" s="263"/>
      <c r="D65" s="263"/>
      <c r="E65" s="263"/>
      <c r="F65" s="263"/>
      <c r="G65" s="263"/>
      <c r="H65" s="263"/>
      <c r="I65" s="263"/>
      <c r="J65" s="263"/>
      <c r="K65" s="263"/>
      <c r="L65" s="317"/>
      <c r="M65" s="189" t="s">
        <v>7</v>
      </c>
      <c r="N65" s="183" t="e">
        <f>ROUND((($N$40+$N$45+$N$50+$N$55+$N$60)/'Wages, Taxes and Workers'' Comp'!E12)*'Wages, Taxes and Workers'' Comp'!E15,0)</f>
        <v>#DIV/0!</v>
      </c>
      <c r="O65" s="41"/>
      <c r="P65" s="96"/>
    </row>
    <row r="66" spans="1:18" s="38" customFormat="1" ht="16.5" customHeight="1">
      <c r="A66" s="97"/>
      <c r="B66" s="263" t="s">
        <v>46</v>
      </c>
      <c r="C66" s="263"/>
      <c r="D66" s="263"/>
      <c r="E66" s="263"/>
      <c r="F66" s="263"/>
      <c r="G66" s="263"/>
      <c r="H66" s="263"/>
      <c r="I66" s="263"/>
      <c r="J66" s="263"/>
      <c r="K66" s="263"/>
      <c r="L66" s="317"/>
      <c r="M66" s="188" t="s">
        <v>8</v>
      </c>
      <c r="N66" s="183" t="e">
        <f>ROUND((($N$40+$N$45+$N$50+$N$55+$N$60)/'Wages, Taxes and Workers'' Comp'!E12)*'Wages, Taxes and Workers'' Comp'!E16,0)</f>
        <v>#DIV/0!</v>
      </c>
      <c r="O66" s="36"/>
      <c r="P66" s="96"/>
    </row>
    <row r="67" spans="1:18" s="38" customFormat="1" ht="16.5" customHeight="1">
      <c r="A67" s="97"/>
      <c r="B67" s="258" t="s">
        <v>45</v>
      </c>
      <c r="C67" s="259"/>
      <c r="D67" s="259"/>
      <c r="E67" s="259"/>
      <c r="F67" s="259"/>
      <c r="G67" s="259"/>
      <c r="H67" s="259"/>
      <c r="I67" s="259"/>
      <c r="J67" s="259"/>
      <c r="K67" s="259"/>
      <c r="L67" s="259"/>
      <c r="M67" s="259"/>
      <c r="N67" s="261"/>
      <c r="O67" s="36"/>
      <c r="P67" s="96"/>
    </row>
    <row r="68" spans="1:18" s="38" customFormat="1" ht="16.5" customHeight="1">
      <c r="A68" s="97"/>
      <c r="B68" s="238" t="s">
        <v>187</v>
      </c>
      <c r="C68" s="238"/>
      <c r="D68" s="238"/>
      <c r="E68" s="238"/>
      <c r="F68" s="238"/>
      <c r="G68" s="238"/>
      <c r="H68" s="238"/>
      <c r="I68" s="238"/>
      <c r="J68" s="238"/>
      <c r="K68" s="238"/>
      <c r="L68" s="239"/>
      <c r="M68" s="188" t="s">
        <v>9</v>
      </c>
      <c r="N68" s="183" t="e">
        <f>ROUND((($N$40+$N$45+$N$50+$N$55+$N$60)/'Wages, Taxes and Workers'' Comp'!E12)*'Wages, Taxes and Workers'' Comp'!E17,0)</f>
        <v>#DIV/0!</v>
      </c>
      <c r="O68" s="36"/>
      <c r="P68" s="96"/>
    </row>
    <row r="69" spans="1:18" s="38" customFormat="1" ht="16.5" customHeight="1">
      <c r="A69" s="97"/>
      <c r="B69" s="238" t="s">
        <v>43</v>
      </c>
      <c r="C69" s="238"/>
      <c r="D69" s="238"/>
      <c r="E69" s="238"/>
      <c r="F69" s="238"/>
      <c r="G69" s="238"/>
      <c r="H69" s="238"/>
      <c r="I69" s="238"/>
      <c r="J69" s="238"/>
      <c r="K69" s="238"/>
      <c r="L69" s="239"/>
      <c r="M69" s="189" t="s">
        <v>10</v>
      </c>
      <c r="N69" s="183" t="e">
        <f>ROUND((($N$40+$N$45+$N$50+$N$55+$N$60)/'Wages, Taxes and Workers'' Comp'!E16)*'Wages, Taxes and Workers'' Comp'!E18,0)</f>
        <v>#DIV/0!</v>
      </c>
      <c r="O69" s="36"/>
      <c r="P69" s="96"/>
    </row>
    <row r="70" spans="1:18" s="35" customFormat="1" ht="16.5" customHeight="1">
      <c r="A70" s="41"/>
      <c r="B70" s="316" t="s">
        <v>40</v>
      </c>
      <c r="C70" s="316"/>
      <c r="D70" s="316"/>
      <c r="E70" s="316"/>
      <c r="F70" s="316"/>
      <c r="G70" s="316"/>
      <c r="H70" s="316"/>
      <c r="I70" s="316"/>
      <c r="J70" s="316"/>
      <c r="K70" s="316"/>
      <c r="L70" s="316"/>
      <c r="M70" s="190" t="s">
        <v>11</v>
      </c>
      <c r="N70" s="37" t="e">
        <f>SUM(N40:N69)</f>
        <v>#DIV/0!</v>
      </c>
      <c r="O70" s="36"/>
      <c r="P70" s="41"/>
    </row>
    <row r="71" spans="1:18" s="35" customFormat="1" ht="16.5" customHeight="1">
      <c r="A71" s="41"/>
      <c r="B71" s="101"/>
      <c r="C71" s="101"/>
      <c r="D71" s="101"/>
      <c r="E71" s="101"/>
      <c r="F71" s="101"/>
      <c r="G71" s="101"/>
      <c r="H71" s="101"/>
      <c r="I71" s="101"/>
      <c r="J71" s="101"/>
      <c r="K71" s="101"/>
      <c r="L71" s="101"/>
      <c r="M71" s="245" t="s">
        <v>42</v>
      </c>
      <c r="N71" s="245"/>
      <c r="O71" s="36"/>
      <c r="P71" s="41"/>
    </row>
    <row r="72" spans="1:18" ht="18" customHeight="1">
      <c r="A72" s="16"/>
      <c r="B72" s="16"/>
      <c r="C72" s="16"/>
      <c r="D72" s="16"/>
      <c r="E72" s="16"/>
      <c r="F72" s="16"/>
      <c r="G72" s="16"/>
      <c r="H72" s="16"/>
      <c r="I72" s="16"/>
      <c r="J72" s="16"/>
      <c r="K72" s="16"/>
      <c r="L72" s="16"/>
      <c r="M72" s="16"/>
      <c r="N72" s="16"/>
      <c r="O72" s="16"/>
      <c r="P72" s="16"/>
    </row>
    <row r="73" spans="1:18" ht="28.2" customHeight="1">
      <c r="A73" s="16"/>
      <c r="B73" s="229" t="s">
        <v>38</v>
      </c>
      <c r="C73" s="230"/>
      <c r="D73" s="230"/>
      <c r="E73" s="230"/>
      <c r="F73" s="230"/>
      <c r="G73" s="230"/>
      <c r="H73" s="230"/>
      <c r="I73" s="230"/>
      <c r="J73" s="230"/>
      <c r="K73" s="230"/>
      <c r="L73" s="230"/>
      <c r="M73" s="230"/>
      <c r="N73" s="230"/>
      <c r="O73" s="230"/>
      <c r="P73" s="25"/>
      <c r="Q73"/>
      <c r="R73"/>
    </row>
    <row r="74" spans="1:18" ht="17.399999999999999" customHeight="1" thickBot="1">
      <c r="A74" s="16"/>
      <c r="B74" s="59"/>
      <c r="C74" s="60"/>
      <c r="D74" s="60"/>
      <c r="E74" s="60"/>
      <c r="F74" s="16"/>
      <c r="G74" s="60"/>
      <c r="H74" s="60"/>
      <c r="I74" s="60"/>
      <c r="J74" s="60"/>
      <c r="K74" s="60"/>
      <c r="L74" s="60"/>
      <c r="M74" s="60"/>
      <c r="N74" s="60"/>
      <c r="O74" s="32"/>
      <c r="P74" s="25"/>
      <c r="Q74"/>
      <c r="R74"/>
    </row>
    <row r="75" spans="1:18" ht="12.6" customHeight="1">
      <c r="A75" s="16"/>
      <c r="B75" s="59"/>
      <c r="C75" s="224" t="s">
        <v>121</v>
      </c>
      <c r="D75" s="225"/>
      <c r="E75" s="226"/>
      <c r="F75" s="60"/>
      <c r="G75" s="224" t="s">
        <v>124</v>
      </c>
      <c r="H75" s="225"/>
      <c r="I75" s="226"/>
      <c r="J75" s="60"/>
      <c r="K75" s="224" t="s">
        <v>125</v>
      </c>
      <c r="L75" s="225"/>
      <c r="M75" s="225"/>
      <c r="N75" s="226"/>
      <c r="O75" s="32"/>
      <c r="P75" s="25"/>
      <c r="Q75"/>
      <c r="R75"/>
    </row>
    <row r="76" spans="1:18" ht="31.2" customHeight="1" thickBot="1">
      <c r="A76" s="16"/>
      <c r="B76" s="117" t="s">
        <v>140</v>
      </c>
      <c r="C76" s="301">
        <v>0</v>
      </c>
      <c r="D76" s="302"/>
      <c r="E76" s="303"/>
      <c r="F76" s="16"/>
      <c r="G76" s="301">
        <v>0</v>
      </c>
      <c r="H76" s="302"/>
      <c r="I76" s="303"/>
      <c r="J76" s="16"/>
      <c r="K76" s="301">
        <v>0</v>
      </c>
      <c r="L76" s="302"/>
      <c r="M76" s="302"/>
      <c r="N76" s="303"/>
      <c r="O76" s="32"/>
      <c r="P76" s="25"/>
      <c r="Q76"/>
      <c r="R76"/>
    </row>
    <row r="77" spans="1:18">
      <c r="A77" s="16"/>
      <c r="B77" s="17"/>
      <c r="C77" s="16"/>
      <c r="D77" s="16"/>
      <c r="E77" s="16"/>
      <c r="F77" s="16"/>
      <c r="G77" s="16"/>
      <c r="H77" s="16"/>
      <c r="I77" s="16"/>
      <c r="J77" s="16"/>
      <c r="K77" s="16"/>
      <c r="L77" s="16"/>
      <c r="M77" s="16"/>
      <c r="N77" s="16"/>
      <c r="O77" s="16"/>
      <c r="P77" s="17"/>
    </row>
    <row r="78" spans="1:18" customFormat="1" ht="37.200000000000003" customHeight="1">
      <c r="A78" s="32"/>
      <c r="B78" s="17"/>
      <c r="C78" s="90" t="s">
        <v>141</v>
      </c>
      <c r="D78" s="81"/>
      <c r="E78" s="90" t="s">
        <v>142</v>
      </c>
      <c r="F78" s="81"/>
      <c r="G78" s="90" t="s">
        <v>128</v>
      </c>
      <c r="H78" s="16"/>
      <c r="I78" s="90" t="s">
        <v>143</v>
      </c>
      <c r="J78" s="81"/>
      <c r="K78" s="90" t="s">
        <v>128</v>
      </c>
      <c r="L78" s="16"/>
      <c r="M78" s="232" t="s">
        <v>144</v>
      </c>
      <c r="N78" s="232"/>
      <c r="O78" s="32"/>
      <c r="P78" s="25"/>
    </row>
    <row r="79" spans="1:18" customFormat="1" ht="15.6" customHeight="1">
      <c r="A79" s="32"/>
      <c r="B79" s="17"/>
      <c r="C79" s="114" t="s">
        <v>37</v>
      </c>
      <c r="D79" s="81"/>
      <c r="E79" s="114" t="s">
        <v>122</v>
      </c>
      <c r="F79" s="81"/>
      <c r="G79" s="114" t="s">
        <v>36</v>
      </c>
      <c r="H79" s="16"/>
      <c r="I79" s="114" t="s">
        <v>126</v>
      </c>
      <c r="J79" s="81"/>
      <c r="K79" s="114" t="s">
        <v>35</v>
      </c>
      <c r="L79" s="16"/>
      <c r="M79" s="235" t="s">
        <v>127</v>
      </c>
      <c r="N79" s="236"/>
      <c r="O79" s="32"/>
      <c r="P79" s="25"/>
    </row>
    <row r="80" spans="1:18" s="32" customFormat="1" ht="13.2" customHeight="1">
      <c r="B80" s="17"/>
      <c r="C80" s="81"/>
      <c r="D80" s="81"/>
      <c r="E80" s="81"/>
      <c r="F80" s="81"/>
      <c r="G80" s="81"/>
      <c r="H80" s="16"/>
      <c r="I80" s="81"/>
      <c r="J80" s="81"/>
      <c r="K80" s="81"/>
      <c r="L80" s="16"/>
      <c r="M80" s="102"/>
      <c r="N80" s="102"/>
      <c r="P80" s="25"/>
    </row>
    <row r="81" spans="1:17" customFormat="1" ht="22.2" customHeight="1">
      <c r="A81" s="32"/>
      <c r="B81" s="109" t="s">
        <v>123</v>
      </c>
      <c r="C81" s="181">
        <f>G5+G11</f>
        <v>0</v>
      </c>
      <c r="D81" s="84" t="s">
        <v>27</v>
      </c>
      <c r="E81" s="180">
        <f>VLOOKUP(C$76,'NDH Rates'!A$5:N$30,2,FALSE)</f>
        <v>62.44</v>
      </c>
      <c r="F81" s="200" t="s">
        <v>16</v>
      </c>
      <c r="G81" s="181">
        <f>J5+J11</f>
        <v>0</v>
      </c>
      <c r="H81" s="191" t="s">
        <v>27</v>
      </c>
      <c r="I81" s="180">
        <f>VLOOKUP(G$76,'NDH Rates'!A$5:N$30,2,FALSE)</f>
        <v>62.44</v>
      </c>
      <c r="J81" s="191" t="s">
        <v>16</v>
      </c>
      <c r="K81" s="181">
        <f>N5+N11</f>
        <v>0</v>
      </c>
      <c r="L81" s="191" t="s">
        <v>27</v>
      </c>
      <c r="M81" s="325">
        <f>VLOOKUP(K$76,'NDH Rates'!A$5:N$30,2,FALSE)</f>
        <v>62.44</v>
      </c>
      <c r="N81" s="325"/>
      <c r="O81" s="30" t="s">
        <v>16</v>
      </c>
      <c r="P81" s="25"/>
      <c r="Q81" s="158"/>
    </row>
    <row r="82" spans="1:17" s="18" customFormat="1" ht="9.6" customHeight="1">
      <c r="A82" s="89"/>
      <c r="B82" s="27"/>
      <c r="C82" s="201"/>
      <c r="D82" s="194"/>
      <c r="E82" s="202"/>
      <c r="F82" s="203"/>
      <c r="G82" s="201"/>
      <c r="H82" s="196"/>
      <c r="I82" s="201"/>
      <c r="J82" s="194"/>
      <c r="K82" s="201"/>
      <c r="L82" s="196"/>
      <c r="M82" s="199"/>
      <c r="N82" s="199"/>
      <c r="O82" s="89"/>
      <c r="P82" s="28"/>
    </row>
    <row r="83" spans="1:17" s="18" customFormat="1" ht="16.5" customHeight="1">
      <c r="A83" s="89"/>
      <c r="B83" s="24" t="s">
        <v>102</v>
      </c>
      <c r="C83" s="181">
        <f>G6+G12</f>
        <v>0</v>
      </c>
      <c r="D83" s="84" t="s">
        <v>27</v>
      </c>
      <c r="E83" s="180">
        <f>VLOOKUP(C$76,'NDH Rates'!A$5:N$30,3,FALSE)</f>
        <v>69.680000000000007</v>
      </c>
      <c r="F83" s="200" t="s">
        <v>16</v>
      </c>
      <c r="G83" s="181">
        <f>J6+J12</f>
        <v>0</v>
      </c>
      <c r="H83" s="191" t="s">
        <v>27</v>
      </c>
      <c r="I83" s="180">
        <f>VLOOKUP(G$76,'NDH Rates'!A$5:N$30,3,FALSE)</f>
        <v>69.680000000000007</v>
      </c>
      <c r="J83" s="191" t="s">
        <v>16</v>
      </c>
      <c r="K83" s="181">
        <f>N6+N12</f>
        <v>0</v>
      </c>
      <c r="L83" s="191" t="s">
        <v>27</v>
      </c>
      <c r="M83" s="227">
        <f>VLOOKUP(K$76,'NDH Rates'!A$5:N$30,3,FALSE)</f>
        <v>69.680000000000007</v>
      </c>
      <c r="N83" s="228"/>
      <c r="O83" s="30" t="s">
        <v>16</v>
      </c>
      <c r="P83" s="28"/>
      <c r="Q83" s="158"/>
    </row>
    <row r="84" spans="1:17" s="18" customFormat="1" ht="8.4" customHeight="1">
      <c r="A84" s="89"/>
      <c r="B84" s="27"/>
      <c r="C84" s="202"/>
      <c r="D84" s="193"/>
      <c r="E84" s="202"/>
      <c r="F84" s="203"/>
      <c r="G84" s="202"/>
      <c r="H84" s="196"/>
      <c r="I84" s="204"/>
      <c r="J84" s="197"/>
      <c r="K84" s="202"/>
      <c r="L84" s="196"/>
      <c r="M84" s="199"/>
      <c r="N84" s="199"/>
      <c r="O84" s="93"/>
      <c r="P84" s="92"/>
    </row>
    <row r="85" spans="1:17" customFormat="1" ht="19.8" customHeight="1">
      <c r="A85" s="32"/>
      <c r="B85" s="109" t="s">
        <v>129</v>
      </c>
      <c r="C85" s="181">
        <f>+G7+G13</f>
        <v>0</v>
      </c>
      <c r="D85" s="84" t="s">
        <v>27</v>
      </c>
      <c r="E85" s="180">
        <f>VLOOKUP(C$76,'NDH Rates'!A$5:N$30,4,FALSE)</f>
        <v>80.260000000000005</v>
      </c>
      <c r="F85" s="200" t="s">
        <v>16</v>
      </c>
      <c r="G85" s="181">
        <f>+J7+J13</f>
        <v>0</v>
      </c>
      <c r="H85" s="191" t="s">
        <v>27</v>
      </c>
      <c r="I85" s="180">
        <f>VLOOKUP(G$76,'NDH Rates'!A$5:N$30,4,FALSE)</f>
        <v>80.260000000000005</v>
      </c>
      <c r="J85" s="191" t="s">
        <v>16</v>
      </c>
      <c r="K85" s="181">
        <f>+N7+N13</f>
        <v>0</v>
      </c>
      <c r="L85" s="191" t="s">
        <v>27</v>
      </c>
      <c r="M85" s="227">
        <f>VLOOKUP(K$76,'NDH Rates'!A$5:N$30,4,FALSE)</f>
        <v>80.260000000000005</v>
      </c>
      <c r="N85" s="228"/>
      <c r="O85" s="30" t="s">
        <v>16</v>
      </c>
      <c r="P85" s="91"/>
      <c r="Q85" s="158"/>
    </row>
    <row r="86" spans="1:17" s="18" customFormat="1" ht="9.6" customHeight="1">
      <c r="A86" s="89"/>
      <c r="B86" s="27"/>
      <c r="C86" s="202"/>
      <c r="D86" s="193"/>
      <c r="E86" s="202"/>
      <c r="F86" s="194"/>
      <c r="G86" s="202"/>
      <c r="H86" s="196"/>
      <c r="I86" s="205"/>
      <c r="J86" s="197"/>
      <c r="K86" s="202"/>
      <c r="L86" s="196"/>
      <c r="M86" s="199"/>
      <c r="N86" s="199"/>
      <c r="O86" s="93"/>
      <c r="P86" s="92"/>
    </row>
    <row r="87" spans="1:17" customFormat="1" ht="18" customHeight="1">
      <c r="A87" s="32"/>
      <c r="B87" s="109" t="s">
        <v>130</v>
      </c>
      <c r="C87" s="181">
        <f>+G8+G14</f>
        <v>0</v>
      </c>
      <c r="D87" s="84" t="s">
        <v>27</v>
      </c>
      <c r="E87" s="180">
        <f>VLOOKUP(C$76,'NDH Rates'!A$5:N$30,5,FALSE)</f>
        <v>97.98</v>
      </c>
      <c r="F87" s="200" t="s">
        <v>16</v>
      </c>
      <c r="G87" s="181">
        <f>+J8+J14</f>
        <v>0</v>
      </c>
      <c r="H87" s="191" t="s">
        <v>27</v>
      </c>
      <c r="I87" s="180">
        <f>VLOOKUP(G$76,'NDH Rates'!A$5:N$30,5,FALSE)</f>
        <v>97.98</v>
      </c>
      <c r="J87" s="191" t="s">
        <v>16</v>
      </c>
      <c r="K87" s="181">
        <f>+N8+N14</f>
        <v>0</v>
      </c>
      <c r="L87" s="191" t="s">
        <v>27</v>
      </c>
      <c r="M87" s="227">
        <f>VLOOKUP(K$76,'NDH Rates'!A$5:N$30,5,FALSE)</f>
        <v>97.98</v>
      </c>
      <c r="N87" s="228"/>
      <c r="O87" s="30" t="s">
        <v>16</v>
      </c>
      <c r="P87" s="25"/>
      <c r="Q87" s="158"/>
    </row>
    <row r="88" spans="1:17" s="89" customFormat="1" ht="7.8" customHeight="1">
      <c r="B88" s="27"/>
      <c r="C88" s="202"/>
      <c r="D88" s="193"/>
      <c r="E88" s="202"/>
      <c r="F88" s="194"/>
      <c r="G88" s="202"/>
      <c r="H88" s="196"/>
      <c r="I88" s="205"/>
      <c r="J88" s="197"/>
      <c r="K88" s="202"/>
      <c r="L88" s="196"/>
      <c r="M88" s="199"/>
      <c r="N88" s="199"/>
      <c r="P88" s="28"/>
    </row>
    <row r="89" spans="1:17" customFormat="1" ht="18.600000000000001" customHeight="1">
      <c r="A89" s="32"/>
      <c r="B89" s="109" t="s">
        <v>131</v>
      </c>
      <c r="C89" s="181">
        <f>+G9+G15</f>
        <v>0</v>
      </c>
      <c r="D89" s="84" t="s">
        <v>27</v>
      </c>
      <c r="E89" s="180">
        <f>VLOOKUP(C$76,'NDH Rates'!A$5:N$30,6,FALSE)</f>
        <v>169.11</v>
      </c>
      <c r="F89" s="200" t="s">
        <v>16</v>
      </c>
      <c r="G89" s="181">
        <f>+J9+J15</f>
        <v>0</v>
      </c>
      <c r="H89" s="191" t="s">
        <v>27</v>
      </c>
      <c r="I89" s="180">
        <f>VLOOKUP(G$76,'NDH Rates'!A$5:N$30,6,FALSE)</f>
        <v>169.11</v>
      </c>
      <c r="J89" s="191" t="s">
        <v>16</v>
      </c>
      <c r="K89" s="181">
        <f>+N9+N15</f>
        <v>0</v>
      </c>
      <c r="L89" s="191" t="s">
        <v>27</v>
      </c>
      <c r="M89" s="227">
        <f>VLOOKUP(K$76,'NDH Rates'!A$5:N$30,6,FALSE)</f>
        <v>169.11</v>
      </c>
      <c r="N89" s="228"/>
      <c r="O89" s="30" t="s">
        <v>16</v>
      </c>
      <c r="P89" s="25"/>
      <c r="Q89" s="158"/>
    </row>
    <row r="90" spans="1:17" s="89" customFormat="1" ht="9.6" customHeight="1">
      <c r="B90" s="27"/>
      <c r="C90" s="202"/>
      <c r="D90" s="193"/>
      <c r="E90" s="202"/>
      <c r="F90" s="194"/>
      <c r="G90" s="202"/>
      <c r="H90" s="196"/>
      <c r="I90" s="205"/>
      <c r="J90" s="197"/>
      <c r="K90" s="202"/>
      <c r="L90" s="196"/>
      <c r="M90" s="199"/>
      <c r="N90" s="203"/>
      <c r="P90" s="28"/>
    </row>
    <row r="91" spans="1:17" customFormat="1" ht="16.2" customHeight="1">
      <c r="A91" s="32"/>
      <c r="B91" s="24" t="s">
        <v>132</v>
      </c>
      <c r="C91" s="181">
        <f>G17+G19</f>
        <v>0</v>
      </c>
      <c r="D91" s="84" t="s">
        <v>27</v>
      </c>
      <c r="E91" s="180">
        <f>VLOOKUP(C$76,'NDH Rates'!A$5:P$30,15,FALSE)</f>
        <v>16.29</v>
      </c>
      <c r="F91" s="200" t="s">
        <v>16</v>
      </c>
      <c r="G91" s="181">
        <f>J17+J19</f>
        <v>0</v>
      </c>
      <c r="H91" s="191" t="s">
        <v>27</v>
      </c>
      <c r="I91" s="180">
        <f>VLOOKUP(G$76,'NDH Rates'!A$5:N$30,7,FALSE)</f>
        <v>14.52</v>
      </c>
      <c r="J91" s="191" t="s">
        <v>16</v>
      </c>
      <c r="K91" s="181">
        <f>N17+N19</f>
        <v>0</v>
      </c>
      <c r="L91" s="191" t="s">
        <v>27</v>
      </c>
      <c r="M91" s="227">
        <f>VLOOKUP(K$76,'NDH Rates'!A$5:N$30,7,FALSE)</f>
        <v>14.52</v>
      </c>
      <c r="N91" s="228"/>
      <c r="O91" s="30" t="s">
        <v>16</v>
      </c>
      <c r="P91" s="25"/>
      <c r="Q91" s="158"/>
    </row>
    <row r="92" spans="1:17" s="89" customFormat="1" ht="10.199999999999999" customHeight="1">
      <c r="B92" s="27"/>
      <c r="C92" s="201"/>
      <c r="D92" s="194"/>
      <c r="E92" s="205"/>
      <c r="F92" s="197"/>
      <c r="G92" s="201"/>
      <c r="H92" s="196"/>
      <c r="I92" s="205"/>
      <c r="J92" s="197"/>
      <c r="K92" s="201"/>
      <c r="L92" s="199"/>
      <c r="M92" s="205"/>
      <c r="N92" s="205"/>
      <c r="P92" s="28"/>
    </row>
    <row r="93" spans="1:17" customFormat="1" ht="18" customHeight="1">
      <c r="A93" s="32"/>
      <c r="B93" s="24" t="s">
        <v>133</v>
      </c>
      <c r="C93" s="181">
        <f>G20</f>
        <v>0</v>
      </c>
      <c r="D93" s="84" t="s">
        <v>27</v>
      </c>
      <c r="E93" s="180">
        <f>VLOOKUP(C$76,'NDH Rates'!A$5:N$30,9,FALSE)</f>
        <v>10.66</v>
      </c>
      <c r="F93" s="200" t="s">
        <v>16</v>
      </c>
      <c r="G93" s="181">
        <f>J20</f>
        <v>0</v>
      </c>
      <c r="H93" s="191" t="s">
        <v>27</v>
      </c>
      <c r="I93" s="180">
        <f>VLOOKUP(G$76,'NDH Rates'!A$5:N$30,9,FALSE)</f>
        <v>10.66</v>
      </c>
      <c r="J93" s="191" t="s">
        <v>16</v>
      </c>
      <c r="K93" s="181">
        <f>N20</f>
        <v>0</v>
      </c>
      <c r="L93" s="191" t="s">
        <v>27</v>
      </c>
      <c r="M93" s="292">
        <f>VLOOKUP(K$76,'NDH Rates'!A$5:N$30,9,FALSE)</f>
        <v>10.66</v>
      </c>
      <c r="N93" s="292"/>
      <c r="O93" s="30" t="s">
        <v>16</v>
      </c>
      <c r="P93" s="25"/>
      <c r="Q93" s="158"/>
    </row>
    <row r="94" spans="1:17" s="89" customFormat="1" ht="9" customHeight="1">
      <c r="B94" s="27"/>
      <c r="C94" s="201"/>
      <c r="D94" s="194"/>
      <c r="E94" s="205"/>
      <c r="F94" s="197"/>
      <c r="G94" s="201"/>
      <c r="H94" s="196"/>
      <c r="I94" s="205"/>
      <c r="J94" s="197"/>
      <c r="K94" s="201"/>
      <c r="L94" s="199"/>
      <c r="M94" s="205"/>
      <c r="N94" s="205"/>
      <c r="P94" s="28"/>
    </row>
    <row r="95" spans="1:17" customFormat="1" ht="18.600000000000001" customHeight="1">
      <c r="A95" s="32"/>
      <c r="B95" s="24" t="s">
        <v>134</v>
      </c>
      <c r="C95" s="181">
        <f>G31</f>
        <v>0</v>
      </c>
      <c r="D95" s="84" t="s">
        <v>27</v>
      </c>
      <c r="E95" s="180">
        <f>VLOOKUP(C$76,'NDH Rates'!A$5:N$30,11,FALSE)</f>
        <v>19.07</v>
      </c>
      <c r="F95" s="200" t="s">
        <v>16</v>
      </c>
      <c r="G95" s="181">
        <f>J31</f>
        <v>0</v>
      </c>
      <c r="H95" s="191" t="s">
        <v>27</v>
      </c>
      <c r="I95" s="180">
        <f>VLOOKUP(G$76,'NDH Rates'!A$5:N$30,11,FALSE)</f>
        <v>19.07</v>
      </c>
      <c r="J95" s="191" t="s">
        <v>16</v>
      </c>
      <c r="K95" s="181">
        <f>N31</f>
        <v>0</v>
      </c>
      <c r="L95" s="191" t="s">
        <v>27</v>
      </c>
      <c r="M95" s="292">
        <f>VLOOKUP(K$76,'NDH Rates'!A$5:N$30,11,FALSE)</f>
        <v>19.07</v>
      </c>
      <c r="N95" s="292"/>
      <c r="O95" s="30" t="s">
        <v>16</v>
      </c>
      <c r="P95" s="25"/>
      <c r="Q95" s="158"/>
    </row>
    <row r="96" spans="1:17" s="89" customFormat="1" ht="11.4" customHeight="1">
      <c r="B96" s="27"/>
      <c r="C96" s="201"/>
      <c r="D96" s="194"/>
      <c r="E96" s="205"/>
      <c r="F96" s="197"/>
      <c r="G96" s="201"/>
      <c r="H96" s="196"/>
      <c r="I96" s="205"/>
      <c r="J96" s="197"/>
      <c r="K96" s="201"/>
      <c r="L96" s="199"/>
      <c r="M96" s="205"/>
      <c r="N96" s="205"/>
      <c r="P96" s="28"/>
    </row>
    <row r="97" spans="1:18" customFormat="1" ht="18" customHeight="1">
      <c r="A97" s="32"/>
      <c r="B97" s="24" t="s">
        <v>135</v>
      </c>
      <c r="C97" s="181">
        <f>G33</f>
        <v>0</v>
      </c>
      <c r="D97" s="84" t="s">
        <v>27</v>
      </c>
      <c r="E97" s="180">
        <f>VLOOKUP(C$76,'NDH Rates'!A$5:N$30,13,FALSE)</f>
        <v>19.07</v>
      </c>
      <c r="F97" s="200" t="s">
        <v>16</v>
      </c>
      <c r="G97" s="181">
        <f>J33</f>
        <v>0</v>
      </c>
      <c r="H97" s="191" t="s">
        <v>27</v>
      </c>
      <c r="I97" s="180">
        <f>VLOOKUP(G$76,'NDH Rates'!A$5:N$30,13,FALSE)</f>
        <v>19.07</v>
      </c>
      <c r="J97" s="191" t="s">
        <v>16</v>
      </c>
      <c r="K97" s="181">
        <f>N33</f>
        <v>0</v>
      </c>
      <c r="L97" s="191" t="s">
        <v>27</v>
      </c>
      <c r="M97" s="292">
        <f>VLOOKUP(K$76,'NDH Rates'!A$5:N$30,13,FALSE)</f>
        <v>19.07</v>
      </c>
      <c r="N97" s="292"/>
      <c r="O97" s="30" t="s">
        <v>16</v>
      </c>
      <c r="P97" s="25"/>
      <c r="Q97" s="158"/>
    </row>
    <row r="98" spans="1:18" s="89" customFormat="1" ht="11.4" customHeight="1">
      <c r="B98" s="27"/>
      <c r="C98" s="201"/>
      <c r="D98" s="194"/>
      <c r="E98" s="205"/>
      <c r="F98" s="197"/>
      <c r="G98" s="201"/>
      <c r="H98" s="196"/>
      <c r="I98" s="205"/>
      <c r="J98" s="197"/>
      <c r="K98" s="201"/>
      <c r="L98" s="199"/>
      <c r="M98" s="205"/>
      <c r="N98" s="205"/>
      <c r="P98" s="28"/>
    </row>
    <row r="99" spans="1:18" customFormat="1" ht="16.2" customHeight="1">
      <c r="A99" s="32"/>
      <c r="B99" s="24" t="s">
        <v>136</v>
      </c>
      <c r="C99" s="181">
        <f>G26+G28</f>
        <v>0</v>
      </c>
      <c r="D99" s="84" t="s">
        <v>27</v>
      </c>
      <c r="E99" s="180">
        <f>VLOOKUP(C$76,'NDH Rates'!A$5:P$30,16,FALSE)</f>
        <v>16.29</v>
      </c>
      <c r="F99" s="200" t="s">
        <v>16</v>
      </c>
      <c r="G99" s="181">
        <f>J26+J28</f>
        <v>0</v>
      </c>
      <c r="H99" s="191" t="s">
        <v>27</v>
      </c>
      <c r="I99" s="180">
        <f>VLOOKUP(G$76,'NDH Rates'!A$5:N$30,8,FALSE)</f>
        <v>14.52</v>
      </c>
      <c r="J99" s="191" t="s">
        <v>16</v>
      </c>
      <c r="K99" s="181">
        <f>N26+N28</f>
        <v>0</v>
      </c>
      <c r="L99" s="191" t="s">
        <v>27</v>
      </c>
      <c r="M99" s="292">
        <f>VLOOKUP(K$76,'NDH Rates'!A$5:N$30,8,FALSE)</f>
        <v>14.52</v>
      </c>
      <c r="N99" s="292"/>
      <c r="O99" s="30" t="s">
        <v>16</v>
      </c>
      <c r="P99" s="25"/>
      <c r="Q99" s="158"/>
    </row>
    <row r="100" spans="1:18" s="89" customFormat="1" ht="10.8" customHeight="1">
      <c r="B100" s="27"/>
      <c r="C100" s="201"/>
      <c r="D100" s="194"/>
      <c r="E100" s="205"/>
      <c r="F100" s="197"/>
      <c r="G100" s="201"/>
      <c r="H100" s="196"/>
      <c r="I100" s="205"/>
      <c r="J100" s="197"/>
      <c r="K100" s="201"/>
      <c r="L100" s="199"/>
      <c r="M100" s="205"/>
      <c r="N100" s="205"/>
      <c r="P100" s="28"/>
    </row>
    <row r="101" spans="1:18" customFormat="1" ht="18" customHeight="1">
      <c r="A101" s="32"/>
      <c r="B101" s="24" t="s">
        <v>137</v>
      </c>
      <c r="C101" s="181">
        <f>G29</f>
        <v>0</v>
      </c>
      <c r="D101" s="84" t="s">
        <v>27</v>
      </c>
      <c r="E101" s="180">
        <f>VLOOKUP(C$76,'NDH Rates'!A$5:N$30,10,FALSE)</f>
        <v>10.66</v>
      </c>
      <c r="F101" s="200" t="s">
        <v>16</v>
      </c>
      <c r="G101" s="181">
        <f>J29</f>
        <v>0</v>
      </c>
      <c r="H101" s="191" t="s">
        <v>27</v>
      </c>
      <c r="I101" s="180">
        <f>VLOOKUP(G$76,'NDH Rates'!A$5:N$30,10,FALSE)</f>
        <v>10.66</v>
      </c>
      <c r="J101" s="191" t="s">
        <v>16</v>
      </c>
      <c r="K101" s="181">
        <f>N29</f>
        <v>0</v>
      </c>
      <c r="L101" s="191" t="s">
        <v>27</v>
      </c>
      <c r="M101" s="292">
        <f>VLOOKUP(K$76,'NDH Rates'!A$5:N$30,10,FALSE)</f>
        <v>10.66</v>
      </c>
      <c r="N101" s="292"/>
      <c r="O101" s="30" t="s">
        <v>16</v>
      </c>
      <c r="P101" s="25"/>
      <c r="Q101" s="158"/>
    </row>
    <row r="102" spans="1:18" s="89" customFormat="1" ht="7.8" customHeight="1">
      <c r="B102" s="27"/>
      <c r="C102" s="201"/>
      <c r="D102" s="194"/>
      <c r="E102" s="205"/>
      <c r="F102" s="197"/>
      <c r="G102" s="201"/>
      <c r="H102" s="196"/>
      <c r="I102" s="205"/>
      <c r="J102" s="197"/>
      <c r="K102" s="201"/>
      <c r="L102" s="199"/>
      <c r="M102" s="205"/>
      <c r="N102" s="205"/>
      <c r="P102" s="28"/>
    </row>
    <row r="103" spans="1:18" customFormat="1" ht="17.399999999999999" customHeight="1">
      <c r="A103" s="32"/>
      <c r="B103" s="24" t="s">
        <v>138</v>
      </c>
      <c r="C103" s="181">
        <f>G31</f>
        <v>0</v>
      </c>
      <c r="D103" s="84" t="s">
        <v>27</v>
      </c>
      <c r="E103" s="180">
        <f>VLOOKUP(C$76,'NDH Rates'!A$5:N$30,12,FALSE)</f>
        <v>19.07</v>
      </c>
      <c r="F103" s="200" t="s">
        <v>16</v>
      </c>
      <c r="G103" s="181">
        <f>J31</f>
        <v>0</v>
      </c>
      <c r="H103" s="191" t="s">
        <v>27</v>
      </c>
      <c r="I103" s="180">
        <f>VLOOKUP(G$76,'NDH Rates'!A$5:N$30,12,FALSE)</f>
        <v>19.07</v>
      </c>
      <c r="J103" s="191" t="s">
        <v>16</v>
      </c>
      <c r="K103" s="181">
        <f>N31</f>
        <v>0</v>
      </c>
      <c r="L103" s="191" t="s">
        <v>27</v>
      </c>
      <c r="M103" s="292">
        <f>VLOOKUP(K$76,'NDH Rates'!A$5:N$30,12,FALSE)</f>
        <v>19.07</v>
      </c>
      <c r="N103" s="292"/>
      <c r="O103" s="30" t="s">
        <v>16</v>
      </c>
      <c r="P103" s="25"/>
      <c r="Q103" s="158"/>
    </row>
    <row r="104" spans="1:18" s="89" customFormat="1" ht="10.199999999999999" customHeight="1">
      <c r="B104" s="27"/>
      <c r="C104" s="201"/>
      <c r="D104" s="194"/>
      <c r="E104" s="205"/>
      <c r="F104" s="197"/>
      <c r="G104" s="201"/>
      <c r="H104" s="196"/>
      <c r="I104" s="205"/>
      <c r="J104" s="197"/>
      <c r="K104" s="201"/>
      <c r="L104" s="199"/>
      <c r="M104" s="205"/>
      <c r="N104" s="205"/>
      <c r="P104" s="28"/>
    </row>
    <row r="105" spans="1:18" customFormat="1" ht="16.5" customHeight="1">
      <c r="A105" s="32"/>
      <c r="B105" s="24" t="s">
        <v>139</v>
      </c>
      <c r="C105" s="181">
        <f>G33</f>
        <v>0</v>
      </c>
      <c r="D105" s="84" t="s">
        <v>27</v>
      </c>
      <c r="E105" s="180">
        <f>VLOOKUP(C$76,'NDH Rates'!A$5:N$30,14,FALSE)</f>
        <v>19.07</v>
      </c>
      <c r="F105" s="200" t="s">
        <v>16</v>
      </c>
      <c r="G105" s="181">
        <f>J33</f>
        <v>0</v>
      </c>
      <c r="H105" s="191" t="s">
        <v>27</v>
      </c>
      <c r="I105" s="180">
        <f>VLOOKUP(G$76,'NDH Rates'!A$5:N$30,14,FALSE)</f>
        <v>19.07</v>
      </c>
      <c r="J105" s="191" t="s">
        <v>16</v>
      </c>
      <c r="K105" s="181">
        <f>N33</f>
        <v>0</v>
      </c>
      <c r="L105" s="191" t="s">
        <v>27</v>
      </c>
      <c r="M105" s="292">
        <f>VLOOKUP(K$76,'NDH Rates'!A$5:N$30,14,FALSE)</f>
        <v>19.07</v>
      </c>
      <c r="N105" s="292"/>
      <c r="O105" s="30" t="s">
        <v>15</v>
      </c>
      <c r="P105" s="25"/>
      <c r="Q105" s="158"/>
    </row>
    <row r="106" spans="1:18" s="89" customFormat="1" ht="13.8">
      <c r="B106" s="27"/>
      <c r="C106" s="80"/>
      <c r="D106" s="80"/>
      <c r="E106" s="85"/>
      <c r="F106" s="85"/>
      <c r="G106" s="159"/>
      <c r="H106" s="26"/>
      <c r="I106" s="85"/>
      <c r="J106" s="85"/>
      <c r="K106" s="150"/>
      <c r="L106" s="32"/>
      <c r="M106" s="104"/>
      <c r="N106" s="104"/>
      <c r="P106" s="28"/>
    </row>
    <row r="107" spans="1:18" customFormat="1" ht="28.2" customHeight="1">
      <c r="A107" s="32"/>
      <c r="B107" s="162" t="s">
        <v>192</v>
      </c>
      <c r="C107" s="206" t="e">
        <f>(((C76*0.05*(C81+C83+C85+C87+C89+C91+C93+C95+C97+C99+C101+C103+C105))+((G76*0.05)*(G81+G83+G85+G87+G89+G91+G93+G95+G97+G99+G101+G103+G105))+((K76*0.05)*(K81+K83+K85+K87+K89+K91+K93+K95+K97+K99+K101+K103+K105))))/(C81+C83+C85+C87+C89+C91+C93+C95+C97+C99+C101+C103+C105+G81+G83+G85+G87+G89+G91+G93+G95+G97+G99+G101+G103+G105+K81+K83+K85+K87+K89+K91+K93+K95+K97+K99+K101+K103+K105)</f>
        <v>#DIV/0!</v>
      </c>
      <c r="D107" s="99"/>
      <c r="E107" s="99"/>
      <c r="F107" s="13"/>
      <c r="G107" s="13"/>
      <c r="H107" s="23"/>
      <c r="I107" s="300"/>
      <c r="J107" s="300"/>
      <c r="K107" s="300"/>
      <c r="L107" s="23"/>
      <c r="M107" s="292">
        <f>ROUND((C81*E81)+(G81*I81)+(K81*M81)+(C83*E83)+(G83*I83)+(K83*M83)+(C85*E85)+(G85*I85)+(K85*M85)+(C87*E87)+(G87*I87)+(K87*M87)+(C89*E89)+(G89*I89)+(K89*M89)+(C91*E91)+(G91*I91)+(K91*M91)+(C93*E93)+(G93*I93)+(K93*M93)+(C95*E95)+(G95*I95)+(K95*M95)+(C97*E97)+(G97*I97)+(K97*M97)+(C99*E99)+(G99*I99)+(K99*M99)+(C101*E101)+(G101*I101)+(K101*M101)+(C103*E103)+(G103*I103)+(K103*M103)+(C105*E105)+(G105*I105)+(K105*M105),2)</f>
        <v>0</v>
      </c>
      <c r="N107" s="292"/>
      <c r="O107" s="32"/>
      <c r="P107" s="25"/>
      <c r="Q107" s="160"/>
    </row>
    <row r="108" spans="1:18" s="18" customFormat="1" ht="25.8" customHeight="1">
      <c r="A108" s="89"/>
      <c r="B108" s="22"/>
      <c r="C108" s="100"/>
      <c r="D108" s="100"/>
      <c r="E108" s="100"/>
      <c r="F108" s="178"/>
      <c r="G108" s="178"/>
      <c r="H108" s="21"/>
      <c r="I108" s="284"/>
      <c r="J108" s="284"/>
      <c r="K108" s="284"/>
      <c r="L108" s="21"/>
      <c r="M108" s="29" t="s">
        <v>12</v>
      </c>
      <c r="N108" s="29" t="s">
        <v>193</v>
      </c>
      <c r="O108" s="112"/>
      <c r="P108" s="28"/>
      <c r="Q108" s="161"/>
    </row>
    <row r="109" spans="1:18" ht="28.8" customHeight="1">
      <c r="A109" s="16"/>
      <c r="B109" s="16"/>
      <c r="C109" s="16"/>
      <c r="D109" s="16"/>
      <c r="E109" s="16"/>
      <c r="F109" s="281"/>
      <c r="G109" s="281"/>
      <c r="H109" s="281"/>
      <c r="I109" s="281"/>
      <c r="J109" s="281"/>
      <c r="K109" s="281"/>
      <c r="L109" s="281"/>
      <c r="M109" s="281"/>
      <c r="N109" s="281"/>
      <c r="O109" s="16"/>
      <c r="P109" s="16"/>
    </row>
    <row r="110" spans="1:18" ht="28.2" customHeight="1">
      <c r="A110" s="16"/>
      <c r="O110"/>
      <c r="P110" s="32"/>
      <c r="Q110"/>
      <c r="R110"/>
    </row>
    <row r="111" spans="1:18" ht="28.2" customHeight="1">
      <c r="A111" s="16"/>
      <c r="B111" s="229" t="s">
        <v>32</v>
      </c>
      <c r="C111" s="230"/>
      <c r="D111" s="230"/>
      <c r="E111" s="230"/>
      <c r="F111" s="230"/>
      <c r="G111" s="230"/>
      <c r="H111" s="230"/>
      <c r="I111" s="230"/>
      <c r="J111" s="230"/>
      <c r="K111" s="230"/>
      <c r="L111" s="230"/>
      <c r="M111" s="230"/>
      <c r="N111" s="231"/>
      <c r="O111"/>
      <c r="P111" s="32"/>
      <c r="Q111"/>
      <c r="R111"/>
    </row>
    <row r="112" spans="1:18">
      <c r="A112" s="16"/>
      <c r="B112" s="17"/>
      <c r="C112" s="16"/>
      <c r="D112" s="16"/>
      <c r="E112" s="16"/>
      <c r="F112" s="16"/>
      <c r="G112" s="16"/>
      <c r="H112" s="16"/>
      <c r="I112" s="16"/>
      <c r="J112" s="16"/>
      <c r="K112" s="16"/>
      <c r="L112" s="16"/>
      <c r="M112" s="16"/>
      <c r="N112" s="15"/>
      <c r="P112" s="16"/>
    </row>
    <row r="113" spans="1:19" customFormat="1" ht="28.2" customHeight="1">
      <c r="A113" s="32"/>
      <c r="B113" s="24"/>
      <c r="C113" s="99"/>
      <c r="D113" s="99"/>
      <c r="E113" s="99"/>
      <c r="F113" s="227">
        <f>M107</f>
        <v>0</v>
      </c>
      <c r="G113" s="228"/>
      <c r="H113" s="23" t="s">
        <v>27</v>
      </c>
      <c r="I113" s="277">
        <v>0.9</v>
      </c>
      <c r="J113" s="278"/>
      <c r="K113" s="279"/>
      <c r="L113" s="23" t="s">
        <v>15</v>
      </c>
      <c r="M113" s="227">
        <f>ROUND(F113*I113,2)</f>
        <v>0</v>
      </c>
      <c r="N113" s="228"/>
      <c r="P113" s="32"/>
    </row>
    <row r="114" spans="1:19" s="18" customFormat="1" ht="26.4" customHeight="1">
      <c r="A114" s="89"/>
      <c r="B114" s="22"/>
      <c r="C114" s="100"/>
      <c r="D114" s="100"/>
      <c r="E114" s="100"/>
      <c r="F114" s="282" t="s">
        <v>34</v>
      </c>
      <c r="G114" s="283"/>
      <c r="H114" s="21"/>
      <c r="I114" s="276"/>
      <c r="J114" s="276"/>
      <c r="K114" s="276"/>
      <c r="L114" s="21"/>
      <c r="M114" s="20" t="s">
        <v>13</v>
      </c>
      <c r="N114" s="106" t="s">
        <v>31</v>
      </c>
      <c r="P114" s="89"/>
    </row>
    <row r="115" spans="1:19" s="16" customFormat="1" ht="21.6" customHeight="1"/>
    <row r="116" spans="1:19" ht="28.2" customHeight="1">
      <c r="A116" s="16"/>
      <c r="B116" s="229" t="s">
        <v>30</v>
      </c>
      <c r="C116" s="230"/>
      <c r="D116" s="230"/>
      <c r="E116" s="230"/>
      <c r="F116" s="230"/>
      <c r="G116" s="230"/>
      <c r="H116" s="230"/>
      <c r="I116" s="230"/>
      <c r="J116" s="230"/>
      <c r="K116" s="230"/>
      <c r="L116" s="230"/>
      <c r="M116" s="230"/>
      <c r="N116" s="231"/>
      <c r="O116"/>
      <c r="P116" s="32"/>
      <c r="Q116"/>
      <c r="R116"/>
    </row>
    <row r="117" spans="1:19">
      <c r="A117" s="16"/>
      <c r="B117" s="17"/>
      <c r="C117" s="16"/>
      <c r="D117" s="16"/>
      <c r="E117" s="16"/>
      <c r="F117" s="16"/>
      <c r="G117" s="16"/>
      <c r="H117" s="16"/>
      <c r="I117" s="16"/>
      <c r="J117" s="16"/>
      <c r="K117" s="16"/>
      <c r="L117" s="16"/>
      <c r="M117" s="16"/>
      <c r="N117" s="15"/>
      <c r="P117" s="16"/>
    </row>
    <row r="118" spans="1:19" customFormat="1" ht="28.2" customHeight="1">
      <c r="A118" s="32"/>
      <c r="B118" s="24"/>
      <c r="C118" s="227">
        <f>M113</f>
        <v>0</v>
      </c>
      <c r="D118" s="228"/>
      <c r="E118" s="23" t="s">
        <v>29</v>
      </c>
      <c r="F118" s="311" t="e">
        <f>N70</f>
        <v>#DIV/0!</v>
      </c>
      <c r="G118" s="312"/>
      <c r="H118" s="177" t="s">
        <v>14</v>
      </c>
      <c r="I118" s="304">
        <f>SUM(G5:N34)</f>
        <v>0</v>
      </c>
      <c r="J118" s="305"/>
      <c r="K118" s="305"/>
      <c r="L118" s="23" t="s">
        <v>15</v>
      </c>
      <c r="M118" s="306" t="e">
        <f>IF(((C118-F118)/I118)&gt;C107,C107,(C118-F118)/I118)</f>
        <v>#DIV/0!</v>
      </c>
      <c r="N118" s="307"/>
      <c r="P118" s="164"/>
      <c r="Q118" s="182"/>
    </row>
    <row r="119" spans="1:19" s="18" customFormat="1" ht="21.6" customHeight="1">
      <c r="A119" s="89"/>
      <c r="B119" s="27"/>
      <c r="C119" s="282" t="s">
        <v>168</v>
      </c>
      <c r="D119" s="283"/>
      <c r="E119" s="26"/>
      <c r="F119" s="246" t="s">
        <v>190</v>
      </c>
      <c r="G119" s="246"/>
      <c r="H119" s="85"/>
      <c r="I119" s="246" t="s">
        <v>188</v>
      </c>
      <c r="J119" s="246"/>
      <c r="K119" s="246"/>
      <c r="L119" s="26"/>
      <c r="M119" s="29" t="s">
        <v>22</v>
      </c>
      <c r="N119" s="106" t="s">
        <v>189</v>
      </c>
      <c r="P119" s="89"/>
    </row>
    <row r="120" spans="1:19" customFormat="1" ht="28.2" customHeight="1">
      <c r="A120" s="32"/>
      <c r="B120" s="24"/>
      <c r="C120" s="99"/>
      <c r="D120" s="99"/>
      <c r="E120" s="99"/>
      <c r="F120" s="227" t="e">
        <f>IF(M118&gt;0,M118,0)</f>
        <v>#DIV/0!</v>
      </c>
      <c r="G120" s="228"/>
      <c r="H120" s="23" t="s">
        <v>27</v>
      </c>
      <c r="I120" s="308">
        <f>+SUM(C81:C105)+SUM(G81:G105)+SUM(K81:K105)</f>
        <v>0</v>
      </c>
      <c r="J120" s="309"/>
      <c r="K120" s="310"/>
      <c r="L120" s="23" t="s">
        <v>15</v>
      </c>
      <c r="M120" s="227" t="e">
        <f>ROUND(F120*I120,2)</f>
        <v>#DIV/0!</v>
      </c>
      <c r="N120" s="228"/>
      <c r="P120" s="32"/>
    </row>
    <row r="121" spans="1:19" s="18" customFormat="1" ht="23.4" customHeight="1">
      <c r="A121" s="89"/>
      <c r="B121" s="22"/>
      <c r="C121" s="100"/>
      <c r="D121" s="100"/>
      <c r="E121" s="107"/>
      <c r="F121" s="282" t="s">
        <v>25</v>
      </c>
      <c r="G121" s="283"/>
      <c r="H121" s="21"/>
      <c r="I121" s="233" t="s">
        <v>154</v>
      </c>
      <c r="J121" s="276"/>
      <c r="K121" s="234"/>
      <c r="L121" s="21"/>
      <c r="M121" s="29" t="s">
        <v>69</v>
      </c>
      <c r="N121" s="106" t="s">
        <v>24</v>
      </c>
      <c r="P121" s="89"/>
      <c r="S121" s="157"/>
    </row>
    <row r="122" spans="1:19" ht="13.2" customHeight="1">
      <c r="B122" s="79"/>
      <c r="C122" s="79"/>
      <c r="D122" s="79"/>
      <c r="E122" s="79"/>
      <c r="F122" s="110"/>
      <c r="G122" s="110"/>
      <c r="H122" s="110"/>
      <c r="I122" s="110"/>
      <c r="J122" s="110"/>
      <c r="K122" s="110"/>
      <c r="L122" s="110"/>
      <c r="M122" s="110"/>
      <c r="N122" s="110"/>
      <c r="O122" s="16"/>
      <c r="P122" s="16"/>
    </row>
    <row r="123" spans="1:19" ht="28.2" customHeight="1">
      <c r="A123" s="79"/>
      <c r="B123" s="285" t="s">
        <v>191</v>
      </c>
      <c r="C123" s="286"/>
      <c r="D123" s="286"/>
      <c r="E123" s="286"/>
      <c r="F123" s="286"/>
      <c r="G123" s="286"/>
      <c r="H123" s="286"/>
      <c r="I123" s="286"/>
      <c r="J123" s="286"/>
      <c r="K123" s="286"/>
      <c r="L123" s="286"/>
      <c r="M123" s="286"/>
      <c r="N123" s="287"/>
      <c r="P123" s="16"/>
    </row>
    <row r="124" spans="1:19">
      <c r="A124" s="79"/>
      <c r="B124" s="79"/>
      <c r="C124" s="79"/>
      <c r="D124" s="79"/>
      <c r="E124" s="79"/>
      <c r="F124" s="79"/>
      <c r="G124" s="79"/>
      <c r="H124" s="79"/>
      <c r="I124" s="79"/>
      <c r="J124" s="79"/>
      <c r="K124" s="79"/>
      <c r="L124" s="79"/>
      <c r="M124" s="79"/>
      <c r="N124" s="79"/>
      <c r="O124" s="16"/>
      <c r="P124" s="16"/>
    </row>
    <row r="125" spans="1:19" s="14" customFormat="1" ht="61.2" customHeight="1">
      <c r="B125" s="285" t="s">
        <v>23</v>
      </c>
      <c r="C125" s="286"/>
      <c r="D125" s="286"/>
      <c r="E125" s="286"/>
      <c r="F125" s="286"/>
      <c r="G125" s="286"/>
      <c r="H125" s="286"/>
      <c r="I125" s="286"/>
      <c r="J125" s="286"/>
      <c r="K125" s="286"/>
      <c r="L125" s="286"/>
      <c r="M125" s="286"/>
      <c r="N125" s="287"/>
      <c r="P125" s="111"/>
    </row>
    <row r="126" spans="1:19">
      <c r="A126" s="16"/>
      <c r="O126" s="16"/>
    </row>
  </sheetData>
  <sheetProtection algorithmName="SHA-512" hashValue="71SPB/vNDC/xxnE4CpRu6yPiBRgrWKGOK3hrXTzruyVAELL+RXE6I8M4t0hQR6UHn4G5kIwQcHdMdPmA5Oz4tg==" saltValue="j7u6ET2svbug9Q3K9QWwqw==" spinCount="100000" sheet="1" objects="1" scenarios="1"/>
  <mergeCells count="147">
    <mergeCell ref="B1:N1"/>
    <mergeCell ref="M83:N83"/>
    <mergeCell ref="C75:E75"/>
    <mergeCell ref="J17:K17"/>
    <mergeCell ref="J20:K20"/>
    <mergeCell ref="J22:K22"/>
    <mergeCell ref="J24:K24"/>
    <mergeCell ref="J10:K10"/>
    <mergeCell ref="J11:K11"/>
    <mergeCell ref="J12:K12"/>
    <mergeCell ref="J13:K13"/>
    <mergeCell ref="J14:K14"/>
    <mergeCell ref="J15:K15"/>
    <mergeCell ref="J16:K16"/>
    <mergeCell ref="J18:K18"/>
    <mergeCell ref="J19:K19"/>
    <mergeCell ref="J21:K21"/>
    <mergeCell ref="M4:N4"/>
    <mergeCell ref="F4:G4"/>
    <mergeCell ref="I4:K4"/>
    <mergeCell ref="M78:N78"/>
    <mergeCell ref="J9:K9"/>
    <mergeCell ref="J23:K23"/>
    <mergeCell ref="M81:N81"/>
    <mergeCell ref="G75:I75"/>
    <mergeCell ref="K75:N75"/>
    <mergeCell ref="B73:O73"/>
    <mergeCell ref="C76:E76"/>
    <mergeCell ref="M71:N71"/>
    <mergeCell ref="B57:L57"/>
    <mergeCell ref="B31:E31"/>
    <mergeCell ref="B33:E33"/>
    <mergeCell ref="B25:E25"/>
    <mergeCell ref="B27:E27"/>
    <mergeCell ref="B30:E30"/>
    <mergeCell ref="B26:E26"/>
    <mergeCell ref="B29:E29"/>
    <mergeCell ref="J26:K26"/>
    <mergeCell ref="J29:K29"/>
    <mergeCell ref="J32:K32"/>
    <mergeCell ref="B59:N59"/>
    <mergeCell ref="B60:L60"/>
    <mergeCell ref="B61:L61"/>
    <mergeCell ref="B62:L62"/>
    <mergeCell ref="B63:L63"/>
    <mergeCell ref="J25:K25"/>
    <mergeCell ref="J27:K27"/>
    <mergeCell ref="J28:K28"/>
    <mergeCell ref="J30:K30"/>
    <mergeCell ref="B5:E5"/>
    <mergeCell ref="B6:E6"/>
    <mergeCell ref="B7:E7"/>
    <mergeCell ref="B8:E8"/>
    <mergeCell ref="B9:E9"/>
    <mergeCell ref="B17:E17"/>
    <mergeCell ref="B20:E20"/>
    <mergeCell ref="B22:E22"/>
    <mergeCell ref="B24:E24"/>
    <mergeCell ref="B14:E14"/>
    <mergeCell ref="B21:E21"/>
    <mergeCell ref="B23:E23"/>
    <mergeCell ref="B16:E16"/>
    <mergeCell ref="B10:E10"/>
    <mergeCell ref="B18:E18"/>
    <mergeCell ref="B19:E19"/>
    <mergeCell ref="J5:K5"/>
    <mergeCell ref="J6:K6"/>
    <mergeCell ref="J7:K7"/>
    <mergeCell ref="J8:K8"/>
    <mergeCell ref="J31:K31"/>
    <mergeCell ref="J33:K33"/>
    <mergeCell ref="B70:L70"/>
    <mergeCell ref="B65:L65"/>
    <mergeCell ref="B66:L66"/>
    <mergeCell ref="B68:L68"/>
    <mergeCell ref="B69:L69"/>
    <mergeCell ref="B56:L56"/>
    <mergeCell ref="B32:E32"/>
    <mergeCell ref="B34:E34"/>
    <mergeCell ref="J34:K34"/>
    <mergeCell ref="B52:L52"/>
    <mergeCell ref="B53:L53"/>
    <mergeCell ref="B54:N54"/>
    <mergeCell ref="B55:L55"/>
    <mergeCell ref="B3:N3"/>
    <mergeCell ref="B37:N37"/>
    <mergeCell ref="B64:N64"/>
    <mergeCell ref="B67:N67"/>
    <mergeCell ref="B38:N38"/>
    <mergeCell ref="B39:N39"/>
    <mergeCell ref="B40:L40"/>
    <mergeCell ref="B41:L41"/>
    <mergeCell ref="B42:L42"/>
    <mergeCell ref="B43:L43"/>
    <mergeCell ref="B46:L46"/>
    <mergeCell ref="B47:L47"/>
    <mergeCell ref="B48:L48"/>
    <mergeCell ref="B49:N49"/>
    <mergeCell ref="B50:L50"/>
    <mergeCell ref="B51:L51"/>
    <mergeCell ref="B44:N44"/>
    <mergeCell ref="B45:L45"/>
    <mergeCell ref="B58:L58"/>
    <mergeCell ref="B28:E28"/>
    <mergeCell ref="B11:E11"/>
    <mergeCell ref="B12:E12"/>
    <mergeCell ref="B13:E13"/>
    <mergeCell ref="B15:E15"/>
    <mergeCell ref="B123:N123"/>
    <mergeCell ref="B125:N125"/>
    <mergeCell ref="I108:K108"/>
    <mergeCell ref="F109:N109"/>
    <mergeCell ref="B111:N111"/>
    <mergeCell ref="F113:G113"/>
    <mergeCell ref="I113:K113"/>
    <mergeCell ref="M113:N113"/>
    <mergeCell ref="I118:K118"/>
    <mergeCell ref="M118:N118"/>
    <mergeCell ref="C118:D118"/>
    <mergeCell ref="C119:D119"/>
    <mergeCell ref="F119:G119"/>
    <mergeCell ref="I119:K119"/>
    <mergeCell ref="F120:G120"/>
    <mergeCell ref="I120:K120"/>
    <mergeCell ref="M120:N120"/>
    <mergeCell ref="F121:G121"/>
    <mergeCell ref="I121:K121"/>
    <mergeCell ref="F114:G114"/>
    <mergeCell ref="I114:K114"/>
    <mergeCell ref="B116:N116"/>
    <mergeCell ref="F118:G118"/>
    <mergeCell ref="M107:N107"/>
    <mergeCell ref="I107:K107"/>
    <mergeCell ref="G76:I76"/>
    <mergeCell ref="K76:N76"/>
    <mergeCell ref="M97:N97"/>
    <mergeCell ref="M99:N99"/>
    <mergeCell ref="M101:N101"/>
    <mergeCell ref="M103:N103"/>
    <mergeCell ref="M105:N105"/>
    <mergeCell ref="M91:N91"/>
    <mergeCell ref="M93:N93"/>
    <mergeCell ref="M95:N95"/>
    <mergeCell ref="M85:N85"/>
    <mergeCell ref="M87:N87"/>
    <mergeCell ref="M89:N89"/>
    <mergeCell ref="M79:N79"/>
  </mergeCells>
  <pageMargins left="0.25" right="0.25" top="0.5" bottom="0.5" header="0.3" footer="0.3"/>
  <pageSetup scale="77" fitToHeight="0" orientation="portrait" r:id="rId1"/>
  <headerFooter alignWithMargins="0">
    <oddFooter>&amp;C&amp;12Page &amp;P</oddFooter>
  </headerFooter>
  <rowBreaks count="3" manualBreakCount="3">
    <brk id="34" max="16383" man="1"/>
    <brk id="71" max="15" man="1"/>
    <brk id="109"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defaultRowHeight="13.2"/>
  <cols>
    <col min="3" max="3" width="8.88671875" customWidth="1"/>
  </cols>
  <sheetData>
    <row r="1" spans="1:12" ht="53.4" customHeight="1">
      <c r="A1" s="328" t="s">
        <v>98</v>
      </c>
      <c r="B1" s="328"/>
      <c r="C1" s="328"/>
      <c r="D1" s="328"/>
      <c r="E1" s="328"/>
      <c r="F1" s="328"/>
      <c r="G1" s="328"/>
      <c r="H1" s="328"/>
      <c r="I1" s="328"/>
      <c r="J1" s="328"/>
      <c r="K1" s="328"/>
      <c r="L1" s="328"/>
    </row>
    <row r="2" spans="1:12" ht="43.2">
      <c r="A2" s="61" t="s">
        <v>90</v>
      </c>
      <c r="B2" s="62" t="s">
        <v>91</v>
      </c>
      <c r="C2" s="62" t="s">
        <v>92</v>
      </c>
      <c r="D2" s="62" t="s">
        <v>93</v>
      </c>
      <c r="E2" s="62" t="s">
        <v>94</v>
      </c>
      <c r="F2" s="62" t="s">
        <v>95</v>
      </c>
      <c r="G2" s="62" t="s">
        <v>96</v>
      </c>
      <c r="H2" s="63"/>
    </row>
    <row r="3" spans="1:12" ht="14.4">
      <c r="A3" s="64">
        <v>0</v>
      </c>
      <c r="B3" s="65">
        <v>8.42</v>
      </c>
      <c r="C3" s="65">
        <v>10.61</v>
      </c>
      <c r="D3" s="65">
        <v>14.62</v>
      </c>
      <c r="E3" s="65">
        <v>23.16</v>
      </c>
      <c r="F3" s="65">
        <v>107.61</v>
      </c>
      <c r="G3" s="65">
        <v>10.61</v>
      </c>
      <c r="H3" s="63"/>
    </row>
    <row r="4" spans="1:12" ht="14.4">
      <c r="A4" s="64">
        <v>1</v>
      </c>
      <c r="B4" s="66">
        <f>+B3+0.05</f>
        <v>8.4700000000000006</v>
      </c>
      <c r="C4" s="66">
        <f>+C3+0.05</f>
        <v>10.66</v>
      </c>
      <c r="D4" s="66">
        <f t="shared" ref="D4:G19" si="0">+D3+0.05</f>
        <v>14.67</v>
      </c>
      <c r="E4" s="66">
        <f t="shared" si="0"/>
        <v>23.21</v>
      </c>
      <c r="F4" s="66">
        <f t="shared" si="0"/>
        <v>107.66</v>
      </c>
      <c r="G4" s="66">
        <f t="shared" si="0"/>
        <v>10.66</v>
      </c>
      <c r="H4" s="63"/>
    </row>
    <row r="5" spans="1:12" ht="14.4">
      <c r="A5" s="64">
        <v>2</v>
      </c>
      <c r="B5" s="66">
        <f>+B4+0.05</f>
        <v>8.5200000000000014</v>
      </c>
      <c r="C5" s="66">
        <f>+C4+0.05</f>
        <v>10.71</v>
      </c>
      <c r="D5" s="66">
        <f t="shared" si="0"/>
        <v>14.72</v>
      </c>
      <c r="E5" s="66">
        <f t="shared" si="0"/>
        <v>23.26</v>
      </c>
      <c r="F5" s="66">
        <f t="shared" si="0"/>
        <v>107.71</v>
      </c>
      <c r="G5" s="66">
        <f t="shared" si="0"/>
        <v>10.71</v>
      </c>
      <c r="H5" s="63"/>
    </row>
    <row r="6" spans="1:12" ht="14.4">
      <c r="A6" s="64">
        <v>3</v>
      </c>
      <c r="B6" s="66">
        <f t="shared" ref="B6:G21" si="1">+B5+0.05</f>
        <v>8.5700000000000021</v>
      </c>
      <c r="C6" s="66">
        <f t="shared" si="1"/>
        <v>10.760000000000002</v>
      </c>
      <c r="D6" s="66">
        <f t="shared" si="0"/>
        <v>14.770000000000001</v>
      </c>
      <c r="E6" s="66">
        <f t="shared" si="0"/>
        <v>23.310000000000002</v>
      </c>
      <c r="F6" s="66">
        <f t="shared" si="0"/>
        <v>107.75999999999999</v>
      </c>
      <c r="G6" s="66">
        <f t="shared" si="0"/>
        <v>10.760000000000002</v>
      </c>
      <c r="H6" s="63"/>
    </row>
    <row r="7" spans="1:12" ht="14.4">
      <c r="A7" s="64">
        <v>4</v>
      </c>
      <c r="B7" s="66">
        <f t="shared" si="1"/>
        <v>8.6200000000000028</v>
      </c>
      <c r="C7" s="66">
        <f t="shared" si="1"/>
        <v>10.810000000000002</v>
      </c>
      <c r="D7" s="66">
        <f t="shared" si="0"/>
        <v>14.820000000000002</v>
      </c>
      <c r="E7" s="66">
        <f t="shared" si="0"/>
        <v>23.360000000000003</v>
      </c>
      <c r="F7" s="66">
        <f t="shared" si="0"/>
        <v>107.80999999999999</v>
      </c>
      <c r="G7" s="66">
        <f t="shared" si="0"/>
        <v>10.810000000000002</v>
      </c>
      <c r="H7" s="63"/>
    </row>
    <row r="8" spans="1:12" ht="14.4">
      <c r="A8" s="64">
        <v>5</v>
      </c>
      <c r="B8" s="66">
        <f t="shared" si="1"/>
        <v>8.6700000000000035</v>
      </c>
      <c r="C8" s="66">
        <f t="shared" si="1"/>
        <v>10.860000000000003</v>
      </c>
      <c r="D8" s="66">
        <f t="shared" si="0"/>
        <v>14.870000000000003</v>
      </c>
      <c r="E8" s="66">
        <f t="shared" si="0"/>
        <v>23.410000000000004</v>
      </c>
      <c r="F8" s="66">
        <f t="shared" si="0"/>
        <v>107.85999999999999</v>
      </c>
      <c r="G8" s="66">
        <f t="shared" si="0"/>
        <v>10.860000000000003</v>
      </c>
      <c r="H8" s="63"/>
    </row>
    <row r="9" spans="1:12" ht="14.4">
      <c r="A9" s="64">
        <v>6</v>
      </c>
      <c r="B9" s="66">
        <f t="shared" si="1"/>
        <v>8.7200000000000042</v>
      </c>
      <c r="C9" s="66">
        <f t="shared" si="1"/>
        <v>10.910000000000004</v>
      </c>
      <c r="D9" s="66">
        <f t="shared" si="0"/>
        <v>14.920000000000003</v>
      </c>
      <c r="E9" s="66">
        <f t="shared" si="0"/>
        <v>23.460000000000004</v>
      </c>
      <c r="F9" s="66">
        <f t="shared" si="0"/>
        <v>107.90999999999998</v>
      </c>
      <c r="G9" s="66">
        <f t="shared" si="0"/>
        <v>10.910000000000004</v>
      </c>
      <c r="H9" s="63"/>
    </row>
    <row r="10" spans="1:12" ht="14.4">
      <c r="A10" s="64">
        <v>7</v>
      </c>
      <c r="B10" s="66">
        <f t="shared" si="1"/>
        <v>8.7700000000000049</v>
      </c>
      <c r="C10" s="66">
        <f t="shared" si="1"/>
        <v>10.960000000000004</v>
      </c>
      <c r="D10" s="66">
        <f t="shared" si="0"/>
        <v>14.970000000000004</v>
      </c>
      <c r="E10" s="66">
        <f t="shared" si="0"/>
        <v>23.510000000000005</v>
      </c>
      <c r="F10" s="66">
        <f t="shared" si="0"/>
        <v>107.95999999999998</v>
      </c>
      <c r="G10" s="66">
        <f t="shared" si="0"/>
        <v>10.960000000000004</v>
      </c>
      <c r="H10" s="63"/>
    </row>
    <row r="11" spans="1:12" ht="14.4">
      <c r="A11" s="64">
        <v>8</v>
      </c>
      <c r="B11" s="66">
        <f t="shared" si="1"/>
        <v>8.8200000000000056</v>
      </c>
      <c r="C11" s="66">
        <f t="shared" si="1"/>
        <v>11.010000000000005</v>
      </c>
      <c r="D11" s="66">
        <f t="shared" si="0"/>
        <v>15.020000000000005</v>
      </c>
      <c r="E11" s="66">
        <f t="shared" si="0"/>
        <v>23.560000000000006</v>
      </c>
      <c r="F11" s="66">
        <f t="shared" si="0"/>
        <v>108.00999999999998</v>
      </c>
      <c r="G11" s="66">
        <f t="shared" si="0"/>
        <v>11.010000000000005</v>
      </c>
      <c r="H11" s="63"/>
    </row>
    <row r="12" spans="1:12" ht="14.4">
      <c r="A12" s="64">
        <v>9</v>
      </c>
      <c r="B12" s="66">
        <f t="shared" si="1"/>
        <v>8.8700000000000063</v>
      </c>
      <c r="C12" s="66">
        <f t="shared" si="1"/>
        <v>11.060000000000006</v>
      </c>
      <c r="D12" s="66">
        <f t="shared" si="0"/>
        <v>15.070000000000006</v>
      </c>
      <c r="E12" s="66">
        <f t="shared" si="0"/>
        <v>23.610000000000007</v>
      </c>
      <c r="F12" s="66">
        <f t="shared" si="0"/>
        <v>108.05999999999997</v>
      </c>
      <c r="G12" s="66">
        <f t="shared" si="0"/>
        <v>11.060000000000006</v>
      </c>
      <c r="H12" s="63"/>
    </row>
    <row r="13" spans="1:12" ht="14.4">
      <c r="A13" s="64">
        <v>10</v>
      </c>
      <c r="B13" s="66">
        <f t="shared" si="1"/>
        <v>8.920000000000007</v>
      </c>
      <c r="C13" s="66">
        <f t="shared" si="1"/>
        <v>11.110000000000007</v>
      </c>
      <c r="D13" s="66">
        <f t="shared" si="0"/>
        <v>15.120000000000006</v>
      </c>
      <c r="E13" s="66">
        <f t="shared" si="0"/>
        <v>23.660000000000007</v>
      </c>
      <c r="F13" s="66">
        <f t="shared" si="0"/>
        <v>108.10999999999997</v>
      </c>
      <c r="G13" s="66">
        <f t="shared" si="0"/>
        <v>11.110000000000007</v>
      </c>
      <c r="H13" s="63"/>
    </row>
    <row r="14" spans="1:12" ht="14.4">
      <c r="A14" s="64">
        <v>11</v>
      </c>
      <c r="B14" s="66">
        <f t="shared" si="1"/>
        <v>8.9700000000000077</v>
      </c>
      <c r="C14" s="66">
        <f t="shared" si="1"/>
        <v>11.160000000000007</v>
      </c>
      <c r="D14" s="66">
        <f t="shared" si="0"/>
        <v>15.170000000000007</v>
      </c>
      <c r="E14" s="66">
        <f t="shared" si="0"/>
        <v>23.710000000000008</v>
      </c>
      <c r="F14" s="66">
        <f t="shared" si="0"/>
        <v>108.15999999999997</v>
      </c>
      <c r="G14" s="66">
        <f t="shared" si="0"/>
        <v>11.160000000000007</v>
      </c>
      <c r="H14" s="63"/>
    </row>
    <row r="15" spans="1:12" ht="14.4">
      <c r="A15" s="64">
        <v>12</v>
      </c>
      <c r="B15" s="66">
        <f t="shared" si="1"/>
        <v>9.0200000000000085</v>
      </c>
      <c r="C15" s="66">
        <f t="shared" si="1"/>
        <v>11.210000000000008</v>
      </c>
      <c r="D15" s="66">
        <f t="shared" si="0"/>
        <v>15.220000000000008</v>
      </c>
      <c r="E15" s="66">
        <f t="shared" si="0"/>
        <v>23.760000000000009</v>
      </c>
      <c r="F15" s="66">
        <f t="shared" si="0"/>
        <v>108.20999999999997</v>
      </c>
      <c r="G15" s="66">
        <f t="shared" si="0"/>
        <v>11.210000000000008</v>
      </c>
      <c r="H15" s="63"/>
    </row>
    <row r="16" spans="1:12" ht="14.4">
      <c r="A16" s="64">
        <v>13</v>
      </c>
      <c r="B16" s="66">
        <f t="shared" si="1"/>
        <v>9.0700000000000092</v>
      </c>
      <c r="C16" s="66">
        <f t="shared" si="1"/>
        <v>11.260000000000009</v>
      </c>
      <c r="D16" s="66">
        <f t="shared" si="0"/>
        <v>15.270000000000008</v>
      </c>
      <c r="E16" s="66">
        <f t="shared" si="0"/>
        <v>23.810000000000009</v>
      </c>
      <c r="F16" s="66">
        <f t="shared" si="0"/>
        <v>108.25999999999996</v>
      </c>
      <c r="G16" s="66">
        <f t="shared" si="0"/>
        <v>11.260000000000009</v>
      </c>
      <c r="H16" s="63"/>
    </row>
    <row r="17" spans="1:8" ht="14.4">
      <c r="A17" s="64">
        <v>14</v>
      </c>
      <c r="B17" s="66">
        <f t="shared" si="1"/>
        <v>9.1200000000000099</v>
      </c>
      <c r="C17" s="66">
        <f t="shared" si="1"/>
        <v>11.310000000000009</v>
      </c>
      <c r="D17" s="66">
        <f t="shared" si="0"/>
        <v>15.320000000000009</v>
      </c>
      <c r="E17" s="66">
        <f t="shared" si="0"/>
        <v>23.86000000000001</v>
      </c>
      <c r="F17" s="66">
        <f t="shared" si="0"/>
        <v>108.30999999999996</v>
      </c>
      <c r="G17" s="66">
        <f t="shared" si="0"/>
        <v>11.310000000000009</v>
      </c>
      <c r="H17" s="63"/>
    </row>
    <row r="18" spans="1:8" ht="14.4">
      <c r="A18" s="64">
        <v>15</v>
      </c>
      <c r="B18" s="66">
        <f t="shared" si="1"/>
        <v>9.1700000000000106</v>
      </c>
      <c r="C18" s="66">
        <f t="shared" si="1"/>
        <v>11.36000000000001</v>
      </c>
      <c r="D18" s="66">
        <f t="shared" si="0"/>
        <v>15.37000000000001</v>
      </c>
      <c r="E18" s="66">
        <f t="shared" si="0"/>
        <v>23.910000000000011</v>
      </c>
      <c r="F18" s="66">
        <f t="shared" si="0"/>
        <v>108.35999999999996</v>
      </c>
      <c r="G18" s="66">
        <f t="shared" si="0"/>
        <v>11.36000000000001</v>
      </c>
      <c r="H18" s="63"/>
    </row>
    <row r="19" spans="1:8" ht="14.4">
      <c r="A19" s="64">
        <v>16</v>
      </c>
      <c r="B19" s="66">
        <f t="shared" si="1"/>
        <v>9.2200000000000113</v>
      </c>
      <c r="C19" s="66">
        <f t="shared" si="1"/>
        <v>11.410000000000011</v>
      </c>
      <c r="D19" s="66">
        <f t="shared" si="0"/>
        <v>15.420000000000011</v>
      </c>
      <c r="E19" s="66">
        <f t="shared" si="0"/>
        <v>23.960000000000012</v>
      </c>
      <c r="F19" s="66">
        <f t="shared" si="0"/>
        <v>108.40999999999995</v>
      </c>
      <c r="G19" s="66">
        <f t="shared" si="0"/>
        <v>11.410000000000011</v>
      </c>
      <c r="H19" s="63"/>
    </row>
    <row r="20" spans="1:8" ht="14.4">
      <c r="A20" s="64">
        <v>17</v>
      </c>
      <c r="B20" s="66">
        <f t="shared" si="1"/>
        <v>9.270000000000012</v>
      </c>
      <c r="C20" s="66">
        <f t="shared" si="1"/>
        <v>11.460000000000012</v>
      </c>
      <c r="D20" s="66">
        <f t="shared" si="1"/>
        <v>15.470000000000011</v>
      </c>
      <c r="E20" s="66">
        <f t="shared" si="1"/>
        <v>24.010000000000012</v>
      </c>
      <c r="F20" s="66">
        <f t="shared" si="1"/>
        <v>108.45999999999995</v>
      </c>
      <c r="G20" s="66">
        <f t="shared" si="1"/>
        <v>11.460000000000012</v>
      </c>
      <c r="H20" s="63"/>
    </row>
    <row r="21" spans="1:8" ht="14.4">
      <c r="A21" s="64">
        <v>18</v>
      </c>
      <c r="B21" s="66">
        <f t="shared" si="1"/>
        <v>9.3200000000000127</v>
      </c>
      <c r="C21" s="66">
        <f t="shared" si="1"/>
        <v>11.510000000000012</v>
      </c>
      <c r="D21" s="66">
        <f t="shared" si="1"/>
        <v>15.520000000000012</v>
      </c>
      <c r="E21" s="66">
        <f t="shared" si="1"/>
        <v>24.060000000000013</v>
      </c>
      <c r="F21" s="66">
        <f t="shared" si="1"/>
        <v>108.50999999999995</v>
      </c>
      <c r="G21" s="66">
        <f t="shared" si="1"/>
        <v>11.510000000000012</v>
      </c>
      <c r="H21" s="63"/>
    </row>
    <row r="22" spans="1:8" ht="14.4">
      <c r="A22" s="64">
        <v>19</v>
      </c>
      <c r="B22" s="66">
        <f t="shared" ref="B22:G28" si="2">+B21+0.05</f>
        <v>9.3700000000000134</v>
      </c>
      <c r="C22" s="66">
        <f t="shared" si="2"/>
        <v>11.560000000000013</v>
      </c>
      <c r="D22" s="66">
        <f t="shared" si="2"/>
        <v>15.570000000000013</v>
      </c>
      <c r="E22" s="66">
        <f t="shared" si="2"/>
        <v>24.110000000000014</v>
      </c>
      <c r="F22" s="66">
        <f t="shared" si="2"/>
        <v>108.55999999999995</v>
      </c>
      <c r="G22" s="66">
        <f t="shared" si="2"/>
        <v>11.560000000000013</v>
      </c>
      <c r="H22" s="63"/>
    </row>
    <row r="23" spans="1:8" ht="14.4">
      <c r="A23" s="64">
        <v>20</v>
      </c>
      <c r="B23" s="66">
        <f t="shared" si="2"/>
        <v>9.4200000000000141</v>
      </c>
      <c r="C23" s="66">
        <f t="shared" si="2"/>
        <v>11.610000000000014</v>
      </c>
      <c r="D23" s="66">
        <f t="shared" si="2"/>
        <v>15.620000000000013</v>
      </c>
      <c r="E23" s="66">
        <f t="shared" si="2"/>
        <v>24.160000000000014</v>
      </c>
      <c r="F23" s="66">
        <f t="shared" si="2"/>
        <v>108.60999999999994</v>
      </c>
      <c r="G23" s="66">
        <f t="shared" si="2"/>
        <v>11.610000000000014</v>
      </c>
      <c r="H23" s="63"/>
    </row>
    <row r="24" spans="1:8" ht="14.4">
      <c r="A24" s="64">
        <v>21</v>
      </c>
      <c r="B24" s="66">
        <f t="shared" si="2"/>
        <v>9.4700000000000149</v>
      </c>
      <c r="C24" s="66">
        <f t="shared" si="2"/>
        <v>11.660000000000014</v>
      </c>
      <c r="D24" s="66">
        <f t="shared" si="2"/>
        <v>15.670000000000014</v>
      </c>
      <c r="E24" s="66">
        <f t="shared" si="2"/>
        <v>24.210000000000015</v>
      </c>
      <c r="F24" s="66">
        <f t="shared" si="2"/>
        <v>108.65999999999994</v>
      </c>
      <c r="G24" s="66">
        <f t="shared" si="2"/>
        <v>11.660000000000014</v>
      </c>
      <c r="H24" s="63"/>
    </row>
    <row r="25" spans="1:8" ht="14.4">
      <c r="A25" s="64">
        <v>22</v>
      </c>
      <c r="B25" s="66">
        <f t="shared" si="2"/>
        <v>9.5200000000000156</v>
      </c>
      <c r="C25" s="66">
        <f t="shared" si="2"/>
        <v>11.710000000000015</v>
      </c>
      <c r="D25" s="66">
        <f t="shared" si="2"/>
        <v>15.720000000000015</v>
      </c>
      <c r="E25" s="66">
        <f t="shared" si="2"/>
        <v>24.260000000000016</v>
      </c>
      <c r="F25" s="66">
        <f t="shared" si="2"/>
        <v>108.70999999999994</v>
      </c>
      <c r="G25" s="66">
        <f t="shared" si="2"/>
        <v>11.710000000000015</v>
      </c>
      <c r="H25" s="63"/>
    </row>
    <row r="26" spans="1:8" ht="14.4">
      <c r="A26" s="64">
        <v>23</v>
      </c>
      <c r="B26" s="66">
        <f t="shared" si="2"/>
        <v>9.5700000000000163</v>
      </c>
      <c r="C26" s="66">
        <f t="shared" si="2"/>
        <v>11.760000000000016</v>
      </c>
      <c r="D26" s="66">
        <f t="shared" si="2"/>
        <v>15.770000000000016</v>
      </c>
      <c r="E26" s="66">
        <f t="shared" si="2"/>
        <v>24.310000000000016</v>
      </c>
      <c r="F26" s="66">
        <f t="shared" si="2"/>
        <v>108.75999999999993</v>
      </c>
      <c r="G26" s="66">
        <f t="shared" si="2"/>
        <v>11.760000000000016</v>
      </c>
      <c r="H26" s="63"/>
    </row>
    <row r="27" spans="1:8" ht="14.4">
      <c r="A27" s="64">
        <v>24</v>
      </c>
      <c r="B27" s="66">
        <f t="shared" si="2"/>
        <v>9.620000000000017</v>
      </c>
      <c r="C27" s="66">
        <f t="shared" si="2"/>
        <v>11.810000000000016</v>
      </c>
      <c r="D27" s="66">
        <f t="shared" si="2"/>
        <v>15.820000000000016</v>
      </c>
      <c r="E27" s="66">
        <f t="shared" si="2"/>
        <v>24.360000000000017</v>
      </c>
      <c r="F27" s="66">
        <f t="shared" si="2"/>
        <v>108.80999999999993</v>
      </c>
      <c r="G27" s="66">
        <f t="shared" si="2"/>
        <v>11.810000000000016</v>
      </c>
      <c r="H27" s="63"/>
    </row>
    <row r="28" spans="1:8" ht="14.4">
      <c r="A28" s="64">
        <v>25</v>
      </c>
      <c r="B28" s="66">
        <f t="shared" si="2"/>
        <v>9.6700000000000177</v>
      </c>
      <c r="C28" s="66">
        <f t="shared" si="2"/>
        <v>11.860000000000017</v>
      </c>
      <c r="D28" s="66">
        <f t="shared" si="2"/>
        <v>15.870000000000017</v>
      </c>
      <c r="E28" s="66">
        <f t="shared" si="2"/>
        <v>24.410000000000018</v>
      </c>
      <c r="F28" s="66">
        <f t="shared" si="2"/>
        <v>108.85999999999993</v>
      </c>
      <c r="G28" s="66">
        <f t="shared" si="2"/>
        <v>11.860000000000017</v>
      </c>
      <c r="H28" s="63"/>
    </row>
    <row r="30" spans="1:8" ht="89.4" customHeight="1">
      <c r="A30" s="326" t="s">
        <v>97</v>
      </c>
      <c r="B30" s="327"/>
      <c r="C30" s="327"/>
      <c r="D30" s="327"/>
      <c r="E30" s="327"/>
      <c r="F30" s="327"/>
      <c r="G30" s="327"/>
      <c r="H30" s="327"/>
    </row>
  </sheetData>
  <sheetProtection algorithmName="SHA-512" hashValue="9Mn6OBOz8tNYmy+IPYdvgL2huk8WyDHHcnJIx3CBmHV5/125LneteCajSVVMKhUAvgiw2v0vk4ysrHPK0sZ+YA==" saltValue="gIxU4+suppzoM1T3sZr8cw==" spinCount="100000" sheet="1" objects="1" scenarios="1"/>
  <mergeCells count="2">
    <mergeCell ref="A30:H30"/>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sqref="A1:N1"/>
    </sheetView>
  </sheetViews>
  <sheetFormatPr defaultRowHeight="13.2"/>
  <cols>
    <col min="1" max="1" width="12.88671875" bestFit="1" customWidth="1"/>
    <col min="2" max="7" width="8.6640625" customWidth="1"/>
    <col min="8" max="8" width="9.109375" bestFit="1" customWidth="1"/>
    <col min="9" max="14" width="8.6640625" customWidth="1"/>
  </cols>
  <sheetData>
    <row r="1" spans="1:17" ht="48" customHeight="1">
      <c r="A1" s="329" t="s">
        <v>113</v>
      </c>
      <c r="B1" s="330"/>
      <c r="C1" s="330"/>
      <c r="D1" s="330"/>
      <c r="E1" s="330"/>
      <c r="F1" s="330"/>
      <c r="G1" s="330"/>
      <c r="H1" s="330"/>
      <c r="I1" s="330"/>
      <c r="J1" s="330"/>
      <c r="K1" s="330"/>
      <c r="L1" s="330"/>
      <c r="M1" s="330"/>
      <c r="N1" s="331"/>
    </row>
    <row r="2" spans="1:17">
      <c r="Q2" s="77" t="s">
        <v>117</v>
      </c>
    </row>
    <row r="3" spans="1:17">
      <c r="B3" s="332" t="s">
        <v>99</v>
      </c>
      <c r="C3" s="333"/>
      <c r="D3" s="333"/>
      <c r="E3" s="333"/>
      <c r="F3" s="333"/>
      <c r="G3" s="333"/>
      <c r="H3" s="333"/>
      <c r="I3" s="333"/>
      <c r="J3" s="333"/>
      <c r="K3" s="333"/>
      <c r="L3" s="333"/>
      <c r="M3" s="333"/>
      <c r="N3" s="334"/>
      <c r="Q3" s="77" t="s">
        <v>116</v>
      </c>
    </row>
    <row r="4" spans="1:17" ht="66">
      <c r="A4" s="67" t="s">
        <v>100</v>
      </c>
      <c r="B4" s="68" t="s">
        <v>101</v>
      </c>
      <c r="C4" s="68" t="s">
        <v>102</v>
      </c>
      <c r="D4" s="68" t="s">
        <v>103</v>
      </c>
      <c r="E4" s="68" t="s">
        <v>104</v>
      </c>
      <c r="F4" s="68" t="s">
        <v>105</v>
      </c>
      <c r="G4" s="76" t="s">
        <v>115</v>
      </c>
      <c r="H4" s="78" t="s">
        <v>119</v>
      </c>
      <c r="I4" s="68" t="s">
        <v>106</v>
      </c>
      <c r="J4" s="68" t="s">
        <v>107</v>
      </c>
      <c r="K4" s="68" t="s">
        <v>108</v>
      </c>
      <c r="L4" s="68" t="s">
        <v>109</v>
      </c>
      <c r="M4" s="68" t="s">
        <v>110</v>
      </c>
      <c r="N4" s="68" t="s">
        <v>111</v>
      </c>
      <c r="O4" s="76" t="s">
        <v>114</v>
      </c>
      <c r="P4" s="78" t="s">
        <v>120</v>
      </c>
      <c r="Q4" s="77" t="s">
        <v>118</v>
      </c>
    </row>
    <row r="5" spans="1:17">
      <c r="A5" s="69">
        <v>0</v>
      </c>
      <c r="B5" s="70">
        <v>62.44</v>
      </c>
      <c r="C5" s="70">
        <v>69.680000000000007</v>
      </c>
      <c r="D5" s="70">
        <v>80.260000000000005</v>
      </c>
      <c r="E5" s="70">
        <v>97.98</v>
      </c>
      <c r="F5" s="70">
        <v>169.11</v>
      </c>
      <c r="G5" s="70">
        <v>14.52</v>
      </c>
      <c r="H5" s="71">
        <v>14.52</v>
      </c>
      <c r="I5" s="70">
        <v>10.66</v>
      </c>
      <c r="J5" s="70">
        <v>10.66</v>
      </c>
      <c r="K5" s="72">
        <v>19.07</v>
      </c>
      <c r="L5" s="72">
        <v>19.07</v>
      </c>
      <c r="M5" s="72">
        <v>19.07</v>
      </c>
      <c r="N5" s="72">
        <v>19.07</v>
      </c>
      <c r="O5" s="70">
        <v>16.29</v>
      </c>
      <c r="P5" s="70">
        <v>16.29</v>
      </c>
    </row>
    <row r="6" spans="1:17">
      <c r="A6" s="73">
        <v>1</v>
      </c>
      <c r="B6" s="74">
        <f t="shared" ref="B6:P21" si="0">B5+0.05</f>
        <v>62.489999999999995</v>
      </c>
      <c r="C6" s="74">
        <f t="shared" si="0"/>
        <v>69.73</v>
      </c>
      <c r="D6" s="74">
        <f t="shared" si="0"/>
        <v>80.31</v>
      </c>
      <c r="E6" s="74">
        <f t="shared" si="0"/>
        <v>98.03</v>
      </c>
      <c r="F6" s="74">
        <f t="shared" si="0"/>
        <v>169.16000000000003</v>
      </c>
      <c r="G6" s="74">
        <f t="shared" si="0"/>
        <v>14.57</v>
      </c>
      <c r="H6" s="74">
        <f t="shared" si="0"/>
        <v>14.57</v>
      </c>
      <c r="I6" s="74">
        <f t="shared" si="0"/>
        <v>10.71</v>
      </c>
      <c r="J6" s="74">
        <f t="shared" si="0"/>
        <v>10.71</v>
      </c>
      <c r="K6" s="74">
        <f t="shared" si="0"/>
        <v>19.12</v>
      </c>
      <c r="L6" s="74">
        <f t="shared" si="0"/>
        <v>19.12</v>
      </c>
      <c r="M6" s="74">
        <f t="shared" si="0"/>
        <v>19.12</v>
      </c>
      <c r="N6" s="74">
        <f t="shared" si="0"/>
        <v>19.12</v>
      </c>
      <c r="O6" s="74">
        <f t="shared" si="0"/>
        <v>16.34</v>
      </c>
      <c r="P6" s="74">
        <f t="shared" si="0"/>
        <v>16.34</v>
      </c>
    </row>
    <row r="7" spans="1:17">
      <c r="A7" s="69">
        <v>2</v>
      </c>
      <c r="B7" s="74">
        <f t="shared" si="0"/>
        <v>62.539999999999992</v>
      </c>
      <c r="C7" s="74">
        <f t="shared" si="0"/>
        <v>69.78</v>
      </c>
      <c r="D7" s="74">
        <f t="shared" si="0"/>
        <v>80.36</v>
      </c>
      <c r="E7" s="74">
        <f t="shared" si="0"/>
        <v>98.08</v>
      </c>
      <c r="F7" s="74">
        <f t="shared" si="0"/>
        <v>169.21000000000004</v>
      </c>
      <c r="G7" s="74">
        <f t="shared" si="0"/>
        <v>14.620000000000001</v>
      </c>
      <c r="H7" s="74">
        <f t="shared" si="0"/>
        <v>14.620000000000001</v>
      </c>
      <c r="I7" s="74">
        <f t="shared" si="0"/>
        <v>10.760000000000002</v>
      </c>
      <c r="J7" s="74">
        <f t="shared" si="0"/>
        <v>10.760000000000002</v>
      </c>
      <c r="K7" s="74">
        <f t="shared" si="0"/>
        <v>19.170000000000002</v>
      </c>
      <c r="L7" s="74">
        <f t="shared" si="0"/>
        <v>19.170000000000002</v>
      </c>
      <c r="M7" s="74">
        <f t="shared" si="0"/>
        <v>19.170000000000002</v>
      </c>
      <c r="N7" s="74">
        <f t="shared" si="0"/>
        <v>19.170000000000002</v>
      </c>
      <c r="O7" s="74">
        <f t="shared" si="0"/>
        <v>16.39</v>
      </c>
      <c r="P7" s="74">
        <f t="shared" si="0"/>
        <v>16.39</v>
      </c>
    </row>
    <row r="8" spans="1:17">
      <c r="A8" s="69">
        <v>3</v>
      </c>
      <c r="B8" s="74">
        <f t="shared" si="0"/>
        <v>62.589999999999989</v>
      </c>
      <c r="C8" s="74">
        <f t="shared" si="0"/>
        <v>69.83</v>
      </c>
      <c r="D8" s="74">
        <f t="shared" si="0"/>
        <v>80.41</v>
      </c>
      <c r="E8" s="74">
        <f t="shared" si="0"/>
        <v>98.13</v>
      </c>
      <c r="F8" s="74">
        <f t="shared" si="0"/>
        <v>169.26000000000005</v>
      </c>
      <c r="G8" s="74">
        <f t="shared" si="0"/>
        <v>14.670000000000002</v>
      </c>
      <c r="H8" s="74">
        <f t="shared" si="0"/>
        <v>14.670000000000002</v>
      </c>
      <c r="I8" s="74">
        <f t="shared" si="0"/>
        <v>10.810000000000002</v>
      </c>
      <c r="J8" s="74">
        <f t="shared" si="0"/>
        <v>10.810000000000002</v>
      </c>
      <c r="K8" s="74">
        <f t="shared" si="0"/>
        <v>19.220000000000002</v>
      </c>
      <c r="L8" s="74">
        <f t="shared" si="0"/>
        <v>19.220000000000002</v>
      </c>
      <c r="M8" s="74">
        <f t="shared" si="0"/>
        <v>19.220000000000002</v>
      </c>
      <c r="N8" s="74">
        <f t="shared" si="0"/>
        <v>19.220000000000002</v>
      </c>
      <c r="O8" s="74">
        <f t="shared" si="0"/>
        <v>16.440000000000001</v>
      </c>
      <c r="P8" s="74">
        <f t="shared" si="0"/>
        <v>16.440000000000001</v>
      </c>
    </row>
    <row r="9" spans="1:17">
      <c r="A9" s="69">
        <v>4</v>
      </c>
      <c r="B9" s="74">
        <f t="shared" si="0"/>
        <v>62.639999999999986</v>
      </c>
      <c r="C9" s="74">
        <f t="shared" si="0"/>
        <v>69.88</v>
      </c>
      <c r="D9" s="74">
        <f t="shared" si="0"/>
        <v>80.459999999999994</v>
      </c>
      <c r="E9" s="74">
        <f t="shared" si="0"/>
        <v>98.179999999999993</v>
      </c>
      <c r="F9" s="74">
        <f t="shared" si="0"/>
        <v>169.31000000000006</v>
      </c>
      <c r="G9" s="74">
        <f t="shared" si="0"/>
        <v>14.720000000000002</v>
      </c>
      <c r="H9" s="74">
        <f t="shared" si="0"/>
        <v>14.720000000000002</v>
      </c>
      <c r="I9" s="74">
        <f t="shared" si="0"/>
        <v>10.860000000000003</v>
      </c>
      <c r="J9" s="74">
        <f t="shared" si="0"/>
        <v>10.860000000000003</v>
      </c>
      <c r="K9" s="74">
        <f t="shared" si="0"/>
        <v>19.270000000000003</v>
      </c>
      <c r="L9" s="74">
        <f t="shared" si="0"/>
        <v>19.270000000000003</v>
      </c>
      <c r="M9" s="74">
        <f t="shared" si="0"/>
        <v>19.270000000000003</v>
      </c>
      <c r="N9" s="74">
        <f t="shared" si="0"/>
        <v>19.270000000000003</v>
      </c>
      <c r="O9" s="74">
        <f t="shared" si="0"/>
        <v>16.490000000000002</v>
      </c>
      <c r="P9" s="74">
        <f t="shared" si="0"/>
        <v>16.490000000000002</v>
      </c>
    </row>
    <row r="10" spans="1:17">
      <c r="A10" s="69">
        <v>5</v>
      </c>
      <c r="B10" s="74">
        <f t="shared" si="0"/>
        <v>62.689999999999984</v>
      </c>
      <c r="C10" s="74">
        <f t="shared" si="0"/>
        <v>69.929999999999993</v>
      </c>
      <c r="D10" s="74">
        <f t="shared" si="0"/>
        <v>80.509999999999991</v>
      </c>
      <c r="E10" s="74">
        <f t="shared" si="0"/>
        <v>98.22999999999999</v>
      </c>
      <c r="F10" s="74">
        <f t="shared" si="0"/>
        <v>169.36000000000007</v>
      </c>
      <c r="G10" s="74">
        <f t="shared" si="0"/>
        <v>14.770000000000003</v>
      </c>
      <c r="H10" s="74">
        <f t="shared" si="0"/>
        <v>14.770000000000003</v>
      </c>
      <c r="I10" s="74">
        <f t="shared" si="0"/>
        <v>10.910000000000004</v>
      </c>
      <c r="J10" s="74">
        <f t="shared" si="0"/>
        <v>10.910000000000004</v>
      </c>
      <c r="K10" s="74">
        <f t="shared" si="0"/>
        <v>19.320000000000004</v>
      </c>
      <c r="L10" s="74">
        <f t="shared" si="0"/>
        <v>19.320000000000004</v>
      </c>
      <c r="M10" s="74">
        <f t="shared" si="0"/>
        <v>19.320000000000004</v>
      </c>
      <c r="N10" s="74">
        <f t="shared" si="0"/>
        <v>19.320000000000004</v>
      </c>
      <c r="O10" s="74">
        <f t="shared" si="0"/>
        <v>16.540000000000003</v>
      </c>
      <c r="P10" s="74">
        <f t="shared" si="0"/>
        <v>16.540000000000003</v>
      </c>
    </row>
    <row r="11" spans="1:17">
      <c r="A11" s="69">
        <v>6</v>
      </c>
      <c r="B11" s="74">
        <f t="shared" si="0"/>
        <v>62.739999999999981</v>
      </c>
      <c r="C11" s="74">
        <f t="shared" si="0"/>
        <v>69.97999999999999</v>
      </c>
      <c r="D11" s="74">
        <f t="shared" si="0"/>
        <v>80.559999999999988</v>
      </c>
      <c r="E11" s="74">
        <f t="shared" si="0"/>
        <v>98.279999999999987</v>
      </c>
      <c r="F11" s="74">
        <f t="shared" si="0"/>
        <v>169.41000000000008</v>
      </c>
      <c r="G11" s="74">
        <f t="shared" si="0"/>
        <v>14.820000000000004</v>
      </c>
      <c r="H11" s="74">
        <f t="shared" si="0"/>
        <v>14.820000000000004</v>
      </c>
      <c r="I11" s="74">
        <f t="shared" si="0"/>
        <v>10.960000000000004</v>
      </c>
      <c r="J11" s="74">
        <f t="shared" si="0"/>
        <v>10.960000000000004</v>
      </c>
      <c r="K11" s="74">
        <f t="shared" si="0"/>
        <v>19.370000000000005</v>
      </c>
      <c r="L11" s="74">
        <f t="shared" si="0"/>
        <v>19.370000000000005</v>
      </c>
      <c r="M11" s="74">
        <f t="shared" si="0"/>
        <v>19.370000000000005</v>
      </c>
      <c r="N11" s="74">
        <f t="shared" si="0"/>
        <v>19.370000000000005</v>
      </c>
      <c r="O11" s="74">
        <f t="shared" si="0"/>
        <v>16.590000000000003</v>
      </c>
      <c r="P11" s="74">
        <f t="shared" si="0"/>
        <v>16.590000000000003</v>
      </c>
    </row>
    <row r="12" spans="1:17">
      <c r="A12" s="69">
        <v>7</v>
      </c>
      <c r="B12" s="74">
        <f t="shared" si="0"/>
        <v>62.789999999999978</v>
      </c>
      <c r="C12" s="74">
        <f t="shared" si="0"/>
        <v>70.029999999999987</v>
      </c>
      <c r="D12" s="74">
        <f t="shared" si="0"/>
        <v>80.609999999999985</v>
      </c>
      <c r="E12" s="74">
        <f t="shared" si="0"/>
        <v>98.329999999999984</v>
      </c>
      <c r="F12" s="74">
        <f t="shared" si="0"/>
        <v>169.46000000000009</v>
      </c>
      <c r="G12" s="74">
        <f t="shared" si="0"/>
        <v>14.870000000000005</v>
      </c>
      <c r="H12" s="74">
        <f t="shared" si="0"/>
        <v>14.870000000000005</v>
      </c>
      <c r="I12" s="74">
        <f t="shared" si="0"/>
        <v>11.010000000000005</v>
      </c>
      <c r="J12" s="74">
        <f t="shared" si="0"/>
        <v>11.010000000000005</v>
      </c>
      <c r="K12" s="74">
        <f t="shared" si="0"/>
        <v>19.420000000000005</v>
      </c>
      <c r="L12" s="74">
        <f t="shared" si="0"/>
        <v>19.420000000000005</v>
      </c>
      <c r="M12" s="74">
        <f t="shared" si="0"/>
        <v>19.420000000000005</v>
      </c>
      <c r="N12" s="74">
        <f t="shared" si="0"/>
        <v>19.420000000000005</v>
      </c>
      <c r="O12" s="74">
        <f t="shared" si="0"/>
        <v>16.640000000000004</v>
      </c>
      <c r="P12" s="74">
        <f t="shared" si="0"/>
        <v>16.640000000000004</v>
      </c>
    </row>
    <row r="13" spans="1:17">
      <c r="A13" s="69">
        <v>8</v>
      </c>
      <c r="B13" s="74">
        <f t="shared" si="0"/>
        <v>62.839999999999975</v>
      </c>
      <c r="C13" s="74">
        <f t="shared" si="0"/>
        <v>70.079999999999984</v>
      </c>
      <c r="D13" s="74">
        <f t="shared" si="0"/>
        <v>80.659999999999982</v>
      </c>
      <c r="E13" s="74">
        <f t="shared" si="0"/>
        <v>98.379999999999981</v>
      </c>
      <c r="F13" s="74">
        <f t="shared" si="0"/>
        <v>169.5100000000001</v>
      </c>
      <c r="G13" s="74">
        <f t="shared" si="0"/>
        <v>14.920000000000005</v>
      </c>
      <c r="H13" s="74">
        <f t="shared" si="0"/>
        <v>14.920000000000005</v>
      </c>
      <c r="I13" s="74">
        <f t="shared" si="0"/>
        <v>11.060000000000006</v>
      </c>
      <c r="J13" s="74">
        <f t="shared" si="0"/>
        <v>11.060000000000006</v>
      </c>
      <c r="K13" s="74">
        <f t="shared" si="0"/>
        <v>19.470000000000006</v>
      </c>
      <c r="L13" s="74">
        <f t="shared" si="0"/>
        <v>19.470000000000006</v>
      </c>
      <c r="M13" s="74">
        <f t="shared" si="0"/>
        <v>19.470000000000006</v>
      </c>
      <c r="N13" s="74">
        <f t="shared" si="0"/>
        <v>19.470000000000006</v>
      </c>
      <c r="O13" s="74">
        <f t="shared" si="0"/>
        <v>16.690000000000005</v>
      </c>
      <c r="P13" s="74">
        <f t="shared" si="0"/>
        <v>16.690000000000005</v>
      </c>
    </row>
    <row r="14" spans="1:17">
      <c r="A14" s="69">
        <v>9</v>
      </c>
      <c r="B14" s="74">
        <f t="shared" si="0"/>
        <v>62.889999999999972</v>
      </c>
      <c r="C14" s="74">
        <f t="shared" si="0"/>
        <v>70.129999999999981</v>
      </c>
      <c r="D14" s="74">
        <f t="shared" si="0"/>
        <v>80.70999999999998</v>
      </c>
      <c r="E14" s="74">
        <f t="shared" si="0"/>
        <v>98.429999999999978</v>
      </c>
      <c r="F14" s="74">
        <f t="shared" si="0"/>
        <v>169.56000000000012</v>
      </c>
      <c r="G14" s="74">
        <f t="shared" si="0"/>
        <v>14.970000000000006</v>
      </c>
      <c r="H14" s="74">
        <f t="shared" si="0"/>
        <v>14.970000000000006</v>
      </c>
      <c r="I14" s="74">
        <f t="shared" si="0"/>
        <v>11.110000000000007</v>
      </c>
      <c r="J14" s="74">
        <f t="shared" si="0"/>
        <v>11.110000000000007</v>
      </c>
      <c r="K14" s="74">
        <f t="shared" si="0"/>
        <v>19.520000000000007</v>
      </c>
      <c r="L14" s="74">
        <f t="shared" si="0"/>
        <v>19.520000000000007</v>
      </c>
      <c r="M14" s="74">
        <f t="shared" si="0"/>
        <v>19.520000000000007</v>
      </c>
      <c r="N14" s="74">
        <f t="shared" si="0"/>
        <v>19.520000000000007</v>
      </c>
      <c r="O14" s="74">
        <f t="shared" si="0"/>
        <v>16.740000000000006</v>
      </c>
      <c r="P14" s="74">
        <f t="shared" si="0"/>
        <v>16.740000000000006</v>
      </c>
    </row>
    <row r="15" spans="1:17">
      <c r="A15" s="69">
        <v>10</v>
      </c>
      <c r="B15" s="74">
        <f t="shared" si="0"/>
        <v>62.939999999999969</v>
      </c>
      <c r="C15" s="74">
        <f t="shared" si="0"/>
        <v>70.179999999999978</v>
      </c>
      <c r="D15" s="74">
        <f t="shared" si="0"/>
        <v>80.759999999999977</v>
      </c>
      <c r="E15" s="74">
        <f t="shared" si="0"/>
        <v>98.479999999999976</v>
      </c>
      <c r="F15" s="74">
        <f t="shared" si="0"/>
        <v>169.61000000000013</v>
      </c>
      <c r="G15" s="74">
        <f t="shared" si="0"/>
        <v>15.020000000000007</v>
      </c>
      <c r="H15" s="74">
        <f t="shared" si="0"/>
        <v>15.020000000000007</v>
      </c>
      <c r="I15" s="74">
        <f t="shared" si="0"/>
        <v>11.160000000000007</v>
      </c>
      <c r="J15" s="74">
        <f t="shared" si="0"/>
        <v>11.160000000000007</v>
      </c>
      <c r="K15" s="74">
        <f t="shared" si="0"/>
        <v>19.570000000000007</v>
      </c>
      <c r="L15" s="74">
        <f t="shared" si="0"/>
        <v>19.570000000000007</v>
      </c>
      <c r="M15" s="74">
        <f t="shared" si="0"/>
        <v>19.570000000000007</v>
      </c>
      <c r="N15" s="74">
        <f t="shared" si="0"/>
        <v>19.570000000000007</v>
      </c>
      <c r="O15" s="74">
        <f t="shared" si="0"/>
        <v>16.790000000000006</v>
      </c>
      <c r="P15" s="74">
        <f t="shared" si="0"/>
        <v>16.790000000000006</v>
      </c>
    </row>
    <row r="16" spans="1:17">
      <c r="A16" s="69">
        <v>11</v>
      </c>
      <c r="B16" s="74">
        <f t="shared" si="0"/>
        <v>62.989999999999966</v>
      </c>
      <c r="C16" s="74">
        <f t="shared" si="0"/>
        <v>70.229999999999976</v>
      </c>
      <c r="D16" s="74">
        <f t="shared" si="0"/>
        <v>80.809999999999974</v>
      </c>
      <c r="E16" s="74">
        <f t="shared" si="0"/>
        <v>98.529999999999973</v>
      </c>
      <c r="F16" s="74">
        <f t="shared" si="0"/>
        <v>169.66000000000014</v>
      </c>
      <c r="G16" s="74">
        <f t="shared" si="0"/>
        <v>15.070000000000007</v>
      </c>
      <c r="H16" s="74">
        <f t="shared" si="0"/>
        <v>15.070000000000007</v>
      </c>
      <c r="I16" s="74">
        <f t="shared" si="0"/>
        <v>11.210000000000008</v>
      </c>
      <c r="J16" s="74">
        <f t="shared" si="0"/>
        <v>11.210000000000008</v>
      </c>
      <c r="K16" s="74">
        <f t="shared" si="0"/>
        <v>19.620000000000008</v>
      </c>
      <c r="L16" s="74">
        <f t="shared" si="0"/>
        <v>19.620000000000008</v>
      </c>
      <c r="M16" s="74">
        <f t="shared" si="0"/>
        <v>19.620000000000008</v>
      </c>
      <c r="N16" s="74">
        <f t="shared" si="0"/>
        <v>19.620000000000008</v>
      </c>
      <c r="O16" s="74">
        <f t="shared" si="0"/>
        <v>16.840000000000007</v>
      </c>
      <c r="P16" s="74">
        <f t="shared" si="0"/>
        <v>16.840000000000007</v>
      </c>
    </row>
    <row r="17" spans="1:16">
      <c r="A17" s="69">
        <v>12</v>
      </c>
      <c r="B17" s="74">
        <f t="shared" si="0"/>
        <v>63.039999999999964</v>
      </c>
      <c r="C17" s="74">
        <f t="shared" si="0"/>
        <v>70.279999999999973</v>
      </c>
      <c r="D17" s="74">
        <f t="shared" si="0"/>
        <v>80.859999999999971</v>
      </c>
      <c r="E17" s="74">
        <f t="shared" si="0"/>
        <v>98.57999999999997</v>
      </c>
      <c r="F17" s="74">
        <f t="shared" si="0"/>
        <v>169.71000000000015</v>
      </c>
      <c r="G17" s="74">
        <f t="shared" si="0"/>
        <v>15.120000000000008</v>
      </c>
      <c r="H17" s="74">
        <f t="shared" si="0"/>
        <v>15.120000000000008</v>
      </c>
      <c r="I17" s="74">
        <f t="shared" si="0"/>
        <v>11.260000000000009</v>
      </c>
      <c r="J17" s="74">
        <f t="shared" si="0"/>
        <v>11.260000000000009</v>
      </c>
      <c r="K17" s="74">
        <f t="shared" si="0"/>
        <v>19.670000000000009</v>
      </c>
      <c r="L17" s="74">
        <f t="shared" si="0"/>
        <v>19.670000000000009</v>
      </c>
      <c r="M17" s="74">
        <f t="shared" si="0"/>
        <v>19.670000000000009</v>
      </c>
      <c r="N17" s="74">
        <f t="shared" si="0"/>
        <v>19.670000000000009</v>
      </c>
      <c r="O17" s="74">
        <f t="shared" si="0"/>
        <v>16.890000000000008</v>
      </c>
      <c r="P17" s="74">
        <f t="shared" si="0"/>
        <v>16.890000000000008</v>
      </c>
    </row>
    <row r="18" spans="1:16">
      <c r="A18" s="69">
        <v>13</v>
      </c>
      <c r="B18" s="74">
        <f t="shared" si="0"/>
        <v>63.089999999999961</v>
      </c>
      <c r="C18" s="74">
        <f t="shared" si="0"/>
        <v>70.32999999999997</v>
      </c>
      <c r="D18" s="74">
        <f t="shared" si="0"/>
        <v>80.909999999999968</v>
      </c>
      <c r="E18" s="74">
        <f t="shared" si="0"/>
        <v>98.629999999999967</v>
      </c>
      <c r="F18" s="74">
        <f t="shared" si="0"/>
        <v>169.76000000000016</v>
      </c>
      <c r="G18" s="74">
        <f t="shared" si="0"/>
        <v>15.170000000000009</v>
      </c>
      <c r="H18" s="74">
        <f t="shared" si="0"/>
        <v>15.170000000000009</v>
      </c>
      <c r="I18" s="74">
        <f t="shared" si="0"/>
        <v>11.310000000000009</v>
      </c>
      <c r="J18" s="74">
        <f t="shared" si="0"/>
        <v>11.310000000000009</v>
      </c>
      <c r="K18" s="74">
        <f t="shared" si="0"/>
        <v>19.72000000000001</v>
      </c>
      <c r="L18" s="74">
        <f t="shared" si="0"/>
        <v>19.72000000000001</v>
      </c>
      <c r="M18" s="74">
        <f t="shared" si="0"/>
        <v>19.72000000000001</v>
      </c>
      <c r="N18" s="74">
        <f t="shared" si="0"/>
        <v>19.72000000000001</v>
      </c>
      <c r="O18" s="74">
        <f t="shared" si="0"/>
        <v>16.940000000000008</v>
      </c>
      <c r="P18" s="74">
        <f t="shared" si="0"/>
        <v>16.940000000000008</v>
      </c>
    </row>
    <row r="19" spans="1:16">
      <c r="A19" s="75">
        <v>14</v>
      </c>
      <c r="B19" s="74">
        <f t="shared" si="0"/>
        <v>63.139999999999958</v>
      </c>
      <c r="C19" s="74">
        <f t="shared" si="0"/>
        <v>70.379999999999967</v>
      </c>
      <c r="D19" s="74">
        <f t="shared" si="0"/>
        <v>80.959999999999965</v>
      </c>
      <c r="E19" s="74">
        <f t="shared" si="0"/>
        <v>98.679999999999964</v>
      </c>
      <c r="F19" s="74">
        <f t="shared" si="0"/>
        <v>169.81000000000017</v>
      </c>
      <c r="G19" s="74">
        <f t="shared" si="0"/>
        <v>15.22000000000001</v>
      </c>
      <c r="H19" s="74">
        <f t="shared" si="0"/>
        <v>15.22000000000001</v>
      </c>
      <c r="I19" s="74">
        <f t="shared" si="0"/>
        <v>11.36000000000001</v>
      </c>
      <c r="J19" s="74">
        <f t="shared" si="0"/>
        <v>11.36000000000001</v>
      </c>
      <c r="K19" s="74">
        <f t="shared" si="0"/>
        <v>19.77000000000001</v>
      </c>
      <c r="L19" s="74">
        <f t="shared" si="0"/>
        <v>19.77000000000001</v>
      </c>
      <c r="M19" s="74">
        <f t="shared" si="0"/>
        <v>19.77000000000001</v>
      </c>
      <c r="N19" s="74">
        <f t="shared" si="0"/>
        <v>19.77000000000001</v>
      </c>
      <c r="O19" s="74">
        <f t="shared" si="0"/>
        <v>16.990000000000009</v>
      </c>
      <c r="P19" s="74">
        <f t="shared" si="0"/>
        <v>16.990000000000009</v>
      </c>
    </row>
    <row r="20" spans="1:16">
      <c r="A20" s="69">
        <v>15</v>
      </c>
      <c r="B20" s="74">
        <f t="shared" si="0"/>
        <v>63.189999999999955</v>
      </c>
      <c r="C20" s="74">
        <f t="shared" si="0"/>
        <v>70.429999999999964</v>
      </c>
      <c r="D20" s="74">
        <f t="shared" si="0"/>
        <v>81.009999999999962</v>
      </c>
      <c r="E20" s="74">
        <f t="shared" si="0"/>
        <v>98.729999999999961</v>
      </c>
      <c r="F20" s="74">
        <f t="shared" si="0"/>
        <v>169.86000000000018</v>
      </c>
      <c r="G20" s="74">
        <f t="shared" si="0"/>
        <v>15.27000000000001</v>
      </c>
      <c r="H20" s="74">
        <f t="shared" si="0"/>
        <v>15.27000000000001</v>
      </c>
      <c r="I20" s="74">
        <f t="shared" si="0"/>
        <v>11.410000000000011</v>
      </c>
      <c r="J20" s="74">
        <f t="shared" si="0"/>
        <v>11.410000000000011</v>
      </c>
      <c r="K20" s="74">
        <f t="shared" si="0"/>
        <v>19.820000000000011</v>
      </c>
      <c r="L20" s="74">
        <f t="shared" si="0"/>
        <v>19.820000000000011</v>
      </c>
      <c r="M20" s="74">
        <f t="shared" si="0"/>
        <v>19.820000000000011</v>
      </c>
      <c r="N20" s="74">
        <f t="shared" si="0"/>
        <v>19.820000000000011</v>
      </c>
      <c r="O20" s="74">
        <f t="shared" si="0"/>
        <v>17.04000000000001</v>
      </c>
      <c r="P20" s="74">
        <f t="shared" si="0"/>
        <v>17.04000000000001</v>
      </c>
    </row>
    <row r="21" spans="1:16">
      <c r="A21" s="69">
        <v>16</v>
      </c>
      <c r="B21" s="74">
        <f t="shared" si="0"/>
        <v>63.239999999999952</v>
      </c>
      <c r="C21" s="74">
        <f t="shared" si="0"/>
        <v>70.479999999999961</v>
      </c>
      <c r="D21" s="74">
        <f t="shared" si="0"/>
        <v>81.05999999999996</v>
      </c>
      <c r="E21" s="74">
        <f t="shared" si="0"/>
        <v>98.779999999999959</v>
      </c>
      <c r="F21" s="74">
        <f t="shared" si="0"/>
        <v>169.9100000000002</v>
      </c>
      <c r="G21" s="74">
        <f t="shared" si="0"/>
        <v>15.320000000000011</v>
      </c>
      <c r="H21" s="74">
        <f t="shared" si="0"/>
        <v>15.320000000000011</v>
      </c>
      <c r="I21" s="74">
        <f t="shared" si="0"/>
        <v>11.460000000000012</v>
      </c>
      <c r="J21" s="74">
        <f t="shared" si="0"/>
        <v>11.460000000000012</v>
      </c>
      <c r="K21" s="74">
        <f t="shared" si="0"/>
        <v>19.870000000000012</v>
      </c>
      <c r="L21" s="74">
        <f t="shared" si="0"/>
        <v>19.870000000000012</v>
      </c>
      <c r="M21" s="74">
        <f t="shared" si="0"/>
        <v>19.870000000000012</v>
      </c>
      <c r="N21" s="74">
        <f t="shared" si="0"/>
        <v>19.870000000000012</v>
      </c>
      <c r="O21" s="74">
        <f t="shared" si="0"/>
        <v>17.090000000000011</v>
      </c>
      <c r="P21" s="74">
        <f t="shared" si="0"/>
        <v>17.090000000000011</v>
      </c>
    </row>
    <row r="22" spans="1:16">
      <c r="A22" s="69">
        <v>17</v>
      </c>
      <c r="B22" s="74">
        <f t="shared" ref="B22:P30" si="1">B21+0.05</f>
        <v>63.289999999999949</v>
      </c>
      <c r="C22" s="74">
        <f t="shared" si="1"/>
        <v>70.529999999999959</v>
      </c>
      <c r="D22" s="74">
        <f t="shared" si="1"/>
        <v>81.109999999999957</v>
      </c>
      <c r="E22" s="74">
        <f t="shared" si="1"/>
        <v>98.829999999999956</v>
      </c>
      <c r="F22" s="74">
        <f t="shared" si="1"/>
        <v>169.96000000000021</v>
      </c>
      <c r="G22" s="74">
        <f t="shared" si="1"/>
        <v>15.370000000000012</v>
      </c>
      <c r="H22" s="74">
        <f t="shared" si="1"/>
        <v>15.370000000000012</v>
      </c>
      <c r="I22" s="74">
        <f t="shared" si="1"/>
        <v>11.510000000000012</v>
      </c>
      <c r="J22" s="74">
        <f t="shared" si="1"/>
        <v>11.510000000000012</v>
      </c>
      <c r="K22" s="74">
        <f t="shared" si="1"/>
        <v>19.920000000000012</v>
      </c>
      <c r="L22" s="74">
        <f t="shared" si="1"/>
        <v>19.920000000000012</v>
      </c>
      <c r="M22" s="74">
        <f t="shared" si="1"/>
        <v>19.920000000000012</v>
      </c>
      <c r="N22" s="74">
        <f t="shared" si="1"/>
        <v>19.920000000000012</v>
      </c>
      <c r="O22" s="74">
        <f t="shared" si="1"/>
        <v>17.140000000000011</v>
      </c>
      <c r="P22" s="74">
        <f t="shared" si="1"/>
        <v>17.140000000000011</v>
      </c>
    </row>
    <row r="23" spans="1:16">
      <c r="A23" s="69">
        <v>18</v>
      </c>
      <c r="B23" s="74">
        <f t="shared" si="1"/>
        <v>63.339999999999947</v>
      </c>
      <c r="C23" s="74">
        <f t="shared" si="1"/>
        <v>70.579999999999956</v>
      </c>
      <c r="D23" s="74">
        <f t="shared" si="1"/>
        <v>81.159999999999954</v>
      </c>
      <c r="E23" s="74">
        <f t="shared" si="1"/>
        <v>98.879999999999953</v>
      </c>
      <c r="F23" s="74">
        <f t="shared" si="1"/>
        <v>170.01000000000022</v>
      </c>
      <c r="G23" s="74">
        <f t="shared" si="1"/>
        <v>15.420000000000012</v>
      </c>
      <c r="H23" s="74">
        <f t="shared" si="1"/>
        <v>15.420000000000012</v>
      </c>
      <c r="I23" s="74">
        <f t="shared" si="1"/>
        <v>11.560000000000013</v>
      </c>
      <c r="J23" s="74">
        <f t="shared" si="1"/>
        <v>11.560000000000013</v>
      </c>
      <c r="K23" s="74">
        <f t="shared" si="1"/>
        <v>19.970000000000013</v>
      </c>
      <c r="L23" s="74">
        <f t="shared" si="1"/>
        <v>19.970000000000013</v>
      </c>
      <c r="M23" s="74">
        <f t="shared" si="1"/>
        <v>19.970000000000013</v>
      </c>
      <c r="N23" s="74">
        <f t="shared" si="1"/>
        <v>19.970000000000013</v>
      </c>
      <c r="O23" s="74">
        <f t="shared" si="1"/>
        <v>17.190000000000012</v>
      </c>
      <c r="P23" s="74">
        <f t="shared" si="1"/>
        <v>17.190000000000012</v>
      </c>
    </row>
    <row r="24" spans="1:16">
      <c r="A24" s="69">
        <v>19</v>
      </c>
      <c r="B24" s="74">
        <f t="shared" si="1"/>
        <v>63.389999999999944</v>
      </c>
      <c r="C24" s="74">
        <f t="shared" si="1"/>
        <v>70.629999999999953</v>
      </c>
      <c r="D24" s="74">
        <f t="shared" si="1"/>
        <v>81.209999999999951</v>
      </c>
      <c r="E24" s="74">
        <f t="shared" si="1"/>
        <v>98.92999999999995</v>
      </c>
      <c r="F24" s="74">
        <f t="shared" si="1"/>
        <v>170.06000000000023</v>
      </c>
      <c r="G24" s="74">
        <f t="shared" si="1"/>
        <v>15.470000000000013</v>
      </c>
      <c r="H24" s="74">
        <f t="shared" si="1"/>
        <v>15.470000000000013</v>
      </c>
      <c r="I24" s="74">
        <f t="shared" si="1"/>
        <v>11.610000000000014</v>
      </c>
      <c r="J24" s="74">
        <f t="shared" si="1"/>
        <v>11.610000000000014</v>
      </c>
      <c r="K24" s="74">
        <f t="shared" si="1"/>
        <v>20.020000000000014</v>
      </c>
      <c r="L24" s="74">
        <f t="shared" si="1"/>
        <v>20.020000000000014</v>
      </c>
      <c r="M24" s="74">
        <f t="shared" si="1"/>
        <v>20.020000000000014</v>
      </c>
      <c r="N24" s="74">
        <f t="shared" si="1"/>
        <v>20.020000000000014</v>
      </c>
      <c r="O24" s="74">
        <f t="shared" si="1"/>
        <v>17.240000000000013</v>
      </c>
      <c r="P24" s="74">
        <f t="shared" si="1"/>
        <v>17.240000000000013</v>
      </c>
    </row>
    <row r="25" spans="1:16">
      <c r="A25" s="69">
        <v>20</v>
      </c>
      <c r="B25" s="74">
        <f t="shared" si="1"/>
        <v>63.439999999999941</v>
      </c>
      <c r="C25" s="74">
        <f t="shared" si="1"/>
        <v>70.67999999999995</v>
      </c>
      <c r="D25" s="74">
        <f t="shared" si="1"/>
        <v>81.259999999999948</v>
      </c>
      <c r="E25" s="74">
        <f t="shared" si="1"/>
        <v>98.979999999999947</v>
      </c>
      <c r="F25" s="74">
        <f t="shared" si="1"/>
        <v>170.11000000000024</v>
      </c>
      <c r="G25" s="74">
        <f t="shared" si="1"/>
        <v>15.520000000000014</v>
      </c>
      <c r="H25" s="74">
        <f t="shared" si="1"/>
        <v>15.520000000000014</v>
      </c>
      <c r="I25" s="74">
        <f t="shared" si="1"/>
        <v>11.660000000000014</v>
      </c>
      <c r="J25" s="74">
        <f t="shared" si="1"/>
        <v>11.660000000000014</v>
      </c>
      <c r="K25" s="74">
        <f t="shared" si="1"/>
        <v>20.070000000000014</v>
      </c>
      <c r="L25" s="74">
        <f t="shared" si="1"/>
        <v>20.070000000000014</v>
      </c>
      <c r="M25" s="74">
        <f t="shared" si="1"/>
        <v>20.070000000000014</v>
      </c>
      <c r="N25" s="74">
        <f t="shared" si="1"/>
        <v>20.070000000000014</v>
      </c>
      <c r="O25" s="74">
        <f t="shared" si="1"/>
        <v>17.290000000000013</v>
      </c>
      <c r="P25" s="74">
        <f t="shared" si="1"/>
        <v>17.290000000000013</v>
      </c>
    </row>
    <row r="26" spans="1:16">
      <c r="A26" s="69">
        <v>21</v>
      </c>
      <c r="B26" s="74">
        <f t="shared" si="1"/>
        <v>63.489999999999938</v>
      </c>
      <c r="C26" s="74">
        <f t="shared" si="1"/>
        <v>70.729999999999947</v>
      </c>
      <c r="D26" s="74">
        <f t="shared" si="1"/>
        <v>81.309999999999945</v>
      </c>
      <c r="E26" s="74">
        <f t="shared" si="1"/>
        <v>99.029999999999944</v>
      </c>
      <c r="F26" s="74">
        <f t="shared" si="1"/>
        <v>170.16000000000025</v>
      </c>
      <c r="G26" s="74">
        <f t="shared" si="1"/>
        <v>15.570000000000014</v>
      </c>
      <c r="H26" s="74">
        <f t="shared" si="1"/>
        <v>15.570000000000014</v>
      </c>
      <c r="I26" s="74">
        <f t="shared" si="1"/>
        <v>11.710000000000015</v>
      </c>
      <c r="J26" s="74">
        <f t="shared" si="1"/>
        <v>11.710000000000015</v>
      </c>
      <c r="K26" s="74">
        <f t="shared" si="1"/>
        <v>20.120000000000015</v>
      </c>
      <c r="L26" s="74">
        <f t="shared" si="1"/>
        <v>20.120000000000015</v>
      </c>
      <c r="M26" s="74">
        <f t="shared" si="1"/>
        <v>20.120000000000015</v>
      </c>
      <c r="N26" s="74">
        <f t="shared" si="1"/>
        <v>20.120000000000015</v>
      </c>
      <c r="O26" s="74">
        <f t="shared" si="1"/>
        <v>17.340000000000014</v>
      </c>
      <c r="P26" s="74">
        <f t="shared" si="1"/>
        <v>17.340000000000014</v>
      </c>
    </row>
    <row r="27" spans="1:16">
      <c r="A27" s="69">
        <v>22</v>
      </c>
      <c r="B27" s="74">
        <f t="shared" si="1"/>
        <v>63.539999999999935</v>
      </c>
      <c r="C27" s="74">
        <f t="shared" si="1"/>
        <v>70.779999999999944</v>
      </c>
      <c r="D27" s="74">
        <f t="shared" si="1"/>
        <v>81.359999999999943</v>
      </c>
      <c r="E27" s="74">
        <f t="shared" si="1"/>
        <v>99.079999999999941</v>
      </c>
      <c r="F27" s="74">
        <f t="shared" si="1"/>
        <v>170.21000000000026</v>
      </c>
      <c r="G27" s="74">
        <f t="shared" si="1"/>
        <v>15.620000000000015</v>
      </c>
      <c r="H27" s="74">
        <f t="shared" si="1"/>
        <v>15.620000000000015</v>
      </c>
      <c r="I27" s="74">
        <f t="shared" si="1"/>
        <v>11.760000000000016</v>
      </c>
      <c r="J27" s="74">
        <f t="shared" si="1"/>
        <v>11.760000000000016</v>
      </c>
      <c r="K27" s="74">
        <f t="shared" si="1"/>
        <v>20.170000000000016</v>
      </c>
      <c r="L27" s="74">
        <f t="shared" si="1"/>
        <v>20.170000000000016</v>
      </c>
      <c r="M27" s="74">
        <f t="shared" si="1"/>
        <v>20.170000000000016</v>
      </c>
      <c r="N27" s="74">
        <f t="shared" si="1"/>
        <v>20.170000000000016</v>
      </c>
      <c r="O27" s="74">
        <f t="shared" si="1"/>
        <v>17.390000000000015</v>
      </c>
      <c r="P27" s="74">
        <f t="shared" si="1"/>
        <v>17.390000000000015</v>
      </c>
    </row>
    <row r="28" spans="1:16">
      <c r="A28" s="69">
        <v>23</v>
      </c>
      <c r="B28" s="74">
        <f t="shared" si="1"/>
        <v>63.589999999999932</v>
      </c>
      <c r="C28" s="74">
        <f t="shared" si="1"/>
        <v>70.829999999999941</v>
      </c>
      <c r="D28" s="74">
        <f t="shared" si="1"/>
        <v>81.40999999999994</v>
      </c>
      <c r="E28" s="74">
        <f t="shared" si="1"/>
        <v>99.129999999999939</v>
      </c>
      <c r="F28" s="74">
        <f t="shared" si="1"/>
        <v>170.26000000000028</v>
      </c>
      <c r="G28" s="74">
        <f t="shared" si="1"/>
        <v>15.670000000000016</v>
      </c>
      <c r="H28" s="74">
        <f t="shared" si="1"/>
        <v>15.670000000000016</v>
      </c>
      <c r="I28" s="74">
        <f t="shared" si="1"/>
        <v>11.810000000000016</v>
      </c>
      <c r="J28" s="74">
        <f t="shared" si="1"/>
        <v>11.810000000000016</v>
      </c>
      <c r="K28" s="74">
        <f t="shared" si="1"/>
        <v>20.220000000000017</v>
      </c>
      <c r="L28" s="74">
        <f t="shared" si="1"/>
        <v>20.220000000000017</v>
      </c>
      <c r="M28" s="74">
        <f t="shared" si="1"/>
        <v>20.220000000000017</v>
      </c>
      <c r="N28" s="74">
        <f t="shared" si="1"/>
        <v>20.220000000000017</v>
      </c>
      <c r="O28" s="74">
        <f t="shared" si="1"/>
        <v>17.440000000000015</v>
      </c>
      <c r="P28" s="74">
        <f t="shared" si="1"/>
        <v>17.440000000000015</v>
      </c>
    </row>
    <row r="29" spans="1:16">
      <c r="A29" s="69">
        <v>24</v>
      </c>
      <c r="B29" s="74">
        <f t="shared" si="1"/>
        <v>63.63999999999993</v>
      </c>
      <c r="C29" s="74">
        <f t="shared" si="1"/>
        <v>70.879999999999939</v>
      </c>
      <c r="D29" s="74">
        <f t="shared" si="1"/>
        <v>81.459999999999937</v>
      </c>
      <c r="E29" s="74">
        <f t="shared" si="1"/>
        <v>99.179999999999936</v>
      </c>
      <c r="F29" s="74">
        <f t="shared" si="1"/>
        <v>170.31000000000029</v>
      </c>
      <c r="G29" s="74">
        <f t="shared" si="1"/>
        <v>15.720000000000017</v>
      </c>
      <c r="H29" s="74">
        <f t="shared" si="1"/>
        <v>15.720000000000017</v>
      </c>
      <c r="I29" s="74">
        <f t="shared" si="1"/>
        <v>11.860000000000017</v>
      </c>
      <c r="J29" s="74">
        <f t="shared" si="1"/>
        <v>11.860000000000017</v>
      </c>
      <c r="K29" s="74">
        <f t="shared" si="1"/>
        <v>20.270000000000017</v>
      </c>
      <c r="L29" s="74">
        <f t="shared" si="1"/>
        <v>20.270000000000017</v>
      </c>
      <c r="M29" s="74">
        <f t="shared" si="1"/>
        <v>20.270000000000017</v>
      </c>
      <c r="N29" s="74">
        <f t="shared" si="1"/>
        <v>20.270000000000017</v>
      </c>
      <c r="O29" s="74">
        <f t="shared" si="1"/>
        <v>17.490000000000016</v>
      </c>
      <c r="P29" s="74">
        <f t="shared" si="1"/>
        <v>17.490000000000016</v>
      </c>
    </row>
    <row r="30" spans="1:16">
      <c r="A30" s="69">
        <v>25</v>
      </c>
      <c r="B30" s="74">
        <f t="shared" si="1"/>
        <v>63.689999999999927</v>
      </c>
      <c r="C30" s="74">
        <f t="shared" si="1"/>
        <v>70.929999999999936</v>
      </c>
      <c r="D30" s="74">
        <f t="shared" si="1"/>
        <v>81.509999999999934</v>
      </c>
      <c r="E30" s="74">
        <f t="shared" si="1"/>
        <v>99.229999999999933</v>
      </c>
      <c r="F30" s="74">
        <f t="shared" si="1"/>
        <v>170.3600000000003</v>
      </c>
      <c r="G30" s="74">
        <f t="shared" si="1"/>
        <v>15.770000000000017</v>
      </c>
      <c r="H30" s="74">
        <f t="shared" si="1"/>
        <v>15.770000000000017</v>
      </c>
      <c r="I30" s="74">
        <f t="shared" si="1"/>
        <v>11.910000000000018</v>
      </c>
      <c r="J30" s="74">
        <f t="shared" si="1"/>
        <v>11.910000000000018</v>
      </c>
      <c r="K30" s="74">
        <f t="shared" si="1"/>
        <v>20.320000000000018</v>
      </c>
      <c r="L30" s="74">
        <f t="shared" si="1"/>
        <v>20.320000000000018</v>
      </c>
      <c r="M30" s="74">
        <f t="shared" si="1"/>
        <v>20.320000000000018</v>
      </c>
      <c r="N30" s="74">
        <f t="shared" si="1"/>
        <v>20.320000000000018</v>
      </c>
      <c r="O30" s="74">
        <f t="shared" si="1"/>
        <v>17.540000000000017</v>
      </c>
      <c r="P30" s="74">
        <f t="shared" si="1"/>
        <v>17.540000000000017</v>
      </c>
    </row>
    <row r="32" spans="1:16" ht="49.8" customHeight="1">
      <c r="A32" s="335" t="s">
        <v>112</v>
      </c>
      <c r="B32" s="336"/>
      <c r="C32" s="336"/>
      <c r="D32" s="336"/>
      <c r="E32" s="336"/>
      <c r="F32" s="336"/>
      <c r="G32" s="336"/>
      <c r="H32" s="336"/>
      <c r="I32" s="336"/>
      <c r="J32" s="336"/>
      <c r="K32" s="336"/>
      <c r="L32" s="336"/>
      <c r="M32" s="336"/>
      <c r="N32" s="336"/>
    </row>
  </sheetData>
  <sheetProtection algorithmName="SHA-512" hashValue="XbYuh2eUlHXCM192aavOMQlg1+pRcsxjpVD3oyhUO8bL/Wk6ZGH8w7wLm3VlCVnMfT0HvAGsqU7CwM/3kpMXIQ==" saltValue="4wRtGavGqJYki8HhhWM0TQ==" spinCount="100000" sheet="1" objects="1" scenarios="1"/>
  <mergeCells count="3">
    <mergeCell ref="A1:N1"/>
    <mergeCell ref="B3:N3"/>
    <mergeCell ref="A32:N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Y2PHC7Y2YW5Y-1871477060-72</_dlc_DocId>
    <_dlc_DocIdUrl xmlns="ea37a463-b99d-470c-8a85-4153a11441a9">
      <Url>https://txhhs.sharepoint.com/sites/hhsc/fs/ra/ltss/_layouts/15/DocIdRedir.aspx?ID=Y2PHC7Y2YW5Y-1871477060-72</Url>
      <Description>Y2PHC7Y2YW5Y-1871477060-72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712" ma:contentTypeDescription="Create a new document." ma:contentTypeScope="" ma:versionID="39c7060cab12ad68dfe341dd7476c424">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57fd33ca68d502a452b612845540ef2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CB62B-D200-485C-AB9E-FCC2D27730FE}">
  <ds:schemaRefs>
    <ds:schemaRef ds:uri="http://schemas.microsoft.com/sharepoint/events"/>
  </ds:schemaRefs>
</ds:datastoreItem>
</file>

<file path=customXml/itemProps2.xml><?xml version="1.0" encoding="utf-8"?>
<ds:datastoreItem xmlns:ds="http://schemas.openxmlformats.org/officeDocument/2006/customXml" ds:itemID="{450885E7-C8F8-4631-9B4E-AF1812B02A12}">
  <ds:schemaRef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892c8f4f-e050-4044-8793-43ed188ab5b7"/>
    <ds:schemaRef ds:uri="ea37a463-b99d-470c-8a85-4153a11441a9"/>
    <ds:schemaRef ds:uri="http://www.w3.org/XML/1998/namespace"/>
    <ds:schemaRef ds:uri="http://purl.org/dc/dcmitype/"/>
  </ds:schemaRefs>
</ds:datastoreItem>
</file>

<file path=customXml/itemProps3.xml><?xml version="1.0" encoding="utf-8"?>
<ds:datastoreItem xmlns:ds="http://schemas.openxmlformats.org/officeDocument/2006/customXml" ds:itemID="{F7C13FF0-C024-4B5E-8370-604BF49D7265}">
  <ds:schemaRefs>
    <ds:schemaRef ds:uri="http://schemas.microsoft.com/sharepoint/v3/contenttype/forms"/>
  </ds:schemaRefs>
</ds:datastoreItem>
</file>

<file path=customXml/itemProps4.xml><?xml version="1.0" encoding="utf-8"?>
<ds:datastoreItem xmlns:ds="http://schemas.openxmlformats.org/officeDocument/2006/customXml" ds:itemID="{4D714410-6F4C-4B1F-9D6F-3A97413EAD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Wages, Taxes and Workers' Comp</vt:lpstr>
      <vt:lpstr>Day Hab Worksheet</vt:lpstr>
      <vt:lpstr>Non-Day Hab Worksheet</vt:lpstr>
      <vt:lpstr>DH Rates</vt:lpstr>
      <vt:lpstr>NDH Rates</vt:lpstr>
      <vt:lpstr>'Day Hab Worksheet'!Print_Area</vt:lpstr>
      <vt:lpstr>'Non-Day Hab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2019-01-31T15:29:48Z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74f8b741-a2b9-4af8-9f82-1b2a52a46b2f</vt:lpwstr>
  </property>
  <property fmtid="{D5CDD505-2E9C-101B-9397-08002B2CF9AE}" pid="4" name="AuthorIds_UIVersion_2048">
    <vt:lpwstr>2206</vt:lpwstr>
  </property>
  <property fmtid="{D5CDD505-2E9C-101B-9397-08002B2CF9AE}" pid="5" name="AuthorIds_UIVersion_2560">
    <vt:lpwstr>2206</vt:lpwstr>
  </property>
</Properties>
</file>