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672868F7-FB5C-481E-88A0-DD7C11846B9A}" xr6:coauthVersionLast="31" xr6:coauthVersionMax="31" xr10:uidLastSave="{00000000-0000-0000-0000-000000000000}"/>
  <bookViews>
    <workbookView xWindow="0" yWindow="-15" windowWidth="6585" windowHeight="5865" tabRatio="891" xr2:uid="{00000000-000D-0000-FFFF-FFFF00000000}"/>
  </bookViews>
  <sheets>
    <sheet name="Wages,Taxes,Workers Comp, Units" sheetId="24" r:id="rId1"/>
    <sheet name="Day Hab Worksheet" sheetId="54" r:id="rId2"/>
    <sheet name="Residential Worksheet" sheetId="59" r:id="rId3"/>
    <sheet name="DH Rates" sheetId="60" r:id="rId4"/>
    <sheet name="Residential Rates" sheetId="61" r:id="rId5"/>
  </sheets>
  <definedNames>
    <definedName name="_xlnm.Print_Area" localSheetId="1">'Day Hab Worksheet'!$A$1:$P$88</definedName>
    <definedName name="_xlnm.Print_Area" localSheetId="2">'Residential Worksheet'!$A$1:$P$86</definedName>
  </definedNames>
  <calcPr calcId="179017"/>
</workbook>
</file>

<file path=xl/calcChain.xml><?xml version="1.0" encoding="utf-8"?>
<calcChain xmlns="http://schemas.openxmlformats.org/spreadsheetml/2006/main">
  <c r="M81" i="59" l="1"/>
  <c r="I65" i="54"/>
  <c r="M24" i="54"/>
  <c r="F24" i="54"/>
  <c r="N18" i="54"/>
  <c r="L45" i="24"/>
  <c r="L38" i="24"/>
  <c r="L26" i="24"/>
  <c r="I81" i="59" l="1"/>
  <c r="N7" i="54" l="1"/>
  <c r="N7" i="59"/>
  <c r="E35" i="54" l="1"/>
  <c r="N17" i="54"/>
  <c r="K62" i="59" l="1"/>
  <c r="K60" i="59"/>
  <c r="K58" i="59"/>
  <c r="K56" i="59"/>
  <c r="K54" i="59"/>
  <c r="K52" i="59"/>
  <c r="K50" i="59"/>
  <c r="K48" i="59"/>
  <c r="K46" i="59"/>
  <c r="K44" i="59"/>
  <c r="K42" i="59"/>
  <c r="K40" i="59"/>
  <c r="K38" i="59"/>
  <c r="K36" i="59"/>
  <c r="K34" i="59"/>
  <c r="G62" i="59"/>
  <c r="G60" i="59"/>
  <c r="G58" i="59"/>
  <c r="G56" i="59"/>
  <c r="G54" i="59"/>
  <c r="G52" i="59"/>
  <c r="G50" i="59"/>
  <c r="G48" i="59"/>
  <c r="G46" i="59"/>
  <c r="G44" i="59"/>
  <c r="G42" i="59"/>
  <c r="G40" i="59"/>
  <c r="G38" i="59"/>
  <c r="G36" i="59"/>
  <c r="G34" i="59"/>
  <c r="C62" i="59"/>
  <c r="C60" i="59"/>
  <c r="C58" i="59"/>
  <c r="C56" i="59"/>
  <c r="C54" i="59"/>
  <c r="C52" i="59"/>
  <c r="C50" i="59"/>
  <c r="C48" i="59"/>
  <c r="C46" i="59"/>
  <c r="C44" i="59"/>
  <c r="C42" i="59"/>
  <c r="C40" i="59"/>
  <c r="C38" i="59"/>
  <c r="C36" i="59"/>
  <c r="C34" i="59"/>
  <c r="M62" i="59" l="1"/>
  <c r="M60" i="59"/>
  <c r="M58" i="59"/>
  <c r="M56" i="59"/>
  <c r="M54" i="59"/>
  <c r="M52" i="59"/>
  <c r="M50" i="59"/>
  <c r="M48" i="59"/>
  <c r="M46" i="59"/>
  <c r="M44" i="59"/>
  <c r="M42" i="59"/>
  <c r="M40" i="59"/>
  <c r="M38" i="59"/>
  <c r="M36" i="59"/>
  <c r="M34" i="59"/>
  <c r="I62" i="59"/>
  <c r="I60" i="59"/>
  <c r="I58" i="59"/>
  <c r="I56" i="59"/>
  <c r="I54" i="59"/>
  <c r="I52" i="59"/>
  <c r="I50" i="59"/>
  <c r="I48" i="59"/>
  <c r="I46" i="59"/>
  <c r="I44" i="59"/>
  <c r="I42" i="59"/>
  <c r="I40" i="59"/>
  <c r="I38" i="59"/>
  <c r="I36" i="59"/>
  <c r="I34" i="59"/>
  <c r="E62" i="59"/>
  <c r="E60" i="59"/>
  <c r="E58" i="59"/>
  <c r="E56" i="59"/>
  <c r="E54" i="59"/>
  <c r="E52" i="59"/>
  <c r="E50" i="59"/>
  <c r="E48" i="59"/>
  <c r="E46" i="59"/>
  <c r="E44" i="59"/>
  <c r="E42" i="59"/>
  <c r="E40" i="59"/>
  <c r="E38" i="59"/>
  <c r="E36" i="59"/>
  <c r="E34" i="59"/>
  <c r="F64" i="59" l="1"/>
  <c r="N6" i="59"/>
  <c r="N17" i="59" s="1"/>
  <c r="I23" i="59"/>
  <c r="K63" i="54"/>
  <c r="G63" i="54"/>
  <c r="C63" i="54"/>
  <c r="K61" i="54"/>
  <c r="G61" i="54"/>
  <c r="C61" i="54"/>
  <c r="K59" i="54"/>
  <c r="G59" i="54"/>
  <c r="C59" i="54"/>
  <c r="K57" i="54"/>
  <c r="G57" i="54"/>
  <c r="C57" i="54"/>
  <c r="K55" i="54"/>
  <c r="G55" i="54"/>
  <c r="C55" i="54"/>
  <c r="K53" i="54"/>
  <c r="G53" i="54"/>
  <c r="C53" i="54"/>
  <c r="K51" i="54"/>
  <c r="G51" i="54"/>
  <c r="C51" i="54"/>
  <c r="K49" i="54"/>
  <c r="G49" i="54"/>
  <c r="C49" i="54"/>
  <c r="K47" i="54"/>
  <c r="G47" i="54"/>
  <c r="C47" i="54"/>
  <c r="K45" i="54"/>
  <c r="G45" i="54"/>
  <c r="C45" i="54"/>
  <c r="K43" i="54"/>
  <c r="G43" i="54"/>
  <c r="C43" i="54"/>
  <c r="K41" i="54"/>
  <c r="G41" i="54"/>
  <c r="C41" i="54"/>
  <c r="K39" i="54"/>
  <c r="G39" i="54"/>
  <c r="C39" i="54"/>
  <c r="K37" i="54"/>
  <c r="G37" i="54"/>
  <c r="C37" i="54"/>
  <c r="K35" i="54"/>
  <c r="G35" i="54"/>
  <c r="C35" i="54"/>
  <c r="I24" i="54"/>
  <c r="N6" i="54"/>
  <c r="C65" i="54" l="1"/>
  <c r="I64" i="59"/>
  <c r="C64" i="59" s="1"/>
  <c r="I76" i="59" l="1"/>
  <c r="M64" i="59"/>
  <c r="F69" i="59" s="1"/>
  <c r="M63" i="54" l="1"/>
  <c r="M61" i="54"/>
  <c r="M59" i="54"/>
  <c r="M57" i="54"/>
  <c r="M55" i="54"/>
  <c r="M53" i="54"/>
  <c r="M51" i="54"/>
  <c r="M49" i="54"/>
  <c r="M47" i="54"/>
  <c r="M45" i="54"/>
  <c r="I63" i="54"/>
  <c r="I61" i="54"/>
  <c r="I59" i="54"/>
  <c r="I57" i="54"/>
  <c r="I55" i="54"/>
  <c r="I53" i="54"/>
  <c r="I51" i="54"/>
  <c r="I49" i="54"/>
  <c r="I47" i="54"/>
  <c r="I45" i="54"/>
  <c r="E63" i="54"/>
  <c r="E61" i="54"/>
  <c r="E59" i="54"/>
  <c r="E57" i="54"/>
  <c r="E55" i="54"/>
  <c r="E53" i="54"/>
  <c r="E51" i="54"/>
  <c r="E49" i="54"/>
  <c r="E47" i="54"/>
  <c r="E45" i="54"/>
  <c r="M43" i="54"/>
  <c r="M41" i="54"/>
  <c r="M39" i="54"/>
  <c r="M37" i="54"/>
  <c r="M35" i="54"/>
  <c r="I43" i="54"/>
  <c r="I41" i="54"/>
  <c r="I39" i="54"/>
  <c r="I37" i="54"/>
  <c r="I35" i="54"/>
  <c r="E43" i="54"/>
  <c r="E41" i="54"/>
  <c r="E39" i="54"/>
  <c r="E37" i="54"/>
  <c r="R5" i="61" l="1"/>
  <c r="R6" i="61" s="1"/>
  <c r="R7" i="61" s="1"/>
  <c r="R8" i="61" s="1"/>
  <c r="R9" i="61" s="1"/>
  <c r="R10" i="61" s="1"/>
  <c r="R11" i="61" s="1"/>
  <c r="R12" i="61" s="1"/>
  <c r="R13" i="61" s="1"/>
  <c r="R14" i="61" s="1"/>
  <c r="R15" i="61" s="1"/>
  <c r="R16" i="61" s="1"/>
  <c r="R17" i="61" s="1"/>
  <c r="R18" i="61" s="1"/>
  <c r="R19" i="61" s="1"/>
  <c r="R20" i="61" s="1"/>
  <c r="R21" i="61" s="1"/>
  <c r="R22" i="61" s="1"/>
  <c r="R23" i="61" s="1"/>
  <c r="R24" i="61" s="1"/>
  <c r="R25" i="61" s="1"/>
  <c r="R26" i="61" s="1"/>
  <c r="R27" i="61" s="1"/>
  <c r="R28" i="61" s="1"/>
  <c r="R29" i="61" s="1"/>
  <c r="Q5" i="61"/>
  <c r="Q6" i="61" s="1"/>
  <c r="Q7" i="61" s="1"/>
  <c r="Q8" i="61" s="1"/>
  <c r="Q9" i="61" s="1"/>
  <c r="Q10" i="61" s="1"/>
  <c r="Q11" i="61" s="1"/>
  <c r="Q12" i="61" s="1"/>
  <c r="Q13" i="61" s="1"/>
  <c r="Q14" i="61" s="1"/>
  <c r="Q15" i="61" s="1"/>
  <c r="Q16" i="61" s="1"/>
  <c r="Q17" i="61" s="1"/>
  <c r="Q18" i="61" s="1"/>
  <c r="Q19" i="61" s="1"/>
  <c r="Q20" i="61" s="1"/>
  <c r="Q21" i="61" s="1"/>
  <c r="Q22" i="61" s="1"/>
  <c r="Q23" i="61" s="1"/>
  <c r="Q24" i="61" s="1"/>
  <c r="Q25" i="61" s="1"/>
  <c r="Q26" i="61" s="1"/>
  <c r="Q27" i="61" s="1"/>
  <c r="Q28" i="61" s="1"/>
  <c r="Q29" i="61" s="1"/>
  <c r="P5" i="61"/>
  <c r="P6" i="61" s="1"/>
  <c r="P7" i="61" s="1"/>
  <c r="P8" i="61" s="1"/>
  <c r="P9" i="61" s="1"/>
  <c r="P10" i="61" s="1"/>
  <c r="P11" i="61" s="1"/>
  <c r="P12" i="61" s="1"/>
  <c r="P13" i="61" s="1"/>
  <c r="P14" i="61" s="1"/>
  <c r="P15" i="61" s="1"/>
  <c r="P16" i="61" s="1"/>
  <c r="P17" i="61" s="1"/>
  <c r="P18" i="61" s="1"/>
  <c r="P19" i="61" s="1"/>
  <c r="P20" i="61" s="1"/>
  <c r="P21" i="61" s="1"/>
  <c r="P22" i="61" s="1"/>
  <c r="P23" i="61" s="1"/>
  <c r="P24" i="61" s="1"/>
  <c r="P25" i="61" s="1"/>
  <c r="P26" i="61" s="1"/>
  <c r="P27" i="61" s="1"/>
  <c r="P28" i="61" s="1"/>
  <c r="P29" i="61" s="1"/>
  <c r="O5" i="61"/>
  <c r="O6" i="61" s="1"/>
  <c r="O7" i="61" s="1"/>
  <c r="O8" i="61" s="1"/>
  <c r="O9" i="61" s="1"/>
  <c r="O10" i="61" s="1"/>
  <c r="O11" i="61" s="1"/>
  <c r="O12" i="61" s="1"/>
  <c r="O13" i="61" s="1"/>
  <c r="O14" i="61" s="1"/>
  <c r="O15" i="61" s="1"/>
  <c r="O16" i="61" s="1"/>
  <c r="O17" i="61" s="1"/>
  <c r="O18" i="61" s="1"/>
  <c r="O19" i="61" s="1"/>
  <c r="O20" i="61" s="1"/>
  <c r="O21" i="61" s="1"/>
  <c r="O22" i="61" s="1"/>
  <c r="O23" i="61" s="1"/>
  <c r="O24" i="61" s="1"/>
  <c r="O25" i="61" s="1"/>
  <c r="O26" i="61" s="1"/>
  <c r="O27" i="61" s="1"/>
  <c r="O28" i="61" s="1"/>
  <c r="O29" i="61" s="1"/>
  <c r="N5" i="61"/>
  <c r="N6" i="61" s="1"/>
  <c r="N7" i="61" s="1"/>
  <c r="N8" i="61" s="1"/>
  <c r="N9" i="61" s="1"/>
  <c r="N10" i="61" s="1"/>
  <c r="N11" i="61" s="1"/>
  <c r="N12" i="61" s="1"/>
  <c r="N13" i="61" s="1"/>
  <c r="N14" i="61" s="1"/>
  <c r="N15" i="61" s="1"/>
  <c r="N16" i="61" s="1"/>
  <c r="N17" i="61" s="1"/>
  <c r="N18" i="61" s="1"/>
  <c r="N19" i="61" s="1"/>
  <c r="N20" i="61" s="1"/>
  <c r="N21" i="61" s="1"/>
  <c r="N22" i="61" s="1"/>
  <c r="N23" i="61" s="1"/>
  <c r="N24" i="61" s="1"/>
  <c r="N25" i="61" s="1"/>
  <c r="N26" i="61" s="1"/>
  <c r="N27" i="61" s="1"/>
  <c r="N28" i="61" s="1"/>
  <c r="N29" i="61" s="1"/>
  <c r="L5" i="61"/>
  <c r="L6" i="61" s="1"/>
  <c r="L7" i="61" s="1"/>
  <c r="L8" i="61" s="1"/>
  <c r="L9" i="61" s="1"/>
  <c r="L10" i="61" s="1"/>
  <c r="L11" i="61" s="1"/>
  <c r="L12" i="61" s="1"/>
  <c r="L13" i="61" s="1"/>
  <c r="L14" i="61" s="1"/>
  <c r="L15" i="61" s="1"/>
  <c r="L16" i="61" s="1"/>
  <c r="L17" i="61" s="1"/>
  <c r="L18" i="61" s="1"/>
  <c r="L19" i="61" s="1"/>
  <c r="L20" i="61" s="1"/>
  <c r="L21" i="61" s="1"/>
  <c r="L22" i="61" s="1"/>
  <c r="L23" i="61" s="1"/>
  <c r="L24" i="61" s="1"/>
  <c r="L25" i="61" s="1"/>
  <c r="L26" i="61" s="1"/>
  <c r="L27" i="61" s="1"/>
  <c r="L28" i="61" s="1"/>
  <c r="L29" i="61" s="1"/>
  <c r="K5" i="61"/>
  <c r="K6" i="61" s="1"/>
  <c r="K7" i="61" s="1"/>
  <c r="K8" i="61" s="1"/>
  <c r="K9" i="61" s="1"/>
  <c r="K10" i="61" s="1"/>
  <c r="K11" i="61" s="1"/>
  <c r="K12" i="61" s="1"/>
  <c r="K13" i="61" s="1"/>
  <c r="K14" i="61" s="1"/>
  <c r="K15" i="61" s="1"/>
  <c r="K16" i="61" s="1"/>
  <c r="K17" i="61" s="1"/>
  <c r="K18" i="61" s="1"/>
  <c r="K19" i="61" s="1"/>
  <c r="K20" i="61" s="1"/>
  <c r="K21" i="61" s="1"/>
  <c r="K22" i="61" s="1"/>
  <c r="K23" i="61" s="1"/>
  <c r="K24" i="61" s="1"/>
  <c r="K25" i="61" s="1"/>
  <c r="K26" i="61" s="1"/>
  <c r="K27" i="61" s="1"/>
  <c r="K28" i="61" s="1"/>
  <c r="K29" i="61" s="1"/>
  <c r="J5" i="61"/>
  <c r="J6" i="61" s="1"/>
  <c r="J7" i="61" s="1"/>
  <c r="J8" i="61" s="1"/>
  <c r="J9" i="61" s="1"/>
  <c r="J10" i="61" s="1"/>
  <c r="J11" i="61" s="1"/>
  <c r="J12" i="61" s="1"/>
  <c r="J13" i="61" s="1"/>
  <c r="J14" i="61" s="1"/>
  <c r="J15" i="61" s="1"/>
  <c r="J16" i="61" s="1"/>
  <c r="J17" i="61" s="1"/>
  <c r="J18" i="61" s="1"/>
  <c r="J19" i="61" s="1"/>
  <c r="J20" i="61" s="1"/>
  <c r="J21" i="61" s="1"/>
  <c r="J22" i="61" s="1"/>
  <c r="J23" i="61" s="1"/>
  <c r="J24" i="61" s="1"/>
  <c r="J25" i="61" s="1"/>
  <c r="J26" i="61" s="1"/>
  <c r="J27" i="61" s="1"/>
  <c r="J28" i="61" s="1"/>
  <c r="J29" i="61" s="1"/>
  <c r="I5" i="61"/>
  <c r="I6" i="61" s="1"/>
  <c r="I7" i="61" s="1"/>
  <c r="I8" i="61" s="1"/>
  <c r="I9" i="61" s="1"/>
  <c r="I10" i="61" s="1"/>
  <c r="I11" i="61" s="1"/>
  <c r="I12" i="61" s="1"/>
  <c r="I13" i="61" s="1"/>
  <c r="I14" i="61" s="1"/>
  <c r="I15" i="61" s="1"/>
  <c r="I16" i="61" s="1"/>
  <c r="I17" i="61" s="1"/>
  <c r="I18" i="61" s="1"/>
  <c r="I19" i="61" s="1"/>
  <c r="I20" i="61" s="1"/>
  <c r="I21" i="61" s="1"/>
  <c r="I22" i="61" s="1"/>
  <c r="I23" i="61" s="1"/>
  <c r="I24" i="61" s="1"/>
  <c r="I25" i="61" s="1"/>
  <c r="I26" i="61" s="1"/>
  <c r="I27" i="61" s="1"/>
  <c r="I28" i="61" s="1"/>
  <c r="I29" i="61" s="1"/>
  <c r="H5" i="61"/>
  <c r="H6" i="61" s="1"/>
  <c r="H7" i="61" s="1"/>
  <c r="H8" i="61" s="1"/>
  <c r="H9" i="61" s="1"/>
  <c r="H10" i="61" s="1"/>
  <c r="H11" i="61" s="1"/>
  <c r="H12" i="61" s="1"/>
  <c r="H13" i="61" s="1"/>
  <c r="H14" i="61" s="1"/>
  <c r="H15" i="61" s="1"/>
  <c r="H16" i="61" s="1"/>
  <c r="H17" i="61" s="1"/>
  <c r="H18" i="61" s="1"/>
  <c r="H19" i="61" s="1"/>
  <c r="H20" i="61" s="1"/>
  <c r="H21" i="61" s="1"/>
  <c r="H22" i="61" s="1"/>
  <c r="H23" i="61" s="1"/>
  <c r="H24" i="61" s="1"/>
  <c r="H25" i="61" s="1"/>
  <c r="H26" i="61" s="1"/>
  <c r="H27" i="61" s="1"/>
  <c r="H28" i="61" s="1"/>
  <c r="H29" i="61" s="1"/>
  <c r="F5" i="61"/>
  <c r="F6" i="61" s="1"/>
  <c r="F7" i="61" s="1"/>
  <c r="F8" i="61" s="1"/>
  <c r="F9" i="61" s="1"/>
  <c r="F10" i="61" s="1"/>
  <c r="F11" i="61" s="1"/>
  <c r="F12" i="61" s="1"/>
  <c r="F13" i="61" s="1"/>
  <c r="F14" i="61" s="1"/>
  <c r="F15" i="61" s="1"/>
  <c r="F16" i="61" s="1"/>
  <c r="F17" i="61" s="1"/>
  <c r="F18" i="61" s="1"/>
  <c r="F19" i="61" s="1"/>
  <c r="F20" i="61" s="1"/>
  <c r="F21" i="61" s="1"/>
  <c r="F22" i="61" s="1"/>
  <c r="F23" i="61" s="1"/>
  <c r="F24" i="61" s="1"/>
  <c r="F25" i="61" s="1"/>
  <c r="F26" i="61" s="1"/>
  <c r="F27" i="61" s="1"/>
  <c r="F28" i="61" s="1"/>
  <c r="F29" i="61" s="1"/>
  <c r="E5" i="61"/>
  <c r="E6" i="61" s="1"/>
  <c r="E7" i="61" s="1"/>
  <c r="E8" i="61" s="1"/>
  <c r="E9" i="61" s="1"/>
  <c r="E10" i="61" s="1"/>
  <c r="E11" i="61" s="1"/>
  <c r="E12" i="61" s="1"/>
  <c r="E13" i="61" s="1"/>
  <c r="E14" i="61" s="1"/>
  <c r="E15" i="61" s="1"/>
  <c r="E16" i="61" s="1"/>
  <c r="E17" i="61" s="1"/>
  <c r="E18" i="61" s="1"/>
  <c r="E19" i="61" s="1"/>
  <c r="E20" i="61" s="1"/>
  <c r="E21" i="61" s="1"/>
  <c r="E22" i="61" s="1"/>
  <c r="E23" i="61" s="1"/>
  <c r="E24" i="61" s="1"/>
  <c r="E25" i="61" s="1"/>
  <c r="E26" i="61" s="1"/>
  <c r="E27" i="61" s="1"/>
  <c r="E28" i="61" s="1"/>
  <c r="E29" i="61" s="1"/>
  <c r="D5" i="61"/>
  <c r="D6" i="61" s="1"/>
  <c r="D7" i="61" s="1"/>
  <c r="D8" i="61" s="1"/>
  <c r="D9" i="61" s="1"/>
  <c r="D10" i="61" s="1"/>
  <c r="D11" i="61" s="1"/>
  <c r="D12" i="61" s="1"/>
  <c r="D13" i="61" s="1"/>
  <c r="D14" i="61" s="1"/>
  <c r="D15" i="61" s="1"/>
  <c r="D16" i="61" s="1"/>
  <c r="D17" i="61" s="1"/>
  <c r="D18" i="61" s="1"/>
  <c r="D19" i="61" s="1"/>
  <c r="D20" i="61" s="1"/>
  <c r="D21" i="61" s="1"/>
  <c r="D22" i="61" s="1"/>
  <c r="D23" i="61" s="1"/>
  <c r="D24" i="61" s="1"/>
  <c r="D25" i="61" s="1"/>
  <c r="D26" i="61" s="1"/>
  <c r="D27" i="61" s="1"/>
  <c r="D28" i="61" s="1"/>
  <c r="D29" i="61" s="1"/>
  <c r="C5" i="61"/>
  <c r="C6" i="61" s="1"/>
  <c r="C7" i="61" s="1"/>
  <c r="C8" i="61" s="1"/>
  <c r="C9" i="61" s="1"/>
  <c r="C10" i="61" s="1"/>
  <c r="C11" i="61" s="1"/>
  <c r="C12" i="61" s="1"/>
  <c r="C13" i="61" s="1"/>
  <c r="C14" i="61" s="1"/>
  <c r="C15" i="61" s="1"/>
  <c r="C16" i="61" s="1"/>
  <c r="C17" i="61" s="1"/>
  <c r="C18" i="61" s="1"/>
  <c r="C19" i="61" s="1"/>
  <c r="C20" i="61" s="1"/>
  <c r="C21" i="61" s="1"/>
  <c r="C22" i="61" s="1"/>
  <c r="C23" i="61" s="1"/>
  <c r="C24" i="61" s="1"/>
  <c r="C25" i="61" s="1"/>
  <c r="C26" i="61" s="1"/>
  <c r="C27" i="61" s="1"/>
  <c r="C28" i="61" s="1"/>
  <c r="C29" i="61" s="1"/>
  <c r="B5" i="61"/>
  <c r="B6" i="61" s="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s="1"/>
  <c r="B29" i="61" s="1"/>
  <c r="R5" i="60"/>
  <c r="R6" i="60" s="1"/>
  <c r="R7" i="60" s="1"/>
  <c r="R8" i="60" s="1"/>
  <c r="R9" i="60" s="1"/>
  <c r="R10" i="60" s="1"/>
  <c r="R11" i="60" s="1"/>
  <c r="R12" i="60" s="1"/>
  <c r="R13" i="60" s="1"/>
  <c r="R14" i="60" s="1"/>
  <c r="R15" i="60" s="1"/>
  <c r="R16" i="60" s="1"/>
  <c r="R17" i="60" s="1"/>
  <c r="R18" i="60" s="1"/>
  <c r="R19" i="60" s="1"/>
  <c r="R20" i="60" s="1"/>
  <c r="R21" i="60" s="1"/>
  <c r="R22" i="60" s="1"/>
  <c r="R23" i="60" s="1"/>
  <c r="R24" i="60" s="1"/>
  <c r="R25" i="60" s="1"/>
  <c r="R26" i="60" s="1"/>
  <c r="R27" i="60" s="1"/>
  <c r="R28" i="60" s="1"/>
  <c r="R29" i="60" s="1"/>
  <c r="Q5" i="60"/>
  <c r="Q6" i="60" s="1"/>
  <c r="Q7" i="60" s="1"/>
  <c r="Q8" i="60" s="1"/>
  <c r="Q9" i="60" s="1"/>
  <c r="Q10" i="60" s="1"/>
  <c r="Q11" i="60" s="1"/>
  <c r="Q12" i="60" s="1"/>
  <c r="Q13" i="60" s="1"/>
  <c r="Q14" i="60" s="1"/>
  <c r="Q15" i="60" s="1"/>
  <c r="Q16" i="60" s="1"/>
  <c r="Q17" i="60" s="1"/>
  <c r="Q18" i="60" s="1"/>
  <c r="Q19" i="60" s="1"/>
  <c r="Q20" i="60" s="1"/>
  <c r="Q21" i="60" s="1"/>
  <c r="Q22" i="60" s="1"/>
  <c r="Q23" i="60" s="1"/>
  <c r="Q24" i="60" s="1"/>
  <c r="Q25" i="60" s="1"/>
  <c r="Q26" i="60" s="1"/>
  <c r="Q27" i="60" s="1"/>
  <c r="Q28" i="60" s="1"/>
  <c r="Q29" i="60" s="1"/>
  <c r="P5" i="60"/>
  <c r="P6" i="60" s="1"/>
  <c r="P7" i="60" s="1"/>
  <c r="P8" i="60" s="1"/>
  <c r="P9" i="60" s="1"/>
  <c r="P10" i="60" s="1"/>
  <c r="P11" i="60" s="1"/>
  <c r="P12" i="60" s="1"/>
  <c r="P13" i="60" s="1"/>
  <c r="P14" i="60" s="1"/>
  <c r="P15" i="60" s="1"/>
  <c r="P16" i="60" s="1"/>
  <c r="P17" i="60" s="1"/>
  <c r="P18" i="60" s="1"/>
  <c r="P19" i="60" s="1"/>
  <c r="P20" i="60" s="1"/>
  <c r="P21" i="60" s="1"/>
  <c r="P22" i="60" s="1"/>
  <c r="P23" i="60" s="1"/>
  <c r="P24" i="60" s="1"/>
  <c r="P25" i="60" s="1"/>
  <c r="P26" i="60" s="1"/>
  <c r="P27" i="60" s="1"/>
  <c r="P28" i="60" s="1"/>
  <c r="P29" i="60" s="1"/>
  <c r="O5" i="60"/>
  <c r="O6" i="60" s="1"/>
  <c r="O7" i="60" s="1"/>
  <c r="O8" i="60" s="1"/>
  <c r="O9" i="60" s="1"/>
  <c r="O10" i="60" s="1"/>
  <c r="O11" i="60" s="1"/>
  <c r="O12" i="60" s="1"/>
  <c r="O13" i="60" s="1"/>
  <c r="O14" i="60" s="1"/>
  <c r="O15" i="60" s="1"/>
  <c r="O16" i="60" s="1"/>
  <c r="O17" i="60" s="1"/>
  <c r="O18" i="60" s="1"/>
  <c r="O19" i="60" s="1"/>
  <c r="O20" i="60" s="1"/>
  <c r="O21" i="60" s="1"/>
  <c r="O22" i="60" s="1"/>
  <c r="O23" i="60" s="1"/>
  <c r="O24" i="60" s="1"/>
  <c r="O25" i="60" s="1"/>
  <c r="O26" i="60" s="1"/>
  <c r="O27" i="60" s="1"/>
  <c r="O28" i="60" s="1"/>
  <c r="O29" i="60" s="1"/>
  <c r="N5" i="60"/>
  <c r="N6" i="60" s="1"/>
  <c r="N7" i="60" s="1"/>
  <c r="N8" i="60" s="1"/>
  <c r="N9" i="60" s="1"/>
  <c r="N10" i="60" s="1"/>
  <c r="N11" i="60" s="1"/>
  <c r="N12" i="60" s="1"/>
  <c r="N13" i="60" s="1"/>
  <c r="N14" i="60" s="1"/>
  <c r="N15" i="60" s="1"/>
  <c r="N16" i="60" s="1"/>
  <c r="N17" i="60" s="1"/>
  <c r="N18" i="60" s="1"/>
  <c r="N19" i="60" s="1"/>
  <c r="N20" i="60" s="1"/>
  <c r="N21" i="60" s="1"/>
  <c r="N22" i="60" s="1"/>
  <c r="N23" i="60" s="1"/>
  <c r="N24" i="60" s="1"/>
  <c r="N25" i="60" s="1"/>
  <c r="N26" i="60" s="1"/>
  <c r="N27" i="60" s="1"/>
  <c r="N28" i="60" s="1"/>
  <c r="N29" i="60" s="1"/>
  <c r="L5" i="60"/>
  <c r="L6" i="60" s="1"/>
  <c r="L7" i="60" s="1"/>
  <c r="L8" i="60" s="1"/>
  <c r="L9" i="60" s="1"/>
  <c r="L10" i="60" s="1"/>
  <c r="L11" i="60" s="1"/>
  <c r="L12" i="60" s="1"/>
  <c r="L13" i="60" s="1"/>
  <c r="L14" i="60" s="1"/>
  <c r="L15" i="60" s="1"/>
  <c r="L16" i="60" s="1"/>
  <c r="L17" i="60" s="1"/>
  <c r="L18" i="60" s="1"/>
  <c r="L19" i="60" s="1"/>
  <c r="L20" i="60" s="1"/>
  <c r="L21" i="60" s="1"/>
  <c r="L22" i="60" s="1"/>
  <c r="L23" i="60" s="1"/>
  <c r="L24" i="60" s="1"/>
  <c r="L25" i="60" s="1"/>
  <c r="L26" i="60" s="1"/>
  <c r="L27" i="60" s="1"/>
  <c r="L28" i="60" s="1"/>
  <c r="L29" i="60" s="1"/>
  <c r="K5" i="60"/>
  <c r="K6" i="60" s="1"/>
  <c r="K7" i="60" s="1"/>
  <c r="K8" i="60" s="1"/>
  <c r="K9" i="60" s="1"/>
  <c r="K10" i="60" s="1"/>
  <c r="K11" i="60" s="1"/>
  <c r="K12" i="60" s="1"/>
  <c r="K13" i="60" s="1"/>
  <c r="K14" i="60" s="1"/>
  <c r="K15" i="60" s="1"/>
  <c r="K16" i="60" s="1"/>
  <c r="K17" i="60" s="1"/>
  <c r="K18" i="60" s="1"/>
  <c r="K19" i="60" s="1"/>
  <c r="K20" i="60" s="1"/>
  <c r="K21" i="60" s="1"/>
  <c r="K22" i="60" s="1"/>
  <c r="K23" i="60" s="1"/>
  <c r="K24" i="60" s="1"/>
  <c r="K25" i="60" s="1"/>
  <c r="K26" i="60" s="1"/>
  <c r="K27" i="60" s="1"/>
  <c r="K28" i="60" s="1"/>
  <c r="K29" i="60" s="1"/>
  <c r="J5" i="60"/>
  <c r="J6" i="60" s="1"/>
  <c r="J7" i="60" s="1"/>
  <c r="J8" i="60" s="1"/>
  <c r="J9" i="60" s="1"/>
  <c r="J10" i="60" s="1"/>
  <c r="J11" i="60" s="1"/>
  <c r="J12" i="60" s="1"/>
  <c r="J13" i="60" s="1"/>
  <c r="J14" i="60" s="1"/>
  <c r="J15" i="60" s="1"/>
  <c r="J16" i="60" s="1"/>
  <c r="J17" i="60" s="1"/>
  <c r="J18" i="60" s="1"/>
  <c r="J19" i="60" s="1"/>
  <c r="J20" i="60" s="1"/>
  <c r="J21" i="60" s="1"/>
  <c r="J22" i="60" s="1"/>
  <c r="J23" i="60" s="1"/>
  <c r="J24" i="60" s="1"/>
  <c r="J25" i="60" s="1"/>
  <c r="J26" i="60" s="1"/>
  <c r="J27" i="60" s="1"/>
  <c r="J28" i="60" s="1"/>
  <c r="J29" i="60" s="1"/>
  <c r="I5" i="60"/>
  <c r="I6" i="60" s="1"/>
  <c r="I7" i="60" s="1"/>
  <c r="I8" i="60" s="1"/>
  <c r="I9" i="60" s="1"/>
  <c r="I10" i="60" s="1"/>
  <c r="I11" i="60" s="1"/>
  <c r="I12" i="60" s="1"/>
  <c r="I13" i="60" s="1"/>
  <c r="I14" i="60" s="1"/>
  <c r="I15" i="60" s="1"/>
  <c r="I16" i="60" s="1"/>
  <c r="I17" i="60" s="1"/>
  <c r="I18" i="60" s="1"/>
  <c r="I19" i="60" s="1"/>
  <c r="I20" i="60" s="1"/>
  <c r="I21" i="60" s="1"/>
  <c r="I22" i="60" s="1"/>
  <c r="I23" i="60" s="1"/>
  <c r="I24" i="60" s="1"/>
  <c r="I25" i="60" s="1"/>
  <c r="I26" i="60" s="1"/>
  <c r="I27" i="60" s="1"/>
  <c r="I28" i="60" s="1"/>
  <c r="I29" i="60" s="1"/>
  <c r="H5" i="60"/>
  <c r="H6" i="60" s="1"/>
  <c r="H7" i="60" s="1"/>
  <c r="H8" i="60" s="1"/>
  <c r="H9" i="60" s="1"/>
  <c r="H10" i="60" s="1"/>
  <c r="H11" i="60" s="1"/>
  <c r="H12" i="60" s="1"/>
  <c r="H13" i="60" s="1"/>
  <c r="H14" i="60" s="1"/>
  <c r="H15" i="60" s="1"/>
  <c r="H16" i="60" s="1"/>
  <c r="H17" i="60" s="1"/>
  <c r="H18" i="60" s="1"/>
  <c r="H19" i="60" s="1"/>
  <c r="H20" i="60" s="1"/>
  <c r="H21" i="60" s="1"/>
  <c r="H22" i="60" s="1"/>
  <c r="H23" i="60" s="1"/>
  <c r="H24" i="60" s="1"/>
  <c r="H25" i="60" s="1"/>
  <c r="H26" i="60" s="1"/>
  <c r="H27" i="60" s="1"/>
  <c r="H28" i="60" s="1"/>
  <c r="H29" i="60" s="1"/>
  <c r="F5" i="60"/>
  <c r="F6" i="60" s="1"/>
  <c r="F7" i="60" s="1"/>
  <c r="F8" i="60" s="1"/>
  <c r="F9" i="60" s="1"/>
  <c r="F10" i="60" s="1"/>
  <c r="F11" i="60" s="1"/>
  <c r="F12" i="60" s="1"/>
  <c r="F13" i="60" s="1"/>
  <c r="F14" i="60" s="1"/>
  <c r="F15" i="60" s="1"/>
  <c r="F16" i="60" s="1"/>
  <c r="F17" i="60" s="1"/>
  <c r="F18" i="60" s="1"/>
  <c r="F19" i="60" s="1"/>
  <c r="F20" i="60" s="1"/>
  <c r="F21" i="60" s="1"/>
  <c r="F22" i="60" s="1"/>
  <c r="F23" i="60" s="1"/>
  <c r="F24" i="60" s="1"/>
  <c r="F25" i="60" s="1"/>
  <c r="F26" i="60" s="1"/>
  <c r="F27" i="60" s="1"/>
  <c r="F28" i="60" s="1"/>
  <c r="F29" i="60" s="1"/>
  <c r="E5" i="60"/>
  <c r="E6" i="60" s="1"/>
  <c r="E7" i="60" s="1"/>
  <c r="E8" i="60" s="1"/>
  <c r="E9" i="60" s="1"/>
  <c r="E10" i="60" s="1"/>
  <c r="E11" i="60" s="1"/>
  <c r="E12" i="60" s="1"/>
  <c r="E13" i="60" s="1"/>
  <c r="E14" i="60" s="1"/>
  <c r="E15" i="60" s="1"/>
  <c r="E16" i="60" s="1"/>
  <c r="E17" i="60" s="1"/>
  <c r="E18" i="60" s="1"/>
  <c r="E19" i="60" s="1"/>
  <c r="E20" i="60" s="1"/>
  <c r="E21" i="60" s="1"/>
  <c r="E22" i="60" s="1"/>
  <c r="E23" i="60" s="1"/>
  <c r="E24" i="60" s="1"/>
  <c r="E25" i="60" s="1"/>
  <c r="E26" i="60" s="1"/>
  <c r="E27" i="60" s="1"/>
  <c r="E28" i="60" s="1"/>
  <c r="E29" i="60" s="1"/>
  <c r="D5" i="60"/>
  <c r="D6" i="60" s="1"/>
  <c r="D7" i="60" s="1"/>
  <c r="D8" i="60" s="1"/>
  <c r="D9" i="60" s="1"/>
  <c r="D10" i="60" s="1"/>
  <c r="D11" i="60" s="1"/>
  <c r="D12" i="60" s="1"/>
  <c r="D13" i="60" s="1"/>
  <c r="D14" i="60" s="1"/>
  <c r="D15" i="60" s="1"/>
  <c r="D16" i="60" s="1"/>
  <c r="D17" i="60" s="1"/>
  <c r="D18" i="60" s="1"/>
  <c r="D19" i="60" s="1"/>
  <c r="D20" i="60" s="1"/>
  <c r="D21" i="60" s="1"/>
  <c r="D22" i="60" s="1"/>
  <c r="D23" i="60" s="1"/>
  <c r="D24" i="60" s="1"/>
  <c r="D25" i="60" s="1"/>
  <c r="D26" i="60" s="1"/>
  <c r="D27" i="60" s="1"/>
  <c r="D28" i="60" s="1"/>
  <c r="D29" i="60" s="1"/>
  <c r="C5" i="60"/>
  <c r="C6" i="60" s="1"/>
  <c r="C7" i="60" s="1"/>
  <c r="C8" i="60" s="1"/>
  <c r="C9" i="60" s="1"/>
  <c r="C10" i="60" s="1"/>
  <c r="C11" i="60" s="1"/>
  <c r="C12" i="60" s="1"/>
  <c r="C13" i="60" s="1"/>
  <c r="C14" i="60" s="1"/>
  <c r="C15" i="60" s="1"/>
  <c r="C16" i="60" s="1"/>
  <c r="C17" i="60" s="1"/>
  <c r="C18" i="60" s="1"/>
  <c r="C19" i="60" s="1"/>
  <c r="C20" i="60" s="1"/>
  <c r="C21" i="60" s="1"/>
  <c r="C22" i="60" s="1"/>
  <c r="C23" i="60" s="1"/>
  <c r="C24" i="60" s="1"/>
  <c r="C25" i="60" s="1"/>
  <c r="C26" i="60" s="1"/>
  <c r="C27" i="60" s="1"/>
  <c r="C28" i="60" s="1"/>
  <c r="C29" i="60" s="1"/>
  <c r="B5" i="60"/>
  <c r="B6" i="60" s="1"/>
  <c r="B7" i="60" s="1"/>
  <c r="B8" i="60" s="1"/>
  <c r="B9" i="60" s="1"/>
  <c r="B10" i="60" s="1"/>
  <c r="B11" i="60" s="1"/>
  <c r="B12" i="60" s="1"/>
  <c r="B13" i="60" s="1"/>
  <c r="B14" i="60" s="1"/>
  <c r="B15" i="60" s="1"/>
  <c r="B16" i="60" s="1"/>
  <c r="B17" i="60" s="1"/>
  <c r="B18" i="60" s="1"/>
  <c r="B19" i="60" s="1"/>
  <c r="B20" i="60" s="1"/>
  <c r="B21" i="60" s="1"/>
  <c r="B22" i="60" s="1"/>
  <c r="B23" i="60" s="1"/>
  <c r="B24" i="60" s="1"/>
  <c r="B25" i="60" s="1"/>
  <c r="B26" i="60" s="1"/>
  <c r="B27" i="60" s="1"/>
  <c r="B28" i="60" s="1"/>
  <c r="B29" i="60" s="1"/>
  <c r="F65" i="54" l="1"/>
  <c r="I83" i="54" s="1"/>
  <c r="I78" i="54"/>
  <c r="M69" i="59" l="1"/>
  <c r="F74" i="59" s="1"/>
  <c r="F23" i="59" l="1"/>
  <c r="M23" i="59" s="1"/>
  <c r="I74" i="59" s="1"/>
  <c r="M74" i="59" s="1"/>
  <c r="F76" i="59" s="1"/>
  <c r="M76" i="59" s="1"/>
  <c r="F81" i="59" s="1"/>
  <c r="I76" i="54" l="1"/>
  <c r="M65" i="54" l="1"/>
  <c r="F71" i="54" s="1"/>
  <c r="M71" i="54" s="1"/>
  <c r="F76" i="54" s="1"/>
  <c r="M76" i="54" l="1"/>
  <c r="F78" i="54" s="1"/>
  <c r="M78" i="54" s="1"/>
  <c r="F83" i="54" s="1"/>
  <c r="M83" i="54" s="1"/>
</calcChain>
</file>

<file path=xl/sharedStrings.xml><?xml version="1.0" encoding="utf-8"?>
<sst xmlns="http://schemas.openxmlformats.org/spreadsheetml/2006/main" count="542" uniqueCount="176">
  <si>
    <t>Box A</t>
  </si>
  <si>
    <t>Box B</t>
  </si>
  <si>
    <t>Box C</t>
  </si>
  <si>
    <t>Box D</t>
  </si>
  <si>
    <t>Box E</t>
  </si>
  <si>
    <t>Box F</t>
  </si>
  <si>
    <t>Box G</t>
  </si>
  <si>
    <t>Box H</t>
  </si>
  <si>
    <t>Box I</t>
  </si>
  <si>
    <t>Box J</t>
  </si>
  <si>
    <t>Box K</t>
  </si>
  <si>
    <t>Box L</t>
  </si>
  <si>
    <t>Box M</t>
  </si>
  <si>
    <t>Box N</t>
  </si>
  <si>
    <t>/</t>
  </si>
  <si>
    <t>=</t>
  </si>
  <si>
    <t>+</t>
  </si>
  <si>
    <t>Weighted Average Rate</t>
  </si>
  <si>
    <t>Enter all Attendant Staff Wages from STAIRS Step 6c</t>
  </si>
  <si>
    <t>Total Taxes and Workers Compensation for Attendants</t>
  </si>
  <si>
    <t>Box O</t>
  </si>
  <si>
    <t>Box P</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</si>
  <si>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</si>
  <si>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</si>
  <si>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</si>
  <si>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</si>
  <si>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X</t>
  </si>
  <si>
    <t>Potential Recoup per Unit</t>
  </si>
  <si>
    <t>-</t>
  </si>
  <si>
    <t>Calculate Estimated Recoupment Per Unit of Service</t>
  </si>
  <si>
    <t>Spending Requirement</t>
  </si>
  <si>
    <t>Calculate Spending Requirement</t>
  </si>
  <si>
    <t>From Box M</t>
  </si>
  <si>
    <t>Calculate Weighted Average Attendant Rate</t>
  </si>
  <si>
    <t>Cost Per Unit</t>
  </si>
  <si>
    <t>Total Attendant Costs</t>
  </si>
  <si>
    <t>Calculate Attendant Cost Per Unit</t>
  </si>
  <si>
    <t>Enter Total Units of Service</t>
  </si>
  <si>
    <t>Total Attendant Staff Wages</t>
  </si>
  <si>
    <t>Enter all Step 7 expenses for Attendants</t>
  </si>
  <si>
    <t xml:space="preserve">Step 7, Attendant FICA &amp; Medicare Payroll Taxes </t>
  </si>
  <si>
    <t>Step 7, Attendant State &amp; Federal Unemployment Taxes</t>
  </si>
  <si>
    <t>Step 7, Attendant Workers' Compensation Premiums</t>
  </si>
  <si>
    <t>Step 7, Attendant Workers' Compensation Paid Claims</t>
  </si>
  <si>
    <t>Enter Day Habilitation Attendant Expenses</t>
  </si>
  <si>
    <t>From Box Q</t>
  </si>
  <si>
    <t>Box R</t>
  </si>
  <si>
    <t>Total Units of Service</t>
  </si>
  <si>
    <t>Enhancement Level</t>
  </si>
  <si>
    <t>PERIOD 1</t>
  </si>
  <si>
    <t>Period 1 Rate</t>
  </si>
  <si>
    <t>PERIOD 2</t>
  </si>
  <si>
    <t>PERIOD 3</t>
  </si>
  <si>
    <t>Period 2 Rate</t>
  </si>
  <si>
    <t>Period 3 Rate</t>
  </si>
  <si>
    <t>Units of Service</t>
  </si>
  <si>
    <t xml:space="preserve">Units of Service        </t>
  </si>
  <si>
    <t xml:space="preserve">Attendant Rate  </t>
  </si>
  <si>
    <t xml:space="preserve">Attendant Rate </t>
  </si>
  <si>
    <t xml:space="preserve">Attendant              Rate   </t>
  </si>
  <si>
    <t xml:space="preserve">  </t>
  </si>
  <si>
    <t>Enter Day Hab Participation levels</t>
  </si>
  <si>
    <t>LON1 - Small</t>
  </si>
  <si>
    <t>LON5 - Small</t>
  </si>
  <si>
    <t>LON8 - Small</t>
  </si>
  <si>
    <t>LON6 - Small</t>
  </si>
  <si>
    <t>LON9 - Small</t>
  </si>
  <si>
    <t>LON1 - Medium</t>
  </si>
  <si>
    <t>LON5 - Medium</t>
  </si>
  <si>
    <t>LON8 - Medium</t>
  </si>
  <si>
    <t>LON6 - Medium</t>
  </si>
  <si>
    <t>LON9 - Medium</t>
  </si>
  <si>
    <t>LON1 - Large</t>
  </si>
  <si>
    <t>LON5 - Large</t>
  </si>
  <si>
    <t>LON8 - Large</t>
  </si>
  <si>
    <t>LON6 - Large</t>
  </si>
  <si>
    <t>LON9 - Large</t>
  </si>
  <si>
    <t xml:space="preserve">* The numbers presented above are limited to the Day Hab Attendant Compensation Rate Component of the total ICF/IID payment rates.  ICF/IID total payment rates are available on the HHSC Rate Analysis website at https://rad.hhs.texas.gov/long-term-services-supports/contact-list.  </t>
  </si>
  <si>
    <t>* The numbers presented above are limited to the Non-Day Hab Attendant Compensation Rate Component of the total ICF/IID payment rates.  ICF/IID total payment rates are available on the HHSC Rate Analysis website at https://rad.hhs.texas.gov/long-term-services-supports/contact-list</t>
  </si>
  <si>
    <t>LON1 Total Medicaid Units of Service</t>
  </si>
  <si>
    <t>LON5 Total Medicaid Units of Service</t>
  </si>
  <si>
    <t>LON8 Total Medicaid Units of Service</t>
  </si>
  <si>
    <t>LON6 Total Medicaid Units of Service</t>
  </si>
  <si>
    <t>LON9 Total Medicaid Units of Service</t>
  </si>
  <si>
    <t>Total Non Medicaid Units of Service</t>
  </si>
  <si>
    <t>Step 5, Small Facility:</t>
  </si>
  <si>
    <t>Step 5, Medium Facility:</t>
  </si>
  <si>
    <t>Step 5, Large Facility:</t>
  </si>
  <si>
    <t>Total ICF/IID Units of Service</t>
  </si>
  <si>
    <t>Day Habilitation Attendant Salaries and Wages, Benefits, and Mileage Reinbursement</t>
  </si>
  <si>
    <r>
      <t xml:space="preserve">Step 6c, Day Habilitation Attendant Salaries &amp; Wages  </t>
    </r>
    <r>
      <rPr>
        <sz val="8"/>
        <rFont val="Arial"/>
        <family val="2"/>
      </rPr>
      <t>(Columns C + G)</t>
    </r>
  </si>
  <si>
    <r>
      <t xml:space="preserve">Step 6c, Day Habilitation Attendant Allocated Payroll Taxes &amp; Workers' Compensation </t>
    </r>
    <r>
      <rPr>
        <sz val="8"/>
        <rFont val="Arial"/>
        <family val="2"/>
      </rPr>
      <t>[Box L * (Box AF / Box G)]</t>
    </r>
  </si>
  <si>
    <r>
      <t xml:space="preserve">Step 6c, Employee Benefits - Small  </t>
    </r>
    <r>
      <rPr>
        <sz val="8"/>
        <rFont val="Arial"/>
        <family val="2"/>
      </rPr>
      <t>(Day Attendants, Column J)</t>
    </r>
  </si>
  <si>
    <r>
      <t>Step 6c, Employee Benefits - Medium</t>
    </r>
    <r>
      <rPr>
        <sz val="8"/>
        <rFont val="Arial"/>
        <family val="2"/>
      </rPr>
      <t xml:space="preserve">  (Day Hab Attendants, Column J)</t>
    </r>
  </si>
  <si>
    <r>
      <t xml:space="preserve">Step 6c, Employee Benefits - Large  </t>
    </r>
    <r>
      <rPr>
        <sz val="8"/>
        <rFont val="Arial"/>
        <family val="2"/>
      </rPr>
      <t>(Day Hab Attendants, Column J)</t>
    </r>
  </si>
  <si>
    <r>
      <t xml:space="preserve">Step 6c, Mileage Reimbursement - Small  </t>
    </r>
    <r>
      <rPr>
        <sz val="8"/>
        <rFont val="Arial"/>
        <family val="2"/>
      </rPr>
      <t>(Day Hab Attendants, Column L)</t>
    </r>
  </si>
  <si>
    <r>
      <t xml:space="preserve">Step 6c, Mileage Reimbursement - Medium  </t>
    </r>
    <r>
      <rPr>
        <sz val="8"/>
        <rFont val="Arial"/>
        <family val="2"/>
      </rPr>
      <t>(Day Hab Attendants, Column L)</t>
    </r>
  </si>
  <si>
    <r>
      <t xml:space="preserve">Step 6c, Mileage Reimbursement - Large  </t>
    </r>
    <r>
      <rPr>
        <sz val="8"/>
        <rFont val="Arial"/>
        <family val="2"/>
      </rPr>
      <t>(Day Hab Attendants, Column L)</t>
    </r>
  </si>
  <si>
    <r>
      <t xml:space="preserve">Step 6c, Day Habilitation Attendant Contract Labor - Small </t>
    </r>
    <r>
      <rPr>
        <sz val="8"/>
        <rFont val="Arial"/>
        <family val="2"/>
      </rPr>
      <t>(Day Hab Attendants, Column E + Column I)</t>
    </r>
  </si>
  <si>
    <r>
      <t xml:space="preserve">Step 6c, Day Habilitation Attendant Contract Labor - Medium </t>
    </r>
    <r>
      <rPr>
        <sz val="8"/>
        <rFont val="Arial"/>
        <family val="2"/>
      </rPr>
      <t>(Day Hab Attendants, Column E + Column I)</t>
    </r>
  </si>
  <si>
    <r>
      <t xml:space="preserve">Step 6c, Day Habilitation Attendant Contract Labor - Large </t>
    </r>
    <r>
      <rPr>
        <sz val="8"/>
        <rFont val="Arial"/>
        <family val="2"/>
      </rPr>
      <t>(Day Hab Attendants, Column E + Column I)</t>
    </r>
  </si>
  <si>
    <t>Total Day Habilitation Attendant Cost</t>
  </si>
  <si>
    <t>* Providers may count 1/2 of all non-related party Day Habilitation expenses towards the spending requirement for Day Habilitation</t>
  </si>
  <si>
    <r>
      <t xml:space="preserve"> Step 6c, Small Residential Attendant Wages </t>
    </r>
    <r>
      <rPr>
        <sz val="8"/>
        <rFont val="Arial"/>
        <family val="2"/>
      </rPr>
      <t>(Columns C + G)</t>
    </r>
  </si>
  <si>
    <r>
      <t xml:space="preserve"> Step 6c, Small Day Habilitation Attendant Wages </t>
    </r>
    <r>
      <rPr>
        <sz val="8"/>
        <rFont val="Arial"/>
        <family val="2"/>
      </rPr>
      <t>(Columns C + G)</t>
    </r>
  </si>
  <si>
    <r>
      <t xml:space="preserve"> Step 6c, Medium Residential Attendant Wages </t>
    </r>
    <r>
      <rPr>
        <sz val="8"/>
        <rFont val="Arial"/>
        <family val="2"/>
      </rPr>
      <t>(Columns C + G)</t>
    </r>
  </si>
  <si>
    <r>
      <t xml:space="preserve"> Step 6c, Medium Day Habilitation Attendant Wages </t>
    </r>
    <r>
      <rPr>
        <sz val="8"/>
        <rFont val="Arial"/>
        <family val="2"/>
      </rPr>
      <t>(Columns C + G)</t>
    </r>
  </si>
  <si>
    <r>
      <t xml:space="preserve"> Step 6c, Large Residential Attendant Wages </t>
    </r>
    <r>
      <rPr>
        <sz val="8"/>
        <rFont val="Arial"/>
        <family val="2"/>
      </rPr>
      <t>(Columns C + G)</t>
    </r>
  </si>
  <si>
    <r>
      <t xml:space="preserve"> Step 6c, Large Day Habilitation Attendant Wages </t>
    </r>
    <r>
      <rPr>
        <sz val="8"/>
        <rFont val="Arial"/>
        <family val="2"/>
      </rPr>
      <t>(Columns C + G)</t>
    </r>
  </si>
  <si>
    <t>Sum Boxes A - C</t>
  </si>
  <si>
    <t>Total Residential Attendant Cost</t>
  </si>
  <si>
    <t>Box S</t>
  </si>
  <si>
    <t>From Box R</t>
  </si>
  <si>
    <t xml:space="preserve">Step 8f, Non-Related Party Day Habilitation Contract for Participants in Rate Enhancement. Days of Service * </t>
  </si>
  <si>
    <t>Weighted Average Enhancement Add-on</t>
  </si>
  <si>
    <t>Medicaid Only Units</t>
  </si>
  <si>
    <t>Sum Boxes A - L</t>
  </si>
  <si>
    <t>Total Units from Units tab</t>
  </si>
  <si>
    <t>From Box A Units Tab</t>
  </si>
  <si>
    <t>From Box B  Units Tab</t>
  </si>
  <si>
    <t>From Box C  Units Tab</t>
  </si>
  <si>
    <t>From Box B Units Tab</t>
  </si>
  <si>
    <t>From Box C Units Tab</t>
  </si>
  <si>
    <r>
      <t>Step 6c, Residential Attendant Salaries &amp; Wages</t>
    </r>
    <r>
      <rPr>
        <sz val="8"/>
        <rFont val="Arial"/>
        <family val="2"/>
      </rPr>
      <t xml:space="preserve">  (Columns C + G)</t>
    </r>
  </si>
  <si>
    <r>
      <t>Step 6c, Residential Attendant Allocated Payroll Taxes &amp; Workers' Compensation</t>
    </r>
    <r>
      <rPr>
        <sz val="8"/>
        <rFont val="Arial"/>
        <family val="2"/>
      </rPr>
      <t xml:space="preserve"> [Box L * (Box AF / Box G)]</t>
    </r>
  </si>
  <si>
    <r>
      <t xml:space="preserve">Step 6c, Employee Benefits - Small  </t>
    </r>
    <r>
      <rPr>
        <sz val="8"/>
        <rFont val="Arial"/>
        <family val="2"/>
      </rPr>
      <t>(Residential Attendants, Column J)</t>
    </r>
  </si>
  <si>
    <r>
      <t xml:space="preserve">Step 6c, Employee Benefits - Medium  </t>
    </r>
    <r>
      <rPr>
        <sz val="8"/>
        <rFont val="Arial"/>
        <family val="2"/>
      </rPr>
      <t>(Residential Attendants, Column J)</t>
    </r>
  </si>
  <si>
    <r>
      <t xml:space="preserve">Step 6c, Employee Benefits - Large </t>
    </r>
    <r>
      <rPr>
        <sz val="8"/>
        <rFont val="Arial"/>
        <family val="2"/>
      </rPr>
      <t xml:space="preserve"> (Residential Attendants, Column J)</t>
    </r>
  </si>
  <si>
    <r>
      <t xml:space="preserve">Step 6c, Mileage Reimbursement - Small </t>
    </r>
    <r>
      <rPr>
        <sz val="8"/>
        <rFont val="Arial"/>
        <family val="2"/>
      </rPr>
      <t xml:space="preserve"> (Residential Attendants, Column L)</t>
    </r>
  </si>
  <si>
    <r>
      <t xml:space="preserve">Step 6c, Mileage Reimbursement - Medium  </t>
    </r>
    <r>
      <rPr>
        <sz val="8"/>
        <rFont val="Arial"/>
        <family val="2"/>
      </rPr>
      <t>(Residential Attendants, Column L)</t>
    </r>
  </si>
  <si>
    <r>
      <t xml:space="preserve">Step 6c, Mileage Reimbursement - Large </t>
    </r>
    <r>
      <rPr>
        <sz val="8"/>
        <rFont val="Arial"/>
        <family val="2"/>
      </rPr>
      <t xml:space="preserve"> (Residential Attendants, Column L)</t>
    </r>
  </si>
  <si>
    <r>
      <t xml:space="preserve">Step 6c, Residential Attendant Contract Labor - Small </t>
    </r>
    <r>
      <rPr>
        <sz val="8"/>
        <rFont val="Arial"/>
        <family val="2"/>
      </rPr>
      <t>(Residential Attendants, Column E + Column I)</t>
    </r>
  </si>
  <si>
    <r>
      <t>Step 6c, Residential Attendant Contract Labor - Medium</t>
    </r>
    <r>
      <rPr>
        <sz val="8"/>
        <rFont val="Arial"/>
        <family val="2"/>
      </rPr>
      <t xml:space="preserve"> (Residential Attendants, Column E + Column I)</t>
    </r>
  </si>
  <si>
    <r>
      <t xml:space="preserve">Step 6c, Residential Attendant Contract Labor - Large </t>
    </r>
    <r>
      <rPr>
        <sz val="8"/>
        <rFont val="Arial"/>
        <family val="2"/>
      </rPr>
      <t>(Residential Attendants, Column E + Column I)</t>
    </r>
  </si>
  <si>
    <t>ICF / IID Day Habilitation (Day Hab) Services -  Cost Report &amp; Accountability Report for Day Hab Attendant Compensation Payment Rate Component -
Effective 9/1/2016 - Present</t>
  </si>
  <si>
    <t>ICF/IID Residential Services
2017 Cost Report &amp; 2018 Accountability Report Worksheet for Residential Attendant Compensation Payment Rate Component 
Effective 9/1/2016 - Present</t>
  </si>
  <si>
    <t>From Box P</t>
  </si>
  <si>
    <t>From Box N</t>
  </si>
  <si>
    <t>If Box N is greater than Box Q, then you have met the spending requirement. If Box R is a positive number, then you have not met the spending requirement from Step 4 and could potentially face recoupment.</t>
  </si>
  <si>
    <t>From Box L</t>
  </si>
  <si>
    <t>From Box O</t>
  </si>
  <si>
    <t>If Box M is greater than Box P, then you have met the spending requirement. If Box Q is a positive number, then you have not met the spending requirement from Step 4 and could potentially face recoupment.</t>
  </si>
  <si>
    <t>LON1 Small</t>
  </si>
  <si>
    <t>LON5 Small</t>
  </si>
  <si>
    <t>LON8 Small</t>
  </si>
  <si>
    <t>LON6 Small</t>
  </si>
  <si>
    <t>LON9 Small</t>
  </si>
  <si>
    <t>LON1 Medium</t>
  </si>
  <si>
    <t>LON5 Medium</t>
  </si>
  <si>
    <t>LON8 Medium</t>
  </si>
  <si>
    <t>LON6 Medium</t>
  </si>
  <si>
    <t>LON9 Medium</t>
  </si>
  <si>
    <t>LON1Large</t>
  </si>
  <si>
    <t>LON5Large</t>
  </si>
  <si>
    <t>LON8Large</t>
  </si>
  <si>
    <t>LON6Large</t>
  </si>
  <si>
    <t>LON9Large</t>
  </si>
  <si>
    <t>LON1 Large</t>
  </si>
  <si>
    <t>LON5 Large</t>
  </si>
  <si>
    <t>LON8 Large</t>
  </si>
  <si>
    <t>LON6 Large</t>
  </si>
  <si>
    <t>LON9 Large</t>
  </si>
  <si>
    <t>Residential Attendant Salaries and Wages, Benefits, and Mileage Reinbursement</t>
  </si>
  <si>
    <t>Enter from Step 8f (CR) or Step 6a (AR)</t>
  </si>
  <si>
    <r>
      <t xml:space="preserve">Contracted Day Hab - </t>
    </r>
    <r>
      <rPr>
        <u/>
        <sz val="11"/>
        <rFont val="Arial"/>
        <family val="2"/>
      </rPr>
      <t>Non-related Party</t>
    </r>
    <r>
      <rPr>
        <sz val="11"/>
        <rFont val="Arial"/>
        <family val="2"/>
      </rPr>
      <t xml:space="preserve"> </t>
    </r>
    <r>
      <rPr>
        <sz val="8"/>
        <rFont val="Arial"/>
        <family val="2"/>
      </rPr>
      <t>(N</t>
    </r>
    <r>
      <rPr>
        <u/>
        <sz val="8"/>
        <rFont val="Arial"/>
        <family val="2"/>
      </rPr>
      <t>on-Related Party</t>
    </r>
    <r>
      <rPr>
        <sz val="8"/>
        <rFont val="Arial"/>
        <family val="2"/>
      </rPr>
      <t xml:space="preserve"> Day Habilitation Contract for Participants in Rate Enhancement)</t>
    </r>
  </si>
  <si>
    <t xml:space="preserve">ICF / IID Day Habilitation Services
2019 Cost Report &amp; 2020 Accountability Report Optional Worksheet to
Estimate Potential Recoupment </t>
  </si>
  <si>
    <t xml:space="preserve">ICF / IID Residential Services
2019 Cost Report &amp; 2020 Accountability Report Optional Worksheet to
Estimate Potential Recoupment </t>
  </si>
  <si>
    <t>Enter Residential Attendant Expenses</t>
  </si>
  <si>
    <t xml:space="preserve">                     Enter all staff wages, taxes and workers' compensation from the cost report</t>
  </si>
  <si>
    <t>Box O (Medicaid Revenue)</t>
  </si>
  <si>
    <t>From Box S (Recoupment Total)</t>
  </si>
  <si>
    <t>From Box O (Total Medicaid Revenue)</t>
  </si>
  <si>
    <t>Box T</t>
  </si>
  <si>
    <t>Recoupment %</t>
  </si>
  <si>
    <t>Estimated Recoupment Percentage</t>
  </si>
  <si>
    <t xml:space="preserve">ICF / IID
2019 Cost Report &amp; 2020 Accountability Report Optional Worksheet to
Estimate Potential Recoupment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</si>
</sst>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s>
  <fonts count="23"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sz val="7"/>
      <name val="Small Fonts"/>
      <family val="2"/>
    </font>
    <font>
      <sz val="11"/>
      <color theme="1"/>
      <name val="Calibri"/>
      <family val="2"/>
      <scheme val="minor"/>
    </font>
    <font>
      <b/>
      <sz val="10"/>
      <name val="Arial"/>
      <family val="2"/>
    </font>
    <font>
      <sz val="10"/>
      <name val="Arial"/>
      <family val="2"/>
    </font>
    <font>
      <sz val="16"/>
      <name val="Arial"/>
      <family val="2"/>
    </font>
    <font>
      <vertAlign val="superscript"/>
      <sz val="10"/>
      <name val="Arial"/>
      <family val="2"/>
    </font>
    <font>
      <b/>
      <sz val="12"/>
      <name val="Arial"/>
      <family val="2"/>
    </font>
    <font>
      <sz val="8"/>
      <color theme="1"/>
      <name val="Arial"/>
      <family val="2"/>
    </font>
    <font>
      <u/>
      <sz val="11"/>
      <name val="Arial"/>
      <family val="2"/>
    </font>
    <font>
      <u/>
      <sz val="8"/>
      <name val="Arial"/>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39997558519241921"/>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8">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3" fillId="0" borderId="0"/>
    <xf numFmtId="166" fontId="6"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 fillId="0" borderId="0"/>
    <xf numFmtId="44" fontId="16" fillId="0" borderId="0" applyFont="0" applyFill="0" applyBorder="0" applyAlignment="0" applyProtection="0"/>
  </cellStyleXfs>
  <cellXfs count="286">
    <xf numFmtId="0" fontId="0" fillId="0" borderId="0" xfId="0"/>
    <xf numFmtId="0" fontId="9" fillId="0" borderId="0" xfId="14" applyFont="1" applyBorder="1"/>
    <xf numFmtId="0" fontId="9" fillId="0" borderId="0"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0" fillId="0" borderId="0" xfId="14" applyFont="1" applyBorder="1" applyAlignment="1">
      <alignment vertical="center"/>
    </xf>
    <xf numFmtId="0" fontId="7" fillId="0" borderId="0" xfId="14" applyFont="1" applyBorder="1" applyAlignment="1">
      <alignment vertical="center"/>
    </xf>
    <xf numFmtId="0" fontId="9" fillId="0" borderId="0" xfId="14" applyBorder="1"/>
    <xf numFmtId="0" fontId="1" fillId="0" borderId="0" xfId="0" applyFont="1"/>
    <xf numFmtId="0" fontId="1" fillId="0" borderId="0" xfId="26"/>
    <xf numFmtId="0" fontId="1" fillId="0" borderId="7" xfId="0" applyFont="1" applyBorder="1"/>
    <xf numFmtId="0" fontId="1" fillId="0" borderId="0" xfId="0" applyFont="1" applyBorder="1"/>
    <xf numFmtId="0" fontId="1" fillId="0" borderId="6" xfId="0" applyFont="1" applyBorder="1"/>
    <xf numFmtId="0" fontId="0" fillId="0" borderId="0" xfId="0" applyFill="1"/>
    <xf numFmtId="165" fontId="4" fillId="0" borderId="9" xfId="0" applyNumberFormat="1" applyFont="1" applyFill="1" applyBorder="1" applyAlignment="1" applyProtection="1">
      <protection locked="0"/>
    </xf>
    <xf numFmtId="165" fontId="4" fillId="0" borderId="1" xfId="0" applyNumberFormat="1" applyFont="1" applyFill="1" applyBorder="1" applyAlignment="1" applyProtection="1">
      <protection locked="0"/>
    </xf>
    <xf numFmtId="0" fontId="10" fillId="0" borderId="12" xfId="0" quotePrefix="1" applyFont="1" applyFill="1" applyBorder="1" applyAlignment="1">
      <alignment horizontal="center"/>
    </xf>
    <xf numFmtId="0" fontId="10" fillId="0" borderId="10" xfId="0" applyFont="1" applyFill="1" applyBorder="1" applyAlignment="1">
      <alignment vertical="center" wrapText="1"/>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0" fillId="0" borderId="6" xfId="0" applyBorder="1"/>
    <xf numFmtId="0" fontId="10" fillId="0" borderId="0" xfId="0" quotePrefix="1" applyFont="1" applyFill="1" applyBorder="1" applyAlignment="1">
      <alignment horizontal="center"/>
    </xf>
    <xf numFmtId="0" fontId="10" fillId="0" borderId="6" xfId="0" applyFont="1" applyFill="1" applyBorder="1" applyAlignment="1">
      <alignment vertical="center" wrapText="1"/>
    </xf>
    <xf numFmtId="0" fontId="0" fillId="0" borderId="6" xfId="0" applyFill="1" applyBorder="1"/>
    <xf numFmtId="165" fontId="4" fillId="0" borderId="2" xfId="0" applyNumberFormat="1" applyFont="1" applyFill="1" applyBorder="1" applyAlignment="1" applyProtection="1">
      <protection locked="0"/>
    </xf>
    <xf numFmtId="0" fontId="10" fillId="0" borderId="0" xfId="0" quotePrefix="1" applyFont="1" applyBorder="1" applyAlignment="1">
      <alignment horizontal="center"/>
    </xf>
    <xf numFmtId="0" fontId="0" fillId="0" borderId="7" xfId="0" applyBorder="1"/>
    <xf numFmtId="0" fontId="0" fillId="0" borderId="0" xfId="0" applyBorder="1"/>
    <xf numFmtId="0" fontId="8" fillId="0" borderId="0" xfId="0" applyFont="1" applyBorder="1"/>
    <xf numFmtId="0" fontId="10" fillId="0" borderId="0" xfId="0" quotePrefix="1" applyFont="1" applyFill="1" applyBorder="1" applyAlignment="1">
      <alignment horizontal="center" vertical="center"/>
    </xf>
    <xf numFmtId="0" fontId="10" fillId="0" borderId="0" xfId="0" quotePrefix="1" applyFont="1" applyFill="1" applyBorder="1" applyAlignment="1">
      <alignment horizontal="righ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0" fontId="1" fillId="0" borderId="2" xfId="14" applyFont="1" applyBorder="1"/>
    <xf numFmtId="0" fontId="18" fillId="0" borderId="2" xfId="14" applyFont="1" applyBorder="1" applyAlignment="1">
      <alignment horizontal="left" vertical="top"/>
    </xf>
    <xf numFmtId="0" fontId="1" fillId="0" borderId="0" xfId="14" applyFont="1" applyFill="1" applyBorder="1" applyAlignment="1">
      <alignment vertical="center"/>
    </xf>
    <xf numFmtId="0" fontId="18" fillId="0" borderId="0" xfId="14" quotePrefix="1" applyFont="1" applyFill="1" applyBorder="1" applyAlignment="1" applyProtection="1">
      <alignment horizontal="left" vertical="top" wrapText="1"/>
    </xf>
    <xf numFmtId="167" fontId="1" fillId="0" borderId="0" xfId="14" applyNumberFormat="1" applyFont="1" applyFill="1" applyBorder="1" applyAlignment="1" applyProtection="1">
      <alignment vertical="center"/>
    </xf>
    <xf numFmtId="0" fontId="18" fillId="0" borderId="2" xfId="14" applyFont="1" applyBorder="1" applyAlignment="1">
      <alignment horizontal="left" vertical="top"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4" fillId="0" borderId="0" xfId="13" applyAlignment="1">
      <alignment horizontal="right" wrapText="1"/>
    </xf>
    <xf numFmtId="0" fontId="14" fillId="0" borderId="0" xfId="13"/>
    <xf numFmtId="165" fontId="0" fillId="0" borderId="2" xfId="0" applyNumberFormat="1" applyFill="1" applyBorder="1" applyAlignment="1">
      <alignment horizontal="right"/>
    </xf>
    <xf numFmtId="165" fontId="1" fillId="0" borderId="2" xfId="0" applyNumberFormat="1" applyFont="1" applyFill="1" applyBorder="1" applyAlignment="1">
      <alignment horizontal="right"/>
    </xf>
    <xf numFmtId="165" fontId="0" fillId="0" borderId="2" xfId="0" applyNumberFormat="1" applyBorder="1"/>
    <xf numFmtId="0" fontId="1" fillId="0" borderId="0" xfId="0" applyFont="1" applyBorder="1" applyAlignment="1">
      <alignment vertical="center" wrapText="1"/>
    </xf>
    <xf numFmtId="0" fontId="4" fillId="0" borderId="0" xfId="0" applyFont="1" applyFill="1" applyBorder="1" applyAlignment="1" applyProtection="1">
      <protection locked="0"/>
    </xf>
    <xf numFmtId="0" fontId="8" fillId="0" borderId="0" xfId="0" applyFont="1" applyBorder="1" applyAlignment="1">
      <alignment wrapText="1"/>
    </xf>
    <xf numFmtId="0" fontId="10" fillId="0" borderId="7" xfId="0" quotePrefix="1" applyFont="1" applyBorder="1" applyAlignment="1">
      <alignment horizontal="center"/>
    </xf>
    <xf numFmtId="0" fontId="0" fillId="0" borderId="7" xfId="0" applyFill="1" applyBorder="1"/>
    <xf numFmtId="165" fontId="4" fillId="0" borderId="0" xfId="0" applyNumberFormat="1" applyFont="1" applyFill="1" applyBorder="1" applyAlignment="1" applyProtection="1">
      <protection locked="0"/>
    </xf>
    <xf numFmtId="0" fontId="10" fillId="0" borderId="0" xfId="0" applyFont="1" applyBorder="1"/>
    <xf numFmtId="0" fontId="1" fillId="0" borderId="0" xfId="26" applyFont="1" applyBorder="1" applyAlignment="1">
      <alignment wrapText="1"/>
    </xf>
    <xf numFmtId="0" fontId="10" fillId="0" borderId="0" xfId="0" applyFont="1" applyFill="1" applyBorder="1" applyAlignment="1">
      <alignment vertical="center" wrapText="1"/>
    </xf>
    <xf numFmtId="0" fontId="0" fillId="0" borderId="0" xfId="0" applyFill="1" applyBorder="1"/>
    <xf numFmtId="165" fontId="10" fillId="0" borderId="0" xfId="0" applyNumberFormat="1" applyFont="1" applyFill="1" applyBorder="1" applyAlignment="1" applyProtection="1">
      <alignment horizontal="center"/>
      <protection locked="0"/>
    </xf>
    <xf numFmtId="0" fontId="8" fillId="0" borderId="2" xfId="0" applyFont="1" applyBorder="1" applyAlignment="1">
      <alignment horizontal="center" wrapText="1"/>
    </xf>
    <xf numFmtId="0" fontId="8" fillId="0" borderId="2" xfId="0" applyFont="1" applyBorder="1" applyAlignment="1">
      <alignment horizontal="center" wrapText="1"/>
    </xf>
    <xf numFmtId="0" fontId="17" fillId="0" borderId="6" xfId="0" applyFont="1" applyBorder="1"/>
    <xf numFmtId="0" fontId="17" fillId="0" borderId="6" xfId="0" applyFont="1" applyFill="1" applyBorder="1"/>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xf numFmtId="0" fontId="10" fillId="0" borderId="0" xfId="0" applyFont="1" applyBorder="1" applyAlignment="1">
      <alignment vertical="center" wrapText="1"/>
    </xf>
    <xf numFmtId="0" fontId="10" fillId="0" borderId="12" xfId="0" applyFont="1" applyFill="1" applyBorder="1" applyAlignment="1">
      <alignment vertical="center" wrapText="1"/>
    </xf>
    <xf numFmtId="43" fontId="10" fillId="0" borderId="2" xfId="24" applyFont="1" applyFill="1" applyBorder="1" applyAlignment="1" applyProtection="1"/>
    <xf numFmtId="165" fontId="4" fillId="0" borderId="0"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wrapText="1"/>
      <protection locked="0"/>
    </xf>
    <xf numFmtId="165" fontId="4" fillId="0" borderId="2" xfId="0" applyNumberFormat="1" applyFont="1" applyFill="1" applyBorder="1" applyAlignment="1" applyProtection="1">
      <alignment wrapText="1"/>
      <protection locked="0"/>
    </xf>
    <xf numFmtId="0" fontId="10" fillId="0" borderId="11" xfId="0" applyFont="1" applyFill="1" applyBorder="1" applyAlignment="1">
      <alignment vertical="center" wrapText="1"/>
    </xf>
    <xf numFmtId="0" fontId="10" fillId="0" borderId="0" xfId="0" applyFont="1" applyFill="1" applyBorder="1" applyAlignment="1" applyProtection="1">
      <protection locked="0"/>
    </xf>
    <xf numFmtId="0" fontId="1" fillId="0" borderId="0" xfId="26" applyBorder="1"/>
    <xf numFmtId="0" fontId="0" fillId="0" borderId="14" xfId="0" applyFill="1" applyBorder="1"/>
    <xf numFmtId="0" fontId="4" fillId="0" borderId="0" xfId="0" applyFont="1" applyBorder="1" applyAlignment="1">
      <alignment horizontal="center" wrapText="1"/>
    </xf>
    <xf numFmtId="0" fontId="4" fillId="0" borderId="2" xfId="0" applyFont="1" applyBorder="1" applyAlignment="1">
      <alignment horizontal="center" wrapText="1"/>
    </xf>
    <xf numFmtId="43" fontId="10" fillId="0" borderId="10" xfId="24" quotePrefix="1" applyFont="1" applyBorder="1" applyAlignment="1">
      <alignment horizontal="center"/>
    </xf>
    <xf numFmtId="165" fontId="4" fillId="0" borderId="12" xfId="0" applyNumberFormat="1" applyFont="1" applyFill="1" applyBorder="1" applyAlignment="1" applyProtection="1">
      <alignment horizontal="center"/>
      <protection locked="0"/>
    </xf>
    <xf numFmtId="0" fontId="11" fillId="0" borderId="1" xfId="0" applyFont="1" applyBorder="1" applyAlignment="1" applyProtection="1">
      <alignment horizontal="left" vertical="center"/>
      <protection locked="0"/>
    </xf>
    <xf numFmtId="0" fontId="4" fillId="0" borderId="9"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4" xfId="0" applyFont="1" applyFill="1" applyBorder="1" applyAlignment="1" applyProtection="1">
      <alignment horizontal="center"/>
      <protection locked="0"/>
    </xf>
    <xf numFmtId="165" fontId="4" fillId="0" borderId="4" xfId="0" applyNumberFormat="1" applyFont="1" applyFill="1" applyBorder="1" applyAlignment="1" applyProtection="1">
      <alignment horizontal="center"/>
      <protection locked="0"/>
    </xf>
    <xf numFmtId="165" fontId="4" fillId="0" borderId="4" xfId="0" applyNumberFormat="1" applyFont="1" applyFill="1" applyBorder="1" applyAlignment="1" applyProtection="1">
      <protection locked="0"/>
    </xf>
    <xf numFmtId="165" fontId="4" fillId="0" borderId="4" xfId="0" applyNumberFormat="1" applyFont="1" applyFill="1" applyBorder="1" applyAlignment="1" applyProtection="1">
      <alignment wrapText="1"/>
      <protection locked="0"/>
    </xf>
    <xf numFmtId="0" fontId="17" fillId="0" borderId="0" xfId="0" applyFont="1" applyFill="1" applyBorder="1" applyAlignment="1" applyProtection="1">
      <alignment vertical="center" wrapText="1"/>
    </xf>
    <xf numFmtId="0" fontId="8" fillId="0" borderId="10" xfId="14" applyFont="1" applyBorder="1" applyAlignment="1">
      <alignment vertical="center"/>
    </xf>
    <xf numFmtId="0" fontId="9" fillId="0" borderId="12" xfId="14" applyFont="1" applyBorder="1"/>
    <xf numFmtId="0" fontId="1" fillId="0" borderId="0" xfId="14" applyFont="1" applyBorder="1"/>
    <xf numFmtId="0" fontId="10" fillId="0" borderId="0" xfId="14" applyFont="1" applyBorder="1"/>
    <xf numFmtId="0" fontId="1" fillId="0" borderId="0" xfId="26" applyFont="1" applyBorder="1"/>
    <xf numFmtId="7" fontId="1" fillId="0" borderId="2" xfId="27" applyNumberFormat="1" applyFont="1" applyBorder="1"/>
    <xf numFmtId="7" fontId="1" fillId="0" borderId="13" xfId="27" applyNumberFormat="1" applyFont="1" applyFill="1" applyBorder="1" applyAlignment="1">
      <alignment horizontal="right"/>
    </xf>
    <xf numFmtId="165" fontId="0" fillId="0" borderId="13" xfId="0" applyNumberFormat="1" applyBorder="1"/>
    <xf numFmtId="165" fontId="0" fillId="0" borderId="13" xfId="0" applyNumberFormat="1" applyFill="1" applyBorder="1" applyAlignment="1">
      <alignment horizontal="right"/>
    </xf>
    <xf numFmtId="0" fontId="14" fillId="0" borderId="0" xfId="13" applyFill="1"/>
    <xf numFmtId="7" fontId="1" fillId="0" borderId="2" xfId="27" applyNumberFormat="1" applyFont="1" applyFill="1" applyBorder="1" applyAlignment="1">
      <alignment horizontal="right"/>
    </xf>
    <xf numFmtId="0" fontId="1" fillId="0" borderId="2" xfId="26" applyFont="1" applyBorder="1" applyAlignment="1">
      <alignment vertical="center" wrapText="1"/>
    </xf>
    <xf numFmtId="1" fontId="0" fillId="0" borderId="7" xfId="0" applyNumberFormat="1" applyBorder="1" applyAlignment="1">
      <alignment horizontal="right" wrapText="1"/>
    </xf>
    <xf numFmtId="0" fontId="1" fillId="0" borderId="13" xfId="26" applyFont="1" applyBorder="1"/>
    <xf numFmtId="165" fontId="1" fillId="0" borderId="13" xfId="0" applyNumberFormat="1" applyFont="1" applyFill="1" applyBorder="1" applyAlignment="1">
      <alignment horizontal="right"/>
    </xf>
    <xf numFmtId="0" fontId="11" fillId="0" borderId="0" xfId="0" applyFont="1" applyFill="1" applyBorder="1" applyAlignment="1" applyProtection="1">
      <alignment horizontal="left" vertical="center"/>
      <protection locked="0"/>
    </xf>
    <xf numFmtId="43" fontId="10" fillId="0" borderId="0" xfId="24" applyFont="1" applyFill="1" applyBorder="1" applyAlignment="1" applyProtection="1">
      <alignment horizontal="right" vertical="center"/>
      <protection locked="0"/>
    </xf>
    <xf numFmtId="43" fontId="10" fillId="0" borderId="0" xfId="24" quotePrefix="1" applyFont="1" applyFill="1" applyBorder="1" applyAlignment="1">
      <alignment horizontal="center"/>
    </xf>
    <xf numFmtId="43" fontId="10" fillId="0" borderId="0" xfId="24" applyFont="1" applyFill="1" applyBorder="1" applyAlignment="1" applyProtection="1">
      <alignment horizontal="center" vertical="center"/>
      <protection locked="0"/>
    </xf>
    <xf numFmtId="0" fontId="11" fillId="0" borderId="1" xfId="26" applyFont="1" applyBorder="1" applyAlignment="1">
      <alignment horizontal="left" vertical="top"/>
    </xf>
    <xf numFmtId="0" fontId="11" fillId="0" borderId="2" xfId="26" applyFont="1" applyBorder="1" applyAlignment="1">
      <alignment horizontal="left" vertical="top" wrapText="1"/>
    </xf>
    <xf numFmtId="0" fontId="11" fillId="0" borderId="2" xfId="26" applyFont="1" applyBorder="1" applyAlignment="1">
      <alignment horizontal="left" vertical="top"/>
    </xf>
    <xf numFmtId="43" fontId="10" fillId="0" borderId="0" xfId="24" applyFont="1" applyFill="1" applyBorder="1" applyAlignment="1" applyProtection="1"/>
    <xf numFmtId="0" fontId="10" fillId="0" borderId="13" xfId="0" quotePrefix="1" applyFont="1" applyBorder="1" applyAlignment="1">
      <alignment horizontal="center"/>
    </xf>
    <xf numFmtId="165" fontId="4" fillId="0" borderId="0" xfId="0" applyNumberFormat="1" applyFont="1" applyFill="1" applyBorder="1" applyAlignment="1" applyProtection="1">
      <alignment wrapText="1"/>
      <protection locked="0"/>
    </xf>
    <xf numFmtId="0" fontId="17" fillId="0" borderId="0" xfId="0" applyFont="1" applyFill="1" applyBorder="1" applyAlignment="1" applyProtection="1">
      <alignment horizontal="center" vertical="center" wrapText="1"/>
    </xf>
    <xf numFmtId="43" fontId="10" fillId="5" borderId="2" xfId="24" applyFont="1" applyFill="1" applyBorder="1" applyAlignment="1" applyProtection="1">
      <alignment vertical="center"/>
      <protection locked="0"/>
    </xf>
    <xf numFmtId="0" fontId="15" fillId="0" borderId="7" xfId="0" applyFont="1" applyFill="1" applyBorder="1" applyAlignment="1">
      <alignment wrapText="1"/>
    </xf>
    <xf numFmtId="43" fontId="10" fillId="0" borderId="13" xfId="24" applyFont="1" applyFill="1" applyBorder="1" applyAlignment="1" applyProtection="1">
      <alignment vertical="center"/>
      <protection locked="0"/>
    </xf>
    <xf numFmtId="43" fontId="10" fillId="0" borderId="6" xfId="24" applyFont="1" applyFill="1" applyBorder="1" applyAlignment="1" applyProtection="1">
      <alignment vertical="center"/>
      <protection locked="0"/>
    </xf>
    <xf numFmtId="0" fontId="19" fillId="0" borderId="13" xfId="0" applyFont="1" applyFill="1" applyBorder="1" applyAlignment="1">
      <alignment vertical="center" wrapText="1"/>
    </xf>
    <xf numFmtId="0" fontId="8" fillId="0" borderId="0" xfId="0" applyFont="1" applyBorder="1" applyAlignment="1">
      <alignment vertical="center" wrapText="1"/>
    </xf>
    <xf numFmtId="0" fontId="15" fillId="0" borderId="2" xfId="14" applyFont="1" applyBorder="1" applyAlignment="1">
      <alignment vertical="center"/>
    </xf>
    <xf numFmtId="0" fontId="15" fillId="0" borderId="3" xfId="14" applyFont="1" applyBorder="1" applyAlignment="1">
      <alignment vertical="center"/>
    </xf>
    <xf numFmtId="0" fontId="1" fillId="0" borderId="5" xfId="14" applyFont="1" applyBorder="1" applyAlignment="1">
      <alignment vertical="center" wrapText="1"/>
    </xf>
    <xf numFmtId="0" fontId="1" fillId="0" borderId="15" xfId="14" applyFont="1" applyBorder="1" applyAlignment="1">
      <alignment vertical="center" wrapText="1"/>
    </xf>
    <xf numFmtId="0" fontId="9" fillId="0" borderId="12" xfId="14" applyFont="1" applyBorder="1" applyAlignment="1">
      <alignment horizontal="center"/>
    </xf>
    <xf numFmtId="0" fontId="9" fillId="0" borderId="11" xfId="14" applyFont="1" applyBorder="1"/>
    <xf numFmtId="0" fontId="9" fillId="0" borderId="5" xfId="14" applyBorder="1"/>
    <xf numFmtId="0" fontId="9" fillId="0" borderId="4" xfId="14" applyBorder="1"/>
    <xf numFmtId="0" fontId="1" fillId="0" borderId="14" xfId="14" applyFont="1" applyBorder="1"/>
    <xf numFmtId="0" fontId="18" fillId="0" borderId="14" xfId="14" applyFont="1" applyBorder="1" applyAlignment="1">
      <alignment horizontal="left" vertical="top" wrapText="1"/>
    </xf>
    <xf numFmtId="0" fontId="1" fillId="0" borderId="15" xfId="14" applyFont="1" applyBorder="1"/>
    <xf numFmtId="43" fontId="20" fillId="0" borderId="0" xfId="24" applyFont="1" applyFill="1" applyBorder="1" applyAlignment="1" applyProtection="1">
      <alignment horizontal="center" vertical="center"/>
      <protection locked="0"/>
    </xf>
    <xf numFmtId="0" fontId="7" fillId="0" borderId="0" xfId="26" applyFont="1" applyFill="1" applyBorder="1" applyAlignment="1">
      <alignment horizontal="center" vertical="center" wrapText="1"/>
    </xf>
    <xf numFmtId="0" fontId="7" fillId="0" borderId="0" xfId="0" applyFont="1" applyFill="1" applyBorder="1" applyAlignment="1">
      <alignment horizontal="center" vertical="center" wrapText="1"/>
    </xf>
    <xf numFmtId="0" fontId="18" fillId="0" borderId="9" xfId="26" applyFont="1" applyBorder="1" applyAlignment="1">
      <alignment horizontal="left" vertical="center" wrapText="1"/>
    </xf>
    <xf numFmtId="0" fontId="15" fillId="0" borderId="3" xfId="26" applyFont="1" applyBorder="1" applyAlignment="1">
      <alignment vertical="center"/>
    </xf>
    <xf numFmtId="0" fontId="15" fillId="0" borderId="4" xfId="26" applyFont="1" applyBorder="1" applyAlignment="1">
      <alignment vertical="center"/>
    </xf>
    <xf numFmtId="0" fontId="10" fillId="0" borderId="4" xfId="26" applyFont="1" applyFill="1" applyBorder="1" applyAlignment="1">
      <alignment vertical="center" wrapText="1"/>
    </xf>
    <xf numFmtId="0" fontId="1" fillId="0" borderId="4" xfId="26" applyFont="1" applyBorder="1"/>
    <xf numFmtId="0" fontId="9" fillId="0" borderId="4" xfId="14" applyFont="1" applyBorder="1" applyAlignment="1">
      <alignment horizontal="center"/>
    </xf>
    <xf numFmtId="0" fontId="1" fillId="0" borderId="10" xfId="26" applyFont="1" applyBorder="1"/>
    <xf numFmtId="43" fontId="10" fillId="0" borderId="0" xfId="24" applyFont="1" applyFill="1" applyBorder="1" applyAlignment="1" applyProtection="1">
      <alignment horizontal="right" vertical="center"/>
    </xf>
    <xf numFmtId="43" fontId="10" fillId="0" borderId="0" xfId="24"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43" fontId="10" fillId="0" borderId="0" xfId="24" quotePrefix="1" applyFont="1" applyFill="1" applyBorder="1" applyAlignment="1" applyProtection="1">
      <alignment horizontal="center"/>
    </xf>
    <xf numFmtId="167" fontId="10" fillId="0" borderId="2" xfId="0" applyNumberFormat="1" applyFont="1" applyFill="1" applyBorder="1" applyAlignment="1" applyProtection="1">
      <alignment vertical="center"/>
    </xf>
    <xf numFmtId="165" fontId="10" fillId="0" borderId="2" xfId="0" applyNumberFormat="1" applyFont="1" applyFill="1" applyBorder="1" applyAlignment="1" applyProtection="1"/>
    <xf numFmtId="0" fontId="10" fillId="0" borderId="0" xfId="0" applyFont="1" applyFill="1" applyBorder="1" applyAlignment="1" applyProtection="1">
      <alignment vertical="center" wrapText="1"/>
    </xf>
    <xf numFmtId="165" fontId="10" fillId="0" borderId="0" xfId="0" applyNumberFormat="1" applyFont="1" applyFill="1" applyBorder="1" applyAlignment="1" applyProtection="1"/>
    <xf numFmtId="165" fontId="4" fillId="0" borderId="0" xfId="0" applyNumberFormat="1" applyFont="1" applyFill="1" applyBorder="1" applyAlignment="1" applyProtection="1"/>
    <xf numFmtId="0" fontId="0" fillId="0" borderId="0" xfId="0" applyBorder="1" applyAlignment="1" applyProtection="1">
      <alignment horizontal="right"/>
    </xf>
    <xf numFmtId="165" fontId="10" fillId="0" borderId="0" xfId="0" applyNumberFormat="1" applyFont="1" applyFill="1" applyBorder="1" applyAlignment="1" applyProtection="1">
      <alignment horizontal="right"/>
    </xf>
    <xf numFmtId="167" fontId="10" fillId="0" borderId="2" xfId="0" applyNumberFormat="1" applyFont="1" applyFill="1" applyBorder="1" applyAlignment="1" applyProtection="1">
      <alignment horizontal="right" vertical="center"/>
    </xf>
    <xf numFmtId="165" fontId="4" fillId="0" borderId="12" xfId="0" applyNumberFormat="1" applyFont="1" applyFill="1" applyBorder="1" applyAlignment="1" applyProtection="1">
      <alignment horizontal="center"/>
      <protection locked="0"/>
    </xf>
    <xf numFmtId="0" fontId="14" fillId="0" borderId="0" xfId="13" applyBorder="1" applyAlignment="1">
      <alignment horizontal="right" wrapText="1"/>
    </xf>
    <xf numFmtId="1" fontId="0" fillId="0" borderId="7" xfId="0" applyNumberFormat="1" applyFill="1" applyBorder="1" applyAlignment="1">
      <alignment horizontal="right" wrapText="1"/>
    </xf>
    <xf numFmtId="39" fontId="10"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0" fontId="4" fillId="0" borderId="12" xfId="0" applyFont="1" applyFill="1" applyBorder="1" applyAlignment="1" applyProtection="1">
      <alignment horizontal="center"/>
      <protection locked="0"/>
    </xf>
    <xf numFmtId="165" fontId="4" fillId="0" borderId="12" xfId="0" applyNumberFormat="1" applyFont="1" applyFill="1" applyBorder="1" applyAlignment="1" applyProtection="1">
      <protection locked="0"/>
    </xf>
    <xf numFmtId="0" fontId="10" fillId="0" borderId="8" xfId="0" applyFont="1" applyFill="1" applyBorder="1" applyAlignment="1">
      <alignment vertical="center" wrapText="1"/>
    </xf>
    <xf numFmtId="165" fontId="4" fillId="0" borderId="8" xfId="0" applyNumberFormat="1" applyFont="1" applyFill="1" applyBorder="1" applyAlignment="1" applyProtection="1">
      <alignment wrapText="1"/>
      <protection locked="0"/>
    </xf>
    <xf numFmtId="0" fontId="1" fillId="0" borderId="6" xfId="26" applyFont="1" applyBorder="1" applyAlignment="1">
      <alignment horizontal="center" wrapText="1"/>
    </xf>
    <xf numFmtId="0" fontId="1" fillId="0" borderId="2" xfId="0" applyFont="1" applyBorder="1" applyAlignment="1">
      <alignment horizontal="center" vertical="center" wrapText="1"/>
    </xf>
    <xf numFmtId="0" fontId="4" fillId="0" borderId="8" xfId="0" applyFont="1" applyFill="1" applyBorder="1" applyAlignment="1" applyProtection="1">
      <alignment horizontal="center" wrapText="1"/>
      <protection locked="0"/>
    </xf>
    <xf numFmtId="165" fontId="4" fillId="0" borderId="8" xfId="0" applyNumberFormat="1" applyFont="1" applyFill="1" applyBorder="1" applyAlignment="1" applyProtection="1">
      <alignment horizontal="center" wrapText="1"/>
      <protection locked="0"/>
    </xf>
    <xf numFmtId="165" fontId="4" fillId="0" borderId="8" xfId="0" applyNumberFormat="1" applyFont="1" applyFill="1" applyBorder="1" applyAlignment="1" applyProtection="1">
      <protection locked="0"/>
    </xf>
    <xf numFmtId="0" fontId="1" fillId="0" borderId="2" xfId="26"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5" fillId="0" borderId="1" xfId="0" applyFont="1" applyBorder="1" applyAlignment="1">
      <alignment horizontal="center" wrapText="1"/>
    </xf>
    <xf numFmtId="0" fontId="15" fillId="0" borderId="9" xfId="0" applyFont="1" applyBorder="1" applyAlignment="1">
      <alignment horizontal="center" wrapText="1"/>
    </xf>
    <xf numFmtId="0" fontId="19" fillId="0" borderId="3" xfId="14"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10" fillId="0" borderId="1" xfId="26" applyFont="1" applyFill="1" applyBorder="1" applyAlignment="1">
      <alignment horizontal="left" vertical="center" wrapText="1"/>
    </xf>
    <xf numFmtId="0" fontId="10" fillId="0" borderId="8" xfId="26" applyFont="1" applyFill="1" applyBorder="1" applyAlignment="1">
      <alignment horizontal="left" vertical="center" wrapText="1"/>
    </xf>
    <xf numFmtId="0" fontId="10" fillId="0" borderId="9" xfId="26" applyFont="1" applyFill="1" applyBorder="1" applyAlignment="1">
      <alignment horizontal="left" vertical="center" wrapText="1"/>
    </xf>
    <xf numFmtId="167" fontId="10" fillId="6" borderId="1" xfId="26" applyNumberFormat="1" applyFont="1" applyFill="1" applyBorder="1" applyAlignment="1" applyProtection="1">
      <alignment horizontal="right" vertical="center"/>
      <protection locked="0"/>
    </xf>
    <xf numFmtId="167" fontId="10" fillId="6" borderId="9" xfId="26" applyNumberFormat="1" applyFont="1" applyFill="1" applyBorder="1" applyAlignment="1" applyProtection="1">
      <alignment horizontal="right" vertical="center"/>
      <protection locked="0"/>
    </xf>
    <xf numFmtId="0" fontId="15" fillId="0" borderId="2" xfId="14" applyFont="1" applyBorder="1" applyAlignment="1">
      <alignment horizontal="left" vertical="center"/>
    </xf>
    <xf numFmtId="0" fontId="1" fillId="0" borderId="2" xfId="14" applyFont="1" applyBorder="1" applyAlignment="1">
      <alignment horizontal="left" vertical="center"/>
    </xf>
    <xf numFmtId="167" fontId="10" fillId="5" borderId="14" xfId="14" applyNumberFormat="1" applyFont="1" applyFill="1" applyBorder="1" applyAlignment="1" applyProtection="1">
      <alignment horizontal="right" vertical="center"/>
      <protection locked="0"/>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Fill="1" applyBorder="1" applyAlignment="1" applyProtection="1">
      <alignment horizontal="right" vertical="center"/>
    </xf>
    <xf numFmtId="0" fontId="19" fillId="0" borderId="6" xfId="0" applyFont="1" applyFill="1" applyBorder="1" applyAlignment="1">
      <alignment horizontal="left"/>
    </xf>
    <xf numFmtId="0" fontId="19" fillId="0" borderId="0" xfId="0" applyFont="1" applyFill="1" applyBorder="1" applyAlignment="1">
      <alignment horizontal="left"/>
    </xf>
    <xf numFmtId="0" fontId="10" fillId="0" borderId="2" xfId="0" applyFont="1" applyBorder="1" applyAlignment="1">
      <alignment horizontal="left" vertical="center" wrapText="1"/>
    </xf>
    <xf numFmtId="0" fontId="15" fillId="0" borderId="1" xfId="14" applyFont="1" applyBorder="1" applyAlignment="1">
      <alignment horizontal="left" vertical="center"/>
    </xf>
    <xf numFmtId="0" fontId="15" fillId="0" borderId="8" xfId="14" applyFont="1" applyBorder="1" applyAlignment="1">
      <alignment horizontal="left" vertical="center"/>
    </xf>
    <xf numFmtId="0" fontId="15" fillId="0" borderId="9" xfId="14" applyFont="1" applyBorder="1" applyAlignment="1">
      <alignment horizontal="left" vertical="center"/>
    </xf>
    <xf numFmtId="0" fontId="15" fillId="0" borderId="8" xfId="0" applyFont="1" applyBorder="1" applyAlignment="1">
      <alignment horizontal="center" wrapText="1"/>
    </xf>
    <xf numFmtId="167" fontId="10" fillId="0" borderId="2" xfId="14" applyNumberFormat="1" applyFont="1" applyBorder="1" applyAlignment="1">
      <alignment horizontal="right"/>
    </xf>
    <xf numFmtId="0" fontId="19" fillId="0" borderId="2" xfId="0" applyFont="1" applyBorder="1" applyAlignment="1">
      <alignment horizontal="left"/>
    </xf>
    <xf numFmtId="43" fontId="20" fillId="0" borderId="1" xfId="24" applyFont="1" applyFill="1" applyBorder="1" applyAlignment="1" applyProtection="1">
      <alignment horizontal="center" vertical="center"/>
      <protection locked="0"/>
    </xf>
    <xf numFmtId="43" fontId="20" fillId="0" borderId="9" xfId="24" applyFont="1" applyFill="1" applyBorder="1" applyAlignment="1" applyProtection="1">
      <alignment horizontal="center" vertical="center"/>
      <protection locked="0"/>
    </xf>
    <xf numFmtId="0" fontId="19" fillId="0" borderId="1"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1"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43" fontId="10" fillId="0" borderId="1" xfId="24" applyFont="1" applyFill="1" applyBorder="1" applyAlignment="1" applyProtection="1">
      <alignment horizontal="center" vertical="center"/>
    </xf>
    <xf numFmtId="43" fontId="10" fillId="0" borderId="9" xfId="24" applyFont="1" applyFill="1" applyBorder="1" applyAlignment="1" applyProtection="1">
      <alignment horizontal="center" vertic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2" xfId="25" applyNumberFormat="1" applyFont="1" applyFill="1" applyBorder="1" applyAlignment="1" applyProtection="1">
      <alignment horizontal="center"/>
    </xf>
    <xf numFmtId="165" fontId="10" fillId="0" borderId="2" xfId="0" applyNumberFormat="1" applyFont="1" applyFill="1" applyBorder="1" applyAlignment="1" applyProtection="1">
      <alignment horizontal="center"/>
    </xf>
    <xf numFmtId="0" fontId="4" fillId="0" borderId="1" xfId="0" applyFont="1" applyFill="1" applyBorder="1" applyAlignment="1" applyProtection="1">
      <alignment horizontal="center" wrapText="1"/>
      <protection locked="0"/>
    </xf>
    <xf numFmtId="0" fontId="4" fillId="0" borderId="9" xfId="0" applyFont="1" applyFill="1" applyBorder="1" applyAlignment="1" applyProtection="1">
      <alignment horizontal="center" wrapText="1"/>
      <protection locked="0"/>
    </xf>
    <xf numFmtId="165" fontId="4" fillId="0" borderId="2" xfId="0" applyNumberFormat="1" applyFont="1" applyFill="1" applyBorder="1" applyAlignment="1" applyProtection="1">
      <alignment horizontal="center" wrapText="1"/>
      <protection locked="0"/>
    </xf>
    <xf numFmtId="0" fontId="1" fillId="0" borderId="0" xfId="0" applyFont="1" applyBorder="1" applyAlignment="1">
      <alignment horizontal="left"/>
    </xf>
    <xf numFmtId="165" fontId="4" fillId="0" borderId="1" xfId="0" applyNumberFormat="1" applyFont="1" applyFill="1" applyBorder="1" applyAlignment="1" applyProtection="1">
      <alignment horizontal="center" wrapText="1"/>
      <protection locked="0"/>
    </xf>
    <xf numFmtId="165" fontId="4" fillId="0" borderId="9" xfId="0" applyNumberFormat="1" applyFont="1" applyFill="1" applyBorder="1" applyAlignment="1" applyProtection="1">
      <alignment horizontal="center" wrapText="1"/>
      <protection locked="0"/>
    </xf>
    <xf numFmtId="0" fontId="4" fillId="0" borderId="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165" fontId="10" fillId="0" borderId="1" xfId="0" applyNumberFormat="1" applyFont="1" applyFill="1" applyBorder="1" applyAlignment="1" applyProtection="1">
      <alignment horizontal="right"/>
    </xf>
    <xf numFmtId="165" fontId="10" fillId="0" borderId="9" xfId="0" applyNumberFormat="1" applyFont="1" applyFill="1" applyBorder="1" applyAlignment="1" applyProtection="1">
      <alignment horizontal="right"/>
    </xf>
    <xf numFmtId="43" fontId="10" fillId="0" borderId="2" xfId="24" applyFont="1" applyFill="1" applyBorder="1" applyAlignment="1" applyProtection="1">
      <alignment horizontal="center"/>
    </xf>
    <xf numFmtId="165" fontId="4" fillId="0" borderId="1" xfId="0" applyNumberFormat="1" applyFont="1" applyFill="1" applyBorder="1" applyAlignment="1" applyProtection="1">
      <alignment horizontal="center"/>
      <protection locked="0"/>
    </xf>
    <xf numFmtId="165" fontId="4" fillId="0" borderId="8"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9" fontId="10" fillId="0" borderId="1" xfId="25" applyFont="1" applyFill="1" applyBorder="1" applyAlignment="1" applyProtection="1">
      <alignment horizontal="center"/>
    </xf>
    <xf numFmtId="9" fontId="10" fillId="0" borderId="8" xfId="25" applyFont="1" applyFill="1" applyBorder="1" applyAlignment="1" applyProtection="1">
      <alignment horizontal="center"/>
    </xf>
    <xf numFmtId="9" fontId="10" fillId="0" borderId="9" xfId="25"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8" fillId="0" borderId="12" xfId="0" applyFont="1" applyBorder="1" applyAlignment="1">
      <alignment horizontal="center" wrapText="1"/>
    </xf>
    <xf numFmtId="0" fontId="15" fillId="7" borderId="17"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8" xfId="0" applyFont="1" applyFill="1" applyBorder="1" applyAlignment="1">
      <alignment horizontal="center" vertical="center" wrapText="1"/>
    </xf>
    <xf numFmtId="1" fontId="8" fillId="6" borderId="19" xfId="26" applyNumberFormat="1" applyFont="1" applyFill="1" applyBorder="1" applyAlignment="1" applyProtection="1">
      <alignment horizontal="center"/>
      <protection locked="0"/>
    </xf>
    <xf numFmtId="1" fontId="8" fillId="6" borderId="20" xfId="26" applyNumberFormat="1" applyFont="1" applyFill="1" applyBorder="1" applyAlignment="1" applyProtection="1">
      <alignment horizontal="center"/>
      <protection locked="0"/>
    </xf>
    <xf numFmtId="1" fontId="8" fillId="6" borderId="21" xfId="26" applyNumberFormat="1" applyFont="1" applyFill="1" applyBorder="1" applyAlignment="1" applyProtection="1">
      <alignment horizontal="center"/>
      <protection locked="0"/>
    </xf>
    <xf numFmtId="0" fontId="8" fillId="0" borderId="2"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165" fontId="4" fillId="0" borderId="12" xfId="0" applyNumberFormat="1" applyFont="1" applyFill="1" applyBorder="1" applyAlignment="1" applyProtection="1">
      <alignment horizontal="center"/>
      <protection locked="0"/>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167" fontId="4" fillId="0" borderId="2" xfId="0" applyNumberFormat="1"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0" borderId="0" xfId="0" applyFont="1" applyBorder="1" applyAlignment="1">
      <alignment horizontal="center" vertical="center" wrapText="1"/>
    </xf>
    <xf numFmtId="165" fontId="20" fillId="0" borderId="2" xfId="0" applyNumberFormat="1" applyFont="1" applyFill="1" applyBorder="1" applyAlignment="1" applyProtection="1">
      <alignment horizontal="center"/>
      <protection locked="0"/>
    </xf>
    <xf numFmtId="0" fontId="0" fillId="0" borderId="6"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43" fontId="10" fillId="0" borderId="1" xfId="24" applyFont="1" applyFill="1" applyBorder="1" applyAlignment="1" applyProtection="1"/>
    <xf numFmtId="43" fontId="10" fillId="0" borderId="8" xfId="24" applyFont="1" applyFill="1" applyBorder="1" applyAlignment="1" applyProtection="1"/>
    <xf numFmtId="43" fontId="10" fillId="0" borderId="9" xfId="24" applyFont="1" applyFill="1" applyBorder="1" applyAlignment="1" applyProtection="1"/>
    <xf numFmtId="0" fontId="8" fillId="0" borderId="12" xfId="0" applyFont="1" applyBorder="1" applyAlignment="1">
      <alignment horizontal="center" vertical="center" wrapText="1"/>
    </xf>
    <xf numFmtId="43" fontId="10" fillId="0" borderId="1" xfId="24" applyFont="1" applyFill="1" applyBorder="1" applyAlignment="1" applyProtection="1">
      <alignment horizontal="center"/>
    </xf>
    <xf numFmtId="43" fontId="10" fillId="0" borderId="8" xfId="24" applyFont="1" applyFill="1" applyBorder="1" applyAlignment="1" applyProtection="1">
      <alignment horizontal="center"/>
    </xf>
    <xf numFmtId="43" fontId="10" fillId="0" borderId="9" xfId="24" applyFont="1" applyFill="1" applyBorder="1" applyAlignment="1" applyProtection="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165" fontId="10" fillId="0" borderId="1" xfId="25" applyNumberFormat="1" applyFont="1" applyFill="1" applyBorder="1" applyAlignment="1" applyProtection="1">
      <alignment horizontal="center"/>
    </xf>
    <xf numFmtId="165" fontId="10" fillId="0" borderId="8" xfId="25" applyNumberFormat="1" applyFont="1" applyFill="1" applyBorder="1" applyAlignment="1" applyProtection="1">
      <alignment horizontal="center"/>
    </xf>
    <xf numFmtId="0" fontId="7" fillId="0" borderId="0" xfId="26" applyFont="1" applyFill="1" applyBorder="1" applyAlignment="1">
      <alignment horizontal="center" vertical="center" wrapText="1"/>
    </xf>
    <xf numFmtId="0" fontId="1" fillId="0" borderId="0" xfId="26" applyFont="1" applyFill="1" applyBorder="1" applyAlignment="1">
      <alignment horizontal="left" wrapText="1"/>
    </xf>
    <xf numFmtId="0" fontId="0" fillId="0" borderId="0" xfId="0" applyNumberFormat="1" applyAlignment="1">
      <alignment horizontal="left" wrapText="1"/>
    </xf>
    <xf numFmtId="0" fontId="7" fillId="0" borderId="0" xfId="0" applyFont="1" applyFill="1" applyBorder="1" applyAlignment="1">
      <alignment horizontal="center" vertical="center" wrapText="1"/>
    </xf>
  </cellXfs>
  <cellStyles count="28">
    <cellStyle name="Comma" xfId="24" builtinId="3"/>
    <cellStyle name="COSTREPORT" xfId="1" xr:uid="{00000000-0005-0000-0000-000001000000}"/>
    <cellStyle name="cr" xfId="2" xr:uid="{00000000-0005-0000-0000-000002000000}"/>
    <cellStyle name="Currency" xfId="27" builtinId="4"/>
    <cellStyle name="Grey" xfId="3" xr:uid="{00000000-0005-0000-0000-000004000000}"/>
    <cellStyle name="Input [yellow]" xfId="4" xr:uid="{00000000-0005-0000-0000-000005000000}"/>
    <cellStyle name="no dec" xfId="5" xr:uid="{00000000-0005-0000-0000-000006000000}"/>
    <cellStyle name="no dec 2" xfId="6" xr:uid="{00000000-0005-0000-0000-000007000000}"/>
    <cellStyle name="Normal" xfId="0" builtinId="0"/>
    <cellStyle name="Normal - Style1" xfId="7" xr:uid="{00000000-0005-0000-0000-000009000000}"/>
    <cellStyle name="Normal 10" xfId="8" xr:uid="{00000000-0005-0000-0000-00000A000000}"/>
    <cellStyle name="Normal 11" xfId="9" xr:uid="{00000000-0005-0000-0000-00000B000000}"/>
    <cellStyle name="Normal 12" xfId="10" xr:uid="{00000000-0005-0000-0000-00000C000000}"/>
    <cellStyle name="Normal 13" xfId="11" xr:uid="{00000000-0005-0000-0000-00000D000000}"/>
    <cellStyle name="Normal 14" xfId="12" xr:uid="{00000000-0005-0000-0000-00000E000000}"/>
    <cellStyle name="Normal 15" xfId="13" xr:uid="{00000000-0005-0000-0000-00000F000000}"/>
    <cellStyle name="Normal 2" xfId="14" xr:uid="{00000000-0005-0000-0000-000010000000}"/>
    <cellStyle name="Normal 2 2" xfId="26" xr:uid="{00000000-0005-0000-0000-000011000000}"/>
    <cellStyle name="Normal 3" xfId="15" xr:uid="{00000000-0005-0000-0000-000012000000}"/>
    <cellStyle name="Normal 4" xfId="16" xr:uid="{00000000-0005-0000-0000-000013000000}"/>
    <cellStyle name="Normal 5" xfId="17" xr:uid="{00000000-0005-0000-0000-000014000000}"/>
    <cellStyle name="Normal 6" xfId="18" xr:uid="{00000000-0005-0000-0000-000015000000}"/>
    <cellStyle name="Normal 7" xfId="19" xr:uid="{00000000-0005-0000-0000-000016000000}"/>
    <cellStyle name="Normal 8" xfId="20" xr:uid="{00000000-0005-0000-0000-000017000000}"/>
    <cellStyle name="Normal 9" xfId="21" xr:uid="{00000000-0005-0000-0000-000018000000}"/>
    <cellStyle name="Percent" xfId="25" builtinId="5"/>
    <cellStyle name="Percent [2]" xfId="22" xr:uid="{00000000-0005-0000-0000-00001A000000}"/>
    <cellStyle name="Percent [2] 2" xfId="23"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51435</xdr:colOff>
      <xdr:row>2</xdr:row>
      <xdr:rowOff>15240</xdr:rowOff>
    </xdr:from>
    <xdr:to>
      <xdr:col>3</xdr:col>
      <xdr:colOff>20955</xdr:colOff>
      <xdr:row>2</xdr:row>
      <xdr:rowOff>335280</xdr:rowOff>
    </xdr:to>
    <xdr:grpSp>
      <xdr:nvGrpSpPr>
        <xdr:cNvPr id="3" name="Group 2">
          <a:extLst>
            <a:ext uri="{FF2B5EF4-FFF2-40B4-BE49-F238E27FC236}">
              <a16:creationId xmlns:a16="http://schemas.microsoft.com/office/drawing/2014/main" id="{00000000-0008-0000-0000-000003000000}"/>
            </a:ext>
          </a:extLst>
        </xdr:cNvPr>
        <xdr:cNvGrpSpPr>
          <a:grpSpLocks/>
        </xdr:cNvGrpSpPr>
      </xdr:nvGrpSpPr>
      <xdr:grpSpPr bwMode="auto">
        <a:xfrm>
          <a:off x="203835" y="1386840"/>
          <a:ext cx="836295" cy="320040"/>
          <a:chOff x="14" y="101"/>
          <a:chExt cx="91" cy="34"/>
        </a:xfrm>
      </xdr:grpSpPr>
      <xdr:sp macro="" textlink="">
        <xdr:nvSpPr>
          <xdr:cNvPr id="4" name="Oval 3">
            <a:extLst>
              <a:ext uri="{FF2B5EF4-FFF2-40B4-BE49-F238E27FC236}">
                <a16:creationId xmlns:a16="http://schemas.microsoft.com/office/drawing/2014/main" id="{00000000-0008-0000-0000-000004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66675</xdr:colOff>
      <xdr:row>28</xdr:row>
      <xdr:rowOff>161925</xdr:rowOff>
    </xdr:from>
    <xdr:to>
      <xdr:col>3</xdr:col>
      <xdr:colOff>36195</xdr:colOff>
      <xdr:row>28</xdr:row>
      <xdr:rowOff>481965</xdr:rowOff>
    </xdr:to>
    <xdr:grpSp>
      <xdr:nvGrpSpPr>
        <xdr:cNvPr id="7" name="Group 6">
          <a:extLst>
            <a:ext uri="{FF2B5EF4-FFF2-40B4-BE49-F238E27FC236}">
              <a16:creationId xmlns:a16="http://schemas.microsoft.com/office/drawing/2014/main" id="{A0C28B2F-4285-4A71-A125-3809945C88BB}"/>
            </a:ext>
          </a:extLst>
        </xdr:cNvPr>
        <xdr:cNvGrpSpPr>
          <a:grpSpLocks/>
        </xdr:cNvGrpSpPr>
      </xdr:nvGrpSpPr>
      <xdr:grpSpPr bwMode="auto">
        <a:xfrm>
          <a:off x="219075" y="7591425"/>
          <a:ext cx="836295" cy="320040"/>
          <a:chOff x="14" y="101"/>
          <a:chExt cx="91" cy="34"/>
        </a:xfrm>
      </xdr:grpSpPr>
      <xdr:sp macro="" textlink="">
        <xdr:nvSpPr>
          <xdr:cNvPr id="8" name="Oval 7">
            <a:extLst>
              <a:ext uri="{FF2B5EF4-FFF2-40B4-BE49-F238E27FC236}">
                <a16:creationId xmlns:a16="http://schemas.microsoft.com/office/drawing/2014/main" id="{0EBA1A5C-E1A0-4410-9259-D8E181B2809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9" name="Text Box 6">
            <a:extLst>
              <a:ext uri="{FF2B5EF4-FFF2-40B4-BE49-F238E27FC236}">
                <a16:creationId xmlns:a16="http://schemas.microsoft.com/office/drawing/2014/main" id="{D746C974-01F6-44D6-9C22-4AD02569D8A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2</xdr:row>
      <xdr:rowOff>15240</xdr:rowOff>
    </xdr:from>
    <xdr:to>
      <xdr:col>1</xdr:col>
      <xdr:colOff>975360</xdr:colOff>
      <xdr:row>2</xdr:row>
      <xdr:rowOff>333375</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445424" y="1483822"/>
          <a:ext cx="800100" cy="31813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93345</xdr:colOff>
      <xdr:row>20</xdr:row>
      <xdr:rowOff>53340</xdr:rowOff>
    </xdr:from>
    <xdr:to>
      <xdr:col>1</xdr:col>
      <xdr:colOff>893445</xdr:colOff>
      <xdr:row>21</xdr:row>
      <xdr:rowOff>19050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363509" y="5539740"/>
          <a:ext cx="800100" cy="325928"/>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60960</xdr:colOff>
      <xdr:row>26</xdr:row>
      <xdr:rowOff>62865</xdr:rowOff>
    </xdr:from>
    <xdr:to>
      <xdr:col>1</xdr:col>
      <xdr:colOff>861060</xdr:colOff>
      <xdr:row>27</xdr:row>
      <xdr:rowOff>28575</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331124" y="7045556"/>
          <a:ext cx="800100" cy="325928"/>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36342</xdr:colOff>
      <xdr:row>73</xdr:row>
      <xdr:rowOff>32217</xdr:rowOff>
    </xdr:from>
    <xdr:to>
      <xdr:col>1</xdr:col>
      <xdr:colOff>836442</xdr:colOff>
      <xdr:row>73</xdr:row>
      <xdr:rowOff>350352</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306506" y="19276181"/>
          <a:ext cx="800100" cy="318135"/>
          <a:chOff x="-20" y="102"/>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 </a:t>
            </a:r>
          </a:p>
        </xdr:txBody>
      </xdr:sp>
    </xdr:grpSp>
    <xdr:clientData/>
  </xdr:twoCellAnchor>
  <xdr:twoCellAnchor>
    <xdr:from>
      <xdr:col>1</xdr:col>
      <xdr:colOff>62865</xdr:colOff>
      <xdr:row>68</xdr:row>
      <xdr:rowOff>43815</xdr:rowOff>
    </xdr:from>
    <xdr:to>
      <xdr:col>1</xdr:col>
      <xdr:colOff>862965</xdr:colOff>
      <xdr:row>69</xdr:row>
      <xdr:rowOff>9525</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333029" y="17964670"/>
          <a:ext cx="800100" cy="325928"/>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36342</xdr:colOff>
      <xdr:row>80</xdr:row>
      <xdr:rowOff>32217</xdr:rowOff>
    </xdr:from>
    <xdr:to>
      <xdr:col>1</xdr:col>
      <xdr:colOff>836442</xdr:colOff>
      <xdr:row>81</xdr:row>
      <xdr:rowOff>524</xdr:rowOff>
    </xdr:to>
    <xdr:grpSp>
      <xdr:nvGrpSpPr>
        <xdr:cNvPr id="23" name="Group 4">
          <a:extLst>
            <a:ext uri="{FF2B5EF4-FFF2-40B4-BE49-F238E27FC236}">
              <a16:creationId xmlns:a16="http://schemas.microsoft.com/office/drawing/2014/main" id="{C6150508-C6E9-4773-8368-A3E864F821D1}"/>
            </a:ext>
          </a:extLst>
        </xdr:cNvPr>
        <xdr:cNvGrpSpPr>
          <a:grpSpLocks/>
        </xdr:cNvGrpSpPr>
      </xdr:nvGrpSpPr>
      <xdr:grpSpPr bwMode="auto">
        <a:xfrm>
          <a:off x="306506" y="21589890"/>
          <a:ext cx="800100" cy="286961"/>
          <a:chOff x="-20" y="102"/>
          <a:chExt cx="91" cy="34"/>
        </a:xfrm>
      </xdr:grpSpPr>
      <xdr:sp macro="" textlink="">
        <xdr:nvSpPr>
          <xdr:cNvPr id="24" name="Oval 5">
            <a:extLst>
              <a:ext uri="{FF2B5EF4-FFF2-40B4-BE49-F238E27FC236}">
                <a16:creationId xmlns:a16="http://schemas.microsoft.com/office/drawing/2014/main" id="{6B4FE837-CDCF-4DBF-97B3-50181248B9A7}"/>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583170B2-FACC-456B-8D3C-7A96611A6A10}"/>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xdr:colOff>
      <xdr:row>2</xdr:row>
      <xdr:rowOff>24765</xdr:rowOff>
    </xdr:from>
    <xdr:to>
      <xdr:col>1</xdr:col>
      <xdr:colOff>851535</xdr:colOff>
      <xdr:row>2</xdr:row>
      <xdr:rowOff>342900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318135" y="1472565"/>
          <a:ext cx="800100" cy="31813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55245</xdr:colOff>
      <xdr:row>19</xdr:row>
      <xdr:rowOff>43815</xdr:rowOff>
    </xdr:from>
    <xdr:to>
      <xdr:col>1</xdr:col>
      <xdr:colOff>855345</xdr:colOff>
      <xdr:row>20</xdr:row>
      <xdr:rowOff>9525</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321945" y="5469255"/>
          <a:ext cx="800100" cy="323850"/>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59055</xdr:colOff>
      <xdr:row>71</xdr:row>
      <xdr:rowOff>60960</xdr:rowOff>
    </xdr:from>
    <xdr:to>
      <xdr:col>1</xdr:col>
      <xdr:colOff>859155</xdr:colOff>
      <xdr:row>72</xdr:row>
      <xdr:rowOff>26670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25755" y="17221200"/>
          <a:ext cx="800100" cy="323850"/>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91440</xdr:colOff>
      <xdr:row>66</xdr:row>
      <xdr:rowOff>43815</xdr:rowOff>
    </xdr:from>
    <xdr:to>
      <xdr:col>1</xdr:col>
      <xdr:colOff>891540</xdr:colOff>
      <xdr:row>67</xdr:row>
      <xdr:rowOff>9525</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58140" y="15710535"/>
          <a:ext cx="800100" cy="323850"/>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51435</xdr:colOff>
      <xdr:row>25</xdr:row>
      <xdr:rowOff>43815</xdr:rowOff>
    </xdr:from>
    <xdr:to>
      <xdr:col>1</xdr:col>
      <xdr:colOff>851535</xdr:colOff>
      <xdr:row>26</xdr:row>
      <xdr:rowOff>9525</xdr:rowOff>
    </xdr:to>
    <xdr:grpSp>
      <xdr:nvGrpSpPr>
        <xdr:cNvPr id="23" name="Group 4">
          <a:extLst>
            <a:ext uri="{FF2B5EF4-FFF2-40B4-BE49-F238E27FC236}">
              <a16:creationId xmlns:a16="http://schemas.microsoft.com/office/drawing/2014/main" id="{00000000-0008-0000-0200-000017000000}"/>
            </a:ext>
          </a:extLst>
        </xdr:cNvPr>
        <xdr:cNvGrpSpPr>
          <a:grpSpLocks/>
        </xdr:cNvGrpSpPr>
      </xdr:nvGrpSpPr>
      <xdr:grpSpPr bwMode="auto">
        <a:xfrm>
          <a:off x="318135" y="6985635"/>
          <a:ext cx="800100" cy="323850"/>
          <a:chOff x="14" y="101"/>
          <a:chExt cx="91" cy="34"/>
        </a:xfrm>
      </xdr:grpSpPr>
      <xdr:sp macro="" textlink="">
        <xdr:nvSpPr>
          <xdr:cNvPr id="24" name="Oval 5">
            <a:extLst>
              <a:ext uri="{FF2B5EF4-FFF2-40B4-BE49-F238E27FC236}">
                <a16:creationId xmlns:a16="http://schemas.microsoft.com/office/drawing/2014/main" id="{00000000-0008-0000-0200-000018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00000000-0008-0000-0200-000019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36342</xdr:colOff>
      <xdr:row>78</xdr:row>
      <xdr:rowOff>32217</xdr:rowOff>
    </xdr:from>
    <xdr:to>
      <xdr:col>1</xdr:col>
      <xdr:colOff>836442</xdr:colOff>
      <xdr:row>79</xdr:row>
      <xdr:rowOff>524</xdr:rowOff>
    </xdr:to>
    <xdr:grpSp>
      <xdr:nvGrpSpPr>
        <xdr:cNvPr id="26" name="Group 4">
          <a:extLst>
            <a:ext uri="{FF2B5EF4-FFF2-40B4-BE49-F238E27FC236}">
              <a16:creationId xmlns:a16="http://schemas.microsoft.com/office/drawing/2014/main" id="{ABBAE2DD-459A-461A-B465-8190C73D1D45}"/>
            </a:ext>
          </a:extLst>
        </xdr:cNvPr>
        <xdr:cNvGrpSpPr>
          <a:grpSpLocks/>
        </xdr:cNvGrpSpPr>
      </xdr:nvGrpSpPr>
      <xdr:grpSpPr bwMode="auto">
        <a:xfrm>
          <a:off x="303042" y="19478457"/>
          <a:ext cx="800100" cy="265487"/>
          <a:chOff x="-20" y="102"/>
          <a:chExt cx="91" cy="34"/>
        </a:xfrm>
      </xdr:grpSpPr>
      <xdr:sp macro="" textlink="">
        <xdr:nvSpPr>
          <xdr:cNvPr id="27" name="Oval 5">
            <a:extLst>
              <a:ext uri="{FF2B5EF4-FFF2-40B4-BE49-F238E27FC236}">
                <a16:creationId xmlns:a16="http://schemas.microsoft.com/office/drawing/2014/main" id="{8D33C93B-B771-4F78-BDCD-E85D179414F9}"/>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txBody>
          <a:bodyPr/>
          <a:lstStyle/>
          <a:p>
            <a:endParaRPr lang="en-US"/>
          </a:p>
        </xdr:txBody>
      </xdr:sp>
      <xdr:sp macro="" textlink="">
        <xdr:nvSpPr>
          <xdr:cNvPr id="28" name="Text Box 6">
            <a:extLst>
              <a:ext uri="{FF2B5EF4-FFF2-40B4-BE49-F238E27FC236}">
                <a16:creationId xmlns:a16="http://schemas.microsoft.com/office/drawing/2014/main" id="{F0724462-75BD-489C-8E4C-A2F96959812B}"/>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zoomScaleNormal="100" workbookViewId="0">
      <selection activeCell="O26" sqref="O26"/>
    </sheetView>
  </sheetViews>
  <sheetFormatPr defaultColWidth="9.140625" defaultRowHeight="12.75" x14ac:dyDescent="0.2"/>
  <cols>
    <col min="1" max="1" width="2.28515625" style="1" customWidth="1"/>
    <col min="2" max="2" width="3.7109375" style="1" customWidth="1"/>
    <col min="3" max="3" width="9.28515625" style="1" customWidth="1"/>
    <col min="4" max="4" width="4" style="1" customWidth="1"/>
    <col min="5" max="5" width="19.7109375" style="1" customWidth="1"/>
    <col min="6" max="6" width="8.42578125" style="2" customWidth="1"/>
    <col min="7" max="7" width="9.140625" style="7"/>
    <col min="8" max="8" width="3.5703125" style="7" customWidth="1"/>
    <col min="9" max="10" width="9.140625" style="7"/>
    <col min="11" max="11" width="4.28515625" style="7" customWidth="1"/>
    <col min="12" max="13" width="9.140625" style="7"/>
    <col min="14" max="14" width="4.5703125" style="7" customWidth="1"/>
    <col min="15" max="16384" width="9.140625" style="7"/>
  </cols>
  <sheetData>
    <row r="1" spans="2:14" s="6" customFormat="1" ht="90" customHeight="1" x14ac:dyDescent="0.2">
      <c r="B1" s="208" t="s">
        <v>175</v>
      </c>
      <c r="C1" s="209"/>
      <c r="D1" s="209"/>
      <c r="E1" s="209"/>
      <c r="F1" s="209"/>
      <c r="G1" s="209"/>
      <c r="H1" s="209"/>
      <c r="I1" s="209"/>
      <c r="J1" s="209"/>
      <c r="K1" s="209"/>
      <c r="L1" s="209"/>
      <c r="M1" s="210"/>
    </row>
    <row r="2" spans="2:14" s="6" customFormat="1" ht="18.600000000000001" customHeight="1" x14ac:dyDescent="0.2">
      <c r="B2" s="119"/>
      <c r="C2" s="119"/>
      <c r="D2" s="119"/>
      <c r="E2" s="119"/>
      <c r="F2" s="93"/>
      <c r="G2" s="93"/>
      <c r="H2" s="93"/>
      <c r="I2" s="93"/>
      <c r="J2" s="93"/>
      <c r="K2" s="93"/>
      <c r="L2" s="93"/>
      <c r="M2" s="93"/>
    </row>
    <row r="3" spans="2:14" s="6" customFormat="1" ht="27" customHeight="1" x14ac:dyDescent="0.2">
      <c r="B3" s="205" t="s">
        <v>37</v>
      </c>
      <c r="C3" s="206"/>
      <c r="D3" s="206"/>
      <c r="E3" s="206"/>
      <c r="F3" s="206"/>
      <c r="G3" s="206"/>
      <c r="H3" s="206"/>
      <c r="I3" s="206"/>
      <c r="J3" s="206"/>
      <c r="K3" s="206"/>
      <c r="L3" s="206"/>
      <c r="M3" s="207"/>
      <c r="N3" s="125"/>
    </row>
    <row r="4" spans="2:14" s="6" customFormat="1" ht="18.600000000000001" customHeight="1" x14ac:dyDescent="0.25">
      <c r="B4" s="200" t="s">
        <v>85</v>
      </c>
      <c r="C4" s="200"/>
      <c r="D4" s="200"/>
      <c r="E4" s="200"/>
      <c r="F4" s="177" t="s">
        <v>49</v>
      </c>
      <c r="G4" s="178"/>
      <c r="H4" s="28"/>
      <c r="I4" s="177" t="s">
        <v>51</v>
      </c>
      <c r="J4" s="198"/>
      <c r="K4" s="121"/>
      <c r="L4" s="177" t="s">
        <v>52</v>
      </c>
      <c r="M4" s="178"/>
    </row>
    <row r="5" spans="2:14" s="6" customFormat="1" ht="18.600000000000001" customHeight="1" x14ac:dyDescent="0.2">
      <c r="B5" s="194" t="s">
        <v>79</v>
      </c>
      <c r="C5" s="194"/>
      <c r="D5" s="194"/>
      <c r="E5" s="194"/>
      <c r="F5" s="36" t="s">
        <v>0</v>
      </c>
      <c r="G5" s="38"/>
      <c r="H5" s="37"/>
      <c r="I5" s="36" t="s">
        <v>1</v>
      </c>
      <c r="J5" s="120"/>
      <c r="K5" s="122"/>
      <c r="L5" s="85" t="s">
        <v>2</v>
      </c>
      <c r="M5" s="38"/>
    </row>
    <row r="6" spans="2:14" s="6" customFormat="1" ht="18.600000000000001" customHeight="1" x14ac:dyDescent="0.2">
      <c r="B6" s="174" t="s">
        <v>80</v>
      </c>
      <c r="C6" s="175"/>
      <c r="D6" s="175"/>
      <c r="E6" s="176"/>
      <c r="F6" s="36" t="s">
        <v>0</v>
      </c>
      <c r="G6" s="38"/>
      <c r="H6" s="37"/>
      <c r="I6" s="36" t="s">
        <v>1</v>
      </c>
      <c r="J6" s="120"/>
      <c r="K6" s="122"/>
      <c r="L6" s="36" t="s">
        <v>2</v>
      </c>
      <c r="M6" s="38"/>
    </row>
    <row r="7" spans="2:14" s="6" customFormat="1" ht="18.600000000000001" customHeight="1" x14ac:dyDescent="0.2">
      <c r="B7" s="174" t="s">
        <v>81</v>
      </c>
      <c r="C7" s="175"/>
      <c r="D7" s="175"/>
      <c r="E7" s="176"/>
      <c r="F7" s="36" t="s">
        <v>0</v>
      </c>
      <c r="G7" s="38"/>
      <c r="H7" s="37"/>
      <c r="I7" s="36" t="s">
        <v>1</v>
      </c>
      <c r="J7" s="120"/>
      <c r="K7" s="122"/>
      <c r="L7" s="36" t="s">
        <v>2</v>
      </c>
      <c r="M7" s="38"/>
    </row>
    <row r="8" spans="2:14" s="6" customFormat="1" ht="18.600000000000001" customHeight="1" x14ac:dyDescent="0.2">
      <c r="B8" s="174" t="s">
        <v>82</v>
      </c>
      <c r="C8" s="175"/>
      <c r="D8" s="175"/>
      <c r="E8" s="176"/>
      <c r="F8" s="36" t="s">
        <v>0</v>
      </c>
      <c r="G8" s="38"/>
      <c r="H8" s="37"/>
      <c r="I8" s="36" t="s">
        <v>1</v>
      </c>
      <c r="J8" s="120"/>
      <c r="K8" s="122"/>
      <c r="L8" s="36" t="s">
        <v>2</v>
      </c>
      <c r="M8" s="38"/>
    </row>
    <row r="9" spans="2:14" s="6" customFormat="1" ht="18.600000000000001" customHeight="1" x14ac:dyDescent="0.2">
      <c r="B9" s="174" t="s">
        <v>83</v>
      </c>
      <c r="C9" s="175"/>
      <c r="D9" s="175"/>
      <c r="E9" s="176"/>
      <c r="F9" s="36" t="s">
        <v>0</v>
      </c>
      <c r="G9" s="38"/>
      <c r="H9" s="37"/>
      <c r="I9" s="36" t="s">
        <v>1</v>
      </c>
      <c r="J9" s="120"/>
      <c r="K9" s="122"/>
      <c r="L9" s="36" t="s">
        <v>2</v>
      </c>
      <c r="M9" s="38"/>
    </row>
    <row r="10" spans="2:14" s="6" customFormat="1" ht="18.600000000000001" customHeight="1" x14ac:dyDescent="0.2">
      <c r="B10" s="174" t="s">
        <v>84</v>
      </c>
      <c r="C10" s="175"/>
      <c r="D10" s="175"/>
      <c r="E10" s="176"/>
      <c r="F10" s="36" t="s">
        <v>0</v>
      </c>
      <c r="G10" s="38"/>
      <c r="H10" s="83"/>
      <c r="I10" s="36" t="s">
        <v>1</v>
      </c>
      <c r="J10" s="120"/>
      <c r="K10" s="122"/>
      <c r="L10" s="36" t="s">
        <v>2</v>
      </c>
      <c r="M10" s="38"/>
    </row>
    <row r="11" spans="2:14" s="6" customFormat="1" ht="18.600000000000001" customHeight="1" x14ac:dyDescent="0.25">
      <c r="B11" s="192" t="s">
        <v>86</v>
      </c>
      <c r="C11" s="193"/>
      <c r="D11" s="193"/>
      <c r="E11" s="193"/>
      <c r="F11" s="109"/>
      <c r="G11" s="147"/>
      <c r="H11" s="111"/>
      <c r="I11" s="109"/>
      <c r="J11" s="148"/>
      <c r="K11" s="112"/>
      <c r="L11" s="111"/>
      <c r="M11" s="149"/>
      <c r="N11" s="110"/>
    </row>
    <row r="12" spans="2:14" s="6" customFormat="1" ht="18.600000000000001" customHeight="1" x14ac:dyDescent="0.2">
      <c r="B12" s="194" t="s">
        <v>79</v>
      </c>
      <c r="C12" s="194"/>
      <c r="D12" s="194"/>
      <c r="E12" s="194"/>
      <c r="F12" s="36" t="s">
        <v>0</v>
      </c>
      <c r="G12" s="38"/>
      <c r="H12" s="37"/>
      <c r="I12" s="36" t="s">
        <v>1</v>
      </c>
      <c r="J12" s="120"/>
      <c r="K12" s="123"/>
      <c r="L12" s="85" t="s">
        <v>2</v>
      </c>
      <c r="M12" s="38"/>
    </row>
    <row r="13" spans="2:14" s="6" customFormat="1" ht="18.600000000000001" customHeight="1" x14ac:dyDescent="0.2">
      <c r="B13" s="174" t="s">
        <v>80</v>
      </c>
      <c r="C13" s="175"/>
      <c r="D13" s="175"/>
      <c r="E13" s="176"/>
      <c r="F13" s="36" t="s">
        <v>0</v>
      </c>
      <c r="G13" s="38"/>
      <c r="H13" s="37"/>
      <c r="I13" s="36" t="s">
        <v>1</v>
      </c>
      <c r="J13" s="120"/>
      <c r="K13" s="123"/>
      <c r="L13" s="36" t="s">
        <v>2</v>
      </c>
      <c r="M13" s="38"/>
    </row>
    <row r="14" spans="2:14" s="6" customFormat="1" ht="18.600000000000001" customHeight="1" x14ac:dyDescent="0.2">
      <c r="B14" s="174" t="s">
        <v>81</v>
      </c>
      <c r="C14" s="175"/>
      <c r="D14" s="175"/>
      <c r="E14" s="176"/>
      <c r="F14" s="36" t="s">
        <v>0</v>
      </c>
      <c r="G14" s="38"/>
      <c r="H14" s="37"/>
      <c r="I14" s="36" t="s">
        <v>1</v>
      </c>
      <c r="J14" s="120"/>
      <c r="K14" s="123"/>
      <c r="L14" s="36" t="s">
        <v>2</v>
      </c>
      <c r="M14" s="38"/>
    </row>
    <row r="15" spans="2:14" s="6" customFormat="1" ht="18.600000000000001" customHeight="1" x14ac:dyDescent="0.2">
      <c r="B15" s="174" t="s">
        <v>82</v>
      </c>
      <c r="C15" s="175"/>
      <c r="D15" s="175"/>
      <c r="E15" s="176"/>
      <c r="F15" s="36" t="s">
        <v>0</v>
      </c>
      <c r="G15" s="38"/>
      <c r="H15" s="37"/>
      <c r="I15" s="36" t="s">
        <v>1</v>
      </c>
      <c r="J15" s="120"/>
      <c r="K15" s="123"/>
      <c r="L15" s="36" t="s">
        <v>2</v>
      </c>
      <c r="M15" s="38"/>
    </row>
    <row r="16" spans="2:14" s="6" customFormat="1" ht="18.600000000000001" customHeight="1" x14ac:dyDescent="0.2">
      <c r="B16" s="174" t="s">
        <v>83</v>
      </c>
      <c r="C16" s="175"/>
      <c r="D16" s="175"/>
      <c r="E16" s="176"/>
      <c r="F16" s="36" t="s">
        <v>0</v>
      </c>
      <c r="G16" s="38"/>
      <c r="H16" s="37"/>
      <c r="I16" s="36" t="s">
        <v>1</v>
      </c>
      <c r="J16" s="120"/>
      <c r="K16" s="123"/>
      <c r="L16" s="36" t="s">
        <v>2</v>
      </c>
      <c r="M16" s="38"/>
    </row>
    <row r="17" spans="1:14" s="6" customFormat="1" ht="18.600000000000001" customHeight="1" x14ac:dyDescent="0.2">
      <c r="B17" s="174" t="s">
        <v>84</v>
      </c>
      <c r="C17" s="175"/>
      <c r="D17" s="175"/>
      <c r="E17" s="176"/>
      <c r="F17" s="36" t="s">
        <v>0</v>
      </c>
      <c r="G17" s="38"/>
      <c r="H17" s="37"/>
      <c r="I17" s="36" t="s">
        <v>1</v>
      </c>
      <c r="J17" s="120"/>
      <c r="K17" s="123"/>
      <c r="L17" s="36" t="s">
        <v>2</v>
      </c>
      <c r="M17" s="38"/>
    </row>
    <row r="18" spans="1:14" s="6" customFormat="1" ht="18.600000000000001" customHeight="1" x14ac:dyDescent="0.25">
      <c r="B18" s="192" t="s">
        <v>87</v>
      </c>
      <c r="C18" s="193"/>
      <c r="D18" s="193"/>
      <c r="E18" s="193"/>
      <c r="F18" s="149"/>
      <c r="G18" s="147"/>
      <c r="H18" s="150"/>
      <c r="I18" s="149"/>
      <c r="J18" s="148"/>
      <c r="K18" s="148"/>
      <c r="L18" s="149"/>
      <c r="M18" s="147"/>
    </row>
    <row r="19" spans="1:14" s="6" customFormat="1" ht="18.600000000000001" customHeight="1" x14ac:dyDescent="0.2">
      <c r="B19" s="194" t="s">
        <v>79</v>
      </c>
      <c r="C19" s="194"/>
      <c r="D19" s="194"/>
      <c r="E19" s="194"/>
      <c r="F19" s="36" t="s">
        <v>0</v>
      </c>
      <c r="G19" s="38"/>
      <c r="H19" s="37"/>
      <c r="I19" s="36" t="s">
        <v>1</v>
      </c>
      <c r="J19" s="120"/>
      <c r="K19" s="123"/>
      <c r="L19" s="85" t="s">
        <v>2</v>
      </c>
      <c r="M19" s="38"/>
    </row>
    <row r="20" spans="1:14" s="6" customFormat="1" ht="18.600000000000001" customHeight="1" x14ac:dyDescent="0.2">
      <c r="B20" s="174" t="s">
        <v>80</v>
      </c>
      <c r="C20" s="175"/>
      <c r="D20" s="175"/>
      <c r="E20" s="176"/>
      <c r="F20" s="36" t="s">
        <v>0</v>
      </c>
      <c r="G20" s="38"/>
      <c r="H20" s="37"/>
      <c r="I20" s="36" t="s">
        <v>1</v>
      </c>
      <c r="J20" s="120"/>
      <c r="K20" s="123"/>
      <c r="L20" s="36" t="s">
        <v>2</v>
      </c>
      <c r="M20" s="38"/>
    </row>
    <row r="21" spans="1:14" s="6" customFormat="1" ht="18.600000000000001" customHeight="1" x14ac:dyDescent="0.2">
      <c r="B21" s="174" t="s">
        <v>81</v>
      </c>
      <c r="C21" s="175"/>
      <c r="D21" s="175"/>
      <c r="E21" s="176"/>
      <c r="F21" s="36" t="s">
        <v>0</v>
      </c>
      <c r="G21" s="38"/>
      <c r="H21" s="37"/>
      <c r="I21" s="36" t="s">
        <v>1</v>
      </c>
      <c r="J21" s="120"/>
      <c r="K21" s="123"/>
      <c r="L21" s="36" t="s">
        <v>2</v>
      </c>
      <c r="M21" s="38"/>
    </row>
    <row r="22" spans="1:14" s="6" customFormat="1" ht="18.600000000000001" customHeight="1" x14ac:dyDescent="0.2">
      <c r="B22" s="174" t="s">
        <v>82</v>
      </c>
      <c r="C22" s="175"/>
      <c r="D22" s="175"/>
      <c r="E22" s="176"/>
      <c r="F22" s="36" t="s">
        <v>0</v>
      </c>
      <c r="G22" s="38"/>
      <c r="H22" s="37"/>
      <c r="I22" s="36" t="s">
        <v>1</v>
      </c>
      <c r="J22" s="120"/>
      <c r="K22" s="123"/>
      <c r="L22" s="36" t="s">
        <v>2</v>
      </c>
      <c r="M22" s="38"/>
    </row>
    <row r="23" spans="1:14" s="6" customFormat="1" ht="18.600000000000001" customHeight="1" x14ac:dyDescent="0.2">
      <c r="B23" s="174" t="s">
        <v>83</v>
      </c>
      <c r="C23" s="175"/>
      <c r="D23" s="175"/>
      <c r="E23" s="176"/>
      <c r="F23" s="36" t="s">
        <v>0</v>
      </c>
      <c r="G23" s="38"/>
      <c r="H23" s="37"/>
      <c r="I23" s="36" t="s">
        <v>1</v>
      </c>
      <c r="J23" s="120"/>
      <c r="K23" s="123"/>
      <c r="L23" s="36" t="s">
        <v>2</v>
      </c>
      <c r="M23" s="38"/>
    </row>
    <row r="24" spans="1:14" s="6" customFormat="1" ht="18.600000000000001" customHeight="1" x14ac:dyDescent="0.2">
      <c r="B24" s="174" t="s">
        <v>84</v>
      </c>
      <c r="C24" s="175"/>
      <c r="D24" s="175"/>
      <c r="E24" s="176"/>
      <c r="F24" s="36" t="s">
        <v>0</v>
      </c>
      <c r="G24" s="38"/>
      <c r="H24" s="37"/>
      <c r="I24" s="36" t="s">
        <v>1</v>
      </c>
      <c r="J24" s="120"/>
      <c r="K24" s="123"/>
      <c r="L24" s="36" t="s">
        <v>2</v>
      </c>
      <c r="M24" s="38"/>
    </row>
    <row r="25" spans="1:14" s="6" customFormat="1" ht="18.600000000000001" customHeight="1" x14ac:dyDescent="0.2">
      <c r="B25" s="47"/>
      <c r="C25" s="47"/>
      <c r="D25" s="47"/>
      <c r="E25" s="47"/>
      <c r="F25" s="149"/>
      <c r="G25" s="147"/>
      <c r="H25" s="150"/>
      <c r="I25" s="149"/>
      <c r="J25" s="148"/>
      <c r="K25" s="148"/>
      <c r="L25" s="150"/>
      <c r="M25" s="149"/>
      <c r="N25" s="110"/>
    </row>
    <row r="26" spans="1:14" s="6" customFormat="1" ht="18.600000000000001" customHeight="1" x14ac:dyDescent="0.2">
      <c r="B26" s="203" t="s">
        <v>88</v>
      </c>
      <c r="C26" s="204"/>
      <c r="D26" s="204"/>
      <c r="E26" s="204"/>
      <c r="F26" s="204"/>
      <c r="G26" s="204"/>
      <c r="H26" s="204"/>
      <c r="I26" s="204"/>
      <c r="J26" s="204"/>
      <c r="K26" s="124"/>
      <c r="L26" s="211">
        <f>SUM(G5:G24)+SUM(J5:J24)+SUM(M5:M24)</f>
        <v>0</v>
      </c>
      <c r="M26" s="212"/>
    </row>
    <row r="27" spans="1:14" s="6" customFormat="1" ht="18.600000000000001" customHeight="1" x14ac:dyDescent="0.2">
      <c r="B27" s="47"/>
      <c r="C27" s="47"/>
      <c r="D27" s="47"/>
      <c r="E27" s="47"/>
      <c r="F27" s="109"/>
      <c r="G27" s="110"/>
      <c r="H27" s="111"/>
      <c r="I27" s="109"/>
      <c r="J27" s="112"/>
      <c r="K27" s="112"/>
      <c r="L27" s="201" t="s">
        <v>109</v>
      </c>
      <c r="M27" s="202"/>
    </row>
    <row r="28" spans="1:14" s="6" customFormat="1" ht="18.600000000000001" customHeight="1" x14ac:dyDescent="0.2">
      <c r="B28" s="47"/>
      <c r="C28" s="47"/>
      <c r="D28" s="47"/>
      <c r="E28" s="47"/>
      <c r="F28" s="109"/>
      <c r="G28" s="110"/>
      <c r="H28" s="111"/>
      <c r="I28" s="109"/>
      <c r="J28" s="112"/>
      <c r="K28" s="112"/>
      <c r="L28" s="137"/>
      <c r="M28" s="137"/>
    </row>
    <row r="29" spans="1:14" s="1" customFormat="1" ht="49.9" customHeight="1" x14ac:dyDescent="0.25">
      <c r="B29" s="179" t="s">
        <v>168</v>
      </c>
      <c r="C29" s="180"/>
      <c r="D29" s="180"/>
      <c r="E29" s="180"/>
      <c r="F29" s="180"/>
      <c r="G29" s="180"/>
      <c r="H29" s="180"/>
      <c r="I29" s="180"/>
      <c r="J29" s="180"/>
      <c r="K29" s="180"/>
      <c r="L29" s="180"/>
      <c r="M29" s="181"/>
    </row>
    <row r="30" spans="1:14" s="1" customFormat="1" ht="19.5" customHeight="1" x14ac:dyDescent="0.2">
      <c r="B30" s="94"/>
      <c r="C30" s="95"/>
      <c r="D30" s="95"/>
      <c r="E30" s="130"/>
      <c r="F30" s="130"/>
      <c r="G30" s="130"/>
      <c r="H30" s="130"/>
      <c r="I30" s="95"/>
      <c r="J30" s="95"/>
      <c r="K30" s="95"/>
      <c r="L30" s="95"/>
      <c r="M30" s="131"/>
    </row>
    <row r="31" spans="1:14" ht="14.25" x14ac:dyDescent="0.2">
      <c r="A31" s="5"/>
      <c r="B31" s="126" t="s">
        <v>18</v>
      </c>
      <c r="C31" s="127"/>
      <c r="D31" s="128"/>
      <c r="E31" s="129"/>
      <c r="F31" s="7"/>
      <c r="L31" s="133"/>
      <c r="M31" s="132"/>
    </row>
    <row r="32" spans="1:14" ht="18" customHeight="1" x14ac:dyDescent="0.2">
      <c r="A32" s="97"/>
      <c r="B32" s="39"/>
      <c r="C32" s="173" t="s">
        <v>103</v>
      </c>
      <c r="D32" s="173"/>
      <c r="E32" s="173"/>
      <c r="F32" s="173"/>
      <c r="G32" s="173"/>
      <c r="H32" s="173"/>
      <c r="I32" s="173"/>
      <c r="J32" s="173"/>
      <c r="K32" s="40" t="s">
        <v>3</v>
      </c>
      <c r="L32" s="190"/>
      <c r="M32" s="190"/>
    </row>
    <row r="33" spans="1:13" ht="18" customHeight="1" x14ac:dyDescent="0.2">
      <c r="A33" s="97"/>
      <c r="B33" s="39"/>
      <c r="C33" s="173" t="s">
        <v>104</v>
      </c>
      <c r="D33" s="173"/>
      <c r="E33" s="173"/>
      <c r="F33" s="173"/>
      <c r="G33" s="173"/>
      <c r="H33" s="173"/>
      <c r="I33" s="173"/>
      <c r="J33" s="173"/>
      <c r="K33" s="40" t="s">
        <v>4</v>
      </c>
      <c r="L33" s="190"/>
      <c r="M33" s="190"/>
    </row>
    <row r="34" spans="1:13" ht="18" customHeight="1" x14ac:dyDescent="0.2">
      <c r="A34" s="97"/>
      <c r="B34" s="39"/>
      <c r="C34" s="173" t="s">
        <v>105</v>
      </c>
      <c r="D34" s="173"/>
      <c r="E34" s="173"/>
      <c r="F34" s="173"/>
      <c r="G34" s="173"/>
      <c r="H34" s="173"/>
      <c r="I34" s="173"/>
      <c r="J34" s="173"/>
      <c r="K34" s="40" t="s">
        <v>5</v>
      </c>
      <c r="L34" s="190"/>
      <c r="M34" s="190"/>
    </row>
    <row r="35" spans="1:13" ht="18" customHeight="1" x14ac:dyDescent="0.2">
      <c r="A35" s="97"/>
      <c r="B35" s="39"/>
      <c r="C35" s="173" t="s">
        <v>106</v>
      </c>
      <c r="D35" s="173"/>
      <c r="E35" s="173"/>
      <c r="F35" s="173"/>
      <c r="G35" s="173"/>
      <c r="H35" s="173"/>
      <c r="I35" s="173"/>
      <c r="J35" s="173"/>
      <c r="K35" s="40" t="s">
        <v>6</v>
      </c>
      <c r="L35" s="190"/>
      <c r="M35" s="190"/>
    </row>
    <row r="36" spans="1:13" ht="18" customHeight="1" x14ac:dyDescent="0.2">
      <c r="A36" s="97"/>
      <c r="B36" s="39"/>
      <c r="C36" s="173" t="s">
        <v>107</v>
      </c>
      <c r="D36" s="173"/>
      <c r="E36" s="173"/>
      <c r="F36" s="173"/>
      <c r="G36" s="173"/>
      <c r="H36" s="173"/>
      <c r="I36" s="173"/>
      <c r="J36" s="173"/>
      <c r="K36" s="40" t="s">
        <v>7</v>
      </c>
      <c r="L36" s="190"/>
      <c r="M36" s="190"/>
    </row>
    <row r="37" spans="1:13" ht="18" customHeight="1" x14ac:dyDescent="0.2">
      <c r="A37" s="97"/>
      <c r="B37" s="39"/>
      <c r="C37" s="173" t="s">
        <v>108</v>
      </c>
      <c r="D37" s="173"/>
      <c r="E37" s="173"/>
      <c r="F37" s="173"/>
      <c r="G37" s="173"/>
      <c r="H37" s="173"/>
      <c r="I37" s="173"/>
      <c r="J37" s="173"/>
      <c r="K37" s="40" t="s">
        <v>8</v>
      </c>
      <c r="L37" s="190"/>
      <c r="M37" s="190"/>
    </row>
    <row r="38" spans="1:13" ht="14.25" x14ac:dyDescent="0.2">
      <c r="A38" s="5"/>
      <c r="B38" s="195" t="s">
        <v>38</v>
      </c>
      <c r="C38" s="196"/>
      <c r="D38" s="196"/>
      <c r="E38" s="196"/>
      <c r="F38" s="196"/>
      <c r="G38" s="196"/>
      <c r="H38" s="196"/>
      <c r="I38" s="196"/>
      <c r="J38" s="197"/>
      <c r="K38" s="40" t="s">
        <v>9</v>
      </c>
      <c r="L38" s="199">
        <f>SUM(L32:L37)</f>
        <v>0</v>
      </c>
      <c r="M38" s="199"/>
    </row>
    <row r="39" spans="1:13" s="5" customFormat="1" ht="14.25" x14ac:dyDescent="0.2">
      <c r="B39" s="41"/>
      <c r="C39" s="41"/>
      <c r="F39" s="3"/>
      <c r="G39" s="4"/>
      <c r="J39" s="3"/>
      <c r="K39" s="42"/>
      <c r="L39" s="43"/>
    </row>
    <row r="40" spans="1:13" ht="14.25" x14ac:dyDescent="0.2">
      <c r="A40" s="5"/>
      <c r="B40" s="187" t="s">
        <v>39</v>
      </c>
      <c r="C40" s="187"/>
      <c r="D40" s="187"/>
      <c r="E40" s="187"/>
      <c r="F40" s="187"/>
      <c r="G40" s="187"/>
      <c r="H40" s="187"/>
      <c r="I40" s="187"/>
      <c r="J40" s="187"/>
      <c r="K40" s="187"/>
      <c r="L40" s="187"/>
      <c r="M40" s="187"/>
    </row>
    <row r="41" spans="1:13" ht="28.5" x14ac:dyDescent="0.2">
      <c r="A41" s="5"/>
      <c r="B41" s="134"/>
      <c r="C41" s="188" t="s">
        <v>40</v>
      </c>
      <c r="D41" s="188"/>
      <c r="E41" s="188"/>
      <c r="F41" s="188"/>
      <c r="G41" s="188"/>
      <c r="H41" s="188"/>
      <c r="I41" s="188"/>
      <c r="J41" s="188"/>
      <c r="K41" s="135" t="s">
        <v>10</v>
      </c>
      <c r="L41" s="189"/>
      <c r="M41" s="189"/>
    </row>
    <row r="42" spans="1:13" ht="28.5" x14ac:dyDescent="0.2">
      <c r="A42" s="5"/>
      <c r="B42" s="39"/>
      <c r="C42" s="188" t="s">
        <v>41</v>
      </c>
      <c r="D42" s="188"/>
      <c r="E42" s="188"/>
      <c r="F42" s="188"/>
      <c r="G42" s="188"/>
      <c r="H42" s="188"/>
      <c r="I42" s="188"/>
      <c r="J42" s="188"/>
      <c r="K42" s="44" t="s">
        <v>11</v>
      </c>
      <c r="L42" s="190"/>
      <c r="M42" s="190"/>
    </row>
    <row r="43" spans="1:13" ht="28.5" x14ac:dyDescent="0.2">
      <c r="A43" s="5"/>
      <c r="B43" s="39"/>
      <c r="C43" s="188" t="s">
        <v>42</v>
      </c>
      <c r="D43" s="188"/>
      <c r="E43" s="188"/>
      <c r="F43" s="188"/>
      <c r="G43" s="188"/>
      <c r="H43" s="188"/>
      <c r="I43" s="188"/>
      <c r="J43" s="188"/>
      <c r="K43" s="44" t="s">
        <v>12</v>
      </c>
      <c r="L43" s="190"/>
      <c r="M43" s="190"/>
    </row>
    <row r="44" spans="1:13" ht="28.5" x14ac:dyDescent="0.2">
      <c r="A44" s="5"/>
      <c r="B44" s="136"/>
      <c r="C44" s="188" t="s">
        <v>43</v>
      </c>
      <c r="D44" s="188"/>
      <c r="E44" s="188"/>
      <c r="F44" s="188"/>
      <c r="G44" s="188"/>
      <c r="H44" s="188"/>
      <c r="I44" s="188"/>
      <c r="J44" s="188"/>
      <c r="K44" s="44" t="s">
        <v>13</v>
      </c>
      <c r="L44" s="190"/>
      <c r="M44" s="190"/>
    </row>
    <row r="45" spans="1:13" ht="28.5" x14ac:dyDescent="0.2">
      <c r="A45" s="5"/>
      <c r="B45" s="187" t="s">
        <v>19</v>
      </c>
      <c r="C45" s="187"/>
      <c r="D45" s="187"/>
      <c r="E45" s="187"/>
      <c r="F45" s="187"/>
      <c r="G45" s="187"/>
      <c r="H45" s="187"/>
      <c r="I45" s="187"/>
      <c r="J45" s="187"/>
      <c r="K45" s="44" t="s">
        <v>20</v>
      </c>
      <c r="L45" s="191">
        <f>SUM(L41:L44)</f>
        <v>0</v>
      </c>
      <c r="M45" s="191"/>
    </row>
    <row r="46" spans="1:13" x14ac:dyDescent="0.2">
      <c r="B46" s="96"/>
      <c r="C46" s="96"/>
      <c r="D46" s="96"/>
      <c r="E46" s="96"/>
    </row>
    <row r="47" spans="1:13" ht="14.25" x14ac:dyDescent="0.2">
      <c r="B47" s="141" t="s">
        <v>163</v>
      </c>
      <c r="C47" s="142"/>
      <c r="D47" s="143"/>
      <c r="E47" s="144"/>
      <c r="F47" s="145"/>
      <c r="G47" s="133"/>
      <c r="H47" s="133"/>
      <c r="I47" s="133"/>
      <c r="J47" s="133"/>
      <c r="K47" s="133"/>
      <c r="L47" s="133"/>
      <c r="M47" s="132"/>
    </row>
    <row r="48" spans="1:13" ht="24.6" customHeight="1" x14ac:dyDescent="0.2">
      <c r="B48" s="146"/>
      <c r="C48" s="182" t="s">
        <v>164</v>
      </c>
      <c r="D48" s="183"/>
      <c r="E48" s="183"/>
      <c r="F48" s="183"/>
      <c r="G48" s="183"/>
      <c r="H48" s="183"/>
      <c r="I48" s="183"/>
      <c r="J48" s="184"/>
      <c r="K48" s="140" t="s">
        <v>21</v>
      </c>
      <c r="L48" s="185"/>
      <c r="M48" s="186"/>
    </row>
  </sheetData>
  <sheetProtection algorithmName="SHA-512" hashValue="aT6S7nfCVLgKlWK+W2q7+lHan4DyNEzCQcZQvi7mkpPBE8PMvnusdUTa6g+uFP4TFHayZQ5kpkpq2KcUi0137A==" saltValue="Nip/z6bf14AO4E5unRmABQ==" spinCount="100000" sheet="1" objects="1" scenarios="1"/>
  <mergeCells count="57">
    <mergeCell ref="B3:M3"/>
    <mergeCell ref="B1:M1"/>
    <mergeCell ref="C32:J32"/>
    <mergeCell ref="B8:E8"/>
    <mergeCell ref="B9:E9"/>
    <mergeCell ref="B10:E10"/>
    <mergeCell ref="B5:E5"/>
    <mergeCell ref="B6:E6"/>
    <mergeCell ref="B7:E7"/>
    <mergeCell ref="B14:E14"/>
    <mergeCell ref="B15:E15"/>
    <mergeCell ref="B16:E16"/>
    <mergeCell ref="B11:E11"/>
    <mergeCell ref="B12:E12"/>
    <mergeCell ref="L4:M4"/>
    <mergeCell ref="L26:M26"/>
    <mergeCell ref="B38:J38"/>
    <mergeCell ref="I4:J4"/>
    <mergeCell ref="L32:M32"/>
    <mergeCell ref="L33:M33"/>
    <mergeCell ref="L34:M34"/>
    <mergeCell ref="L35:M35"/>
    <mergeCell ref="C34:J34"/>
    <mergeCell ref="C35:J35"/>
    <mergeCell ref="C33:J33"/>
    <mergeCell ref="L36:M36"/>
    <mergeCell ref="L37:M37"/>
    <mergeCell ref="L38:M38"/>
    <mergeCell ref="B4:E4"/>
    <mergeCell ref="L27:M27"/>
    <mergeCell ref="B26:J26"/>
    <mergeCell ref="B23:E23"/>
    <mergeCell ref="C48:J48"/>
    <mergeCell ref="L48:M48"/>
    <mergeCell ref="B40:M40"/>
    <mergeCell ref="B45:J45"/>
    <mergeCell ref="C41:J41"/>
    <mergeCell ref="C42:J42"/>
    <mergeCell ref="C43:J43"/>
    <mergeCell ref="C44:J44"/>
    <mergeCell ref="L41:M41"/>
    <mergeCell ref="L42:M42"/>
    <mergeCell ref="L43:M43"/>
    <mergeCell ref="L44:M44"/>
    <mergeCell ref="L45:M45"/>
    <mergeCell ref="C36:J36"/>
    <mergeCell ref="C37:J37"/>
    <mergeCell ref="B13:E13"/>
    <mergeCell ref="F4:G4"/>
    <mergeCell ref="B29:M29"/>
    <mergeCell ref="B24:E24"/>
    <mergeCell ref="B20:E20"/>
    <mergeCell ref="B21:E21"/>
    <mergeCell ref="B22:E22"/>
    <mergeCell ref="B17:E17"/>
    <mergeCell ref="B18:E18"/>
    <mergeCell ref="B19:E19"/>
  </mergeCells>
  <pageMargins left="0.25" right="0.25" top="0.75" bottom="0.75" header="0.3" footer="0.3"/>
  <pageSetup orientation="portrait" r:id="rId1"/>
  <headerFooter>
    <oddFooter>&amp;C&amp;A&amp;R&amp;N</oddFoot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1"/>
  <sheetViews>
    <sheetView topLeftCell="A7" zoomScale="110" zoomScaleNormal="110" workbookViewId="0">
      <selection activeCell="I24" sqref="I24:K24"/>
    </sheetView>
  </sheetViews>
  <sheetFormatPr defaultColWidth="9.140625" defaultRowHeight="12.75" x14ac:dyDescent="0.2"/>
  <cols>
    <col min="1" max="1" width="3.85546875" style="8" customWidth="1"/>
    <col min="2" max="2" width="19.42578125" style="8" customWidth="1"/>
    <col min="3" max="3" width="10.28515625" style="8" customWidth="1"/>
    <col min="4" max="4" width="3.85546875" style="8" customWidth="1"/>
    <col min="5" max="5" width="10.85546875" style="8" customWidth="1"/>
    <col min="6" max="6" width="4.7109375" style="8" customWidth="1"/>
    <col min="7" max="7" width="13.28515625" style="8" customWidth="1"/>
    <col min="8" max="8" width="3.85546875" style="8" customWidth="1"/>
    <col min="9" max="9" width="10.7109375" style="8" customWidth="1"/>
    <col min="10" max="10" width="4.7109375" style="8" customWidth="1"/>
    <col min="11" max="11" width="11.28515625" style="8" customWidth="1"/>
    <col min="12" max="12" width="3.7109375" style="8" customWidth="1"/>
    <col min="13" max="13" width="5" style="8" customWidth="1"/>
    <col min="14" max="14" width="10" style="8" customWidth="1"/>
    <col min="15" max="15" width="3.7109375" style="8" customWidth="1"/>
    <col min="16" max="16" width="3" style="8" customWidth="1"/>
    <col min="17" max="16384" width="9.140625" style="8"/>
  </cols>
  <sheetData>
    <row r="1" spans="1:18" ht="103.15" customHeight="1" x14ac:dyDescent="0.2">
      <c r="A1" s="11"/>
      <c r="B1" s="208" t="s">
        <v>165</v>
      </c>
      <c r="C1" s="209"/>
      <c r="D1" s="209"/>
      <c r="E1" s="209"/>
      <c r="F1" s="209"/>
      <c r="G1" s="209"/>
      <c r="H1" s="209"/>
      <c r="I1" s="209"/>
      <c r="J1" s="209"/>
      <c r="K1" s="209"/>
      <c r="L1" s="209"/>
      <c r="M1" s="209"/>
      <c r="N1" s="210"/>
      <c r="O1"/>
      <c r="P1"/>
      <c r="Q1" s="11"/>
      <c r="R1" s="11"/>
    </row>
    <row r="2" spans="1:18" ht="12.6" customHeight="1" x14ac:dyDescent="0.2">
      <c r="A2" s="11"/>
      <c r="B2" s="11"/>
      <c r="C2" s="11"/>
      <c r="D2" s="11"/>
      <c r="E2" s="11"/>
      <c r="F2" s="11"/>
      <c r="G2" s="11"/>
      <c r="H2" s="11"/>
      <c r="I2" s="11"/>
      <c r="J2" s="11"/>
      <c r="K2" s="11"/>
      <c r="L2" s="11"/>
      <c r="M2" s="11"/>
      <c r="N2" s="11"/>
      <c r="O2" s="11"/>
      <c r="Q2" s="11"/>
      <c r="R2" s="11"/>
    </row>
    <row r="3" spans="1:18" ht="28.15" customHeight="1" x14ac:dyDescent="0.2">
      <c r="A3" s="11"/>
      <c r="B3" s="205" t="s">
        <v>44</v>
      </c>
      <c r="C3" s="206"/>
      <c r="D3" s="206"/>
      <c r="E3" s="206"/>
      <c r="F3" s="206"/>
      <c r="G3" s="206"/>
      <c r="H3" s="206"/>
      <c r="I3" s="206"/>
      <c r="J3" s="206"/>
      <c r="K3" s="206"/>
      <c r="L3" s="206"/>
      <c r="M3" s="206"/>
      <c r="N3" s="207"/>
      <c r="O3"/>
      <c r="P3"/>
      <c r="Q3" s="27"/>
      <c r="R3" s="27"/>
    </row>
    <row r="4" spans="1:18" s="31" customFormat="1" ht="16.5" customHeight="1" x14ac:dyDescent="0.2">
      <c r="A4" s="68"/>
      <c r="B4" s="262"/>
      <c r="C4" s="235"/>
      <c r="D4" s="235"/>
      <c r="E4" s="235"/>
      <c r="F4" s="235"/>
      <c r="G4" s="235"/>
      <c r="H4" s="235"/>
      <c r="I4" s="235"/>
      <c r="J4" s="235"/>
      <c r="K4" s="235"/>
      <c r="L4" s="235"/>
      <c r="M4" s="235"/>
      <c r="N4" s="236"/>
      <c r="O4"/>
      <c r="P4"/>
      <c r="Q4" s="27"/>
      <c r="R4" s="27"/>
    </row>
    <row r="5" spans="1:18" s="33" customFormat="1" ht="28.15" customHeight="1" x14ac:dyDescent="0.2">
      <c r="A5" s="59"/>
      <c r="B5" s="264" t="s">
        <v>89</v>
      </c>
      <c r="C5" s="265"/>
      <c r="D5" s="265"/>
      <c r="E5" s="265"/>
      <c r="F5" s="265"/>
      <c r="G5" s="265"/>
      <c r="H5" s="265"/>
      <c r="I5" s="265"/>
      <c r="J5" s="265"/>
      <c r="K5" s="265"/>
      <c r="L5" s="265"/>
      <c r="M5" s="265"/>
      <c r="N5" s="266"/>
      <c r="O5"/>
      <c r="P5"/>
      <c r="Q5" s="27"/>
      <c r="R5" s="27"/>
    </row>
    <row r="6" spans="1:18" s="33" customFormat="1" ht="17.45" customHeight="1" x14ac:dyDescent="0.2">
      <c r="A6" s="59"/>
      <c r="B6" s="263" t="s">
        <v>90</v>
      </c>
      <c r="C6" s="263"/>
      <c r="D6" s="263"/>
      <c r="E6" s="263"/>
      <c r="F6" s="263"/>
      <c r="G6" s="263"/>
      <c r="H6" s="263"/>
      <c r="I6" s="263"/>
      <c r="J6" s="263"/>
      <c r="K6" s="263"/>
      <c r="L6" s="263"/>
      <c r="M6" s="113" t="s">
        <v>0</v>
      </c>
      <c r="N6" s="158">
        <f>'Wages,Taxes,Workers Comp, Units'!L33+'Wages,Taxes,Workers Comp, Units'!L35+'Wages,Taxes,Workers Comp, Units'!L37</f>
        <v>0</v>
      </c>
      <c r="O6"/>
      <c r="P6"/>
      <c r="Q6" s="27"/>
      <c r="R6" s="27"/>
    </row>
    <row r="7" spans="1:18" s="31" customFormat="1" ht="16.5" customHeight="1" x14ac:dyDescent="0.2">
      <c r="A7" s="68"/>
      <c r="B7" s="248" t="s">
        <v>91</v>
      </c>
      <c r="C7" s="249"/>
      <c r="D7" s="249"/>
      <c r="E7" s="249"/>
      <c r="F7" s="249"/>
      <c r="G7" s="249"/>
      <c r="H7" s="249"/>
      <c r="I7" s="249"/>
      <c r="J7" s="249"/>
      <c r="K7" s="249"/>
      <c r="L7" s="250"/>
      <c r="M7" s="113" t="s">
        <v>1</v>
      </c>
      <c r="N7" s="158">
        <f>IFERROR(ROUND((('Wages,Taxes,Workers Comp, Units'!L33+'Wages,Taxes,Workers Comp, Units'!L35+'Wages,Taxes,Workers Comp, Units'!L37)/'Wages,Taxes,Workers Comp, Units'!L38)*'Wages,Taxes,Workers Comp, Units'!L45,0),0)</f>
        <v>0</v>
      </c>
      <c r="O7" s="32"/>
      <c r="Q7" s="68"/>
      <c r="R7" s="68"/>
    </row>
    <row r="8" spans="1:18" s="31" customFormat="1" ht="16.5" customHeight="1" x14ac:dyDescent="0.2">
      <c r="A8" s="68"/>
      <c r="B8" s="248" t="s">
        <v>92</v>
      </c>
      <c r="C8" s="249"/>
      <c r="D8" s="249"/>
      <c r="E8" s="249"/>
      <c r="F8" s="249"/>
      <c r="G8" s="249"/>
      <c r="H8" s="249"/>
      <c r="I8" s="249"/>
      <c r="J8" s="249"/>
      <c r="K8" s="249"/>
      <c r="L8" s="250"/>
      <c r="M8" s="114" t="s">
        <v>2</v>
      </c>
      <c r="N8" s="35"/>
      <c r="O8" s="30"/>
      <c r="Q8" s="68"/>
      <c r="R8" s="68"/>
    </row>
    <row r="9" spans="1:18" s="31" customFormat="1" ht="16.5" customHeight="1" x14ac:dyDescent="0.2">
      <c r="A9" s="68"/>
      <c r="B9" s="248" t="s">
        <v>93</v>
      </c>
      <c r="C9" s="249"/>
      <c r="D9" s="249"/>
      <c r="E9" s="249"/>
      <c r="F9" s="249"/>
      <c r="G9" s="249"/>
      <c r="H9" s="249"/>
      <c r="I9" s="249"/>
      <c r="J9" s="249"/>
      <c r="K9" s="249"/>
      <c r="L9" s="250"/>
      <c r="M9" s="114" t="s">
        <v>3</v>
      </c>
      <c r="N9" s="35"/>
      <c r="O9" s="34"/>
      <c r="Q9" s="68"/>
      <c r="R9" s="68"/>
    </row>
    <row r="10" spans="1:18" s="31" customFormat="1" ht="16.5" customHeight="1" x14ac:dyDescent="0.2">
      <c r="A10" s="68"/>
      <c r="B10" s="248" t="s">
        <v>94</v>
      </c>
      <c r="C10" s="249"/>
      <c r="D10" s="249"/>
      <c r="E10" s="249"/>
      <c r="F10" s="249"/>
      <c r="G10" s="249"/>
      <c r="H10" s="249"/>
      <c r="I10" s="249"/>
      <c r="J10" s="249"/>
      <c r="K10" s="249"/>
      <c r="L10" s="249"/>
      <c r="M10" s="114" t="s">
        <v>4</v>
      </c>
      <c r="N10" s="35"/>
      <c r="O10" s="34"/>
      <c r="Q10" s="68"/>
      <c r="R10" s="68"/>
    </row>
    <row r="11" spans="1:18" s="31" customFormat="1" ht="16.5" customHeight="1" x14ac:dyDescent="0.2">
      <c r="A11" s="68"/>
      <c r="B11" s="248" t="s">
        <v>95</v>
      </c>
      <c r="C11" s="249"/>
      <c r="D11" s="249"/>
      <c r="E11" s="249"/>
      <c r="F11" s="249"/>
      <c r="G11" s="249"/>
      <c r="H11" s="249"/>
      <c r="I11" s="249"/>
      <c r="J11" s="249"/>
      <c r="K11" s="249"/>
      <c r="L11" s="249"/>
      <c r="M11" s="114" t="s">
        <v>5</v>
      </c>
      <c r="N11" s="35"/>
      <c r="O11" s="34"/>
      <c r="Q11" s="68"/>
      <c r="R11" s="68"/>
    </row>
    <row r="12" spans="1:18" s="31" customFormat="1" ht="16.5" customHeight="1" x14ac:dyDescent="0.2">
      <c r="A12" s="68"/>
      <c r="B12" s="248" t="s">
        <v>96</v>
      </c>
      <c r="C12" s="249"/>
      <c r="D12" s="249"/>
      <c r="E12" s="249"/>
      <c r="F12" s="249"/>
      <c r="G12" s="249"/>
      <c r="H12" s="249"/>
      <c r="I12" s="249"/>
      <c r="J12" s="249"/>
      <c r="K12" s="249"/>
      <c r="L12" s="249"/>
      <c r="M12" s="114" t="s">
        <v>6</v>
      </c>
      <c r="N12" s="35"/>
      <c r="O12" s="34"/>
      <c r="Q12" s="68"/>
      <c r="R12" s="68"/>
    </row>
    <row r="13" spans="1:18" s="31" customFormat="1" ht="16.5" customHeight="1" x14ac:dyDescent="0.2">
      <c r="A13" s="68"/>
      <c r="B13" s="248" t="s">
        <v>97</v>
      </c>
      <c r="C13" s="249"/>
      <c r="D13" s="249"/>
      <c r="E13" s="249"/>
      <c r="F13" s="249"/>
      <c r="G13" s="249"/>
      <c r="H13" s="249"/>
      <c r="I13" s="249"/>
      <c r="J13" s="249"/>
      <c r="K13" s="249"/>
      <c r="L13" s="249"/>
      <c r="M13" s="114" t="s">
        <v>7</v>
      </c>
      <c r="N13" s="35"/>
      <c r="O13" s="34"/>
      <c r="Q13" s="68"/>
      <c r="R13" s="68"/>
    </row>
    <row r="14" spans="1:18" s="31" customFormat="1" ht="16.5" customHeight="1" x14ac:dyDescent="0.2">
      <c r="A14" s="68"/>
      <c r="B14" s="248" t="s">
        <v>98</v>
      </c>
      <c r="C14" s="249"/>
      <c r="D14" s="249"/>
      <c r="E14" s="249"/>
      <c r="F14" s="249"/>
      <c r="G14" s="249"/>
      <c r="H14" s="249"/>
      <c r="I14" s="249"/>
      <c r="J14" s="249"/>
      <c r="K14" s="249"/>
      <c r="L14" s="249"/>
      <c r="M14" s="114" t="s">
        <v>8</v>
      </c>
      <c r="N14" s="35"/>
      <c r="O14" s="34"/>
      <c r="Q14" s="68"/>
      <c r="R14" s="68"/>
    </row>
    <row r="15" spans="1:18" s="31" customFormat="1" ht="16.5" customHeight="1" x14ac:dyDescent="0.2">
      <c r="A15" s="68"/>
      <c r="B15" s="248" t="s">
        <v>99</v>
      </c>
      <c r="C15" s="249"/>
      <c r="D15" s="249"/>
      <c r="E15" s="249"/>
      <c r="F15" s="249"/>
      <c r="G15" s="249"/>
      <c r="H15" s="249"/>
      <c r="I15" s="249"/>
      <c r="J15" s="249"/>
      <c r="K15" s="249"/>
      <c r="L15" s="249"/>
      <c r="M15" s="114" t="s">
        <v>9</v>
      </c>
      <c r="N15" s="35"/>
      <c r="O15" s="34"/>
      <c r="Q15" s="68"/>
      <c r="R15" s="68"/>
    </row>
    <row r="16" spans="1:18" s="31" customFormat="1" ht="16.5" customHeight="1" x14ac:dyDescent="0.2">
      <c r="A16" s="68"/>
      <c r="B16" s="248" t="s">
        <v>100</v>
      </c>
      <c r="C16" s="249"/>
      <c r="D16" s="249"/>
      <c r="E16" s="249"/>
      <c r="F16" s="249"/>
      <c r="G16" s="249"/>
      <c r="H16" s="249"/>
      <c r="I16" s="249"/>
      <c r="J16" s="249"/>
      <c r="K16" s="249"/>
      <c r="L16" s="249"/>
      <c r="M16" s="114" t="s">
        <v>10</v>
      </c>
      <c r="N16" s="35"/>
      <c r="O16" s="34"/>
      <c r="Q16" s="68"/>
      <c r="R16" s="68"/>
    </row>
    <row r="17" spans="1:19" s="31" customFormat="1" ht="16.5" customHeight="1" x14ac:dyDescent="0.2">
      <c r="A17" s="68"/>
      <c r="B17" s="248" t="s">
        <v>113</v>
      </c>
      <c r="C17" s="249"/>
      <c r="D17" s="249"/>
      <c r="E17" s="249"/>
      <c r="F17" s="249"/>
      <c r="G17" s="249"/>
      <c r="H17" s="249"/>
      <c r="I17" s="249"/>
      <c r="J17" s="249"/>
      <c r="K17" s="249"/>
      <c r="L17" s="249"/>
      <c r="M17" s="114" t="s">
        <v>11</v>
      </c>
      <c r="N17" s="151">
        <f>'Wages,Taxes,Workers Comp, Units'!L48/2</f>
        <v>0</v>
      </c>
      <c r="O17" s="34"/>
      <c r="Q17" s="68"/>
      <c r="R17" s="68"/>
    </row>
    <row r="18" spans="1:19" s="31" customFormat="1" ht="16.5" customHeight="1" x14ac:dyDescent="0.2">
      <c r="A18" s="68"/>
      <c r="B18" s="251" t="s">
        <v>101</v>
      </c>
      <c r="C18" s="252"/>
      <c r="D18" s="252"/>
      <c r="E18" s="252"/>
      <c r="F18" s="252"/>
      <c r="G18" s="252"/>
      <c r="H18" s="252"/>
      <c r="I18" s="252"/>
      <c r="J18" s="252"/>
      <c r="K18" s="252"/>
      <c r="L18" s="252"/>
      <c r="M18" s="115" t="s">
        <v>12</v>
      </c>
      <c r="N18" s="151">
        <f>SUM(N6:N17)</f>
        <v>0</v>
      </c>
      <c r="O18" s="34"/>
      <c r="Q18" s="68"/>
      <c r="R18" s="68"/>
    </row>
    <row r="19" spans="1:19" s="31" customFormat="1" ht="16.5" customHeight="1" x14ac:dyDescent="0.2">
      <c r="A19" s="68"/>
      <c r="B19" s="254" t="s">
        <v>102</v>
      </c>
      <c r="C19" s="255"/>
      <c r="D19" s="255"/>
      <c r="E19" s="255"/>
      <c r="F19" s="255"/>
      <c r="G19" s="255"/>
      <c r="H19" s="255"/>
      <c r="I19" s="255"/>
      <c r="J19" s="255"/>
      <c r="K19" s="255"/>
      <c r="L19" s="256"/>
      <c r="M19" s="253" t="s">
        <v>116</v>
      </c>
      <c r="N19" s="253"/>
      <c r="O19" s="34"/>
      <c r="Q19" s="68"/>
      <c r="R19" s="68"/>
    </row>
    <row r="20" spans="1:19" x14ac:dyDescent="0.2">
      <c r="A20" s="11"/>
      <c r="B20" s="11"/>
      <c r="C20" s="11"/>
      <c r="D20" s="11"/>
      <c r="E20" s="11"/>
      <c r="F20" s="11"/>
      <c r="G20" s="11"/>
      <c r="H20" s="11"/>
      <c r="I20" s="11"/>
      <c r="J20" s="11"/>
      <c r="K20" s="11"/>
      <c r="L20" s="11"/>
      <c r="M20" s="11"/>
      <c r="N20" s="11"/>
      <c r="O20" s="11"/>
      <c r="Q20" s="11"/>
      <c r="R20" s="11"/>
    </row>
    <row r="21" spans="1:19" ht="28.15" customHeight="1" x14ac:dyDescent="0.2">
      <c r="A21" s="11"/>
      <c r="B21" s="205" t="s">
        <v>36</v>
      </c>
      <c r="C21" s="206"/>
      <c r="D21" s="206"/>
      <c r="E21" s="206"/>
      <c r="F21" s="206"/>
      <c r="G21" s="206"/>
      <c r="H21" s="206"/>
      <c r="I21" s="206"/>
      <c r="J21" s="206"/>
      <c r="K21" s="206"/>
      <c r="L21" s="206"/>
      <c r="M21" s="206"/>
      <c r="N21" s="207"/>
      <c r="O21"/>
      <c r="P21"/>
      <c r="Q21" s="27"/>
      <c r="R21" s="27"/>
    </row>
    <row r="22" spans="1:19" x14ac:dyDescent="0.2">
      <c r="A22" s="11"/>
      <c r="B22" s="12"/>
      <c r="C22" s="11"/>
      <c r="D22" s="11"/>
      <c r="E22" s="11"/>
      <c r="F22" s="11"/>
      <c r="G22" s="11"/>
      <c r="H22" s="11"/>
      <c r="I22" s="11"/>
      <c r="J22" s="11"/>
      <c r="K22" s="11"/>
      <c r="L22" s="11"/>
      <c r="M22" s="11"/>
      <c r="N22" s="10"/>
      <c r="Q22" s="11"/>
      <c r="R22" s="11"/>
    </row>
    <row r="23" spans="1:19" customFormat="1" ht="27.6" customHeight="1" x14ac:dyDescent="0.2">
      <c r="A23" s="27"/>
      <c r="B23" s="12"/>
      <c r="C23" s="11"/>
      <c r="D23" s="11"/>
      <c r="E23" s="11"/>
      <c r="F23" s="237" t="s">
        <v>35</v>
      </c>
      <c r="G23" s="237"/>
      <c r="H23" s="28"/>
      <c r="I23" s="260" t="s">
        <v>47</v>
      </c>
      <c r="J23" s="260"/>
      <c r="K23" s="260"/>
      <c r="L23" s="28"/>
      <c r="M23" s="235"/>
      <c r="N23" s="236"/>
      <c r="Q23" s="27"/>
      <c r="R23" s="27"/>
    </row>
    <row r="24" spans="1:19" customFormat="1" ht="16.5" customHeight="1" x14ac:dyDescent="0.2">
      <c r="A24" s="27"/>
      <c r="B24" s="19" t="s">
        <v>34</v>
      </c>
      <c r="C24" s="71"/>
      <c r="D24" s="71"/>
      <c r="E24" s="71"/>
      <c r="F24" s="213">
        <f>N18</f>
        <v>0</v>
      </c>
      <c r="G24" s="214"/>
      <c r="H24" s="29" t="s">
        <v>14</v>
      </c>
      <c r="I24" s="227">
        <f>'Wages,Taxes,Workers Comp, Units'!L26</f>
        <v>0</v>
      </c>
      <c r="J24" s="227"/>
      <c r="K24" s="227"/>
      <c r="L24" s="21" t="s">
        <v>15</v>
      </c>
      <c r="M24" s="213">
        <f>IF(I24&gt;0,ROUND(F24/I24,2),)</f>
        <v>0</v>
      </c>
      <c r="N24" s="214"/>
      <c r="Q24" s="27"/>
      <c r="R24" s="27"/>
    </row>
    <row r="25" spans="1:19" s="13" customFormat="1" ht="16.5" customHeight="1" x14ac:dyDescent="0.2">
      <c r="A25" s="57"/>
      <c r="B25" s="17"/>
      <c r="C25" s="72"/>
      <c r="D25" s="72"/>
      <c r="E25" s="72"/>
      <c r="F25" s="228" t="s">
        <v>32</v>
      </c>
      <c r="G25" s="230"/>
      <c r="H25" s="16"/>
      <c r="I25" s="261" t="s">
        <v>117</v>
      </c>
      <c r="J25" s="261"/>
      <c r="K25" s="261"/>
      <c r="L25" s="16"/>
      <c r="M25" s="24" t="s">
        <v>13</v>
      </c>
      <c r="N25" s="14" t="s">
        <v>34</v>
      </c>
      <c r="O25" s="23"/>
      <c r="P25" s="62"/>
      <c r="Q25" s="62"/>
      <c r="R25" s="62"/>
    </row>
    <row r="26" spans="1:19" ht="15.6" customHeight="1" x14ac:dyDescent="0.2">
      <c r="A26" s="11"/>
      <c r="B26" s="11"/>
      <c r="C26" s="11"/>
      <c r="D26" s="11"/>
      <c r="E26" s="11"/>
      <c r="F26" s="11"/>
      <c r="G26" s="11"/>
      <c r="H26" s="11"/>
      <c r="I26" s="11"/>
      <c r="J26" s="11"/>
      <c r="K26" s="11"/>
      <c r="L26" s="11"/>
      <c r="M26" s="11"/>
      <c r="N26" s="11"/>
      <c r="O26" s="11"/>
      <c r="P26" s="11"/>
      <c r="Q26" s="11"/>
      <c r="R26" s="11"/>
    </row>
    <row r="27" spans="1:19" ht="28.15" customHeight="1" x14ac:dyDescent="0.2">
      <c r="A27" s="11"/>
      <c r="B27" s="205" t="s">
        <v>33</v>
      </c>
      <c r="C27" s="206"/>
      <c r="D27" s="206"/>
      <c r="E27" s="206"/>
      <c r="F27" s="206"/>
      <c r="G27" s="206"/>
      <c r="H27" s="206"/>
      <c r="I27" s="206"/>
      <c r="J27" s="206"/>
      <c r="K27" s="206"/>
      <c r="L27" s="206"/>
      <c r="M27" s="206"/>
      <c r="N27" s="206"/>
      <c r="O27" s="207"/>
      <c r="P27"/>
      <c r="Q27" s="27"/>
      <c r="R27" s="27"/>
      <c r="S27" s="8" t="s">
        <v>60</v>
      </c>
    </row>
    <row r="28" spans="1:19" ht="16.149999999999999" customHeight="1" thickBot="1" x14ac:dyDescent="0.25">
      <c r="A28" s="11"/>
      <c r="B28" s="45"/>
      <c r="C28" s="46"/>
      <c r="D28" s="46"/>
      <c r="E28" s="46"/>
      <c r="F28" s="46"/>
      <c r="G28" s="46"/>
      <c r="H28" s="46"/>
      <c r="I28" s="46"/>
      <c r="J28" s="46"/>
      <c r="K28" s="46"/>
      <c r="L28" s="46"/>
      <c r="M28" s="46"/>
      <c r="N28" s="46"/>
      <c r="O28" s="26"/>
      <c r="P28"/>
      <c r="Q28" s="27"/>
      <c r="R28" s="27"/>
    </row>
    <row r="29" spans="1:19" x14ac:dyDescent="0.2">
      <c r="A29" s="11"/>
      <c r="B29" s="12"/>
      <c r="C29" s="238" t="s">
        <v>49</v>
      </c>
      <c r="D29" s="239"/>
      <c r="E29" s="240"/>
      <c r="F29" s="11"/>
      <c r="G29" s="238" t="s">
        <v>51</v>
      </c>
      <c r="H29" s="239"/>
      <c r="I29" s="240"/>
      <c r="J29" s="11"/>
      <c r="K29" s="238" t="s">
        <v>52</v>
      </c>
      <c r="L29" s="239"/>
      <c r="M29" s="239"/>
      <c r="N29" s="240"/>
      <c r="O29" s="10"/>
      <c r="Q29" s="11"/>
      <c r="R29" s="11"/>
    </row>
    <row r="30" spans="1:19" ht="30.6" customHeight="1" thickBot="1" x14ac:dyDescent="0.25">
      <c r="A30" s="11"/>
      <c r="B30" s="168" t="s">
        <v>61</v>
      </c>
      <c r="C30" s="241">
        <v>0</v>
      </c>
      <c r="D30" s="242"/>
      <c r="E30" s="243"/>
      <c r="G30" s="241">
        <v>0</v>
      </c>
      <c r="H30" s="242"/>
      <c r="I30" s="243"/>
      <c r="J30" s="60"/>
      <c r="K30" s="241">
        <v>0</v>
      </c>
      <c r="L30" s="242"/>
      <c r="M30" s="242"/>
      <c r="N30" s="243"/>
      <c r="O30" s="10"/>
      <c r="Q30" s="11"/>
      <c r="R30" s="11"/>
    </row>
    <row r="31" spans="1:19" x14ac:dyDescent="0.2">
      <c r="A31" s="11"/>
      <c r="B31" s="12"/>
      <c r="C31" s="11"/>
      <c r="D31" s="11"/>
      <c r="E31" s="11"/>
      <c r="F31" s="11"/>
      <c r="G31" s="11"/>
      <c r="H31" s="11"/>
      <c r="I31" s="11"/>
      <c r="J31" s="11"/>
      <c r="K31" s="11"/>
      <c r="L31" s="11"/>
      <c r="M31" s="11"/>
      <c r="N31" s="10"/>
      <c r="O31" s="10"/>
      <c r="Q31" s="11"/>
      <c r="R31" s="11"/>
    </row>
    <row r="32" spans="1:19" customFormat="1" ht="32.450000000000003" customHeight="1" x14ac:dyDescent="0.2">
      <c r="A32" s="27"/>
      <c r="B32" s="12"/>
      <c r="C32" s="64" t="s">
        <v>56</v>
      </c>
      <c r="D32" s="55"/>
      <c r="E32" s="64" t="s">
        <v>57</v>
      </c>
      <c r="F32" s="55"/>
      <c r="G32" s="64" t="s">
        <v>55</v>
      </c>
      <c r="H32" s="11"/>
      <c r="I32" s="64" t="s">
        <v>58</v>
      </c>
      <c r="J32" s="55"/>
      <c r="K32" s="64" t="s">
        <v>55</v>
      </c>
      <c r="L32" s="11"/>
      <c r="M32" s="244" t="s">
        <v>59</v>
      </c>
      <c r="N32" s="244"/>
      <c r="O32" s="26"/>
      <c r="Q32" s="27"/>
      <c r="R32" s="27"/>
    </row>
    <row r="33" spans="1:18" customFormat="1" ht="28.15" customHeight="1" x14ac:dyDescent="0.2">
      <c r="A33" s="27"/>
      <c r="B33" s="12"/>
      <c r="C33" s="82" t="s">
        <v>118</v>
      </c>
      <c r="D33" s="55"/>
      <c r="E33" s="82" t="s">
        <v>50</v>
      </c>
      <c r="F33" s="55"/>
      <c r="G33" s="82" t="s">
        <v>119</v>
      </c>
      <c r="H33" s="11"/>
      <c r="I33" s="82" t="s">
        <v>53</v>
      </c>
      <c r="J33" s="55"/>
      <c r="K33" s="82" t="s">
        <v>120</v>
      </c>
      <c r="L33" s="11"/>
      <c r="M33" s="245" t="s">
        <v>54</v>
      </c>
      <c r="N33" s="246"/>
      <c r="O33" s="26"/>
      <c r="Q33" s="27"/>
      <c r="R33" s="27"/>
    </row>
    <row r="34" spans="1:18" customFormat="1" ht="18" customHeight="1" x14ac:dyDescent="0.2">
      <c r="A34" s="27"/>
      <c r="B34" s="12"/>
      <c r="C34" s="81"/>
      <c r="D34" s="55"/>
      <c r="E34" s="81"/>
      <c r="F34" s="55"/>
      <c r="G34" s="86"/>
      <c r="H34" s="11"/>
      <c r="I34" s="87"/>
      <c r="J34" s="55"/>
      <c r="K34" s="81"/>
      <c r="L34" s="11"/>
      <c r="M34" s="81"/>
      <c r="N34" s="88"/>
      <c r="O34" s="26"/>
      <c r="Q34" s="27"/>
      <c r="R34" s="27"/>
    </row>
    <row r="35" spans="1:18" customFormat="1" ht="19.899999999999999" customHeight="1" x14ac:dyDescent="0.2">
      <c r="A35" s="27"/>
      <c r="B35" s="19" t="s">
        <v>142</v>
      </c>
      <c r="C35" s="73">
        <f>'Wages,Taxes,Workers Comp, Units'!G5</f>
        <v>0</v>
      </c>
      <c r="D35" s="25" t="s">
        <v>26</v>
      </c>
      <c r="E35" s="152">
        <f>VLOOKUP($C$30,'DH Rates'!A$3:R$29,2,FALSE)</f>
        <v>6.42</v>
      </c>
      <c r="F35" s="25" t="s">
        <v>16</v>
      </c>
      <c r="G35" s="73">
        <f>'Wages,Taxes,Workers Comp, Units'!J5</f>
        <v>0</v>
      </c>
      <c r="H35" s="25" t="s">
        <v>26</v>
      </c>
      <c r="I35" s="152">
        <f>VLOOKUP($G$30,'DH Rates'!A$3:R$29,2,FALSE)</f>
        <v>6.42</v>
      </c>
      <c r="J35" s="25" t="s">
        <v>16</v>
      </c>
      <c r="K35" s="73">
        <f>'Wages,Taxes,Workers Comp, Units'!M5</f>
        <v>0</v>
      </c>
      <c r="L35" s="25" t="s">
        <v>26</v>
      </c>
      <c r="M35" s="225">
        <f>VLOOKUP($K$30,'DH Rates'!A$3:R$29,2,FALSE)</f>
        <v>6.42</v>
      </c>
      <c r="N35" s="226"/>
      <c r="O35" s="56" t="s">
        <v>16</v>
      </c>
      <c r="Q35" s="27"/>
      <c r="R35" s="27"/>
    </row>
    <row r="36" spans="1:18" s="62" customFormat="1" ht="16.5" customHeight="1" x14ac:dyDescent="0.2">
      <c r="B36" s="22"/>
      <c r="C36" s="61"/>
      <c r="D36" s="61"/>
      <c r="E36" s="153"/>
      <c r="F36" s="54"/>
      <c r="G36" s="78"/>
      <c r="H36" s="21"/>
      <c r="I36" s="155"/>
      <c r="J36" s="58"/>
      <c r="K36" s="63"/>
      <c r="L36" s="21"/>
      <c r="M36" s="156"/>
      <c r="N36" s="156"/>
      <c r="O36" s="57"/>
    </row>
    <row r="37" spans="1:18" customFormat="1" ht="21" customHeight="1" x14ac:dyDescent="0.2">
      <c r="A37" s="27"/>
      <c r="B37" s="19" t="s">
        <v>143</v>
      </c>
      <c r="C37" s="73">
        <f>'Wages,Taxes,Workers Comp, Units'!G6</f>
        <v>0</v>
      </c>
      <c r="D37" s="25" t="s">
        <v>26</v>
      </c>
      <c r="E37" s="152">
        <f>VLOOKUP($C$30,'DH Rates'!A$3:R$29,3,FALSE)</f>
        <v>8.0299999999999994</v>
      </c>
      <c r="F37" s="25" t="s">
        <v>16</v>
      </c>
      <c r="G37" s="73">
        <f>'Wages,Taxes,Workers Comp, Units'!J6</f>
        <v>0</v>
      </c>
      <c r="H37" s="25" t="s">
        <v>26</v>
      </c>
      <c r="I37" s="152">
        <f>VLOOKUP($G$30,'DH Rates'!A$3:R$29,3,FALSE)</f>
        <v>8.0299999999999994</v>
      </c>
      <c r="J37" s="25" t="s">
        <v>16</v>
      </c>
      <c r="K37" s="73">
        <f>'Wages,Taxes,Workers Comp, Units'!M6</f>
        <v>0</v>
      </c>
      <c r="L37" s="25" t="s">
        <v>26</v>
      </c>
      <c r="M37" s="225">
        <f>VLOOKUP($K$30,'DH Rates'!A$3:R$29,3,FALSE)</f>
        <v>8.0299999999999994</v>
      </c>
      <c r="N37" s="226"/>
      <c r="O37" s="56" t="s">
        <v>16</v>
      </c>
      <c r="Q37" s="27"/>
      <c r="R37" s="27"/>
    </row>
    <row r="38" spans="1:18" s="62" customFormat="1" ht="16.5" customHeight="1" x14ac:dyDescent="0.2">
      <c r="B38" s="22"/>
      <c r="C38" s="61"/>
      <c r="D38" s="61"/>
      <c r="E38" s="153"/>
      <c r="F38" s="54"/>
      <c r="G38" s="78"/>
      <c r="H38" s="21"/>
      <c r="I38" s="155"/>
      <c r="J38" s="58"/>
      <c r="K38" s="63"/>
      <c r="L38" s="21"/>
      <c r="M38" s="156"/>
      <c r="N38" s="156"/>
      <c r="O38" s="57"/>
    </row>
    <row r="39" spans="1:18" customFormat="1" ht="20.45" customHeight="1" x14ac:dyDescent="0.2">
      <c r="A39" s="27"/>
      <c r="B39" s="19" t="s">
        <v>144</v>
      </c>
      <c r="C39" s="73">
        <f>'Wages,Taxes,Workers Comp, Units'!G7</f>
        <v>0</v>
      </c>
      <c r="D39" s="25" t="s">
        <v>26</v>
      </c>
      <c r="E39" s="152">
        <f>VLOOKUP($C$30,'DH Rates'!A$3:R$29,4,FALSE)</f>
        <v>10.67</v>
      </c>
      <c r="F39" s="25" t="s">
        <v>16</v>
      </c>
      <c r="G39" s="73">
        <f>'Wages,Taxes,Workers Comp, Units'!J7</f>
        <v>0</v>
      </c>
      <c r="H39" s="25" t="s">
        <v>26</v>
      </c>
      <c r="I39" s="152">
        <f>VLOOKUP($G$30,'DH Rates'!A$3:R$29,4,FALSE)</f>
        <v>10.67</v>
      </c>
      <c r="J39" s="25" t="s">
        <v>16</v>
      </c>
      <c r="K39" s="73">
        <f>'Wages,Taxes,Workers Comp, Units'!M7</f>
        <v>0</v>
      </c>
      <c r="L39" s="25" t="s">
        <v>26</v>
      </c>
      <c r="M39" s="225">
        <f>VLOOKUP($K$30,'DH Rates'!A$3:R$29,4,FALSE)</f>
        <v>10.67</v>
      </c>
      <c r="N39" s="226"/>
      <c r="O39" s="56" t="s">
        <v>16</v>
      </c>
      <c r="Q39" s="27"/>
      <c r="R39" s="27"/>
    </row>
    <row r="40" spans="1:18" s="62" customFormat="1" ht="16.5" customHeight="1" x14ac:dyDescent="0.2">
      <c r="B40" s="22"/>
      <c r="C40" s="61"/>
      <c r="D40" s="61"/>
      <c r="E40" s="153"/>
      <c r="F40" s="54"/>
      <c r="G40" s="78"/>
      <c r="H40" s="21"/>
      <c r="I40" s="155"/>
      <c r="J40" s="58"/>
      <c r="K40" s="63"/>
      <c r="L40" s="21"/>
      <c r="M40" s="156"/>
      <c r="N40" s="156"/>
      <c r="O40" s="57"/>
    </row>
    <row r="41" spans="1:18" customFormat="1" ht="22.9" customHeight="1" x14ac:dyDescent="0.2">
      <c r="A41" s="27"/>
      <c r="B41" s="19" t="s">
        <v>145</v>
      </c>
      <c r="C41" s="73">
        <f>'Wages,Taxes,Workers Comp, Units'!G8</f>
        <v>0</v>
      </c>
      <c r="D41" s="25" t="s">
        <v>26</v>
      </c>
      <c r="E41" s="152">
        <f>VLOOKUP($C$30,'DH Rates'!A$3:R$29,5,FALSE)</f>
        <v>16.04</v>
      </c>
      <c r="F41" s="25" t="s">
        <v>16</v>
      </c>
      <c r="G41" s="73">
        <f>'Wages,Taxes,Workers Comp, Units'!J8</f>
        <v>0</v>
      </c>
      <c r="H41" s="25" t="s">
        <v>26</v>
      </c>
      <c r="I41" s="152">
        <f>VLOOKUP($G$30,'DH Rates'!A$3:R$29,5,FALSE)</f>
        <v>16.04</v>
      </c>
      <c r="J41" s="25" t="s">
        <v>16</v>
      </c>
      <c r="K41" s="73">
        <f>'Wages,Taxes,Workers Comp, Units'!M8</f>
        <v>0</v>
      </c>
      <c r="L41" s="25" t="s">
        <v>26</v>
      </c>
      <c r="M41" s="225">
        <f>VLOOKUP($K$30,'DH Rates'!A$3:R$29,5,FALSE)</f>
        <v>16.04</v>
      </c>
      <c r="N41" s="226"/>
      <c r="O41" s="56" t="s">
        <v>16</v>
      </c>
      <c r="Q41" s="27"/>
      <c r="R41" s="27"/>
    </row>
    <row r="42" spans="1:18" s="62" customFormat="1" ht="16.5" customHeight="1" x14ac:dyDescent="0.2">
      <c r="B42" s="22"/>
      <c r="C42" s="61"/>
      <c r="D42" s="61"/>
      <c r="E42" s="153"/>
      <c r="F42" s="54"/>
      <c r="G42" s="78"/>
      <c r="H42" s="21"/>
      <c r="I42" s="155"/>
      <c r="J42" s="58"/>
      <c r="K42" s="63"/>
      <c r="L42" s="21"/>
      <c r="M42" s="156"/>
      <c r="N42" s="156"/>
      <c r="O42" s="57"/>
    </row>
    <row r="43" spans="1:18" customFormat="1" ht="21.6" customHeight="1" x14ac:dyDescent="0.2">
      <c r="A43" s="27"/>
      <c r="B43" s="19" t="s">
        <v>146</v>
      </c>
      <c r="C43" s="73">
        <f>'Wages,Taxes,Workers Comp, Units'!G9</f>
        <v>0</v>
      </c>
      <c r="D43" s="25" t="s">
        <v>26</v>
      </c>
      <c r="E43" s="152">
        <f>VLOOKUP($C$30,'DH Rates'!A$3:R$29,6,FALSE)</f>
        <v>64.17</v>
      </c>
      <c r="F43" s="25" t="s">
        <v>16</v>
      </c>
      <c r="G43" s="73">
        <f>'Wages,Taxes,Workers Comp, Units'!J9</f>
        <v>0</v>
      </c>
      <c r="H43" s="25" t="s">
        <v>26</v>
      </c>
      <c r="I43" s="152">
        <f>VLOOKUP($G$30,'DH Rates'!A$3:R$29,6,FALSE)</f>
        <v>64.17</v>
      </c>
      <c r="J43" s="25" t="s">
        <v>16</v>
      </c>
      <c r="K43" s="73">
        <f>'Wages,Taxes,Workers Comp, Units'!M9</f>
        <v>0</v>
      </c>
      <c r="L43" s="25" t="s">
        <v>26</v>
      </c>
      <c r="M43" s="225">
        <f>VLOOKUP($K$30,'DH Rates'!A$3:R$29,6,FALSE)</f>
        <v>64.17</v>
      </c>
      <c r="N43" s="226"/>
      <c r="O43" s="56" t="s">
        <v>16</v>
      </c>
      <c r="Q43" s="27"/>
      <c r="R43" s="27"/>
    </row>
    <row r="44" spans="1:18" s="62" customFormat="1" ht="16.5" customHeight="1" x14ac:dyDescent="0.2">
      <c r="B44" s="22"/>
      <c r="C44" s="61"/>
      <c r="D44" s="61"/>
      <c r="E44" s="153"/>
      <c r="F44" s="54"/>
      <c r="G44" s="78"/>
      <c r="H44" s="21"/>
      <c r="I44" s="155"/>
      <c r="J44" s="58"/>
      <c r="K44" s="63"/>
      <c r="L44" s="21"/>
      <c r="M44" s="156"/>
      <c r="N44" s="156"/>
      <c r="O44" s="57"/>
    </row>
    <row r="45" spans="1:18" customFormat="1" ht="21" customHeight="1" x14ac:dyDescent="0.2">
      <c r="A45" s="27"/>
      <c r="B45" s="19" t="s">
        <v>147</v>
      </c>
      <c r="C45" s="73">
        <f>'Wages,Taxes,Workers Comp, Units'!G12</f>
        <v>0</v>
      </c>
      <c r="D45" s="25" t="s">
        <v>26</v>
      </c>
      <c r="E45" s="152">
        <f>VLOOKUP($C$30,'DH Rates'!A$3:R$29,8,FALSE)</f>
        <v>6.42</v>
      </c>
      <c r="F45" s="25" t="s">
        <v>16</v>
      </c>
      <c r="G45" s="73">
        <f>'Wages,Taxes,Workers Comp, Units'!J12</f>
        <v>0</v>
      </c>
      <c r="H45" s="25" t="s">
        <v>26</v>
      </c>
      <c r="I45" s="152">
        <f>VLOOKUP($G$30,'DH Rates'!A$3:R$29,8,FALSE)</f>
        <v>6.42</v>
      </c>
      <c r="J45" s="25" t="s">
        <v>16</v>
      </c>
      <c r="K45" s="73">
        <f>'Wages,Taxes,Workers Comp, Units'!M12</f>
        <v>0</v>
      </c>
      <c r="L45" s="25" t="s">
        <v>26</v>
      </c>
      <c r="M45" s="225">
        <f>VLOOKUP($K$30,'DH Rates'!A$3:R$29,8,FALSE)</f>
        <v>6.42</v>
      </c>
      <c r="N45" s="226"/>
      <c r="O45" s="117" t="s">
        <v>16</v>
      </c>
      <c r="Q45" s="27"/>
      <c r="R45" s="27"/>
    </row>
    <row r="46" spans="1:18" customFormat="1" ht="21" customHeight="1" x14ac:dyDescent="0.2">
      <c r="A46" s="27"/>
      <c r="B46" s="22"/>
      <c r="C46" s="116"/>
      <c r="D46" s="25"/>
      <c r="E46" s="154"/>
      <c r="F46" s="25"/>
      <c r="G46" s="116"/>
      <c r="H46" s="25"/>
      <c r="I46" s="154"/>
      <c r="J46" s="25"/>
      <c r="K46" s="116"/>
      <c r="L46" s="25"/>
      <c r="M46" s="157"/>
      <c r="N46" s="157"/>
      <c r="O46" s="56"/>
      <c r="Q46" s="27"/>
      <c r="R46" s="27"/>
    </row>
    <row r="47" spans="1:18" customFormat="1" ht="21" customHeight="1" x14ac:dyDescent="0.2">
      <c r="A47" s="27"/>
      <c r="B47" s="19" t="s">
        <v>148</v>
      </c>
      <c r="C47" s="73">
        <f>'Wages,Taxes,Workers Comp, Units'!G13</f>
        <v>0</v>
      </c>
      <c r="D47" s="25" t="s">
        <v>26</v>
      </c>
      <c r="E47" s="152">
        <f>VLOOKUP($C$30,'DH Rates'!A$3:R$29,9,FALSE)</f>
        <v>8.0299999999999994</v>
      </c>
      <c r="F47" s="25" t="s">
        <v>16</v>
      </c>
      <c r="G47" s="73">
        <f>'Wages,Taxes,Workers Comp, Units'!J13</f>
        <v>0</v>
      </c>
      <c r="H47" s="25" t="s">
        <v>26</v>
      </c>
      <c r="I47" s="152">
        <f>VLOOKUP($G$30,'DH Rates'!A$3:R$29,9,FALSE)</f>
        <v>8.0299999999999994</v>
      </c>
      <c r="J47" s="25" t="s">
        <v>16</v>
      </c>
      <c r="K47" s="73">
        <f>'Wages,Taxes,Workers Comp, Units'!M13</f>
        <v>0</v>
      </c>
      <c r="L47" s="25" t="s">
        <v>26</v>
      </c>
      <c r="M47" s="225">
        <f>VLOOKUP($K$30,'DH Rates'!A$3:R$29,9,FALSE)</f>
        <v>8.0299999999999994</v>
      </c>
      <c r="N47" s="226"/>
      <c r="O47" s="117" t="s">
        <v>16</v>
      </c>
      <c r="Q47" s="27"/>
      <c r="R47" s="27"/>
    </row>
    <row r="48" spans="1:18" customFormat="1" ht="21" customHeight="1" x14ac:dyDescent="0.2">
      <c r="A48" s="27"/>
      <c r="B48" s="22"/>
      <c r="C48" s="116"/>
      <c r="D48" s="25"/>
      <c r="E48" s="154"/>
      <c r="F48" s="25"/>
      <c r="G48" s="116"/>
      <c r="H48" s="25"/>
      <c r="I48" s="154"/>
      <c r="J48" s="25"/>
      <c r="K48" s="116"/>
      <c r="L48" s="25"/>
      <c r="M48" s="157"/>
      <c r="N48" s="157"/>
      <c r="O48" s="56"/>
      <c r="Q48" s="27"/>
      <c r="R48" s="27"/>
    </row>
    <row r="49" spans="1:18" customFormat="1" ht="21" customHeight="1" x14ac:dyDescent="0.2">
      <c r="A49" s="27"/>
      <c r="B49" s="19" t="s">
        <v>149</v>
      </c>
      <c r="C49" s="73">
        <f>'Wages,Taxes,Workers Comp, Units'!G14</f>
        <v>0</v>
      </c>
      <c r="D49" s="25" t="s">
        <v>26</v>
      </c>
      <c r="E49" s="152">
        <f>VLOOKUP($C$30,'DH Rates'!A$3:R$29,10,FALSE)</f>
        <v>10.67</v>
      </c>
      <c r="F49" s="25" t="s">
        <v>16</v>
      </c>
      <c r="G49" s="73">
        <f>'Wages,Taxes,Workers Comp, Units'!J14</f>
        <v>0</v>
      </c>
      <c r="H49" s="25" t="s">
        <v>26</v>
      </c>
      <c r="I49" s="152">
        <f>VLOOKUP($G$30,'DH Rates'!A$3:R$29,10,FALSE)</f>
        <v>10.67</v>
      </c>
      <c r="J49" s="25" t="s">
        <v>16</v>
      </c>
      <c r="K49" s="73">
        <f>'Wages,Taxes,Workers Comp, Units'!M14</f>
        <v>0</v>
      </c>
      <c r="L49" s="25" t="s">
        <v>26</v>
      </c>
      <c r="M49" s="225">
        <f>VLOOKUP($K$30,'DH Rates'!A$3:R$29,10,FALSE)</f>
        <v>10.67</v>
      </c>
      <c r="N49" s="226"/>
      <c r="O49" s="117" t="s">
        <v>16</v>
      </c>
      <c r="Q49" s="27"/>
      <c r="R49" s="27"/>
    </row>
    <row r="50" spans="1:18" customFormat="1" ht="21" customHeight="1" x14ac:dyDescent="0.2">
      <c r="A50" s="27"/>
      <c r="B50" s="22"/>
      <c r="C50" s="116"/>
      <c r="D50" s="25"/>
      <c r="E50" s="154"/>
      <c r="F50" s="25"/>
      <c r="G50" s="116"/>
      <c r="H50" s="25"/>
      <c r="I50" s="154"/>
      <c r="J50" s="25"/>
      <c r="K50" s="116"/>
      <c r="L50" s="25"/>
      <c r="M50" s="157"/>
      <c r="N50" s="157"/>
      <c r="O50" s="56"/>
      <c r="Q50" s="27"/>
      <c r="R50" s="27"/>
    </row>
    <row r="51" spans="1:18" customFormat="1" ht="21" customHeight="1" x14ac:dyDescent="0.2">
      <c r="A51" s="27"/>
      <c r="B51" s="19" t="s">
        <v>150</v>
      </c>
      <c r="C51" s="73">
        <f>'Wages,Taxes,Workers Comp, Units'!G15</f>
        <v>0</v>
      </c>
      <c r="D51" s="25" t="s">
        <v>26</v>
      </c>
      <c r="E51" s="152">
        <f>VLOOKUP($C$30,'DH Rates'!A$3:R$29,11,FALSE)</f>
        <v>16.04</v>
      </c>
      <c r="F51" s="25" t="s">
        <v>16</v>
      </c>
      <c r="G51" s="73">
        <f>'Wages,Taxes,Workers Comp, Units'!J15</f>
        <v>0</v>
      </c>
      <c r="H51" s="25" t="s">
        <v>26</v>
      </c>
      <c r="I51" s="152">
        <f>VLOOKUP($G$30,'DH Rates'!A$3:R$29,11,FALSE)</f>
        <v>16.04</v>
      </c>
      <c r="J51" s="25" t="s">
        <v>16</v>
      </c>
      <c r="K51" s="73">
        <f>'Wages,Taxes,Workers Comp, Units'!M15</f>
        <v>0</v>
      </c>
      <c r="L51" s="25" t="s">
        <v>26</v>
      </c>
      <c r="M51" s="225">
        <f>VLOOKUP($K$30,'DH Rates'!A$3:R$29,11,FALSE)</f>
        <v>16.04</v>
      </c>
      <c r="N51" s="226"/>
      <c r="O51" s="117" t="s">
        <v>16</v>
      </c>
      <c r="Q51" s="27"/>
      <c r="R51" s="27"/>
    </row>
    <row r="52" spans="1:18" customFormat="1" ht="21" customHeight="1" x14ac:dyDescent="0.2">
      <c r="A52" s="27"/>
      <c r="B52" s="22"/>
      <c r="C52" s="116"/>
      <c r="D52" s="25"/>
      <c r="E52" s="154"/>
      <c r="F52" s="25"/>
      <c r="G52" s="116"/>
      <c r="H52" s="25"/>
      <c r="I52" s="154"/>
      <c r="J52" s="25"/>
      <c r="K52" s="116"/>
      <c r="L52" s="25"/>
      <c r="M52" s="157"/>
      <c r="N52" s="157"/>
      <c r="O52" s="56"/>
      <c r="Q52" s="27"/>
      <c r="R52" s="27"/>
    </row>
    <row r="53" spans="1:18" customFormat="1" ht="21" customHeight="1" x14ac:dyDescent="0.2">
      <c r="A53" s="27"/>
      <c r="B53" s="19" t="s">
        <v>151</v>
      </c>
      <c r="C53" s="73">
        <f>'Wages,Taxes,Workers Comp, Units'!G16</f>
        <v>0</v>
      </c>
      <c r="D53" s="25" t="s">
        <v>26</v>
      </c>
      <c r="E53" s="152">
        <f>VLOOKUP($C$30,'DH Rates'!A$3:R$29,12,FALSE)</f>
        <v>64.17</v>
      </c>
      <c r="F53" s="25" t="s">
        <v>16</v>
      </c>
      <c r="G53" s="73">
        <f>'Wages,Taxes,Workers Comp, Units'!J16</f>
        <v>0</v>
      </c>
      <c r="H53" s="25" t="s">
        <v>26</v>
      </c>
      <c r="I53" s="152">
        <f>VLOOKUP($G$30,'DH Rates'!A$3:R$29,12,FALSE)</f>
        <v>64.17</v>
      </c>
      <c r="J53" s="25" t="s">
        <v>16</v>
      </c>
      <c r="K53" s="73">
        <f>'Wages,Taxes,Workers Comp, Units'!M16</f>
        <v>0</v>
      </c>
      <c r="L53" s="25" t="s">
        <v>26</v>
      </c>
      <c r="M53" s="225">
        <f>VLOOKUP($K$30,'DH Rates'!A$3:R$29,12,FALSE)</f>
        <v>64.17</v>
      </c>
      <c r="N53" s="226"/>
      <c r="O53" s="117" t="s">
        <v>16</v>
      </c>
      <c r="Q53" s="27"/>
      <c r="R53" s="27"/>
    </row>
    <row r="54" spans="1:18" customFormat="1" ht="21" customHeight="1" x14ac:dyDescent="0.2">
      <c r="A54" s="27"/>
      <c r="B54" s="19"/>
      <c r="C54" s="116"/>
      <c r="D54" s="25"/>
      <c r="E54" s="154"/>
      <c r="F54" s="25"/>
      <c r="G54" s="116"/>
      <c r="H54" s="25"/>
      <c r="I54" s="154"/>
      <c r="J54" s="25"/>
      <c r="K54" s="116"/>
      <c r="L54" s="25"/>
      <c r="M54" s="157"/>
      <c r="N54" s="157"/>
      <c r="O54" s="56"/>
      <c r="Q54" s="27"/>
      <c r="R54" s="27"/>
    </row>
    <row r="55" spans="1:18" customFormat="1" ht="21" customHeight="1" x14ac:dyDescent="0.2">
      <c r="A55" s="27"/>
      <c r="B55" s="19" t="s">
        <v>152</v>
      </c>
      <c r="C55" s="73">
        <f>'Wages,Taxes,Workers Comp, Units'!G19</f>
        <v>0</v>
      </c>
      <c r="D55" s="25" t="s">
        <v>26</v>
      </c>
      <c r="E55" s="152">
        <f>VLOOKUP($C$30,'DH Rates'!A$3:R$29,14,FALSE)</f>
        <v>6.36</v>
      </c>
      <c r="F55" s="25" t="s">
        <v>16</v>
      </c>
      <c r="G55" s="73">
        <f>'Wages,Taxes,Workers Comp, Units'!J19</f>
        <v>0</v>
      </c>
      <c r="H55" s="25" t="s">
        <v>26</v>
      </c>
      <c r="I55" s="152">
        <f>VLOOKUP($G$30,'DH Rates'!A$3:R$29,14,FALSE)</f>
        <v>6.36</v>
      </c>
      <c r="J55" s="25" t="s">
        <v>16</v>
      </c>
      <c r="K55" s="73">
        <f>'Wages,Taxes,Workers Comp, Units'!M19</f>
        <v>0</v>
      </c>
      <c r="L55" s="25" t="s">
        <v>26</v>
      </c>
      <c r="M55" s="225">
        <f>VLOOKUP($K$30,'DH Rates'!A$3:R$29,14,FALSE)</f>
        <v>6.36</v>
      </c>
      <c r="N55" s="226"/>
      <c r="O55" s="117" t="s">
        <v>16</v>
      </c>
      <c r="Q55" s="27"/>
      <c r="R55" s="27"/>
    </row>
    <row r="56" spans="1:18" customFormat="1" ht="21" customHeight="1" x14ac:dyDescent="0.2">
      <c r="A56" s="27"/>
      <c r="B56" s="22"/>
      <c r="C56" s="116"/>
      <c r="D56" s="25"/>
      <c r="E56" s="154"/>
      <c r="F56" s="25"/>
      <c r="G56" s="116"/>
      <c r="H56" s="25"/>
      <c r="I56" s="154"/>
      <c r="J56" s="25"/>
      <c r="K56" s="116"/>
      <c r="L56" s="25"/>
      <c r="M56" s="157"/>
      <c r="N56" s="157"/>
      <c r="O56" s="56"/>
      <c r="Q56" s="27"/>
      <c r="R56" s="27"/>
    </row>
    <row r="57" spans="1:18" customFormat="1" ht="21" customHeight="1" x14ac:dyDescent="0.2">
      <c r="A57" s="27"/>
      <c r="B57" s="19" t="s">
        <v>153</v>
      </c>
      <c r="C57" s="73">
        <f>'Wages,Taxes,Workers Comp, Units'!G20</f>
        <v>0</v>
      </c>
      <c r="D57" s="25" t="s">
        <v>26</v>
      </c>
      <c r="E57" s="152">
        <f>VLOOKUP($C$30,'DH Rates'!A$3:R$29,15,FALSE)</f>
        <v>7.95</v>
      </c>
      <c r="F57" s="25" t="s">
        <v>16</v>
      </c>
      <c r="G57" s="73">
        <f>'Wages,Taxes,Workers Comp, Units'!J20</f>
        <v>0</v>
      </c>
      <c r="H57" s="25" t="s">
        <v>26</v>
      </c>
      <c r="I57" s="152">
        <f>VLOOKUP($G$30,'DH Rates'!A$3:R$29,15,FALSE)</f>
        <v>7.95</v>
      </c>
      <c r="J57" s="25" t="s">
        <v>16</v>
      </c>
      <c r="K57" s="73">
        <f>'Wages,Taxes,Workers Comp, Units'!M20</f>
        <v>0</v>
      </c>
      <c r="L57" s="25" t="s">
        <v>26</v>
      </c>
      <c r="M57" s="225">
        <f>VLOOKUP($K$30,'DH Rates'!A$3:R$29,15,FALSE)</f>
        <v>7.95</v>
      </c>
      <c r="N57" s="226"/>
      <c r="O57" s="117" t="s">
        <v>16</v>
      </c>
      <c r="Q57" s="27"/>
      <c r="R57" s="27"/>
    </row>
    <row r="58" spans="1:18" customFormat="1" ht="21" customHeight="1" x14ac:dyDescent="0.2">
      <c r="A58" s="27"/>
      <c r="B58" s="22"/>
      <c r="C58" s="116"/>
      <c r="D58" s="25"/>
      <c r="E58" s="154"/>
      <c r="F58" s="25"/>
      <c r="G58" s="116"/>
      <c r="H58" s="25"/>
      <c r="I58" s="154"/>
      <c r="J58" s="25"/>
      <c r="K58" s="116"/>
      <c r="L58" s="25"/>
      <c r="M58" s="157"/>
      <c r="N58" s="157"/>
      <c r="O58" s="56"/>
      <c r="Q58" s="27"/>
      <c r="R58" s="27"/>
    </row>
    <row r="59" spans="1:18" customFormat="1" ht="21" customHeight="1" x14ac:dyDescent="0.2">
      <c r="A59" s="27"/>
      <c r="B59" s="19" t="s">
        <v>154</v>
      </c>
      <c r="C59" s="73">
        <f>'Wages,Taxes,Workers Comp, Units'!G21</f>
        <v>0</v>
      </c>
      <c r="D59" s="25" t="s">
        <v>26</v>
      </c>
      <c r="E59" s="152">
        <f>VLOOKUP($C$30,'DH Rates'!A$3:R$29,16,FALSE)</f>
        <v>10.57</v>
      </c>
      <c r="F59" s="25" t="s">
        <v>16</v>
      </c>
      <c r="G59" s="73">
        <f>'Wages,Taxes,Workers Comp, Units'!J21</f>
        <v>0</v>
      </c>
      <c r="H59" s="25" t="s">
        <v>26</v>
      </c>
      <c r="I59" s="152">
        <f>VLOOKUP($G$30,'DH Rates'!A$3:R$29,16,FALSE)</f>
        <v>10.57</v>
      </c>
      <c r="J59" s="25" t="s">
        <v>16</v>
      </c>
      <c r="K59" s="73">
        <f>'Wages,Taxes,Workers Comp, Units'!M21</f>
        <v>0</v>
      </c>
      <c r="L59" s="25" t="s">
        <v>26</v>
      </c>
      <c r="M59" s="225">
        <f>VLOOKUP($K$30,'DH Rates'!A$3:R$29,16,FALSE)</f>
        <v>10.57</v>
      </c>
      <c r="N59" s="226"/>
      <c r="O59" s="117" t="s">
        <v>16</v>
      </c>
      <c r="Q59" s="27"/>
      <c r="R59" s="27"/>
    </row>
    <row r="60" spans="1:18" customFormat="1" ht="21" customHeight="1" x14ac:dyDescent="0.2">
      <c r="A60" s="27"/>
      <c r="B60" s="22"/>
      <c r="C60" s="116"/>
      <c r="D60" s="25"/>
      <c r="E60" s="154"/>
      <c r="F60" s="25"/>
      <c r="G60" s="116"/>
      <c r="H60" s="25"/>
      <c r="I60" s="154"/>
      <c r="J60" s="25"/>
      <c r="K60" s="116"/>
      <c r="L60" s="25"/>
      <c r="M60" s="157"/>
      <c r="N60" s="157"/>
      <c r="O60" s="56"/>
      <c r="Q60" s="27"/>
      <c r="R60" s="27"/>
    </row>
    <row r="61" spans="1:18" customFormat="1" ht="21" customHeight="1" x14ac:dyDescent="0.2">
      <c r="A61" s="27"/>
      <c r="B61" s="19" t="s">
        <v>155</v>
      </c>
      <c r="C61" s="73">
        <f>'Wages,Taxes,Workers Comp, Units'!G22</f>
        <v>0</v>
      </c>
      <c r="D61" s="25" t="s">
        <v>26</v>
      </c>
      <c r="E61" s="152">
        <f>VLOOKUP($C$30,'DH Rates'!A$3:R$29,17,FALSE)</f>
        <v>15.88</v>
      </c>
      <c r="F61" s="25" t="s">
        <v>16</v>
      </c>
      <c r="G61" s="73">
        <f>'Wages,Taxes,Workers Comp, Units'!J22</f>
        <v>0</v>
      </c>
      <c r="H61" s="25" t="s">
        <v>26</v>
      </c>
      <c r="I61" s="152">
        <f>VLOOKUP($G$30,'DH Rates'!A$3:R$29,17,FALSE)</f>
        <v>15.88</v>
      </c>
      <c r="J61" s="25" t="s">
        <v>16</v>
      </c>
      <c r="K61" s="73">
        <f>'Wages,Taxes,Workers Comp, Units'!M22</f>
        <v>0</v>
      </c>
      <c r="L61" s="25" t="s">
        <v>26</v>
      </c>
      <c r="M61" s="225">
        <f>VLOOKUP($K$30,'DH Rates'!A$3:R$29,17,FALSE)</f>
        <v>15.88</v>
      </c>
      <c r="N61" s="226"/>
      <c r="O61" s="117" t="s">
        <v>16</v>
      </c>
      <c r="Q61" s="27"/>
      <c r="R61" s="27"/>
    </row>
    <row r="62" spans="1:18" customFormat="1" ht="21" customHeight="1" x14ac:dyDescent="0.2">
      <c r="A62" s="27"/>
      <c r="B62" s="22"/>
      <c r="C62" s="116"/>
      <c r="D62" s="25"/>
      <c r="E62" s="154"/>
      <c r="F62" s="25"/>
      <c r="G62" s="116"/>
      <c r="H62" s="25"/>
      <c r="I62" s="154"/>
      <c r="J62" s="25"/>
      <c r="K62" s="116"/>
      <c r="L62" s="25"/>
      <c r="M62" s="157"/>
      <c r="N62" s="157"/>
      <c r="O62" s="56"/>
      <c r="Q62" s="27"/>
      <c r="R62" s="27"/>
    </row>
    <row r="63" spans="1:18" customFormat="1" ht="21" customHeight="1" x14ac:dyDescent="0.2">
      <c r="A63" s="27"/>
      <c r="B63" s="19" t="s">
        <v>156</v>
      </c>
      <c r="C63" s="73">
        <f>'Wages,Taxes,Workers Comp, Units'!G23</f>
        <v>0</v>
      </c>
      <c r="D63" s="25" t="s">
        <v>26</v>
      </c>
      <c r="E63" s="152">
        <f>VLOOKUP($C$30,'DH Rates'!A$3:R$29,18,FALSE)</f>
        <v>63.56</v>
      </c>
      <c r="F63" s="25" t="s">
        <v>16</v>
      </c>
      <c r="G63" s="73">
        <f>'Wages,Taxes,Workers Comp, Units'!J23</f>
        <v>0</v>
      </c>
      <c r="H63" s="25" t="s">
        <v>26</v>
      </c>
      <c r="I63" s="152">
        <f>VLOOKUP($G$30,'DH Rates'!A$3:R$29,18,FALSE)</f>
        <v>63.56</v>
      </c>
      <c r="J63" s="25" t="s">
        <v>16</v>
      </c>
      <c r="K63" s="73">
        <f>'Wages,Taxes,Workers Comp, Units'!M23</f>
        <v>0</v>
      </c>
      <c r="L63" s="25" t="s">
        <v>26</v>
      </c>
      <c r="M63" s="225">
        <f>VLOOKUP($K$30,'DH Rates'!A$3:R$29,18,FALSE)</f>
        <v>63.56</v>
      </c>
      <c r="N63" s="226"/>
      <c r="O63" s="117" t="s">
        <v>15</v>
      </c>
      <c r="Q63" s="27"/>
      <c r="R63" s="27"/>
    </row>
    <row r="64" spans="1:18" s="13" customFormat="1" ht="14.25" x14ac:dyDescent="0.2">
      <c r="A64" s="62"/>
      <c r="B64" s="22"/>
      <c r="C64" s="61"/>
      <c r="D64" s="61"/>
      <c r="E64" s="61"/>
      <c r="F64" s="61"/>
      <c r="G64" s="61"/>
      <c r="H64" s="61"/>
      <c r="I64" s="61"/>
      <c r="J64" s="61"/>
      <c r="K64" s="61"/>
      <c r="L64" s="61"/>
      <c r="M64" s="61"/>
      <c r="N64" s="61"/>
      <c r="O64" s="57"/>
      <c r="Q64" s="62"/>
      <c r="R64" s="62"/>
    </row>
    <row r="65" spans="1:18" customFormat="1" ht="28.15" customHeight="1" x14ac:dyDescent="0.2">
      <c r="A65" s="27"/>
      <c r="B65" s="169" t="s">
        <v>114</v>
      </c>
      <c r="C65" s="162">
        <f>IFERROR((((C30*0.05*(C35+C37+C39+C41+C43+C45+C47+C49+C51+C53+C55+C57+C59+C61+C63))+((G30*0.05)*(G35+G37+G39+G41+G43+G45+G47+G49+G51+G53+G55+G57+G59+G61+G63))+((K30*0.05)*(K35+K37+K39+K41+K43+K45+K47+K49+K51+K53+K55+K57+K59+K61+K63))))/(C35+C37+C39+C41+C43+C45+C47+C49+C51+C53+C55+C57+C59+C61+C63+G35+G37+G39+G41+G43+G45+G47+G49+G51+G53+G55+G57+G59+G61+G63+K35+K37+K39+K41+K43+K45+K47+K49+K51+K53+K55+K57+K59+K61+K63),0)</f>
        <v>0</v>
      </c>
      <c r="D65" s="71"/>
      <c r="E65" s="71"/>
      <c r="F65" s="213">
        <f>(C35*E35)+(G35*I35)+(K35*M35)+(C37*E37)+(G37*I37)+(K37*M37)+(C39*E39)+(G39*I39)+(K39*M39)+(C41*E41)+(G41*I41)+(K41*M41)+(C43*E43)+(G43*I43)+(K43*M43)+(C45*E45)+(G45*I45)+(K45*M45)+(C47*E47)+(G47*I47)+(K47*M47)+(C49*E49)+(G49*I49)+(K49*M49)+(C51*E51)+(G51*I51)+(K51*M51)+(C53*E53)+(G53*I53)+(K53*M53)+(C55*E55)+(G55*I55)+(K55*M55)+(C57*E57)+(G57*I57)+(K57*M57)+(C59*E59)+(G59*I59)+(K59*M59)+(C61*E61)+(G61*I61)+(K61*M61)+(C63*E63)+(G63*I63)+(K63*M63)</f>
        <v>0</v>
      </c>
      <c r="G65" s="214"/>
      <c r="H65" s="18" t="s">
        <v>14</v>
      </c>
      <c r="I65" s="227">
        <f>+C35+G35+K35+C37+G37+K37+C39+G39+K39+C41+G41+K41+C43+G43+K43+C45+G45+K45+C47+G47+K47+C49+G49+K49+C51+G51+K51+C53+G53+K53+C55+G55+K55+C57+G57+K57+C59+G59+K59+C61+G61+K61+C63+G63+K63</f>
        <v>0</v>
      </c>
      <c r="J65" s="227"/>
      <c r="K65" s="227"/>
      <c r="L65" s="18" t="s">
        <v>15</v>
      </c>
      <c r="M65" s="213">
        <f>IF(I65&gt;0,ROUND(F65/I65,2),0)</f>
        <v>0</v>
      </c>
      <c r="N65" s="214"/>
      <c r="O65" s="26"/>
      <c r="Q65" s="27"/>
      <c r="R65" s="27"/>
    </row>
    <row r="66" spans="1:18" s="13" customFormat="1" ht="33.75" x14ac:dyDescent="0.2">
      <c r="A66" s="62"/>
      <c r="B66" s="17"/>
      <c r="C66" s="72"/>
      <c r="D66" s="72"/>
      <c r="E66" s="72"/>
      <c r="F66" s="221" t="s">
        <v>169</v>
      </c>
      <c r="G66" s="222"/>
      <c r="H66" s="16"/>
      <c r="I66" s="228" t="s">
        <v>115</v>
      </c>
      <c r="J66" s="229"/>
      <c r="K66" s="230"/>
      <c r="L66" s="16"/>
      <c r="M66" s="15" t="s">
        <v>21</v>
      </c>
      <c r="N66" s="75" t="s">
        <v>17</v>
      </c>
      <c r="O66" s="80"/>
      <c r="Q66" s="62"/>
      <c r="R66" s="62"/>
    </row>
    <row r="67" spans="1:18" x14ac:dyDescent="0.2">
      <c r="A67" s="11"/>
      <c r="B67" s="11"/>
      <c r="C67" s="11"/>
      <c r="D67" s="11"/>
      <c r="E67" s="11"/>
      <c r="F67" s="220"/>
      <c r="G67" s="220"/>
      <c r="H67" s="220"/>
      <c r="I67" s="220"/>
      <c r="J67" s="220"/>
      <c r="K67" s="220"/>
      <c r="L67" s="220"/>
      <c r="M67" s="220"/>
      <c r="N67" s="220"/>
      <c r="O67" s="11"/>
      <c r="Q67" s="11"/>
      <c r="R67" s="11"/>
    </row>
    <row r="68" spans="1:18" x14ac:dyDescent="0.2">
      <c r="A68" s="11"/>
      <c r="B68" s="11"/>
      <c r="C68" s="11"/>
      <c r="D68" s="11"/>
      <c r="E68" s="11"/>
      <c r="F68" s="11"/>
      <c r="G68" s="11"/>
      <c r="H68" s="11"/>
      <c r="I68" s="11"/>
      <c r="J68" s="11"/>
      <c r="K68" s="11"/>
      <c r="L68" s="11"/>
      <c r="M68" s="11"/>
      <c r="N68" s="11"/>
      <c r="O68" s="11"/>
      <c r="Q68" s="11"/>
      <c r="R68" s="11"/>
    </row>
    <row r="69" spans="1:18" ht="28.15" customHeight="1" x14ac:dyDescent="0.2">
      <c r="A69" s="11"/>
      <c r="B69" s="205" t="s">
        <v>31</v>
      </c>
      <c r="C69" s="206"/>
      <c r="D69" s="206"/>
      <c r="E69" s="206"/>
      <c r="F69" s="206"/>
      <c r="G69" s="206"/>
      <c r="H69" s="206"/>
      <c r="I69" s="206"/>
      <c r="J69" s="206"/>
      <c r="K69" s="206"/>
      <c r="L69" s="206"/>
      <c r="M69" s="206"/>
      <c r="N69" s="207"/>
      <c r="O69"/>
      <c r="P69"/>
      <c r="Q69" s="27"/>
      <c r="R69" s="27"/>
    </row>
    <row r="70" spans="1:18" x14ac:dyDescent="0.2">
      <c r="A70" s="11"/>
      <c r="B70" s="12"/>
      <c r="C70" s="11"/>
      <c r="D70" s="11"/>
      <c r="E70" s="11"/>
      <c r="F70" s="11"/>
      <c r="G70" s="11"/>
      <c r="H70" s="11"/>
      <c r="I70" s="11"/>
      <c r="J70" s="11"/>
      <c r="K70" s="11"/>
      <c r="L70" s="11"/>
      <c r="M70" s="11"/>
      <c r="N70" s="10"/>
      <c r="Q70" s="11"/>
      <c r="R70" s="11"/>
    </row>
    <row r="71" spans="1:18" customFormat="1" ht="28.15" customHeight="1" x14ac:dyDescent="0.2">
      <c r="A71" s="27"/>
      <c r="B71" s="19"/>
      <c r="C71" s="71"/>
      <c r="D71" s="71"/>
      <c r="E71" s="71"/>
      <c r="F71" s="213">
        <f>M65</f>
        <v>0</v>
      </c>
      <c r="G71" s="214"/>
      <c r="H71" s="18" t="s">
        <v>26</v>
      </c>
      <c r="I71" s="232">
        <v>0.9</v>
      </c>
      <c r="J71" s="233"/>
      <c r="K71" s="234"/>
      <c r="L71" s="18" t="s">
        <v>15</v>
      </c>
      <c r="M71" s="213">
        <f>ROUND(F71*I71,2)</f>
        <v>0</v>
      </c>
      <c r="N71" s="214"/>
      <c r="Q71" s="27"/>
      <c r="R71" s="27"/>
    </row>
    <row r="72" spans="1:18" s="13" customFormat="1" ht="22.5" x14ac:dyDescent="0.2">
      <c r="A72" s="62"/>
      <c r="B72" s="17"/>
      <c r="C72" s="72"/>
      <c r="D72" s="72"/>
      <c r="E72" s="72"/>
      <c r="F72" s="223" t="s">
        <v>136</v>
      </c>
      <c r="G72" s="224"/>
      <c r="H72" s="16"/>
      <c r="I72" s="247"/>
      <c r="J72" s="247"/>
      <c r="K72" s="84"/>
      <c r="L72" s="16"/>
      <c r="M72" s="15" t="s">
        <v>24</v>
      </c>
      <c r="N72" s="76" t="s">
        <v>30</v>
      </c>
      <c r="Q72" s="62"/>
      <c r="R72" s="62"/>
    </row>
    <row r="73" spans="1:18" x14ac:dyDescent="0.2">
      <c r="A73" s="11"/>
      <c r="B73" s="11"/>
      <c r="C73" s="11"/>
      <c r="D73" s="11"/>
      <c r="E73" s="11"/>
      <c r="F73" s="11"/>
      <c r="G73" s="11"/>
      <c r="H73" s="11"/>
      <c r="I73" s="11"/>
      <c r="J73" s="11"/>
      <c r="K73" s="11"/>
      <c r="L73" s="11"/>
      <c r="M73" s="11"/>
      <c r="N73" s="11"/>
      <c r="O73" s="11"/>
      <c r="Q73" s="11"/>
      <c r="R73" s="11"/>
    </row>
    <row r="74" spans="1:18" ht="28.15" customHeight="1" x14ac:dyDescent="0.2">
      <c r="A74" s="11"/>
      <c r="B74" s="205" t="s">
        <v>29</v>
      </c>
      <c r="C74" s="206"/>
      <c r="D74" s="206"/>
      <c r="E74" s="206"/>
      <c r="F74" s="206"/>
      <c r="G74" s="206"/>
      <c r="H74" s="206"/>
      <c r="I74" s="206"/>
      <c r="J74" s="206"/>
      <c r="K74" s="206"/>
      <c r="L74" s="206"/>
      <c r="M74" s="206"/>
      <c r="N74" s="207"/>
      <c r="O74"/>
      <c r="P74"/>
      <c r="Q74" s="27"/>
      <c r="R74" s="27"/>
    </row>
    <row r="75" spans="1:18" x14ac:dyDescent="0.2">
      <c r="A75" s="11"/>
      <c r="B75" s="12"/>
      <c r="C75" s="11"/>
      <c r="D75" s="11"/>
      <c r="E75" s="11"/>
      <c r="F75" s="11"/>
      <c r="G75" s="11"/>
      <c r="H75" s="11"/>
      <c r="I75" s="11"/>
      <c r="J75" s="11"/>
      <c r="K75" s="11"/>
      <c r="L75" s="11"/>
      <c r="M75" s="11"/>
      <c r="N75" s="10"/>
      <c r="Q75" s="11"/>
      <c r="R75" s="11"/>
    </row>
    <row r="76" spans="1:18" customFormat="1" ht="28.15" customHeight="1" x14ac:dyDescent="0.2">
      <c r="A76" s="27"/>
      <c r="B76" s="19"/>
      <c r="C76" s="71"/>
      <c r="D76" s="71"/>
      <c r="E76" s="71"/>
      <c r="F76" s="213">
        <f>M71</f>
        <v>0</v>
      </c>
      <c r="G76" s="214"/>
      <c r="H76" s="18" t="s">
        <v>28</v>
      </c>
      <c r="I76" s="215">
        <f>M24</f>
        <v>0</v>
      </c>
      <c r="J76" s="215"/>
      <c r="K76" s="215"/>
      <c r="L76" s="18" t="s">
        <v>15</v>
      </c>
      <c r="M76" s="216">
        <f>IF((F76-I76)&gt;C65,C65,(F76-I76))</f>
        <v>0</v>
      </c>
      <c r="N76" s="216"/>
      <c r="Q76" s="27"/>
      <c r="R76" s="27"/>
    </row>
    <row r="77" spans="1:18" s="13" customFormat="1" ht="33.6" customHeight="1" x14ac:dyDescent="0.2">
      <c r="A77" s="62"/>
      <c r="B77" s="22"/>
      <c r="C77" s="61"/>
      <c r="D77" s="61"/>
      <c r="E77" s="61"/>
      <c r="F77" s="223" t="s">
        <v>45</v>
      </c>
      <c r="G77" s="224"/>
      <c r="H77" s="21"/>
      <c r="I77" s="231" t="s">
        <v>137</v>
      </c>
      <c r="J77" s="231"/>
      <c r="K77" s="231"/>
      <c r="L77" s="21"/>
      <c r="M77" s="24" t="s">
        <v>46</v>
      </c>
      <c r="N77" s="76" t="s">
        <v>27</v>
      </c>
      <c r="Q77" s="62"/>
      <c r="R77" s="62"/>
    </row>
    <row r="78" spans="1:18" customFormat="1" ht="28.15" customHeight="1" x14ac:dyDescent="0.2">
      <c r="A78" s="27"/>
      <c r="B78" s="19"/>
      <c r="C78" s="71"/>
      <c r="D78" s="71"/>
      <c r="E78" s="71"/>
      <c r="F78" s="213">
        <f>IF(M76&gt;0,M76,0)</f>
        <v>0</v>
      </c>
      <c r="G78" s="214"/>
      <c r="H78" s="18" t="s">
        <v>26</v>
      </c>
      <c r="I78" s="227">
        <f>I65</f>
        <v>0</v>
      </c>
      <c r="J78" s="227"/>
      <c r="K78" s="227"/>
      <c r="L78" s="18" t="s">
        <v>15</v>
      </c>
      <c r="M78" s="216">
        <f>ROUND(F78*I78,2)</f>
        <v>0</v>
      </c>
      <c r="N78" s="216"/>
      <c r="Q78" s="27"/>
      <c r="R78" s="27"/>
    </row>
    <row r="79" spans="1:18" s="13" customFormat="1" ht="25.15" customHeight="1" x14ac:dyDescent="0.2">
      <c r="A79" s="62"/>
      <c r="B79" s="17"/>
      <c r="C79" s="72"/>
      <c r="D79" s="72"/>
      <c r="E79" s="72"/>
      <c r="F79" s="223" t="s">
        <v>112</v>
      </c>
      <c r="G79" s="224"/>
      <c r="H79" s="16"/>
      <c r="I79" s="231" t="s">
        <v>115</v>
      </c>
      <c r="J79" s="231"/>
      <c r="K79" s="231"/>
      <c r="L79" s="16"/>
      <c r="M79" s="24" t="s">
        <v>111</v>
      </c>
      <c r="N79" s="76" t="s">
        <v>23</v>
      </c>
      <c r="Q79" s="62"/>
      <c r="R79" s="62"/>
    </row>
    <row r="80" spans="1:18" s="13" customFormat="1" ht="25.15" customHeight="1" x14ac:dyDescent="0.2">
      <c r="A80" s="62"/>
      <c r="B80" s="61"/>
      <c r="C80" s="61"/>
      <c r="D80" s="61"/>
      <c r="E80" s="61"/>
      <c r="F80" s="89"/>
      <c r="G80" s="89"/>
      <c r="H80" s="21"/>
      <c r="I80" s="90"/>
      <c r="J80" s="90"/>
      <c r="K80" s="90"/>
      <c r="L80" s="21"/>
      <c r="M80" s="91"/>
      <c r="N80" s="92"/>
      <c r="Q80" s="62"/>
      <c r="R80" s="62"/>
    </row>
    <row r="81" spans="1:18" s="13" customFormat="1" ht="25.15" customHeight="1" x14ac:dyDescent="0.2">
      <c r="A81" s="62"/>
      <c r="B81" s="205" t="s">
        <v>174</v>
      </c>
      <c r="C81" s="206"/>
      <c r="D81" s="206"/>
      <c r="E81" s="206"/>
      <c r="F81" s="206"/>
      <c r="G81" s="206"/>
      <c r="H81" s="206"/>
      <c r="I81" s="206"/>
      <c r="J81" s="206"/>
      <c r="K81" s="206"/>
      <c r="L81" s="206"/>
      <c r="M81" s="206"/>
      <c r="N81" s="207"/>
      <c r="Q81" s="62"/>
      <c r="R81" s="62"/>
    </row>
    <row r="82" spans="1:18" s="13" customFormat="1" ht="11.25" customHeight="1" x14ac:dyDescent="0.2">
      <c r="A82" s="62"/>
      <c r="B82" s="12"/>
      <c r="C82" s="11"/>
      <c r="D82" s="11"/>
      <c r="E82" s="11"/>
      <c r="F82" s="11"/>
      <c r="G82" s="11"/>
      <c r="H82" s="11"/>
      <c r="I82" s="11"/>
      <c r="J82" s="11"/>
      <c r="K82" s="11"/>
      <c r="L82" s="11"/>
      <c r="M82" s="11"/>
      <c r="N82" s="10"/>
      <c r="Q82" s="62"/>
      <c r="R82" s="62"/>
    </row>
    <row r="83" spans="1:18" s="13" customFormat="1" ht="25.15" customHeight="1" x14ac:dyDescent="0.2">
      <c r="A83" s="62"/>
      <c r="B83" s="19"/>
      <c r="C83" s="71"/>
      <c r="D83" s="71"/>
      <c r="E83" s="71"/>
      <c r="F83" s="213">
        <f>M78</f>
        <v>0</v>
      </c>
      <c r="G83" s="214"/>
      <c r="H83" s="18" t="s">
        <v>14</v>
      </c>
      <c r="I83" s="215">
        <f>F65</f>
        <v>0</v>
      </c>
      <c r="J83" s="215"/>
      <c r="K83" s="215"/>
      <c r="L83" s="18" t="s">
        <v>15</v>
      </c>
      <c r="M83" s="216">
        <f>IFERROR(SUM(F83/I83),0)</f>
        <v>0</v>
      </c>
      <c r="N83" s="216"/>
      <c r="Q83" s="62"/>
      <c r="R83" s="62"/>
    </row>
    <row r="84" spans="1:18" s="13" customFormat="1" ht="25.15" customHeight="1" x14ac:dyDescent="0.2">
      <c r="A84" s="62"/>
      <c r="B84" s="17"/>
      <c r="C84" s="72"/>
      <c r="D84" s="72"/>
      <c r="E84" s="72"/>
      <c r="F84" s="217" t="s">
        <v>170</v>
      </c>
      <c r="G84" s="218"/>
      <c r="H84" s="16"/>
      <c r="I84" s="219" t="s">
        <v>171</v>
      </c>
      <c r="J84" s="219"/>
      <c r="K84" s="219"/>
      <c r="L84" s="16"/>
      <c r="M84" s="24" t="s">
        <v>172</v>
      </c>
      <c r="N84" s="76" t="s">
        <v>173</v>
      </c>
      <c r="O84" s="62"/>
      <c r="Q84" s="62"/>
      <c r="R84" s="62"/>
    </row>
    <row r="85" spans="1:18" s="13" customFormat="1" ht="12" customHeight="1" x14ac:dyDescent="0.2">
      <c r="A85" s="62"/>
      <c r="B85" s="166"/>
      <c r="C85" s="61"/>
      <c r="D85" s="61"/>
      <c r="E85" s="61"/>
      <c r="F85" s="164"/>
      <c r="G85" s="164"/>
      <c r="H85" s="21"/>
      <c r="I85" s="159"/>
      <c r="J85" s="159"/>
      <c r="K85" s="159"/>
      <c r="L85" s="21"/>
      <c r="M85" s="165"/>
      <c r="N85" s="167"/>
      <c r="O85" s="62"/>
      <c r="Q85" s="62"/>
      <c r="R85" s="62"/>
    </row>
    <row r="86" spans="1:18" ht="33.6" customHeight="1" x14ac:dyDescent="0.2">
      <c r="A86" s="11"/>
      <c r="B86" s="257" t="s">
        <v>138</v>
      </c>
      <c r="C86" s="258"/>
      <c r="D86" s="258"/>
      <c r="E86" s="258"/>
      <c r="F86" s="258"/>
      <c r="G86" s="258"/>
      <c r="H86" s="258"/>
      <c r="I86" s="258"/>
      <c r="J86" s="258"/>
      <c r="K86" s="258"/>
      <c r="L86" s="258"/>
      <c r="M86" s="258"/>
      <c r="N86" s="259"/>
      <c r="Q86" s="11"/>
      <c r="R86" s="11"/>
    </row>
    <row r="87" spans="1:18" ht="12" customHeight="1" x14ac:dyDescent="0.2">
      <c r="A87" s="11"/>
      <c r="B87" s="11"/>
      <c r="C87" s="11"/>
      <c r="D87" s="11"/>
      <c r="E87" s="11"/>
      <c r="F87" s="11"/>
      <c r="G87" s="11"/>
      <c r="H87" s="11"/>
      <c r="I87" s="11"/>
      <c r="J87" s="11"/>
      <c r="K87" s="11"/>
      <c r="L87" s="11"/>
      <c r="M87" s="11"/>
      <c r="N87" s="11"/>
      <c r="O87" s="11"/>
      <c r="Q87" s="11"/>
      <c r="R87" s="11"/>
    </row>
    <row r="88" spans="1:18" s="9" customFormat="1" ht="61.15" customHeight="1" x14ac:dyDescent="0.2">
      <c r="A88" s="79"/>
      <c r="B88" s="257" t="s">
        <v>22</v>
      </c>
      <c r="C88" s="258"/>
      <c r="D88" s="258"/>
      <c r="E88" s="258"/>
      <c r="F88" s="258"/>
      <c r="G88" s="258"/>
      <c r="H88" s="258"/>
      <c r="I88" s="258"/>
      <c r="J88" s="258"/>
      <c r="K88" s="258"/>
      <c r="L88" s="258"/>
      <c r="M88" s="258"/>
      <c r="N88" s="259"/>
      <c r="Q88" s="79"/>
      <c r="R88" s="79"/>
    </row>
    <row r="89" spans="1:18" x14ac:dyDescent="0.2">
      <c r="A89" s="11"/>
    </row>
    <row r="90" spans="1:18" x14ac:dyDescent="0.2">
      <c r="A90" s="11"/>
    </row>
    <row r="91" spans="1:18" x14ac:dyDescent="0.2">
      <c r="A91" s="11"/>
    </row>
  </sheetData>
  <sheetProtection algorithmName="SHA-512" hashValue="4DMj+8NJ+L2Wzm+AsOeur+Gy28YP8VLAK3zbf/3z5/8IAE/ayTHzkKq/19NQnC+OmEEDvtiPvOOzOuK3uYItHw==" saltValue="YvpsSrfGn9fcVfg8B+zWkQ==" spinCount="100000" sheet="1" objects="1" scenarios="1"/>
  <mergeCells count="83">
    <mergeCell ref="B8:L8"/>
    <mergeCell ref="B3:N3"/>
    <mergeCell ref="B4:N4"/>
    <mergeCell ref="B6:L6"/>
    <mergeCell ref="B7:L7"/>
    <mergeCell ref="B5:N5"/>
    <mergeCell ref="B15:L15"/>
    <mergeCell ref="M49:N49"/>
    <mergeCell ref="M51:N51"/>
    <mergeCell ref="M53:N53"/>
    <mergeCell ref="M55:N55"/>
    <mergeCell ref="B27:O27"/>
    <mergeCell ref="B10:L10"/>
    <mergeCell ref="B11:L11"/>
    <mergeCell ref="B12:L12"/>
    <mergeCell ref="B13:L13"/>
    <mergeCell ref="B14:L14"/>
    <mergeCell ref="B86:N86"/>
    <mergeCell ref="B88:N88"/>
    <mergeCell ref="I23:K23"/>
    <mergeCell ref="I24:K24"/>
    <mergeCell ref="I25:K25"/>
    <mergeCell ref="C30:E30"/>
    <mergeCell ref="C29:E29"/>
    <mergeCell ref="G30:I30"/>
    <mergeCell ref="M35:N35"/>
    <mergeCell ref="M37:N37"/>
    <mergeCell ref="M39:N39"/>
    <mergeCell ref="M41:N41"/>
    <mergeCell ref="F76:G76"/>
    <mergeCell ref="M76:N76"/>
    <mergeCell ref="M78:N78"/>
    <mergeCell ref="F79:G79"/>
    <mergeCell ref="F77:G77"/>
    <mergeCell ref="F78:G78"/>
    <mergeCell ref="B1:N1"/>
    <mergeCell ref="I78:K78"/>
    <mergeCell ref="I77:K77"/>
    <mergeCell ref="B21:N21"/>
    <mergeCell ref="B9:L9"/>
    <mergeCell ref="B16:L16"/>
    <mergeCell ref="B17:L17"/>
    <mergeCell ref="B18:L18"/>
    <mergeCell ref="M19:N19"/>
    <mergeCell ref="B19:L19"/>
    <mergeCell ref="B69:N69"/>
    <mergeCell ref="F71:G71"/>
    <mergeCell ref="M71:N71"/>
    <mergeCell ref="F65:G65"/>
    <mergeCell ref="I79:K79"/>
    <mergeCell ref="I71:K71"/>
    <mergeCell ref="I76:K76"/>
    <mergeCell ref="M23:N23"/>
    <mergeCell ref="F23:G23"/>
    <mergeCell ref="G29:I29"/>
    <mergeCell ref="K29:N29"/>
    <mergeCell ref="K30:N30"/>
    <mergeCell ref="M32:N32"/>
    <mergeCell ref="M33:N33"/>
    <mergeCell ref="F24:G24"/>
    <mergeCell ref="M24:N24"/>
    <mergeCell ref="B74:N74"/>
    <mergeCell ref="I72:J72"/>
    <mergeCell ref="F25:G25"/>
    <mergeCell ref="M65:N65"/>
    <mergeCell ref="F67:N67"/>
    <mergeCell ref="F66:G66"/>
    <mergeCell ref="F72:G72"/>
    <mergeCell ref="M43:N43"/>
    <mergeCell ref="M45:N45"/>
    <mergeCell ref="I65:K65"/>
    <mergeCell ref="I66:K66"/>
    <mergeCell ref="M47:N47"/>
    <mergeCell ref="M59:N59"/>
    <mergeCell ref="M61:N61"/>
    <mergeCell ref="M63:N63"/>
    <mergeCell ref="M57:N57"/>
    <mergeCell ref="B81:N81"/>
    <mergeCell ref="F83:G83"/>
    <mergeCell ref="I83:K83"/>
    <mergeCell ref="M83:N83"/>
    <mergeCell ref="F84:G84"/>
    <mergeCell ref="I84:K84"/>
  </mergeCells>
  <pageMargins left="0.25" right="0.25" top="0.5" bottom="0.5" header="0.3" footer="0.3"/>
  <pageSetup scale="85" fitToHeight="0" orientation="portrait" r:id="rId1"/>
  <headerFooter alignWithMargins="0">
    <oddFooter>&amp;C&amp;12&amp;A&amp;R&amp;N</oddFooter>
  </headerFooter>
  <rowBreaks count="2" manualBreakCount="2">
    <brk id="25" max="15" man="1"/>
    <brk id="6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7"/>
  <sheetViews>
    <sheetView zoomScaleNormal="100" workbookViewId="0"/>
  </sheetViews>
  <sheetFormatPr defaultColWidth="9.140625" defaultRowHeight="12.75" x14ac:dyDescent="0.2"/>
  <cols>
    <col min="1" max="1" width="3.85546875" style="8" customWidth="1"/>
    <col min="2" max="2" width="19.7109375" style="8" customWidth="1"/>
    <col min="3" max="3" width="12.42578125" style="8" customWidth="1"/>
    <col min="4" max="4" width="3.85546875" style="8" customWidth="1"/>
    <col min="5" max="5" width="11.28515625" style="8" customWidth="1"/>
    <col min="6" max="6" width="4.7109375" style="8" customWidth="1"/>
    <col min="7" max="7" width="14.28515625" style="8" customWidth="1"/>
    <col min="8" max="8" width="3.85546875" style="8" customWidth="1"/>
    <col min="9" max="9" width="10.7109375" style="8" customWidth="1"/>
    <col min="10" max="10" width="4.140625" style="8" customWidth="1"/>
    <col min="11" max="11" width="12.7109375" style="8" customWidth="1"/>
    <col min="12" max="12" width="4.42578125" style="8" customWidth="1"/>
    <col min="13" max="13" width="5" style="8" customWidth="1"/>
    <col min="14" max="14" width="11.42578125" style="8" customWidth="1"/>
    <col min="15" max="15" width="3.28515625" style="8" customWidth="1"/>
    <col min="16" max="16384" width="9.140625" style="8"/>
  </cols>
  <sheetData>
    <row r="1" spans="1:23" ht="101.45" customHeight="1" x14ac:dyDescent="0.2">
      <c r="A1" s="11"/>
      <c r="B1" s="208" t="s">
        <v>166</v>
      </c>
      <c r="C1" s="209"/>
      <c r="D1" s="209"/>
      <c r="E1" s="209"/>
      <c r="F1" s="209"/>
      <c r="G1" s="209"/>
      <c r="H1" s="209"/>
      <c r="I1" s="209"/>
      <c r="J1" s="209"/>
      <c r="K1" s="209"/>
      <c r="L1" s="209"/>
      <c r="M1" s="209"/>
      <c r="N1" s="210"/>
      <c r="O1"/>
      <c r="P1" s="27"/>
    </row>
    <row r="2" spans="1:23" ht="12.6" customHeight="1" x14ac:dyDescent="0.2">
      <c r="A2" s="11"/>
      <c r="B2" s="11"/>
      <c r="C2" s="11"/>
      <c r="D2" s="11"/>
      <c r="E2" s="11"/>
      <c r="F2" s="11"/>
      <c r="G2" s="11"/>
      <c r="H2" s="11"/>
      <c r="I2" s="11"/>
      <c r="J2" s="11"/>
      <c r="K2" s="11"/>
      <c r="L2" s="11"/>
      <c r="M2" s="11"/>
      <c r="N2" s="11"/>
      <c r="O2" s="11"/>
      <c r="P2" s="11"/>
    </row>
    <row r="3" spans="1:23" ht="28.15" customHeight="1" x14ac:dyDescent="0.2">
      <c r="A3" s="10"/>
      <c r="B3" s="206" t="s">
        <v>167</v>
      </c>
      <c r="C3" s="206"/>
      <c r="D3" s="206"/>
      <c r="E3" s="206"/>
      <c r="F3" s="206"/>
      <c r="G3" s="206"/>
      <c r="H3" s="206"/>
      <c r="I3" s="206"/>
      <c r="J3" s="206"/>
      <c r="K3" s="206"/>
      <c r="L3" s="206"/>
      <c r="M3" s="206"/>
      <c r="N3" s="207"/>
      <c r="O3"/>
      <c r="P3" s="27"/>
      <c r="Q3"/>
      <c r="R3"/>
      <c r="W3" s="11"/>
    </row>
    <row r="4" spans="1:23" s="31" customFormat="1" ht="16.5" customHeight="1" x14ac:dyDescent="0.2">
      <c r="A4" s="69"/>
      <c r="B4" s="262"/>
      <c r="C4" s="235"/>
      <c r="D4" s="235"/>
      <c r="E4" s="235"/>
      <c r="F4" s="235"/>
      <c r="G4" s="235"/>
      <c r="H4" s="235"/>
      <c r="I4" s="235"/>
      <c r="J4" s="235"/>
      <c r="K4" s="235"/>
      <c r="L4" s="235"/>
      <c r="M4" s="235"/>
      <c r="N4" s="236"/>
      <c r="O4" s="27"/>
      <c r="P4" s="27"/>
      <c r="Q4"/>
      <c r="R4"/>
      <c r="W4" s="68"/>
    </row>
    <row r="5" spans="1:23" s="33" customFormat="1" ht="28.15" customHeight="1" x14ac:dyDescent="0.2">
      <c r="A5" s="70"/>
      <c r="B5" s="264" t="s">
        <v>162</v>
      </c>
      <c r="C5" s="265"/>
      <c r="D5" s="265"/>
      <c r="E5" s="265"/>
      <c r="F5" s="265"/>
      <c r="G5" s="265"/>
      <c r="H5" s="265"/>
      <c r="I5" s="265"/>
      <c r="J5" s="265"/>
      <c r="K5" s="265"/>
      <c r="L5" s="265"/>
      <c r="M5" s="265"/>
      <c r="N5" s="266"/>
      <c r="O5"/>
      <c r="P5" s="27"/>
      <c r="Q5"/>
      <c r="R5"/>
      <c r="W5" s="59"/>
    </row>
    <row r="6" spans="1:23" s="33" customFormat="1" ht="19.899999999999999" customHeight="1" x14ac:dyDescent="0.2">
      <c r="A6" s="70"/>
      <c r="B6" s="263" t="s">
        <v>123</v>
      </c>
      <c r="C6" s="263"/>
      <c r="D6" s="263"/>
      <c r="E6" s="263"/>
      <c r="F6" s="263"/>
      <c r="G6" s="263"/>
      <c r="H6" s="263"/>
      <c r="I6" s="263"/>
      <c r="J6" s="263"/>
      <c r="K6" s="263"/>
      <c r="L6" s="263"/>
      <c r="M6" s="113" t="s">
        <v>0</v>
      </c>
      <c r="N6" s="158">
        <f>+'Wages,Taxes,Workers Comp, Units'!L32+'Wages,Taxes,Workers Comp, Units'!L34+'Wages,Taxes,Workers Comp, Units'!L36</f>
        <v>0</v>
      </c>
      <c r="O6"/>
      <c r="P6" s="27"/>
      <c r="Q6"/>
      <c r="R6"/>
      <c r="W6" s="59"/>
    </row>
    <row r="7" spans="1:23" s="31" customFormat="1" ht="16.5" customHeight="1" x14ac:dyDescent="0.2">
      <c r="A7" s="69"/>
      <c r="B7" s="248" t="s">
        <v>124</v>
      </c>
      <c r="C7" s="249"/>
      <c r="D7" s="249"/>
      <c r="E7" s="249"/>
      <c r="F7" s="249"/>
      <c r="G7" s="249"/>
      <c r="H7" s="249"/>
      <c r="I7" s="249"/>
      <c r="J7" s="249"/>
      <c r="K7" s="249"/>
      <c r="L7" s="250"/>
      <c r="M7" s="113" t="s">
        <v>1</v>
      </c>
      <c r="N7" s="158">
        <f>IFERROR(ROUND((('Wages,Taxes,Workers Comp, Units'!L32+'Wages,Taxes,Workers Comp, Units'!L34+'Wages,Taxes,Workers Comp, Units'!L36)/'Wages,Taxes,Workers Comp, Units'!L38)*'Wages,Taxes,Workers Comp, Units'!L45,0),0)</f>
        <v>0</v>
      </c>
      <c r="O7" s="32"/>
      <c r="P7" s="68"/>
    </row>
    <row r="8" spans="1:23" s="31" customFormat="1" ht="16.5" customHeight="1" x14ac:dyDescent="0.2">
      <c r="A8" s="69"/>
      <c r="B8" s="248" t="s">
        <v>125</v>
      </c>
      <c r="C8" s="249"/>
      <c r="D8" s="249"/>
      <c r="E8" s="249"/>
      <c r="F8" s="249"/>
      <c r="G8" s="249"/>
      <c r="H8" s="249"/>
      <c r="I8" s="249"/>
      <c r="J8" s="249"/>
      <c r="K8" s="249"/>
      <c r="L8" s="250"/>
      <c r="M8" s="114" t="s">
        <v>2</v>
      </c>
      <c r="N8" s="35"/>
      <c r="O8" s="30"/>
      <c r="P8" s="68"/>
    </row>
    <row r="9" spans="1:23" s="31" customFormat="1" ht="16.5" customHeight="1" x14ac:dyDescent="0.2">
      <c r="A9" s="69"/>
      <c r="B9" s="248" t="s">
        <v>126</v>
      </c>
      <c r="C9" s="249"/>
      <c r="D9" s="249"/>
      <c r="E9" s="249"/>
      <c r="F9" s="249"/>
      <c r="G9" s="249"/>
      <c r="H9" s="249"/>
      <c r="I9" s="249"/>
      <c r="J9" s="249"/>
      <c r="K9" s="249"/>
      <c r="L9" s="250"/>
      <c r="M9" s="114" t="s">
        <v>3</v>
      </c>
      <c r="N9" s="35"/>
      <c r="O9" s="34"/>
      <c r="P9" s="68"/>
    </row>
    <row r="10" spans="1:23" s="33" customFormat="1" ht="18.600000000000001" customHeight="1" x14ac:dyDescent="0.2">
      <c r="A10" s="70"/>
      <c r="B10" s="248" t="s">
        <v>127</v>
      </c>
      <c r="C10" s="249"/>
      <c r="D10" s="249"/>
      <c r="E10" s="249"/>
      <c r="F10" s="249"/>
      <c r="G10" s="249"/>
      <c r="H10" s="249"/>
      <c r="I10" s="249"/>
      <c r="J10" s="249"/>
      <c r="K10" s="249"/>
      <c r="L10" s="249"/>
      <c r="M10" s="114" t="s">
        <v>4</v>
      </c>
      <c r="N10" s="35"/>
      <c r="O10"/>
      <c r="P10" s="27"/>
      <c r="Q10"/>
      <c r="R10"/>
    </row>
    <row r="11" spans="1:23" s="33" customFormat="1" ht="18" customHeight="1" x14ac:dyDescent="0.2">
      <c r="A11" s="70"/>
      <c r="B11" s="248" t="s">
        <v>128</v>
      </c>
      <c r="C11" s="249"/>
      <c r="D11" s="249"/>
      <c r="E11" s="249"/>
      <c r="F11" s="249"/>
      <c r="G11" s="249"/>
      <c r="H11" s="249"/>
      <c r="I11" s="249"/>
      <c r="J11" s="249"/>
      <c r="K11" s="249"/>
      <c r="L11" s="249"/>
      <c r="M11" s="114" t="s">
        <v>5</v>
      </c>
      <c r="N11" s="35"/>
      <c r="O11"/>
      <c r="P11" s="27"/>
      <c r="Q11"/>
      <c r="R11"/>
    </row>
    <row r="12" spans="1:23" s="31" customFormat="1" ht="16.5" customHeight="1" x14ac:dyDescent="0.2">
      <c r="A12" s="69"/>
      <c r="B12" s="248" t="s">
        <v>129</v>
      </c>
      <c r="C12" s="249"/>
      <c r="D12" s="249"/>
      <c r="E12" s="249"/>
      <c r="F12" s="249"/>
      <c r="G12" s="249"/>
      <c r="H12" s="249"/>
      <c r="I12" s="249"/>
      <c r="J12" s="249"/>
      <c r="K12" s="249"/>
      <c r="L12" s="249"/>
      <c r="M12" s="114" t="s">
        <v>6</v>
      </c>
      <c r="N12" s="35"/>
      <c r="O12" s="32"/>
      <c r="P12" s="68"/>
    </row>
    <row r="13" spans="1:23" s="31" customFormat="1" ht="16.5" customHeight="1" x14ac:dyDescent="0.2">
      <c r="A13" s="69"/>
      <c r="B13" s="248" t="s">
        <v>130</v>
      </c>
      <c r="C13" s="249"/>
      <c r="D13" s="249"/>
      <c r="E13" s="249"/>
      <c r="F13" s="249"/>
      <c r="G13" s="249"/>
      <c r="H13" s="249"/>
      <c r="I13" s="249"/>
      <c r="J13" s="249"/>
      <c r="K13" s="249"/>
      <c r="L13" s="249"/>
      <c r="M13" s="114" t="s">
        <v>7</v>
      </c>
      <c r="N13" s="35"/>
      <c r="O13" s="30"/>
      <c r="P13" s="68"/>
    </row>
    <row r="14" spans="1:23" s="31" customFormat="1" ht="16.5" customHeight="1" x14ac:dyDescent="0.2">
      <c r="A14" s="69"/>
      <c r="B14" s="248" t="s">
        <v>131</v>
      </c>
      <c r="C14" s="249"/>
      <c r="D14" s="249"/>
      <c r="E14" s="249"/>
      <c r="F14" s="249"/>
      <c r="G14" s="249"/>
      <c r="H14" s="249"/>
      <c r="I14" s="249"/>
      <c r="J14" s="249"/>
      <c r="K14" s="249"/>
      <c r="L14" s="249"/>
      <c r="M14" s="114" t="s">
        <v>8</v>
      </c>
      <c r="N14" s="35"/>
      <c r="O14" s="34"/>
      <c r="P14" s="68"/>
    </row>
    <row r="15" spans="1:23" s="33" customFormat="1" ht="19.899999999999999" customHeight="1" x14ac:dyDescent="0.2">
      <c r="A15" s="70"/>
      <c r="B15" s="248" t="s">
        <v>132</v>
      </c>
      <c r="C15" s="249"/>
      <c r="D15" s="249"/>
      <c r="E15" s="249"/>
      <c r="F15" s="249"/>
      <c r="G15" s="249"/>
      <c r="H15" s="249"/>
      <c r="I15" s="249"/>
      <c r="J15" s="249"/>
      <c r="K15" s="249"/>
      <c r="L15" s="249"/>
      <c r="M15" s="114" t="s">
        <v>9</v>
      </c>
      <c r="N15" s="35"/>
      <c r="O15"/>
      <c r="P15" s="27"/>
      <c r="Q15"/>
      <c r="R15"/>
    </row>
    <row r="16" spans="1:23" s="33" customFormat="1" ht="17.45" customHeight="1" x14ac:dyDescent="0.2">
      <c r="A16" s="70"/>
      <c r="B16" s="248" t="s">
        <v>133</v>
      </c>
      <c r="C16" s="249"/>
      <c r="D16" s="249"/>
      <c r="E16" s="249"/>
      <c r="F16" s="249"/>
      <c r="G16" s="249"/>
      <c r="H16" s="249"/>
      <c r="I16" s="249"/>
      <c r="J16" s="249"/>
      <c r="K16" s="249"/>
      <c r="L16" s="249"/>
      <c r="M16" s="114" t="s">
        <v>10</v>
      </c>
      <c r="N16" s="35"/>
      <c r="O16"/>
      <c r="P16" s="27"/>
      <c r="Q16"/>
      <c r="R16"/>
    </row>
    <row r="17" spans="1:18" s="31" customFormat="1" ht="16.5" customHeight="1" x14ac:dyDescent="0.2">
      <c r="A17" s="69"/>
      <c r="B17" s="251" t="s">
        <v>110</v>
      </c>
      <c r="C17" s="252"/>
      <c r="D17" s="252"/>
      <c r="E17" s="252"/>
      <c r="F17" s="252"/>
      <c r="G17" s="252"/>
      <c r="H17" s="252"/>
      <c r="I17" s="252"/>
      <c r="J17" s="252"/>
      <c r="K17" s="252"/>
      <c r="L17" s="252"/>
      <c r="M17" s="115" t="s">
        <v>11</v>
      </c>
      <c r="N17" s="151">
        <f>IFERROR(SUM(N6:N16),0)</f>
        <v>0</v>
      </c>
      <c r="O17" s="30"/>
      <c r="P17" s="68"/>
    </row>
    <row r="18" spans="1:18" s="31" customFormat="1" ht="16.5" customHeight="1" x14ac:dyDescent="0.2">
      <c r="A18" s="69"/>
      <c r="B18" s="254"/>
      <c r="C18" s="255"/>
      <c r="D18" s="255"/>
      <c r="E18" s="255"/>
      <c r="F18" s="255"/>
      <c r="G18" s="255"/>
      <c r="H18" s="255"/>
      <c r="I18" s="255"/>
      <c r="J18" s="255"/>
      <c r="K18" s="255"/>
      <c r="L18" s="256"/>
      <c r="M18" s="253" t="s">
        <v>116</v>
      </c>
      <c r="N18" s="253"/>
      <c r="O18" s="34"/>
      <c r="P18" s="68"/>
    </row>
    <row r="19" spans="1:18" s="33" customFormat="1" ht="17.45" customHeight="1" x14ac:dyDescent="0.2">
      <c r="A19" s="59"/>
      <c r="B19" s="252"/>
      <c r="C19" s="252"/>
      <c r="D19" s="252"/>
      <c r="E19" s="252"/>
      <c r="F19" s="252"/>
      <c r="G19" s="252"/>
      <c r="H19" s="252"/>
      <c r="I19" s="252"/>
      <c r="J19" s="252"/>
      <c r="K19" s="252"/>
      <c r="L19" s="252"/>
      <c r="M19" s="252"/>
      <c r="N19" s="252"/>
      <c r="O19"/>
      <c r="P19" s="27"/>
      <c r="Q19"/>
      <c r="R19"/>
    </row>
    <row r="20" spans="1:18" ht="28.15" customHeight="1" x14ac:dyDescent="0.2">
      <c r="A20" s="11"/>
      <c r="B20" s="205" t="s">
        <v>36</v>
      </c>
      <c r="C20" s="206"/>
      <c r="D20" s="206"/>
      <c r="E20" s="206"/>
      <c r="F20" s="206"/>
      <c r="G20" s="206"/>
      <c r="H20" s="206"/>
      <c r="I20" s="206"/>
      <c r="J20" s="206"/>
      <c r="K20" s="206"/>
      <c r="L20" s="206"/>
      <c r="M20" s="206"/>
      <c r="N20" s="207"/>
      <c r="O20"/>
      <c r="P20" s="27"/>
      <c r="Q20"/>
      <c r="R20"/>
    </row>
    <row r="21" spans="1:18" x14ac:dyDescent="0.2">
      <c r="A21" s="11"/>
      <c r="B21" s="12"/>
      <c r="C21" s="11"/>
      <c r="D21" s="11"/>
      <c r="E21" s="11"/>
      <c r="F21" s="11"/>
      <c r="G21" s="11"/>
      <c r="H21" s="11"/>
      <c r="I21" s="11"/>
      <c r="J21" s="11"/>
      <c r="K21" s="11"/>
      <c r="L21" s="11"/>
      <c r="M21" s="11"/>
      <c r="N21" s="10"/>
      <c r="P21" s="11"/>
    </row>
    <row r="22" spans="1:18" customFormat="1" ht="27.6" customHeight="1" x14ac:dyDescent="0.2">
      <c r="A22" s="27"/>
      <c r="B22" s="12"/>
      <c r="C22" s="11"/>
      <c r="D22" s="11"/>
      <c r="E22" s="11"/>
      <c r="F22" s="237" t="s">
        <v>35</v>
      </c>
      <c r="G22" s="237"/>
      <c r="H22" s="28"/>
      <c r="I22" s="273" t="s">
        <v>47</v>
      </c>
      <c r="J22" s="273"/>
      <c r="K22" s="273"/>
      <c r="L22" s="28"/>
      <c r="M22" s="235"/>
      <c r="N22" s="236"/>
      <c r="P22" s="27"/>
    </row>
    <row r="23" spans="1:18" customFormat="1" ht="16.5" customHeight="1" x14ac:dyDescent="0.2">
      <c r="A23" s="27"/>
      <c r="B23" s="267" t="s">
        <v>34</v>
      </c>
      <c r="C23" s="268"/>
      <c r="D23" s="268"/>
      <c r="E23" s="269"/>
      <c r="F23" s="213">
        <f>N17</f>
        <v>0</v>
      </c>
      <c r="G23" s="214"/>
      <c r="H23" s="29" t="s">
        <v>14</v>
      </c>
      <c r="I23" s="270">
        <f>'Wages,Taxes,Workers Comp, Units'!L26</f>
        <v>0</v>
      </c>
      <c r="J23" s="271"/>
      <c r="K23" s="272"/>
      <c r="L23" s="21" t="s">
        <v>15</v>
      </c>
      <c r="M23" s="213">
        <f>IF(I23&gt;0,ROUND(F23/I23,2),)</f>
        <v>0</v>
      </c>
      <c r="N23" s="214"/>
      <c r="P23" s="27"/>
    </row>
    <row r="24" spans="1:18" s="13" customFormat="1" ht="16.5" customHeight="1" x14ac:dyDescent="0.2">
      <c r="A24" s="62"/>
      <c r="B24" s="277"/>
      <c r="C24" s="278"/>
      <c r="D24" s="278"/>
      <c r="E24" s="279"/>
      <c r="F24" s="228" t="s">
        <v>139</v>
      </c>
      <c r="G24" s="230"/>
      <c r="H24" s="16"/>
      <c r="I24" s="261" t="s">
        <v>117</v>
      </c>
      <c r="J24" s="261"/>
      <c r="K24" s="261"/>
      <c r="L24" s="16"/>
      <c r="M24" s="24" t="s">
        <v>12</v>
      </c>
      <c r="N24" s="24" t="s">
        <v>34</v>
      </c>
      <c r="P24" s="62"/>
    </row>
    <row r="25" spans="1:18" ht="18" customHeight="1" x14ac:dyDescent="0.2">
      <c r="A25" s="11"/>
      <c r="B25" s="11"/>
      <c r="C25" s="11"/>
      <c r="D25" s="11"/>
      <c r="E25" s="11"/>
      <c r="F25" s="11"/>
      <c r="G25" s="11"/>
      <c r="H25" s="11"/>
      <c r="I25" s="11"/>
      <c r="J25" s="11"/>
      <c r="K25" s="11"/>
      <c r="L25" s="11"/>
      <c r="M25" s="11"/>
      <c r="N25" s="11"/>
      <c r="O25" s="11"/>
      <c r="P25" s="11"/>
    </row>
    <row r="26" spans="1:18" ht="28.15" customHeight="1" x14ac:dyDescent="0.2">
      <c r="A26" s="11"/>
      <c r="B26" s="205" t="s">
        <v>33</v>
      </c>
      <c r="C26" s="206"/>
      <c r="D26" s="206"/>
      <c r="E26" s="206"/>
      <c r="F26" s="206"/>
      <c r="G26" s="206"/>
      <c r="H26" s="206"/>
      <c r="I26" s="206"/>
      <c r="J26" s="206"/>
      <c r="K26" s="206"/>
      <c r="L26" s="206"/>
      <c r="M26" s="206"/>
      <c r="N26" s="206"/>
      <c r="O26" s="207"/>
      <c r="P26" s="20"/>
      <c r="Q26"/>
      <c r="R26"/>
    </row>
    <row r="27" spans="1:18" ht="17.45" customHeight="1" thickBot="1" x14ac:dyDescent="0.25">
      <c r="A27" s="11"/>
      <c r="B27" s="45"/>
      <c r="C27" s="46"/>
      <c r="D27" s="46"/>
      <c r="E27" s="46"/>
      <c r="F27" s="46"/>
      <c r="G27" s="46"/>
      <c r="H27" s="46"/>
      <c r="I27" s="46"/>
      <c r="J27" s="46"/>
      <c r="K27" s="46"/>
      <c r="L27" s="46"/>
      <c r="M27" s="46"/>
      <c r="N27" s="46"/>
      <c r="O27" s="26"/>
      <c r="P27" s="20"/>
      <c r="Q27"/>
      <c r="R27"/>
    </row>
    <row r="28" spans="1:18" ht="12.6" customHeight="1" x14ac:dyDescent="0.2">
      <c r="A28" s="11"/>
      <c r="B28" s="12"/>
      <c r="C28" s="238" t="s">
        <v>49</v>
      </c>
      <c r="D28" s="239"/>
      <c r="E28" s="240"/>
      <c r="F28" s="11"/>
      <c r="G28" s="238" t="s">
        <v>51</v>
      </c>
      <c r="H28" s="239"/>
      <c r="I28" s="240"/>
      <c r="J28" s="11"/>
      <c r="K28" s="238" t="s">
        <v>52</v>
      </c>
      <c r="L28" s="239"/>
      <c r="M28" s="239"/>
      <c r="N28" s="240"/>
      <c r="O28" s="10"/>
      <c r="P28" s="20"/>
      <c r="Q28"/>
      <c r="R28"/>
    </row>
    <row r="29" spans="1:18" ht="31.15" customHeight="1" thickBot="1" x14ac:dyDescent="0.25">
      <c r="A29" s="11"/>
      <c r="B29" s="168" t="s">
        <v>61</v>
      </c>
      <c r="C29" s="241">
        <v>0</v>
      </c>
      <c r="D29" s="242"/>
      <c r="E29" s="243"/>
      <c r="G29" s="241">
        <v>0</v>
      </c>
      <c r="H29" s="242"/>
      <c r="I29" s="243"/>
      <c r="J29" s="60"/>
      <c r="K29" s="241">
        <v>0</v>
      </c>
      <c r="L29" s="242"/>
      <c r="M29" s="242"/>
      <c r="N29" s="243"/>
      <c r="O29" s="10"/>
      <c r="P29" s="20"/>
      <c r="Q29"/>
      <c r="R29"/>
    </row>
    <row r="30" spans="1:18" x14ac:dyDescent="0.2">
      <c r="A30" s="11"/>
      <c r="B30" s="12"/>
      <c r="C30" s="11"/>
      <c r="D30" s="11"/>
      <c r="E30" s="11"/>
      <c r="F30" s="11"/>
      <c r="G30" s="11"/>
      <c r="H30" s="11"/>
      <c r="I30" s="11"/>
      <c r="J30" s="11"/>
      <c r="K30" s="11"/>
      <c r="L30" s="11"/>
      <c r="M30" s="11"/>
      <c r="N30" s="10"/>
      <c r="O30" s="10"/>
      <c r="P30" s="12"/>
    </row>
    <row r="31" spans="1:18" customFormat="1" ht="37.15" customHeight="1" x14ac:dyDescent="0.2">
      <c r="A31" s="27"/>
      <c r="B31" s="12"/>
      <c r="C31" s="65" t="s">
        <v>56</v>
      </c>
      <c r="D31" s="55"/>
      <c r="E31" s="65" t="s">
        <v>57</v>
      </c>
      <c r="F31" s="55"/>
      <c r="G31" s="65" t="s">
        <v>55</v>
      </c>
      <c r="H31" s="11"/>
      <c r="I31" s="65" t="s">
        <v>58</v>
      </c>
      <c r="J31" s="55"/>
      <c r="K31" s="65" t="s">
        <v>55</v>
      </c>
      <c r="L31" s="11"/>
      <c r="M31" s="244" t="s">
        <v>59</v>
      </c>
      <c r="N31" s="244"/>
      <c r="O31" s="26"/>
      <c r="P31" s="20"/>
    </row>
    <row r="32" spans="1:18" customFormat="1" ht="30.6" customHeight="1" x14ac:dyDescent="0.2">
      <c r="A32" s="27"/>
      <c r="B32" s="12"/>
      <c r="C32" s="82" t="s">
        <v>118</v>
      </c>
      <c r="D32" s="55"/>
      <c r="E32" s="82" t="s">
        <v>50</v>
      </c>
      <c r="F32" s="55"/>
      <c r="G32" s="82" t="s">
        <v>121</v>
      </c>
      <c r="H32" s="11"/>
      <c r="I32" s="82" t="s">
        <v>53</v>
      </c>
      <c r="J32" s="55"/>
      <c r="K32" s="82" t="s">
        <v>122</v>
      </c>
      <c r="L32" s="11"/>
      <c r="M32" s="245" t="s">
        <v>54</v>
      </c>
      <c r="N32" s="246"/>
      <c r="O32" s="26"/>
      <c r="P32" s="20"/>
    </row>
    <row r="33" spans="1:16" s="27" customFormat="1" ht="13.15" customHeight="1" x14ac:dyDescent="0.2">
      <c r="B33" s="12"/>
      <c r="C33" s="81"/>
      <c r="D33" s="55"/>
      <c r="E33" s="81"/>
      <c r="F33" s="55"/>
      <c r="G33" s="86"/>
      <c r="H33" s="11"/>
      <c r="I33" s="87"/>
      <c r="J33" s="55"/>
      <c r="K33" s="81"/>
      <c r="L33" s="11"/>
      <c r="M33" s="81"/>
      <c r="N33" s="88"/>
      <c r="O33" s="26"/>
      <c r="P33" s="20"/>
    </row>
    <row r="34" spans="1:16" customFormat="1" ht="22.15" customHeight="1" x14ac:dyDescent="0.2">
      <c r="A34" s="27"/>
      <c r="B34" s="19" t="s">
        <v>142</v>
      </c>
      <c r="C34" s="73">
        <f>'Wages,Taxes,Workers Comp, Units'!G5</f>
        <v>0</v>
      </c>
      <c r="D34" s="25" t="s">
        <v>26</v>
      </c>
      <c r="E34" s="152">
        <f>VLOOKUP($C$29,'Residential Rates'!A$3:R$29,2,FALSE)</f>
        <v>43.39</v>
      </c>
      <c r="F34" s="25" t="s">
        <v>16</v>
      </c>
      <c r="G34" s="73">
        <f>'Wages,Taxes,Workers Comp, Units'!J5</f>
        <v>0</v>
      </c>
      <c r="H34" s="25" t="s">
        <v>26</v>
      </c>
      <c r="I34" s="152">
        <f>VLOOKUP($G$29,'Residential Rates'!A$3:R$29,2,FALSE)</f>
        <v>43.39</v>
      </c>
      <c r="J34" s="25" t="s">
        <v>16</v>
      </c>
      <c r="K34" s="73">
        <f>'Wages,Taxes,Workers Comp, Units'!M5</f>
        <v>0</v>
      </c>
      <c r="L34" s="25" t="s">
        <v>26</v>
      </c>
      <c r="M34" s="225">
        <f>VLOOKUP($K$29,'Residential Rates'!A$3:R$29,2,FALSE)</f>
        <v>43.39</v>
      </c>
      <c r="N34" s="226"/>
      <c r="O34" s="56" t="s">
        <v>16</v>
      </c>
      <c r="P34" s="20"/>
    </row>
    <row r="35" spans="1:16" s="13" customFormat="1" ht="9.6" customHeight="1" x14ac:dyDescent="0.2">
      <c r="A35" s="62"/>
      <c r="B35" s="22"/>
      <c r="C35" s="61"/>
      <c r="D35" s="61"/>
      <c r="E35" s="153"/>
      <c r="F35" s="54"/>
      <c r="G35" s="61"/>
      <c r="H35" s="21"/>
      <c r="I35" s="155"/>
      <c r="J35" s="58"/>
      <c r="K35" s="63"/>
      <c r="L35" s="21"/>
      <c r="M35" s="156"/>
      <c r="N35" s="156"/>
      <c r="O35" s="57"/>
      <c r="P35" s="23"/>
    </row>
    <row r="36" spans="1:16" s="13" customFormat="1" ht="16.5" customHeight="1" x14ac:dyDescent="0.2">
      <c r="A36" s="62"/>
      <c r="B36" s="19" t="s">
        <v>143</v>
      </c>
      <c r="C36" s="73">
        <f>'Wages,Taxes,Workers Comp, Units'!G6</f>
        <v>0</v>
      </c>
      <c r="D36" s="25" t="s">
        <v>26</v>
      </c>
      <c r="E36" s="152">
        <f>VLOOKUP($C$29,'Residential Rates'!A$3:R$29,3,FALSE)</f>
        <v>50.15</v>
      </c>
      <c r="F36" s="25" t="s">
        <v>16</v>
      </c>
      <c r="G36" s="73">
        <f>'Wages,Taxes,Workers Comp, Units'!J6</f>
        <v>0</v>
      </c>
      <c r="H36" s="25" t="s">
        <v>26</v>
      </c>
      <c r="I36" s="152">
        <f>VLOOKUP($G$29,'Residential Rates'!A$3:R$29,3,FALSE)</f>
        <v>50.15</v>
      </c>
      <c r="J36" s="25" t="s">
        <v>16</v>
      </c>
      <c r="K36" s="73">
        <f>'Wages,Taxes,Workers Comp, Units'!M6</f>
        <v>0</v>
      </c>
      <c r="L36" s="25" t="s">
        <v>26</v>
      </c>
      <c r="M36" s="225">
        <f>VLOOKUP($K$29,'Residential Rates'!A$3:R$29,3,FALSE)</f>
        <v>50.15</v>
      </c>
      <c r="N36" s="226"/>
      <c r="O36" s="56" t="s">
        <v>16</v>
      </c>
      <c r="P36" s="23"/>
    </row>
    <row r="37" spans="1:16" s="13" customFormat="1" ht="8.4499999999999993" customHeight="1" x14ac:dyDescent="0.3">
      <c r="A37" s="62"/>
      <c r="B37" s="22"/>
      <c r="C37" s="61"/>
      <c r="D37" s="61"/>
      <c r="E37" s="153"/>
      <c r="F37" s="54"/>
      <c r="G37" s="61"/>
      <c r="H37" s="21"/>
      <c r="I37" s="155"/>
      <c r="J37" s="58"/>
      <c r="K37" s="63"/>
      <c r="L37" s="21"/>
      <c r="M37" s="156"/>
      <c r="N37" s="156"/>
      <c r="O37" s="57"/>
      <c r="P37" s="67"/>
    </row>
    <row r="38" spans="1:16" customFormat="1" ht="19.899999999999999" customHeight="1" x14ac:dyDescent="0.3">
      <c r="A38" s="27"/>
      <c r="B38" s="19" t="s">
        <v>144</v>
      </c>
      <c r="C38" s="73">
        <f>'Wages,Taxes,Workers Comp, Units'!G7</f>
        <v>0</v>
      </c>
      <c r="D38" s="25" t="s">
        <v>26</v>
      </c>
      <c r="E38" s="152">
        <f>VLOOKUP($C$29,'Residential Rates'!A$3:R$29,4,FALSE)</f>
        <v>61.38</v>
      </c>
      <c r="F38" s="25" t="s">
        <v>16</v>
      </c>
      <c r="G38" s="73">
        <f>'Wages,Taxes,Workers Comp, Units'!J7</f>
        <v>0</v>
      </c>
      <c r="H38" s="25" t="s">
        <v>26</v>
      </c>
      <c r="I38" s="152">
        <f>VLOOKUP($G$29,'Residential Rates'!A$3:R$29,4,FALSE)</f>
        <v>61.38</v>
      </c>
      <c r="J38" s="25" t="s">
        <v>16</v>
      </c>
      <c r="K38" s="73">
        <f>'Wages,Taxes,Workers Comp, Units'!M7</f>
        <v>0</v>
      </c>
      <c r="L38" s="25" t="s">
        <v>26</v>
      </c>
      <c r="M38" s="225">
        <f>VLOOKUP($K$29,'Residential Rates'!A$3:R$29,4,FALSE)</f>
        <v>61.38</v>
      </c>
      <c r="N38" s="226"/>
      <c r="O38" s="56" t="s">
        <v>16</v>
      </c>
      <c r="P38" s="66"/>
    </row>
    <row r="39" spans="1:16" s="13" customFormat="1" ht="9.6" customHeight="1" x14ac:dyDescent="0.3">
      <c r="A39" s="62"/>
      <c r="B39" s="22"/>
      <c r="C39" s="61"/>
      <c r="D39" s="61"/>
      <c r="E39" s="153"/>
      <c r="F39" s="54"/>
      <c r="G39" s="61"/>
      <c r="H39" s="21"/>
      <c r="I39" s="155"/>
      <c r="J39" s="58"/>
      <c r="K39" s="63"/>
      <c r="L39" s="21"/>
      <c r="M39" s="156"/>
      <c r="N39" s="156"/>
      <c r="O39" s="57"/>
      <c r="P39" s="67"/>
    </row>
    <row r="40" spans="1:16" customFormat="1" ht="18" customHeight="1" x14ac:dyDescent="0.2">
      <c r="A40" s="27"/>
      <c r="B40" s="19" t="s">
        <v>145</v>
      </c>
      <c r="C40" s="73">
        <f>'Wages,Taxes,Workers Comp, Units'!G8</f>
        <v>0</v>
      </c>
      <c r="D40" s="25" t="s">
        <v>26</v>
      </c>
      <c r="E40" s="152">
        <f>VLOOKUP($C$29,'Residential Rates'!A$3:R$29,5,FALSE)</f>
        <v>83.25</v>
      </c>
      <c r="F40" s="25" t="s">
        <v>16</v>
      </c>
      <c r="G40" s="73">
        <f>'Wages,Taxes,Workers Comp, Units'!J8</f>
        <v>0</v>
      </c>
      <c r="H40" s="25" t="s">
        <v>26</v>
      </c>
      <c r="I40" s="152">
        <f>VLOOKUP($G$29,'Residential Rates'!A$3:R$29,5,FALSE)</f>
        <v>83.25</v>
      </c>
      <c r="J40" s="25" t="s">
        <v>16</v>
      </c>
      <c r="K40" s="73">
        <f>'Wages,Taxes,Workers Comp, Units'!M8</f>
        <v>0</v>
      </c>
      <c r="L40" s="25" t="s">
        <v>26</v>
      </c>
      <c r="M40" s="225">
        <f>VLOOKUP($K$29,'Residential Rates'!A$3:R$29,5,FALSE)</f>
        <v>83.25</v>
      </c>
      <c r="N40" s="226"/>
      <c r="O40" s="56" t="s">
        <v>16</v>
      </c>
      <c r="P40" s="20"/>
    </row>
    <row r="41" spans="1:16" s="62" customFormat="1" ht="7.9" customHeight="1" x14ac:dyDescent="0.2">
      <c r="B41" s="22"/>
      <c r="C41" s="61"/>
      <c r="D41" s="61"/>
      <c r="E41" s="153"/>
      <c r="F41" s="54"/>
      <c r="G41" s="61"/>
      <c r="H41" s="21"/>
      <c r="I41" s="155"/>
      <c r="J41" s="58"/>
      <c r="K41" s="63"/>
      <c r="L41" s="21"/>
      <c r="M41" s="156"/>
      <c r="N41" s="156"/>
      <c r="O41" s="57"/>
      <c r="P41" s="23"/>
    </row>
    <row r="42" spans="1:16" customFormat="1" ht="18.600000000000001" customHeight="1" x14ac:dyDescent="0.2">
      <c r="A42" s="27"/>
      <c r="B42" s="19" t="s">
        <v>146</v>
      </c>
      <c r="C42" s="73">
        <f>'Wages,Taxes,Workers Comp, Units'!G9</f>
        <v>0</v>
      </c>
      <c r="D42" s="25" t="s">
        <v>26</v>
      </c>
      <c r="E42" s="152">
        <f>VLOOKUP($C$29,'Residential Rates'!A$3:R$29,6,FALSE)</f>
        <v>157.6</v>
      </c>
      <c r="F42" s="25" t="s">
        <v>16</v>
      </c>
      <c r="G42" s="73">
        <f>'Wages,Taxes,Workers Comp, Units'!J9</f>
        <v>0</v>
      </c>
      <c r="H42" s="25" t="s">
        <v>26</v>
      </c>
      <c r="I42" s="152">
        <f>VLOOKUP($G$29,'Residential Rates'!A$3:R$29,6,FALSE)</f>
        <v>157.6</v>
      </c>
      <c r="J42" s="25" t="s">
        <v>16</v>
      </c>
      <c r="K42" s="73">
        <f>'Wages,Taxes,Workers Comp, Units'!M9</f>
        <v>0</v>
      </c>
      <c r="L42" s="25" t="s">
        <v>26</v>
      </c>
      <c r="M42" s="225">
        <f>VLOOKUP($K$29,'Residential Rates'!A$3:R$29,6,FALSE)</f>
        <v>157.6</v>
      </c>
      <c r="N42" s="226"/>
      <c r="O42" s="56" t="s">
        <v>16</v>
      </c>
      <c r="P42" s="20"/>
    </row>
    <row r="43" spans="1:16" s="62" customFormat="1" ht="9.6" customHeight="1" x14ac:dyDescent="0.2">
      <c r="B43" s="22"/>
      <c r="C43" s="61"/>
      <c r="D43" s="61"/>
      <c r="E43" s="153"/>
      <c r="F43" s="54"/>
      <c r="G43" s="61"/>
      <c r="H43" s="21"/>
      <c r="I43" s="155"/>
      <c r="J43" s="58"/>
      <c r="K43" s="63"/>
      <c r="L43" s="21"/>
      <c r="M43" s="156"/>
      <c r="N43" s="156"/>
      <c r="O43" s="57"/>
      <c r="P43" s="23"/>
    </row>
    <row r="44" spans="1:16" customFormat="1" ht="16.149999999999999" customHeight="1" x14ac:dyDescent="0.2">
      <c r="A44" s="27"/>
      <c r="B44" s="19" t="s">
        <v>147</v>
      </c>
      <c r="C44" s="73">
        <f>'Wages,Taxes,Workers Comp, Units'!G12</f>
        <v>0</v>
      </c>
      <c r="D44" s="25" t="s">
        <v>26</v>
      </c>
      <c r="E44" s="152">
        <f>VLOOKUP($C$29,'Residential Rates'!A$3:R$29,8,FALSE)</f>
        <v>33.479999999999997</v>
      </c>
      <c r="F44" s="25" t="s">
        <v>16</v>
      </c>
      <c r="G44" s="73">
        <f>'Wages,Taxes,Workers Comp, Units'!J12</f>
        <v>0</v>
      </c>
      <c r="H44" s="25" t="s">
        <v>26</v>
      </c>
      <c r="I44" s="152">
        <f>VLOOKUP($G$29,'Residential Rates'!A$3:R$29,8,FALSE)</f>
        <v>33.479999999999997</v>
      </c>
      <c r="J44" s="25" t="s">
        <v>16</v>
      </c>
      <c r="K44" s="73">
        <f>'Wages,Taxes,Workers Comp, Units'!M12</f>
        <v>0</v>
      </c>
      <c r="L44" s="25" t="s">
        <v>26</v>
      </c>
      <c r="M44" s="225">
        <f>VLOOKUP($K$29,'Residential Rates'!A$3:R$29,8,FALSE)</f>
        <v>33.479999999999997</v>
      </c>
      <c r="N44" s="226"/>
      <c r="O44" s="117" t="s">
        <v>16</v>
      </c>
      <c r="P44" s="20"/>
    </row>
    <row r="45" spans="1:16" s="62" customFormat="1" ht="10.15" customHeight="1" x14ac:dyDescent="0.2">
      <c r="B45" s="22"/>
      <c r="C45" s="116"/>
      <c r="D45" s="25"/>
      <c r="E45" s="154"/>
      <c r="F45" s="25"/>
      <c r="G45" s="116"/>
      <c r="H45" s="25"/>
      <c r="I45" s="154"/>
      <c r="J45" s="25"/>
      <c r="K45" s="116"/>
      <c r="L45" s="25"/>
      <c r="M45" s="157"/>
      <c r="N45" s="157"/>
      <c r="O45" s="56"/>
      <c r="P45" s="23"/>
    </row>
    <row r="46" spans="1:16" customFormat="1" ht="18" customHeight="1" x14ac:dyDescent="0.2">
      <c r="A46" s="27"/>
      <c r="B46" s="19" t="s">
        <v>148</v>
      </c>
      <c r="C46" s="73">
        <f>'Wages,Taxes,Workers Comp, Units'!G13</f>
        <v>0</v>
      </c>
      <c r="D46" s="25" t="s">
        <v>26</v>
      </c>
      <c r="E46" s="152">
        <f>VLOOKUP($C$29,'Residential Rates'!A$3:R$29,9,FALSE)</f>
        <v>40.020000000000003</v>
      </c>
      <c r="F46" s="25" t="s">
        <v>16</v>
      </c>
      <c r="G46" s="73">
        <f>'Wages,Taxes,Workers Comp, Units'!J13</f>
        <v>0</v>
      </c>
      <c r="H46" s="25" t="s">
        <v>26</v>
      </c>
      <c r="I46" s="152">
        <f>VLOOKUP($G$29,'Residential Rates'!A$3:R$29,9,FALSE)</f>
        <v>40.020000000000003</v>
      </c>
      <c r="J46" s="25" t="s">
        <v>16</v>
      </c>
      <c r="K46" s="73">
        <f>'Wages,Taxes,Workers Comp, Units'!M13</f>
        <v>0</v>
      </c>
      <c r="L46" s="25" t="s">
        <v>26</v>
      </c>
      <c r="M46" s="225">
        <f>VLOOKUP($K$29,'Residential Rates'!A$3:R$29,9,FALSE)</f>
        <v>40.020000000000003</v>
      </c>
      <c r="N46" s="226"/>
      <c r="O46" s="117" t="s">
        <v>16</v>
      </c>
      <c r="P46" s="20"/>
    </row>
    <row r="47" spans="1:16" s="62" customFormat="1" ht="9" customHeight="1" x14ac:dyDescent="0.2">
      <c r="B47" s="22"/>
      <c r="C47" s="116"/>
      <c r="D47" s="25"/>
      <c r="E47" s="154"/>
      <c r="F47" s="25"/>
      <c r="G47" s="116"/>
      <c r="H47" s="25"/>
      <c r="I47" s="154"/>
      <c r="J47" s="25"/>
      <c r="K47" s="116"/>
      <c r="L47" s="25"/>
      <c r="M47" s="157"/>
      <c r="N47" s="157"/>
      <c r="O47" s="56"/>
      <c r="P47" s="23"/>
    </row>
    <row r="48" spans="1:16" customFormat="1" ht="18.600000000000001" customHeight="1" x14ac:dyDescent="0.2">
      <c r="A48" s="27"/>
      <c r="B48" s="19" t="s">
        <v>149</v>
      </c>
      <c r="C48" s="73">
        <f>'Wages,Taxes,Workers Comp, Units'!G14</f>
        <v>0</v>
      </c>
      <c r="D48" s="25" t="s">
        <v>26</v>
      </c>
      <c r="E48" s="152">
        <f>VLOOKUP($C$29,'Residential Rates'!A$3:R$29,10,FALSE)</f>
        <v>50.97</v>
      </c>
      <c r="F48" s="25" t="s">
        <v>16</v>
      </c>
      <c r="G48" s="73">
        <f>'Wages,Taxes,Workers Comp, Units'!J14</f>
        <v>0</v>
      </c>
      <c r="H48" s="25" t="s">
        <v>26</v>
      </c>
      <c r="I48" s="152">
        <f>VLOOKUP($G$29,'Residential Rates'!A$3:R$29,10,FALSE)</f>
        <v>50.97</v>
      </c>
      <c r="J48" s="25" t="s">
        <v>16</v>
      </c>
      <c r="K48" s="73">
        <f>'Wages,Taxes,Workers Comp, Units'!M14</f>
        <v>0</v>
      </c>
      <c r="L48" s="25" t="s">
        <v>26</v>
      </c>
      <c r="M48" s="225">
        <f>VLOOKUP($K$29,'Residential Rates'!A$3:R$29,10,FALSE)</f>
        <v>50.97</v>
      </c>
      <c r="N48" s="226"/>
      <c r="O48" s="117" t="s">
        <v>16</v>
      </c>
      <c r="P48" s="20"/>
    </row>
    <row r="49" spans="1:16" s="62" customFormat="1" ht="11.45" customHeight="1" x14ac:dyDescent="0.2">
      <c r="B49" s="22"/>
      <c r="C49" s="116"/>
      <c r="D49" s="25"/>
      <c r="E49" s="154"/>
      <c r="F49" s="25"/>
      <c r="G49" s="116"/>
      <c r="H49" s="25"/>
      <c r="I49" s="154"/>
      <c r="J49" s="25"/>
      <c r="K49" s="116"/>
      <c r="L49" s="25"/>
      <c r="M49" s="157"/>
      <c r="N49" s="157"/>
      <c r="O49" s="56"/>
      <c r="P49" s="23"/>
    </row>
    <row r="50" spans="1:16" customFormat="1" ht="18" customHeight="1" x14ac:dyDescent="0.2">
      <c r="A50" s="27"/>
      <c r="B50" s="19" t="s">
        <v>150</v>
      </c>
      <c r="C50" s="73">
        <f>'Wages,Taxes,Workers Comp, Units'!G15</f>
        <v>0</v>
      </c>
      <c r="D50" s="25" t="s">
        <v>26</v>
      </c>
      <c r="E50" s="152">
        <f>VLOOKUP($C$29,'Residential Rates'!A$3:R$29,11,FALSE)</f>
        <v>61.04</v>
      </c>
      <c r="F50" s="25" t="s">
        <v>16</v>
      </c>
      <c r="G50" s="73">
        <f>'Wages,Taxes,Workers Comp, Units'!J15</f>
        <v>0</v>
      </c>
      <c r="H50" s="25" t="s">
        <v>26</v>
      </c>
      <c r="I50" s="152">
        <f>VLOOKUP($G$29,'Residential Rates'!A$3:R$29,11,FALSE)</f>
        <v>61.04</v>
      </c>
      <c r="J50" s="25" t="s">
        <v>16</v>
      </c>
      <c r="K50" s="73">
        <f>'Wages,Taxes,Workers Comp, Units'!M15</f>
        <v>0</v>
      </c>
      <c r="L50" s="25" t="s">
        <v>26</v>
      </c>
      <c r="M50" s="225">
        <f>VLOOKUP($K$29,'Residential Rates'!A$3:R$29,11,FALSE)</f>
        <v>61.04</v>
      </c>
      <c r="N50" s="226"/>
      <c r="O50" s="117" t="s">
        <v>16</v>
      </c>
      <c r="P50" s="20"/>
    </row>
    <row r="51" spans="1:16" s="62" customFormat="1" ht="11.45" customHeight="1" x14ac:dyDescent="0.2">
      <c r="B51" s="22"/>
      <c r="C51" s="116"/>
      <c r="D51" s="25"/>
      <c r="E51" s="154"/>
      <c r="F51" s="25"/>
      <c r="G51" s="116"/>
      <c r="H51" s="25"/>
      <c r="I51" s="154"/>
      <c r="J51" s="25"/>
      <c r="K51" s="116"/>
      <c r="L51" s="25"/>
      <c r="M51" s="157"/>
      <c r="N51" s="157"/>
      <c r="O51" s="56"/>
      <c r="P51" s="23"/>
    </row>
    <row r="52" spans="1:16" customFormat="1" ht="16.149999999999999" customHeight="1" x14ac:dyDescent="0.2">
      <c r="A52" s="27"/>
      <c r="B52" s="19" t="s">
        <v>151</v>
      </c>
      <c r="C52" s="73">
        <f>'Wages,Taxes,Workers Comp, Units'!G16</f>
        <v>0</v>
      </c>
      <c r="D52" s="25" t="s">
        <v>26</v>
      </c>
      <c r="E52" s="152">
        <f>VLOOKUP($C$29,'Residential Rates'!A$3:R$29,12,FALSE)</f>
        <v>155.63999999999999</v>
      </c>
      <c r="F52" s="25" t="s">
        <v>16</v>
      </c>
      <c r="G52" s="73">
        <f>'Wages,Taxes,Workers Comp, Units'!J16</f>
        <v>0</v>
      </c>
      <c r="H52" s="25" t="s">
        <v>26</v>
      </c>
      <c r="I52" s="152">
        <f>VLOOKUP($G$29,'Residential Rates'!A$3:R$29,12,FALSE)</f>
        <v>155.63999999999999</v>
      </c>
      <c r="J52" s="25" t="s">
        <v>16</v>
      </c>
      <c r="K52" s="73">
        <f>'Wages,Taxes,Workers Comp, Units'!M16</f>
        <v>0</v>
      </c>
      <c r="L52" s="25" t="s">
        <v>26</v>
      </c>
      <c r="M52" s="225">
        <f>VLOOKUP($K$29,'Residential Rates'!A$3:R$29,12,FALSE)</f>
        <v>155.63999999999999</v>
      </c>
      <c r="N52" s="226"/>
      <c r="O52" s="117" t="s">
        <v>16</v>
      </c>
      <c r="P52" s="20"/>
    </row>
    <row r="53" spans="1:16" s="62" customFormat="1" ht="10.9" customHeight="1" x14ac:dyDescent="0.2">
      <c r="B53" s="19"/>
      <c r="C53" s="116"/>
      <c r="D53" s="25"/>
      <c r="E53" s="154"/>
      <c r="F53" s="25"/>
      <c r="G53" s="116"/>
      <c r="H53" s="25"/>
      <c r="I53" s="154"/>
      <c r="J53" s="25"/>
      <c r="K53" s="116"/>
      <c r="L53" s="25"/>
      <c r="M53" s="157"/>
      <c r="N53" s="157"/>
      <c r="O53" s="56"/>
      <c r="P53" s="23"/>
    </row>
    <row r="54" spans="1:16" customFormat="1" ht="18" customHeight="1" x14ac:dyDescent="0.2">
      <c r="A54" s="27"/>
      <c r="B54" s="19" t="s">
        <v>157</v>
      </c>
      <c r="C54" s="73">
        <f>'Wages,Taxes,Workers Comp, Units'!G19</f>
        <v>0</v>
      </c>
      <c r="D54" s="25" t="s">
        <v>26</v>
      </c>
      <c r="E54" s="152">
        <f>VLOOKUP($C$29,'Residential Rates'!A$3:R$29,14,FALSE)</f>
        <v>23.62</v>
      </c>
      <c r="F54" s="25" t="s">
        <v>16</v>
      </c>
      <c r="G54" s="73">
        <f>'Wages,Taxes,Workers Comp, Units'!J19</f>
        <v>0</v>
      </c>
      <c r="H54" s="25" t="s">
        <v>26</v>
      </c>
      <c r="I54" s="152">
        <f>VLOOKUP($G$29,'Residential Rates'!A$3:R$29,14,FALSE)</f>
        <v>23.62</v>
      </c>
      <c r="J54" s="25" t="s">
        <v>16</v>
      </c>
      <c r="K54" s="73">
        <f>'Wages,Taxes,Workers Comp, Units'!M19</f>
        <v>0</v>
      </c>
      <c r="L54" s="25" t="s">
        <v>26</v>
      </c>
      <c r="M54" s="225">
        <f>VLOOKUP($K$29,'Residential Rates'!A$3:R$29,14,FALSE)</f>
        <v>23.62</v>
      </c>
      <c r="N54" s="226"/>
      <c r="O54" s="117" t="s">
        <v>16</v>
      </c>
      <c r="P54" s="20"/>
    </row>
    <row r="55" spans="1:16" s="62" customFormat="1" ht="7.9" customHeight="1" x14ac:dyDescent="0.2">
      <c r="B55" s="22"/>
      <c r="C55" s="116"/>
      <c r="D55" s="25"/>
      <c r="E55" s="154"/>
      <c r="F55" s="25"/>
      <c r="G55" s="116"/>
      <c r="H55" s="25"/>
      <c r="I55" s="154"/>
      <c r="J55" s="25"/>
      <c r="K55" s="116"/>
      <c r="L55" s="25"/>
      <c r="M55" s="157"/>
      <c r="N55" s="157"/>
      <c r="O55" s="56"/>
      <c r="P55" s="23"/>
    </row>
    <row r="56" spans="1:16" customFormat="1" ht="17.45" customHeight="1" x14ac:dyDescent="0.2">
      <c r="A56" s="27"/>
      <c r="B56" s="19" t="s">
        <v>158</v>
      </c>
      <c r="C56" s="73">
        <f>'Wages,Taxes,Workers Comp, Units'!G20</f>
        <v>0</v>
      </c>
      <c r="D56" s="25" t="s">
        <v>26</v>
      </c>
      <c r="E56" s="152">
        <f>VLOOKUP($C$29,'Residential Rates'!A$3:R$29,15,FALSE)</f>
        <v>26.76</v>
      </c>
      <c r="F56" s="25" t="s">
        <v>16</v>
      </c>
      <c r="G56" s="73">
        <f>'Wages,Taxes,Workers Comp, Units'!J20</f>
        <v>0</v>
      </c>
      <c r="H56" s="25" t="s">
        <v>26</v>
      </c>
      <c r="I56" s="152">
        <f>VLOOKUP($G$29,'Residential Rates'!A$3:R$29,15,FALSE)</f>
        <v>26.76</v>
      </c>
      <c r="J56" s="25" t="s">
        <v>16</v>
      </c>
      <c r="K56" s="73">
        <f>'Wages,Taxes,Workers Comp, Units'!M20</f>
        <v>0</v>
      </c>
      <c r="L56" s="25" t="s">
        <v>26</v>
      </c>
      <c r="M56" s="225">
        <f>VLOOKUP($K$29,'Residential Rates'!A$3:R$29,15,FALSE)</f>
        <v>26.76</v>
      </c>
      <c r="N56" s="226"/>
      <c r="O56" s="117" t="s">
        <v>16</v>
      </c>
      <c r="P56" s="20"/>
    </row>
    <row r="57" spans="1:16" s="62" customFormat="1" ht="10.15" customHeight="1" x14ac:dyDescent="0.2">
      <c r="B57" s="22"/>
      <c r="C57" s="116"/>
      <c r="D57" s="25"/>
      <c r="E57" s="154"/>
      <c r="F57" s="25"/>
      <c r="G57" s="116"/>
      <c r="H57" s="25"/>
      <c r="I57" s="154"/>
      <c r="J57" s="25"/>
      <c r="K57" s="116"/>
      <c r="L57" s="25"/>
      <c r="M57" s="157"/>
      <c r="N57" s="157"/>
      <c r="O57" s="56"/>
      <c r="P57" s="23"/>
    </row>
    <row r="58" spans="1:16" customFormat="1" ht="16.5" customHeight="1" x14ac:dyDescent="0.2">
      <c r="A58" s="27"/>
      <c r="B58" s="19" t="s">
        <v>159</v>
      </c>
      <c r="C58" s="73">
        <f>'Wages,Taxes,Workers Comp, Units'!G21</f>
        <v>0</v>
      </c>
      <c r="D58" s="25" t="s">
        <v>26</v>
      </c>
      <c r="E58" s="152">
        <f>VLOOKUP($C$29,'Residential Rates'!A$3:R$29,16,FALSE)</f>
        <v>31.26</v>
      </c>
      <c r="F58" s="25" t="s">
        <v>16</v>
      </c>
      <c r="G58" s="73">
        <f>'Wages,Taxes,Workers Comp, Units'!J21</f>
        <v>0</v>
      </c>
      <c r="H58" s="25" t="s">
        <v>26</v>
      </c>
      <c r="I58" s="152">
        <f>VLOOKUP($G$29,'Residential Rates'!A$3:R$29,16,FALSE)</f>
        <v>31.26</v>
      </c>
      <c r="J58" s="25" t="s">
        <v>16</v>
      </c>
      <c r="K58" s="73">
        <f>'Wages,Taxes,Workers Comp, Units'!M21</f>
        <v>0</v>
      </c>
      <c r="L58" s="25" t="s">
        <v>26</v>
      </c>
      <c r="M58" s="225">
        <f>VLOOKUP($K$29,'Residential Rates'!A$3:R$29,16,FALSE)</f>
        <v>31.26</v>
      </c>
      <c r="N58" s="226"/>
      <c r="O58" s="117" t="s">
        <v>16</v>
      </c>
      <c r="P58" s="20"/>
    </row>
    <row r="59" spans="1:16" s="62" customFormat="1" ht="11.45" customHeight="1" x14ac:dyDescent="0.2">
      <c r="B59" s="22"/>
      <c r="C59" s="116"/>
      <c r="D59" s="25"/>
      <c r="E59" s="154"/>
      <c r="F59" s="25"/>
      <c r="G59" s="116"/>
      <c r="H59" s="25"/>
      <c r="I59" s="154"/>
      <c r="J59" s="25"/>
      <c r="K59" s="116"/>
      <c r="L59" s="25"/>
      <c r="M59" s="157"/>
      <c r="N59" s="157"/>
      <c r="O59" s="56"/>
      <c r="P59" s="23"/>
    </row>
    <row r="60" spans="1:16" customFormat="1" ht="19.899999999999999" customHeight="1" x14ac:dyDescent="0.2">
      <c r="A60" s="27"/>
      <c r="B60" s="19" t="s">
        <v>160</v>
      </c>
      <c r="C60" s="73">
        <f>'Wages,Taxes,Workers Comp, Units'!G22</f>
        <v>0</v>
      </c>
      <c r="D60" s="25" t="s">
        <v>26</v>
      </c>
      <c r="E60" s="152">
        <f>VLOOKUP($C$29,'Residential Rates'!A$3:R$29,17,FALSE)</f>
        <v>49.02</v>
      </c>
      <c r="F60" s="25" t="s">
        <v>16</v>
      </c>
      <c r="G60" s="73">
        <f>'Wages,Taxes,Workers Comp, Units'!J22</f>
        <v>0</v>
      </c>
      <c r="H60" s="25" t="s">
        <v>26</v>
      </c>
      <c r="I60" s="152">
        <f>VLOOKUP($G$29,'Residential Rates'!A$3:R$29,17,FALSE)</f>
        <v>49.02</v>
      </c>
      <c r="J60" s="25" t="s">
        <v>16</v>
      </c>
      <c r="K60" s="73">
        <f>'Wages,Taxes,Workers Comp, Units'!M22</f>
        <v>0</v>
      </c>
      <c r="L60" s="25" t="s">
        <v>26</v>
      </c>
      <c r="M60" s="225">
        <f>VLOOKUP($K$29,'Residential Rates'!A$3:R$29,17,FALSE)</f>
        <v>49.02</v>
      </c>
      <c r="N60" s="226"/>
      <c r="O60" s="117" t="s">
        <v>16</v>
      </c>
      <c r="P60" s="20"/>
    </row>
    <row r="61" spans="1:16" s="13" customFormat="1" ht="10.9" customHeight="1" x14ac:dyDescent="0.2">
      <c r="A61" s="62"/>
      <c r="B61" s="22"/>
      <c r="C61" s="116"/>
      <c r="D61" s="25"/>
      <c r="E61" s="154"/>
      <c r="F61" s="25"/>
      <c r="G61" s="116"/>
      <c r="H61" s="25"/>
      <c r="I61" s="154"/>
      <c r="J61" s="25"/>
      <c r="K61" s="116"/>
      <c r="L61" s="25"/>
      <c r="M61" s="157"/>
      <c r="N61" s="157"/>
      <c r="O61" s="56"/>
      <c r="P61" s="23"/>
    </row>
    <row r="62" spans="1:16" s="13" customFormat="1" ht="20.45" customHeight="1" x14ac:dyDescent="0.2">
      <c r="A62" s="62"/>
      <c r="B62" s="19" t="s">
        <v>161</v>
      </c>
      <c r="C62" s="73">
        <f>'Wages,Taxes,Workers Comp, Units'!G23</f>
        <v>0</v>
      </c>
      <c r="D62" s="25" t="s">
        <v>26</v>
      </c>
      <c r="E62" s="152">
        <f>VLOOKUP($C$29,'Residential Rates'!A$3:R$29,18,FALSE)</f>
        <v>143.97</v>
      </c>
      <c r="F62" s="25" t="s">
        <v>16</v>
      </c>
      <c r="G62" s="73">
        <f>'Wages,Taxes,Workers Comp, Units'!J23</f>
        <v>0</v>
      </c>
      <c r="H62" s="25" t="s">
        <v>26</v>
      </c>
      <c r="I62" s="152">
        <f>VLOOKUP($G$29,'Residential Rates'!A$3:R$29,18,FALSE)</f>
        <v>143.97</v>
      </c>
      <c r="J62" s="25" t="s">
        <v>16</v>
      </c>
      <c r="K62" s="73">
        <f>'Wages,Taxes,Workers Comp, Units'!M23</f>
        <v>0</v>
      </c>
      <c r="L62" s="25" t="s">
        <v>26</v>
      </c>
      <c r="M62" s="225">
        <f>VLOOKUP($K$29,'Residential Rates'!A$3:R$29,18,FALSE)</f>
        <v>143.97</v>
      </c>
      <c r="N62" s="226"/>
      <c r="O62" s="117" t="s">
        <v>15</v>
      </c>
      <c r="P62" s="62"/>
    </row>
    <row r="63" spans="1:16" s="13" customFormat="1" ht="14.45" customHeight="1" x14ac:dyDescent="0.2">
      <c r="A63" s="62"/>
      <c r="B63" s="22"/>
      <c r="C63" s="61"/>
      <c r="D63" s="61"/>
      <c r="E63" s="61"/>
      <c r="F63" s="61"/>
      <c r="G63" s="61"/>
      <c r="H63" s="61"/>
      <c r="I63" s="61"/>
      <c r="J63" s="61"/>
      <c r="K63" s="61"/>
      <c r="L63" s="61"/>
      <c r="M63" s="61"/>
      <c r="N63" s="61"/>
      <c r="O63" s="57"/>
      <c r="P63" s="62"/>
    </row>
    <row r="64" spans="1:16" s="13" customFormat="1" ht="25.9" customHeight="1" x14ac:dyDescent="0.2">
      <c r="A64" s="62"/>
      <c r="B64" s="169" t="s">
        <v>114</v>
      </c>
      <c r="C64" s="163">
        <f>IFERROR((((C29*0.05)*(C34+C36+C38+C40+C42+C44+C46+C48+C50+C52+C54+C56+C58+C60+C62))+((G29*0.05)*(G34+G36+G38+G40+G42+G44+G46+G48+G50+G52+G54+G56+G58+G60+G62))+((K29*0.05)*(K34+K36+K38+K40+K42+K44+K46+K48+K50+K52+K54+K56+K58+K60+K62)))/I64,0)</f>
        <v>0</v>
      </c>
      <c r="D64" s="71"/>
      <c r="E64" s="71"/>
      <c r="F64" s="213">
        <f>(C34*E34)+(G34*I34)+(K34*M34)+(C36*E36)+(G36*I36)+(K36*M36)+(C38*E38)+(G38*I38)+(K38*M38)+(C40*E40)+(G40*I40)+(K40*M40)+(C42*E42)+(G42*I42)+(K42*M42)+(C44*E44)+(G44*I44)+(K44*M44)+(C46*E46)+(G46*I46)+(K46*M46)+(C48*E48)+(G48*I48)+(K48*M48)+(C50*E50)+(G50*I50)+(K50*M50)+(C52*E52)+(G52*I52)+(K52*M52)+(C54*E54)+(G54*I54)+(K54*M54)+(C56*E56)+(G56*I56)+(K56*M56)+(C58*E58)+(G58*I58)+(K58*M58)+(C60*E60)+(G60*I60)+(K60*M60)+(C62*E62)+(G62*I62)+(K62*M62)</f>
        <v>0</v>
      </c>
      <c r="G64" s="214"/>
      <c r="H64" s="18" t="s">
        <v>14</v>
      </c>
      <c r="I64" s="227">
        <f>+C34+G34+K34+C36+G36+K36+C38+G38+K38+C40+G40+K40+C42+G42+K42+C44+G44+K44+C46+G46+K46+C48+G48+K48+C50+G50+K50+C52+G52+K52+C54+G54+K54+C56+G56+K56+C58+G58+K58+C60+G60+K60+C62+G62+K62</f>
        <v>0</v>
      </c>
      <c r="J64" s="227"/>
      <c r="K64" s="227"/>
      <c r="L64" s="18" t="s">
        <v>15</v>
      </c>
      <c r="M64" s="213">
        <f>IF(I64&gt;0,ROUND(F64/I64,2),0)</f>
        <v>0</v>
      </c>
      <c r="N64" s="214"/>
      <c r="O64" s="26"/>
      <c r="P64" s="62"/>
    </row>
    <row r="65" spans="1:18" s="13" customFormat="1" ht="25.9" customHeight="1" x14ac:dyDescent="0.2">
      <c r="A65" s="62"/>
      <c r="B65" s="17"/>
      <c r="C65" s="72"/>
      <c r="D65" s="72"/>
      <c r="E65" s="72"/>
      <c r="F65" s="228" t="s">
        <v>13</v>
      </c>
      <c r="G65" s="230"/>
      <c r="H65" s="16"/>
      <c r="I65" s="228" t="s">
        <v>115</v>
      </c>
      <c r="J65" s="229"/>
      <c r="K65" s="230"/>
      <c r="L65" s="16"/>
      <c r="M65" s="15" t="s">
        <v>20</v>
      </c>
      <c r="N65" s="75" t="s">
        <v>17</v>
      </c>
      <c r="O65" s="80"/>
      <c r="P65" s="62"/>
    </row>
    <row r="66" spans="1:18" s="13" customFormat="1" ht="25.9" customHeight="1" x14ac:dyDescent="0.2">
      <c r="A66" s="62"/>
      <c r="B66" s="61"/>
      <c r="C66" s="61"/>
      <c r="D66" s="61"/>
      <c r="E66" s="61"/>
      <c r="F66" s="74"/>
      <c r="G66" s="74"/>
      <c r="H66" s="21"/>
      <c r="I66" s="74"/>
      <c r="J66" s="74"/>
      <c r="K66" s="74"/>
      <c r="L66" s="21"/>
      <c r="M66" s="58"/>
      <c r="N66" s="118"/>
      <c r="O66" s="62"/>
      <c r="P66" s="62"/>
    </row>
    <row r="67" spans="1:18" ht="28.15" customHeight="1" x14ac:dyDescent="0.2">
      <c r="A67" s="11"/>
      <c r="B67" s="205" t="s">
        <v>31</v>
      </c>
      <c r="C67" s="206"/>
      <c r="D67" s="206"/>
      <c r="E67" s="206"/>
      <c r="F67" s="206"/>
      <c r="G67" s="206"/>
      <c r="H67" s="206"/>
      <c r="I67" s="206"/>
      <c r="J67" s="206"/>
      <c r="K67" s="206"/>
      <c r="L67" s="206"/>
      <c r="M67" s="206"/>
      <c r="N67" s="207"/>
      <c r="O67"/>
      <c r="P67" s="27"/>
      <c r="Q67"/>
      <c r="R67"/>
    </row>
    <row r="68" spans="1:18" x14ac:dyDescent="0.2">
      <c r="A68" s="11"/>
      <c r="B68" s="12"/>
      <c r="C68" s="11"/>
      <c r="D68" s="11"/>
      <c r="E68" s="11"/>
      <c r="F68" s="11"/>
      <c r="G68" s="11"/>
      <c r="H68" s="11"/>
      <c r="I68" s="11"/>
      <c r="J68" s="11"/>
      <c r="K68" s="11"/>
      <c r="L68" s="11"/>
      <c r="M68" s="11"/>
      <c r="N68" s="10"/>
      <c r="P68" s="11"/>
    </row>
    <row r="69" spans="1:18" customFormat="1" ht="28.15" customHeight="1" x14ac:dyDescent="0.2">
      <c r="A69" s="27"/>
      <c r="B69" s="19"/>
      <c r="C69" s="71"/>
      <c r="D69" s="71"/>
      <c r="E69" s="71"/>
      <c r="F69" s="213">
        <f>M64</f>
        <v>0</v>
      </c>
      <c r="G69" s="214"/>
      <c r="H69" s="18" t="s">
        <v>26</v>
      </c>
      <c r="I69" s="232">
        <v>0.9</v>
      </c>
      <c r="J69" s="233"/>
      <c r="K69" s="234"/>
      <c r="L69" s="18" t="s">
        <v>15</v>
      </c>
      <c r="M69" s="213">
        <f>ROUND(F69*I69,2)</f>
        <v>0</v>
      </c>
      <c r="N69" s="214"/>
      <c r="P69" s="27"/>
    </row>
    <row r="70" spans="1:18" s="13" customFormat="1" ht="26.45" customHeight="1" x14ac:dyDescent="0.2">
      <c r="A70" s="62"/>
      <c r="B70" s="17"/>
      <c r="C70" s="72"/>
      <c r="D70" s="72"/>
      <c r="E70" s="72"/>
      <c r="F70" s="223" t="s">
        <v>140</v>
      </c>
      <c r="G70" s="224"/>
      <c r="H70" s="16"/>
      <c r="I70" s="229"/>
      <c r="J70" s="229"/>
      <c r="K70" s="229"/>
      <c r="L70" s="16"/>
      <c r="M70" s="15" t="s">
        <v>21</v>
      </c>
      <c r="N70" s="76" t="s">
        <v>30</v>
      </c>
      <c r="P70" s="62"/>
    </row>
    <row r="71" spans="1:18" s="11" customFormat="1" ht="21.6" customHeight="1" x14ac:dyDescent="0.2"/>
    <row r="72" spans="1:18" ht="28.15" customHeight="1" x14ac:dyDescent="0.2">
      <c r="A72" s="11"/>
      <c r="B72" s="205" t="s">
        <v>29</v>
      </c>
      <c r="C72" s="206"/>
      <c r="D72" s="206"/>
      <c r="E72" s="206"/>
      <c r="F72" s="206"/>
      <c r="G72" s="206"/>
      <c r="H72" s="206"/>
      <c r="I72" s="206"/>
      <c r="J72" s="206"/>
      <c r="K72" s="206"/>
      <c r="L72" s="206"/>
      <c r="M72" s="206"/>
      <c r="N72" s="207"/>
      <c r="O72"/>
      <c r="P72" s="27"/>
      <c r="Q72"/>
      <c r="R72"/>
    </row>
    <row r="73" spans="1:18" x14ac:dyDescent="0.2">
      <c r="A73" s="11"/>
      <c r="B73" s="12"/>
      <c r="C73" s="11"/>
      <c r="D73" s="11"/>
      <c r="E73" s="11"/>
      <c r="F73" s="11"/>
      <c r="G73" s="11"/>
      <c r="H73" s="11"/>
      <c r="I73" s="11"/>
      <c r="J73" s="11"/>
      <c r="K73" s="11"/>
      <c r="L73" s="11"/>
      <c r="M73" s="11"/>
      <c r="N73" s="10"/>
      <c r="P73" s="11"/>
    </row>
    <row r="74" spans="1:18" customFormat="1" ht="28.15" customHeight="1" x14ac:dyDescent="0.2">
      <c r="A74" s="27"/>
      <c r="B74" s="19"/>
      <c r="C74" s="71"/>
      <c r="D74" s="71"/>
      <c r="E74" s="71"/>
      <c r="F74" s="213">
        <f>M69</f>
        <v>0</v>
      </c>
      <c r="G74" s="214"/>
      <c r="H74" s="18" t="s">
        <v>28</v>
      </c>
      <c r="I74" s="280">
        <f>M23</f>
        <v>0</v>
      </c>
      <c r="J74" s="281"/>
      <c r="K74" s="234"/>
      <c r="L74" s="18" t="s">
        <v>15</v>
      </c>
      <c r="M74" s="213">
        <f>IF((F74-I74)&gt;C64,C64,(F74-I74))</f>
        <v>0</v>
      </c>
      <c r="N74" s="214"/>
      <c r="P74" s="27"/>
    </row>
    <row r="75" spans="1:18" s="13" customFormat="1" ht="35.450000000000003" customHeight="1" x14ac:dyDescent="0.2">
      <c r="A75" s="62"/>
      <c r="B75" s="22"/>
      <c r="C75" s="61"/>
      <c r="D75" s="61"/>
      <c r="E75" s="61"/>
      <c r="F75" s="223" t="s">
        <v>136</v>
      </c>
      <c r="G75" s="224"/>
      <c r="H75" s="21"/>
      <c r="I75" s="228" t="s">
        <v>32</v>
      </c>
      <c r="J75" s="229"/>
      <c r="K75" s="230"/>
      <c r="L75" s="21"/>
      <c r="M75" s="24" t="s">
        <v>24</v>
      </c>
      <c r="N75" s="76" t="s">
        <v>27</v>
      </c>
      <c r="P75" s="62"/>
    </row>
    <row r="76" spans="1:18" customFormat="1" ht="28.15" customHeight="1" x14ac:dyDescent="0.2">
      <c r="A76" s="27"/>
      <c r="B76" s="19"/>
      <c r="C76" s="71"/>
      <c r="D76" s="71"/>
      <c r="E76" s="71"/>
      <c r="F76" s="213">
        <f>IF(M74&gt;0,M74,0)</f>
        <v>0</v>
      </c>
      <c r="G76" s="214"/>
      <c r="H76" s="18" t="s">
        <v>26</v>
      </c>
      <c r="I76" s="274">
        <f>I64</f>
        <v>0</v>
      </c>
      <c r="J76" s="275"/>
      <c r="K76" s="276"/>
      <c r="L76" s="18" t="s">
        <v>15</v>
      </c>
      <c r="M76" s="213">
        <f>ROUND(F76*I76,2)</f>
        <v>0</v>
      </c>
      <c r="N76" s="214"/>
      <c r="P76" s="27"/>
    </row>
    <row r="77" spans="1:18" s="13" customFormat="1" ht="23.45" customHeight="1" x14ac:dyDescent="0.2">
      <c r="A77" s="62"/>
      <c r="B77" s="17"/>
      <c r="C77" s="72"/>
      <c r="D77" s="72"/>
      <c r="E77" s="77"/>
      <c r="F77" s="223" t="s">
        <v>45</v>
      </c>
      <c r="G77" s="224"/>
      <c r="H77" s="16"/>
      <c r="I77" s="228" t="s">
        <v>25</v>
      </c>
      <c r="J77" s="229"/>
      <c r="K77" s="230"/>
      <c r="L77" s="16"/>
      <c r="M77" s="24" t="s">
        <v>46</v>
      </c>
      <c r="N77" s="76" t="s">
        <v>23</v>
      </c>
      <c r="P77" s="62"/>
    </row>
    <row r="78" spans="1:18" s="13" customFormat="1" ht="23.45" customHeight="1" x14ac:dyDescent="0.2">
      <c r="A78" s="62"/>
      <c r="B78" s="61"/>
      <c r="C78" s="61"/>
      <c r="D78" s="61"/>
      <c r="E78" s="61"/>
      <c r="F78" s="89"/>
      <c r="G78" s="89"/>
      <c r="H78" s="21"/>
      <c r="I78" s="90"/>
      <c r="J78" s="90"/>
      <c r="K78" s="90"/>
      <c r="L78" s="21"/>
      <c r="M78" s="91"/>
      <c r="N78" s="92"/>
      <c r="P78" s="62"/>
    </row>
    <row r="79" spans="1:18" s="13" customFormat="1" ht="23.45" customHeight="1" x14ac:dyDescent="0.2">
      <c r="A79" s="62"/>
      <c r="B79" s="205" t="s">
        <v>174</v>
      </c>
      <c r="C79" s="206"/>
      <c r="D79" s="206"/>
      <c r="E79" s="206"/>
      <c r="F79" s="206"/>
      <c r="G79" s="206"/>
      <c r="H79" s="206"/>
      <c r="I79" s="206"/>
      <c r="J79" s="206"/>
      <c r="K79" s="206"/>
      <c r="L79" s="206"/>
      <c r="M79" s="206"/>
      <c r="N79" s="207"/>
      <c r="P79" s="62"/>
    </row>
    <row r="80" spans="1:18" s="13" customFormat="1" ht="13.5" customHeight="1" x14ac:dyDescent="0.2">
      <c r="A80" s="62"/>
      <c r="B80" s="12"/>
      <c r="C80" s="11"/>
      <c r="D80" s="11"/>
      <c r="E80" s="11"/>
      <c r="F80" s="11"/>
      <c r="G80" s="11"/>
      <c r="H80" s="11"/>
      <c r="I80" s="11"/>
      <c r="J80" s="11"/>
      <c r="K80" s="11"/>
      <c r="L80" s="11"/>
      <c r="M80" s="11"/>
      <c r="N80" s="10"/>
      <c r="P80" s="62"/>
    </row>
    <row r="81" spans="1:16" s="13" customFormat="1" ht="31.5" customHeight="1" x14ac:dyDescent="0.2">
      <c r="A81" s="62"/>
      <c r="B81" s="19"/>
      <c r="C81" s="71"/>
      <c r="D81" s="71"/>
      <c r="E81" s="71"/>
      <c r="F81" s="213">
        <f>M76</f>
        <v>0</v>
      </c>
      <c r="G81" s="214"/>
      <c r="H81" s="18" t="s">
        <v>14</v>
      </c>
      <c r="I81" s="215">
        <f>F63</f>
        <v>0</v>
      </c>
      <c r="J81" s="215"/>
      <c r="K81" s="215"/>
      <c r="L81" s="18" t="s">
        <v>15</v>
      </c>
      <c r="M81" s="216">
        <f>IFERROR(SUM(F81/I81),0)</f>
        <v>0</v>
      </c>
      <c r="N81" s="216"/>
      <c r="P81" s="62"/>
    </row>
    <row r="82" spans="1:16" ht="24" customHeight="1" x14ac:dyDescent="0.2">
      <c r="B82" s="17"/>
      <c r="C82" s="72"/>
      <c r="D82" s="72"/>
      <c r="E82" s="72"/>
      <c r="F82" s="217" t="s">
        <v>170</v>
      </c>
      <c r="G82" s="218"/>
      <c r="H82" s="16"/>
      <c r="I82" s="219" t="s">
        <v>171</v>
      </c>
      <c r="J82" s="219"/>
      <c r="K82" s="219"/>
      <c r="L82" s="16"/>
      <c r="M82" s="24" t="s">
        <v>172</v>
      </c>
      <c r="N82" s="76" t="s">
        <v>173</v>
      </c>
      <c r="O82" s="11"/>
      <c r="P82" s="11"/>
    </row>
    <row r="83" spans="1:16" ht="13.15" customHeight="1" x14ac:dyDescent="0.2">
      <c r="B83" s="166"/>
      <c r="C83" s="72"/>
      <c r="D83" s="72"/>
      <c r="E83" s="72"/>
      <c r="F83" s="170"/>
      <c r="G83" s="170"/>
      <c r="H83" s="16"/>
      <c r="I83" s="171"/>
      <c r="J83" s="171"/>
      <c r="K83" s="171"/>
      <c r="L83" s="16"/>
      <c r="M83" s="172"/>
      <c r="N83" s="167"/>
      <c r="O83" s="11"/>
      <c r="P83" s="11"/>
    </row>
    <row r="84" spans="1:16" ht="28.15" customHeight="1" x14ac:dyDescent="0.2">
      <c r="A84" s="53"/>
      <c r="B84" s="257" t="s">
        <v>141</v>
      </c>
      <c r="C84" s="258"/>
      <c r="D84" s="258"/>
      <c r="E84" s="258"/>
      <c r="F84" s="258"/>
      <c r="G84" s="258"/>
      <c r="H84" s="258"/>
      <c r="I84" s="258"/>
      <c r="J84" s="258"/>
      <c r="K84" s="258"/>
      <c r="L84" s="258"/>
      <c r="M84" s="258"/>
      <c r="N84" s="259"/>
      <c r="P84" s="11"/>
    </row>
    <row r="85" spans="1:16" x14ac:dyDescent="0.2">
      <c r="A85" s="53"/>
      <c r="B85" s="53"/>
      <c r="C85" s="53"/>
      <c r="D85" s="53"/>
      <c r="E85" s="53"/>
      <c r="F85" s="53"/>
      <c r="G85" s="53"/>
      <c r="H85" s="53"/>
      <c r="I85" s="53"/>
      <c r="J85" s="53"/>
      <c r="K85" s="53"/>
      <c r="L85" s="53"/>
      <c r="M85" s="53"/>
      <c r="N85" s="53"/>
      <c r="O85" s="11"/>
      <c r="P85" s="11"/>
    </row>
    <row r="86" spans="1:16" s="9" customFormat="1" ht="61.15" customHeight="1" x14ac:dyDescent="0.2">
      <c r="B86" s="257" t="s">
        <v>22</v>
      </c>
      <c r="C86" s="258"/>
      <c r="D86" s="258"/>
      <c r="E86" s="258"/>
      <c r="F86" s="258"/>
      <c r="G86" s="258"/>
      <c r="H86" s="258"/>
      <c r="I86" s="258"/>
      <c r="J86" s="258"/>
      <c r="K86" s="258"/>
      <c r="L86" s="258"/>
      <c r="M86" s="258"/>
      <c r="N86" s="259"/>
      <c r="P86" s="79"/>
    </row>
    <row r="87" spans="1:16" x14ac:dyDescent="0.2">
      <c r="A87" s="11"/>
      <c r="O87" s="11"/>
    </row>
  </sheetData>
  <sheetProtection algorithmName="SHA-512" hashValue="Cf1+AZjjzTnSG9z1OhYXnLMCcoC97LwCgYvq6MJfk8N067GGS2/kK304d5E92rrVhjf10Nx5SzVdhwTDExq+pQ==" saltValue="i5RMLh5t7Okq7AzQvZsR0w==" spinCount="100000" sheet="1" objects="1" scenarios="1"/>
  <mergeCells count="84">
    <mergeCell ref="I82:K82"/>
    <mergeCell ref="M54:N54"/>
    <mergeCell ref="M56:N56"/>
    <mergeCell ref="M58:N58"/>
    <mergeCell ref="B1:N1"/>
    <mergeCell ref="M36:N36"/>
    <mergeCell ref="M38:N38"/>
    <mergeCell ref="M40:N40"/>
    <mergeCell ref="M42:N42"/>
    <mergeCell ref="M32:N32"/>
    <mergeCell ref="M31:N31"/>
    <mergeCell ref="M34:N34"/>
    <mergeCell ref="C28:E28"/>
    <mergeCell ref="G28:I28"/>
    <mergeCell ref="K28:N28"/>
    <mergeCell ref="B26:O26"/>
    <mergeCell ref="M52:N52"/>
    <mergeCell ref="M23:N23"/>
    <mergeCell ref="F24:G24"/>
    <mergeCell ref="I24:K24"/>
    <mergeCell ref="B8:L8"/>
    <mergeCell ref="B9:L9"/>
    <mergeCell ref="B12:L12"/>
    <mergeCell ref="B13:L13"/>
    <mergeCell ref="B14:L14"/>
    <mergeCell ref="B11:L11"/>
    <mergeCell ref="C29:E29"/>
    <mergeCell ref="B17:L17"/>
    <mergeCell ref="B18:L18"/>
    <mergeCell ref="B19:N19"/>
    <mergeCell ref="M50:N50"/>
    <mergeCell ref="B3:N3"/>
    <mergeCell ref="B4:N4"/>
    <mergeCell ref="B5:N5"/>
    <mergeCell ref="B6:L6"/>
    <mergeCell ref="B7:L7"/>
    <mergeCell ref="F65:G65"/>
    <mergeCell ref="I65:K65"/>
    <mergeCell ref="B24:E24"/>
    <mergeCell ref="F75:G75"/>
    <mergeCell ref="I75:K75"/>
    <mergeCell ref="F70:G70"/>
    <mergeCell ref="I70:K70"/>
    <mergeCell ref="B72:N72"/>
    <mergeCell ref="F74:G74"/>
    <mergeCell ref="I74:K74"/>
    <mergeCell ref="M74:N74"/>
    <mergeCell ref="M60:N60"/>
    <mergeCell ref="G29:I29"/>
    <mergeCell ref="K29:N29"/>
    <mergeCell ref="M46:N46"/>
    <mergeCell ref="M48:N48"/>
    <mergeCell ref="B84:N84"/>
    <mergeCell ref="B86:N86"/>
    <mergeCell ref="B67:N67"/>
    <mergeCell ref="F69:G69"/>
    <mergeCell ref="I69:K69"/>
    <mergeCell ref="M69:N69"/>
    <mergeCell ref="F76:G76"/>
    <mergeCell ref="I76:K76"/>
    <mergeCell ref="M76:N76"/>
    <mergeCell ref="F77:G77"/>
    <mergeCell ref="I77:K77"/>
    <mergeCell ref="B79:N79"/>
    <mergeCell ref="F81:G81"/>
    <mergeCell ref="I81:K81"/>
    <mergeCell ref="M81:N81"/>
    <mergeCell ref="F82:G82"/>
    <mergeCell ref="M62:N62"/>
    <mergeCell ref="F64:G64"/>
    <mergeCell ref="I64:K64"/>
    <mergeCell ref="M64:N64"/>
    <mergeCell ref="B10:L10"/>
    <mergeCell ref="B15:L15"/>
    <mergeCell ref="M18:N18"/>
    <mergeCell ref="B16:L16"/>
    <mergeCell ref="B23:E23"/>
    <mergeCell ref="F23:G23"/>
    <mergeCell ref="I23:K23"/>
    <mergeCell ref="B20:N20"/>
    <mergeCell ref="F22:G22"/>
    <mergeCell ref="M44:N44"/>
    <mergeCell ref="I22:K22"/>
    <mergeCell ref="M22:N22"/>
  </mergeCells>
  <pageMargins left="0.25" right="0.25" top="0.5" bottom="0.5" header="0.3" footer="0.3"/>
  <pageSetup scale="77" fitToHeight="0" orientation="portrait" r:id="rId1"/>
  <headerFooter alignWithMargins="0">
    <oddFooter>&amp;C&amp;12&amp;A&amp;R&amp;N</oddFooter>
  </headerFooter>
  <rowBreaks count="2" manualBreakCount="2">
    <brk id="25" max="15" man="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1"/>
  <sheetViews>
    <sheetView workbookViewId="0">
      <selection activeCell="P20" sqref="P20"/>
    </sheetView>
  </sheetViews>
  <sheetFormatPr defaultRowHeight="12.75" x14ac:dyDescent="0.2"/>
  <cols>
    <col min="1" max="1" width="12.85546875" customWidth="1"/>
    <col min="3" max="3" width="8.85546875" customWidth="1"/>
    <col min="7" max="7" width="4.7109375" customWidth="1"/>
    <col min="13" max="13" width="4.28515625" customWidth="1"/>
  </cols>
  <sheetData>
    <row r="1" spans="1:18" ht="53.45" customHeight="1" x14ac:dyDescent="0.2">
      <c r="B1" s="282" t="s">
        <v>134</v>
      </c>
      <c r="C1" s="282"/>
      <c r="D1" s="282"/>
      <c r="E1" s="282"/>
      <c r="F1" s="282"/>
      <c r="G1" s="282"/>
      <c r="H1" s="282"/>
      <c r="I1" s="282"/>
      <c r="J1" s="282"/>
      <c r="K1" s="282"/>
      <c r="L1" s="282"/>
      <c r="M1" s="282"/>
      <c r="N1" s="282"/>
      <c r="O1" s="282"/>
      <c r="P1" s="282"/>
      <c r="Q1" s="282"/>
      <c r="R1" s="282"/>
    </row>
    <row r="2" spans="1:18" ht="10.15" customHeight="1" x14ac:dyDescent="0.2">
      <c r="B2" s="138"/>
      <c r="C2" s="138"/>
      <c r="D2" s="138"/>
      <c r="E2" s="138"/>
      <c r="F2" s="138"/>
      <c r="G2" s="138"/>
      <c r="H2" s="138"/>
      <c r="I2" s="138"/>
      <c r="J2" s="138"/>
      <c r="K2" s="138"/>
      <c r="L2" s="138"/>
      <c r="M2" s="138"/>
      <c r="N2" s="138"/>
      <c r="O2" s="138"/>
      <c r="P2" s="138"/>
      <c r="Q2" s="138"/>
      <c r="R2" s="138"/>
    </row>
    <row r="3" spans="1:18" ht="30" x14ac:dyDescent="0.25">
      <c r="A3" s="48" t="s">
        <v>48</v>
      </c>
      <c r="B3" s="105" t="s">
        <v>62</v>
      </c>
      <c r="C3" s="105" t="s">
        <v>63</v>
      </c>
      <c r="D3" s="105" t="s">
        <v>64</v>
      </c>
      <c r="E3" s="105" t="s">
        <v>65</v>
      </c>
      <c r="F3" s="105" t="s">
        <v>66</v>
      </c>
      <c r="G3" s="98"/>
      <c r="H3" s="105" t="s">
        <v>67</v>
      </c>
      <c r="I3" s="105" t="s">
        <v>68</v>
      </c>
      <c r="J3" s="105" t="s">
        <v>69</v>
      </c>
      <c r="K3" s="105" t="s">
        <v>70</v>
      </c>
      <c r="L3" s="105" t="s">
        <v>71</v>
      </c>
      <c r="M3" s="98"/>
      <c r="N3" s="105" t="s">
        <v>72</v>
      </c>
      <c r="O3" s="105" t="s">
        <v>73</v>
      </c>
      <c r="P3" s="105" t="s">
        <v>74</v>
      </c>
      <c r="Q3" s="105" t="s">
        <v>75</v>
      </c>
      <c r="R3" s="105" t="s">
        <v>76</v>
      </c>
    </row>
    <row r="4" spans="1:18" s="13" customFormat="1" ht="15" x14ac:dyDescent="0.25">
      <c r="A4" s="103">
        <v>0</v>
      </c>
      <c r="B4" s="104">
        <v>6.42</v>
      </c>
      <c r="C4" s="104">
        <v>8.0299999999999994</v>
      </c>
      <c r="D4" s="104">
        <v>10.67</v>
      </c>
      <c r="E4" s="104">
        <v>16.04</v>
      </c>
      <c r="F4" s="104">
        <v>64.17</v>
      </c>
      <c r="G4" s="100"/>
      <c r="H4" s="104">
        <v>6.42</v>
      </c>
      <c r="I4" s="104">
        <v>8.0299999999999994</v>
      </c>
      <c r="J4" s="104">
        <v>10.67</v>
      </c>
      <c r="K4" s="104">
        <v>16.04</v>
      </c>
      <c r="L4" s="104">
        <v>64.17</v>
      </c>
      <c r="M4" s="100"/>
      <c r="N4" s="104">
        <v>6.36</v>
      </c>
      <c r="O4" s="104">
        <v>7.95</v>
      </c>
      <c r="P4" s="104">
        <v>10.57</v>
      </c>
      <c r="Q4" s="104">
        <v>15.88</v>
      </c>
      <c r="R4" s="104">
        <v>63.56</v>
      </c>
    </row>
    <row r="5" spans="1:18" ht="15" x14ac:dyDescent="0.25">
      <c r="A5" s="49">
        <v>1</v>
      </c>
      <c r="B5" s="99">
        <f>+B4+0.05</f>
        <v>6.47</v>
      </c>
      <c r="C5" s="99">
        <f t="shared" ref="C5:F20" si="0">+C4+0.05</f>
        <v>8.08</v>
      </c>
      <c r="D5" s="99">
        <f t="shared" si="0"/>
        <v>10.72</v>
      </c>
      <c r="E5" s="99">
        <f t="shared" si="0"/>
        <v>16.09</v>
      </c>
      <c r="F5" s="99">
        <f t="shared" si="0"/>
        <v>64.22</v>
      </c>
      <c r="H5" s="99">
        <f>+H4+0.05</f>
        <v>6.47</v>
      </c>
      <c r="I5" s="99">
        <f t="shared" ref="I5:L20" si="1">+I4+0.05</f>
        <v>8.08</v>
      </c>
      <c r="J5" s="99">
        <f t="shared" si="1"/>
        <v>10.72</v>
      </c>
      <c r="K5" s="99">
        <f t="shared" si="1"/>
        <v>16.09</v>
      </c>
      <c r="L5" s="99">
        <f t="shared" si="1"/>
        <v>64.22</v>
      </c>
      <c r="N5" s="99">
        <f>+N4+0.05</f>
        <v>6.41</v>
      </c>
      <c r="O5" s="99">
        <f t="shared" ref="O5:R20" si="2">+O4+0.05</f>
        <v>8</v>
      </c>
      <c r="P5" s="99">
        <f t="shared" si="2"/>
        <v>10.620000000000001</v>
      </c>
      <c r="Q5" s="99">
        <f t="shared" si="2"/>
        <v>15.930000000000001</v>
      </c>
      <c r="R5" s="99">
        <f t="shared" si="2"/>
        <v>63.61</v>
      </c>
    </row>
    <row r="6" spans="1:18" ht="15" x14ac:dyDescent="0.25">
      <c r="A6" s="49">
        <v>2</v>
      </c>
      <c r="B6" s="99">
        <f t="shared" ref="B6:F21" si="3">+B5+0.05</f>
        <v>6.52</v>
      </c>
      <c r="C6" s="99">
        <f t="shared" si="0"/>
        <v>8.1300000000000008</v>
      </c>
      <c r="D6" s="99">
        <f t="shared" si="0"/>
        <v>10.770000000000001</v>
      </c>
      <c r="E6" s="99">
        <f t="shared" si="0"/>
        <v>16.14</v>
      </c>
      <c r="F6" s="99">
        <f t="shared" si="0"/>
        <v>64.27</v>
      </c>
      <c r="H6" s="99">
        <f t="shared" ref="H6:L21" si="4">+H5+0.05</f>
        <v>6.52</v>
      </c>
      <c r="I6" s="99">
        <f t="shared" si="1"/>
        <v>8.1300000000000008</v>
      </c>
      <c r="J6" s="99">
        <f t="shared" si="1"/>
        <v>10.770000000000001</v>
      </c>
      <c r="K6" s="99">
        <f t="shared" si="1"/>
        <v>16.14</v>
      </c>
      <c r="L6" s="99">
        <f t="shared" si="1"/>
        <v>64.27</v>
      </c>
      <c r="N6" s="99">
        <f t="shared" ref="N6:R21" si="5">+N5+0.05</f>
        <v>6.46</v>
      </c>
      <c r="O6" s="99">
        <f t="shared" si="2"/>
        <v>8.0500000000000007</v>
      </c>
      <c r="P6" s="99">
        <f t="shared" si="2"/>
        <v>10.670000000000002</v>
      </c>
      <c r="Q6" s="99">
        <f t="shared" si="2"/>
        <v>15.980000000000002</v>
      </c>
      <c r="R6" s="99">
        <f t="shared" si="2"/>
        <v>63.66</v>
      </c>
    </row>
    <row r="7" spans="1:18" ht="15" x14ac:dyDescent="0.25">
      <c r="A7" s="49">
        <v>3</v>
      </c>
      <c r="B7" s="99">
        <f t="shared" si="3"/>
        <v>6.5699999999999994</v>
      </c>
      <c r="C7" s="99">
        <f t="shared" si="0"/>
        <v>8.1800000000000015</v>
      </c>
      <c r="D7" s="99">
        <f t="shared" si="0"/>
        <v>10.820000000000002</v>
      </c>
      <c r="E7" s="99">
        <f t="shared" si="0"/>
        <v>16.190000000000001</v>
      </c>
      <c r="F7" s="99">
        <f t="shared" si="0"/>
        <v>64.319999999999993</v>
      </c>
      <c r="H7" s="99">
        <f t="shared" si="4"/>
        <v>6.5699999999999994</v>
      </c>
      <c r="I7" s="99">
        <f t="shared" si="1"/>
        <v>8.1800000000000015</v>
      </c>
      <c r="J7" s="99">
        <f t="shared" si="1"/>
        <v>10.820000000000002</v>
      </c>
      <c r="K7" s="99">
        <f t="shared" si="1"/>
        <v>16.190000000000001</v>
      </c>
      <c r="L7" s="99">
        <f t="shared" si="1"/>
        <v>64.319999999999993</v>
      </c>
      <c r="N7" s="99">
        <f t="shared" si="5"/>
        <v>6.51</v>
      </c>
      <c r="O7" s="99">
        <f t="shared" si="2"/>
        <v>8.1000000000000014</v>
      </c>
      <c r="P7" s="99">
        <f t="shared" si="2"/>
        <v>10.720000000000002</v>
      </c>
      <c r="Q7" s="99">
        <f t="shared" si="2"/>
        <v>16.03</v>
      </c>
      <c r="R7" s="99">
        <f t="shared" si="2"/>
        <v>63.709999999999994</v>
      </c>
    </row>
    <row r="8" spans="1:18" ht="15" x14ac:dyDescent="0.25">
      <c r="A8" s="49">
        <v>4</v>
      </c>
      <c r="B8" s="99">
        <f t="shared" si="3"/>
        <v>6.6199999999999992</v>
      </c>
      <c r="C8" s="99">
        <f t="shared" si="0"/>
        <v>8.2300000000000022</v>
      </c>
      <c r="D8" s="99">
        <f t="shared" si="0"/>
        <v>10.870000000000003</v>
      </c>
      <c r="E8" s="99">
        <f t="shared" si="0"/>
        <v>16.240000000000002</v>
      </c>
      <c r="F8" s="99">
        <f t="shared" si="0"/>
        <v>64.36999999999999</v>
      </c>
      <c r="H8" s="99">
        <f t="shared" si="4"/>
        <v>6.6199999999999992</v>
      </c>
      <c r="I8" s="99">
        <f t="shared" si="1"/>
        <v>8.2300000000000022</v>
      </c>
      <c r="J8" s="99">
        <f t="shared" si="1"/>
        <v>10.870000000000003</v>
      </c>
      <c r="K8" s="99">
        <f t="shared" si="1"/>
        <v>16.240000000000002</v>
      </c>
      <c r="L8" s="99">
        <f t="shared" si="1"/>
        <v>64.36999999999999</v>
      </c>
      <c r="N8" s="99">
        <f t="shared" si="5"/>
        <v>6.56</v>
      </c>
      <c r="O8" s="99">
        <f t="shared" si="2"/>
        <v>8.1500000000000021</v>
      </c>
      <c r="P8" s="99">
        <f t="shared" si="2"/>
        <v>10.770000000000003</v>
      </c>
      <c r="Q8" s="99">
        <f t="shared" si="2"/>
        <v>16.080000000000002</v>
      </c>
      <c r="R8" s="99">
        <f t="shared" si="2"/>
        <v>63.759999999999991</v>
      </c>
    </row>
    <row r="9" spans="1:18" ht="15" x14ac:dyDescent="0.25">
      <c r="A9" s="49">
        <v>5</v>
      </c>
      <c r="B9" s="99">
        <f t="shared" si="3"/>
        <v>6.669999999999999</v>
      </c>
      <c r="C9" s="99">
        <f t="shared" si="0"/>
        <v>8.2800000000000029</v>
      </c>
      <c r="D9" s="99">
        <f t="shared" si="0"/>
        <v>10.920000000000003</v>
      </c>
      <c r="E9" s="99">
        <f t="shared" si="0"/>
        <v>16.290000000000003</v>
      </c>
      <c r="F9" s="99">
        <f t="shared" si="0"/>
        <v>64.419999999999987</v>
      </c>
      <c r="H9" s="99">
        <f t="shared" si="4"/>
        <v>6.669999999999999</v>
      </c>
      <c r="I9" s="99">
        <f t="shared" si="1"/>
        <v>8.2800000000000029</v>
      </c>
      <c r="J9" s="99">
        <f t="shared" si="1"/>
        <v>10.920000000000003</v>
      </c>
      <c r="K9" s="99">
        <f t="shared" si="1"/>
        <v>16.290000000000003</v>
      </c>
      <c r="L9" s="99">
        <f t="shared" si="1"/>
        <v>64.419999999999987</v>
      </c>
      <c r="N9" s="99">
        <f t="shared" si="5"/>
        <v>6.6099999999999994</v>
      </c>
      <c r="O9" s="99">
        <f t="shared" si="2"/>
        <v>8.2000000000000028</v>
      </c>
      <c r="P9" s="99">
        <f t="shared" si="2"/>
        <v>10.820000000000004</v>
      </c>
      <c r="Q9" s="99">
        <f t="shared" si="2"/>
        <v>16.130000000000003</v>
      </c>
      <c r="R9" s="99">
        <f t="shared" si="2"/>
        <v>63.809999999999988</v>
      </c>
    </row>
    <row r="10" spans="1:18" ht="15" x14ac:dyDescent="0.25">
      <c r="A10" s="49">
        <v>6</v>
      </c>
      <c r="B10" s="99">
        <f t="shared" si="3"/>
        <v>6.7199999999999989</v>
      </c>
      <c r="C10" s="99">
        <f t="shared" si="0"/>
        <v>8.3300000000000036</v>
      </c>
      <c r="D10" s="99">
        <f t="shared" si="0"/>
        <v>10.970000000000004</v>
      </c>
      <c r="E10" s="99">
        <f t="shared" si="0"/>
        <v>16.340000000000003</v>
      </c>
      <c r="F10" s="99">
        <f t="shared" si="0"/>
        <v>64.469999999999985</v>
      </c>
      <c r="H10" s="99">
        <f t="shared" si="4"/>
        <v>6.7199999999999989</v>
      </c>
      <c r="I10" s="99">
        <f t="shared" si="1"/>
        <v>8.3300000000000036</v>
      </c>
      <c r="J10" s="99">
        <f t="shared" si="1"/>
        <v>10.970000000000004</v>
      </c>
      <c r="K10" s="99">
        <f t="shared" si="1"/>
        <v>16.340000000000003</v>
      </c>
      <c r="L10" s="99">
        <f t="shared" si="1"/>
        <v>64.469999999999985</v>
      </c>
      <c r="N10" s="99">
        <f t="shared" si="5"/>
        <v>6.6599999999999993</v>
      </c>
      <c r="O10" s="99">
        <f t="shared" si="2"/>
        <v>8.2500000000000036</v>
      </c>
      <c r="P10" s="99">
        <f t="shared" si="2"/>
        <v>10.870000000000005</v>
      </c>
      <c r="Q10" s="99">
        <f t="shared" si="2"/>
        <v>16.180000000000003</v>
      </c>
      <c r="R10" s="99">
        <f t="shared" si="2"/>
        <v>63.859999999999985</v>
      </c>
    </row>
    <row r="11" spans="1:18" ht="15" x14ac:dyDescent="0.25">
      <c r="A11" s="49">
        <v>7</v>
      </c>
      <c r="B11" s="99">
        <f t="shared" si="3"/>
        <v>6.7699999999999987</v>
      </c>
      <c r="C11" s="99">
        <f t="shared" si="0"/>
        <v>8.3800000000000043</v>
      </c>
      <c r="D11" s="99">
        <f t="shared" si="0"/>
        <v>11.020000000000005</v>
      </c>
      <c r="E11" s="99">
        <f t="shared" si="0"/>
        <v>16.390000000000004</v>
      </c>
      <c r="F11" s="99">
        <f t="shared" si="0"/>
        <v>64.519999999999982</v>
      </c>
      <c r="H11" s="99">
        <f t="shared" si="4"/>
        <v>6.7699999999999987</v>
      </c>
      <c r="I11" s="99">
        <f t="shared" si="1"/>
        <v>8.3800000000000043</v>
      </c>
      <c r="J11" s="99">
        <f t="shared" si="1"/>
        <v>11.020000000000005</v>
      </c>
      <c r="K11" s="99">
        <f t="shared" si="1"/>
        <v>16.390000000000004</v>
      </c>
      <c r="L11" s="99">
        <f t="shared" si="1"/>
        <v>64.519999999999982</v>
      </c>
      <c r="N11" s="99">
        <f t="shared" si="5"/>
        <v>6.7099999999999991</v>
      </c>
      <c r="O11" s="99">
        <f t="shared" si="2"/>
        <v>8.3000000000000043</v>
      </c>
      <c r="P11" s="99">
        <f t="shared" si="2"/>
        <v>10.920000000000005</v>
      </c>
      <c r="Q11" s="99">
        <f t="shared" si="2"/>
        <v>16.230000000000004</v>
      </c>
      <c r="R11" s="99">
        <f t="shared" si="2"/>
        <v>63.909999999999982</v>
      </c>
    </row>
    <row r="12" spans="1:18" ht="15" x14ac:dyDescent="0.25">
      <c r="A12" s="49">
        <v>8</v>
      </c>
      <c r="B12" s="99">
        <f t="shared" si="3"/>
        <v>6.8199999999999985</v>
      </c>
      <c r="C12" s="99">
        <f t="shared" si="0"/>
        <v>8.430000000000005</v>
      </c>
      <c r="D12" s="99">
        <f t="shared" si="0"/>
        <v>11.070000000000006</v>
      </c>
      <c r="E12" s="99">
        <f t="shared" si="0"/>
        <v>16.440000000000005</v>
      </c>
      <c r="F12" s="99">
        <f t="shared" si="0"/>
        <v>64.569999999999979</v>
      </c>
      <c r="H12" s="99">
        <f t="shared" si="4"/>
        <v>6.8199999999999985</v>
      </c>
      <c r="I12" s="99">
        <f t="shared" si="1"/>
        <v>8.430000000000005</v>
      </c>
      <c r="J12" s="99">
        <f t="shared" si="1"/>
        <v>11.070000000000006</v>
      </c>
      <c r="K12" s="99">
        <f t="shared" si="1"/>
        <v>16.440000000000005</v>
      </c>
      <c r="L12" s="99">
        <f t="shared" si="1"/>
        <v>64.569999999999979</v>
      </c>
      <c r="N12" s="99">
        <f t="shared" si="5"/>
        <v>6.7599999999999989</v>
      </c>
      <c r="O12" s="99">
        <f t="shared" si="2"/>
        <v>8.350000000000005</v>
      </c>
      <c r="P12" s="99">
        <f t="shared" si="2"/>
        <v>10.970000000000006</v>
      </c>
      <c r="Q12" s="99">
        <f t="shared" si="2"/>
        <v>16.280000000000005</v>
      </c>
      <c r="R12" s="99">
        <f t="shared" si="2"/>
        <v>63.95999999999998</v>
      </c>
    </row>
    <row r="13" spans="1:18" ht="15" x14ac:dyDescent="0.25">
      <c r="A13" s="49">
        <v>9</v>
      </c>
      <c r="B13" s="99">
        <f t="shared" si="3"/>
        <v>6.8699999999999983</v>
      </c>
      <c r="C13" s="99">
        <f t="shared" si="0"/>
        <v>8.4800000000000058</v>
      </c>
      <c r="D13" s="99">
        <f t="shared" si="0"/>
        <v>11.120000000000006</v>
      </c>
      <c r="E13" s="99">
        <f t="shared" si="0"/>
        <v>16.490000000000006</v>
      </c>
      <c r="F13" s="99">
        <f t="shared" si="0"/>
        <v>64.619999999999976</v>
      </c>
      <c r="H13" s="99">
        <f t="shared" si="4"/>
        <v>6.8699999999999983</v>
      </c>
      <c r="I13" s="99">
        <f t="shared" si="1"/>
        <v>8.4800000000000058</v>
      </c>
      <c r="J13" s="99">
        <f t="shared" si="1"/>
        <v>11.120000000000006</v>
      </c>
      <c r="K13" s="99">
        <f t="shared" si="1"/>
        <v>16.490000000000006</v>
      </c>
      <c r="L13" s="99">
        <f t="shared" si="1"/>
        <v>64.619999999999976</v>
      </c>
      <c r="N13" s="99">
        <f t="shared" si="5"/>
        <v>6.8099999999999987</v>
      </c>
      <c r="O13" s="99">
        <f t="shared" si="2"/>
        <v>8.4000000000000057</v>
      </c>
      <c r="P13" s="99">
        <f t="shared" si="2"/>
        <v>11.020000000000007</v>
      </c>
      <c r="Q13" s="99">
        <f t="shared" si="2"/>
        <v>16.330000000000005</v>
      </c>
      <c r="R13" s="99">
        <f t="shared" si="2"/>
        <v>64.009999999999977</v>
      </c>
    </row>
    <row r="14" spans="1:18" ht="15" x14ac:dyDescent="0.25">
      <c r="A14" s="49">
        <v>10</v>
      </c>
      <c r="B14" s="99">
        <f t="shared" si="3"/>
        <v>6.9199999999999982</v>
      </c>
      <c r="C14" s="99">
        <f t="shared" si="0"/>
        <v>8.5300000000000065</v>
      </c>
      <c r="D14" s="99">
        <f t="shared" si="0"/>
        <v>11.170000000000007</v>
      </c>
      <c r="E14" s="99">
        <f t="shared" si="0"/>
        <v>16.540000000000006</v>
      </c>
      <c r="F14" s="99">
        <f t="shared" si="0"/>
        <v>64.669999999999973</v>
      </c>
      <c r="H14" s="99">
        <f t="shared" si="4"/>
        <v>6.9199999999999982</v>
      </c>
      <c r="I14" s="99">
        <f t="shared" si="1"/>
        <v>8.5300000000000065</v>
      </c>
      <c r="J14" s="99">
        <f t="shared" si="1"/>
        <v>11.170000000000007</v>
      </c>
      <c r="K14" s="99">
        <f t="shared" si="1"/>
        <v>16.540000000000006</v>
      </c>
      <c r="L14" s="99">
        <f t="shared" si="1"/>
        <v>64.669999999999973</v>
      </c>
      <c r="N14" s="99">
        <f t="shared" si="5"/>
        <v>6.8599999999999985</v>
      </c>
      <c r="O14" s="99">
        <f t="shared" si="2"/>
        <v>8.4500000000000064</v>
      </c>
      <c r="P14" s="99">
        <f t="shared" si="2"/>
        <v>11.070000000000007</v>
      </c>
      <c r="Q14" s="99">
        <f t="shared" si="2"/>
        <v>16.380000000000006</v>
      </c>
      <c r="R14" s="99">
        <f t="shared" si="2"/>
        <v>64.059999999999974</v>
      </c>
    </row>
    <row r="15" spans="1:18" ht="15" x14ac:dyDescent="0.25">
      <c r="A15" s="49">
        <v>11</v>
      </c>
      <c r="B15" s="99">
        <f t="shared" si="3"/>
        <v>6.969999999999998</v>
      </c>
      <c r="C15" s="99">
        <f t="shared" si="0"/>
        <v>8.5800000000000072</v>
      </c>
      <c r="D15" s="99">
        <f t="shared" si="0"/>
        <v>11.220000000000008</v>
      </c>
      <c r="E15" s="99">
        <f t="shared" si="0"/>
        <v>16.590000000000007</v>
      </c>
      <c r="F15" s="99">
        <f t="shared" si="0"/>
        <v>64.71999999999997</v>
      </c>
      <c r="H15" s="99">
        <f t="shared" si="4"/>
        <v>6.969999999999998</v>
      </c>
      <c r="I15" s="99">
        <f t="shared" si="1"/>
        <v>8.5800000000000072</v>
      </c>
      <c r="J15" s="99">
        <f t="shared" si="1"/>
        <v>11.220000000000008</v>
      </c>
      <c r="K15" s="99">
        <f t="shared" si="1"/>
        <v>16.590000000000007</v>
      </c>
      <c r="L15" s="99">
        <f t="shared" si="1"/>
        <v>64.71999999999997</v>
      </c>
      <c r="N15" s="99">
        <f t="shared" si="5"/>
        <v>6.9099999999999984</v>
      </c>
      <c r="O15" s="99">
        <f t="shared" si="2"/>
        <v>8.5000000000000071</v>
      </c>
      <c r="P15" s="99">
        <f t="shared" si="2"/>
        <v>11.120000000000008</v>
      </c>
      <c r="Q15" s="99">
        <f t="shared" si="2"/>
        <v>16.430000000000007</v>
      </c>
      <c r="R15" s="99">
        <f t="shared" si="2"/>
        <v>64.109999999999971</v>
      </c>
    </row>
    <row r="16" spans="1:18" ht="15" x14ac:dyDescent="0.25">
      <c r="A16" s="49">
        <v>12</v>
      </c>
      <c r="B16" s="99">
        <f t="shared" si="3"/>
        <v>7.0199999999999978</v>
      </c>
      <c r="C16" s="99">
        <f t="shared" si="0"/>
        <v>8.6300000000000079</v>
      </c>
      <c r="D16" s="99">
        <f t="shared" si="0"/>
        <v>11.270000000000008</v>
      </c>
      <c r="E16" s="99">
        <f t="shared" si="0"/>
        <v>16.640000000000008</v>
      </c>
      <c r="F16" s="99">
        <f t="shared" si="0"/>
        <v>64.769999999999968</v>
      </c>
      <c r="H16" s="99">
        <f t="shared" si="4"/>
        <v>7.0199999999999978</v>
      </c>
      <c r="I16" s="99">
        <f t="shared" si="1"/>
        <v>8.6300000000000079</v>
      </c>
      <c r="J16" s="99">
        <f t="shared" si="1"/>
        <v>11.270000000000008</v>
      </c>
      <c r="K16" s="99">
        <f t="shared" si="1"/>
        <v>16.640000000000008</v>
      </c>
      <c r="L16" s="99">
        <f t="shared" si="1"/>
        <v>64.769999999999968</v>
      </c>
      <c r="N16" s="99">
        <f t="shared" si="5"/>
        <v>6.9599999999999982</v>
      </c>
      <c r="O16" s="99">
        <f t="shared" si="2"/>
        <v>8.5500000000000078</v>
      </c>
      <c r="P16" s="99">
        <f t="shared" si="2"/>
        <v>11.170000000000009</v>
      </c>
      <c r="Q16" s="99">
        <f t="shared" si="2"/>
        <v>16.480000000000008</v>
      </c>
      <c r="R16" s="99">
        <f t="shared" si="2"/>
        <v>64.159999999999968</v>
      </c>
    </row>
    <row r="17" spans="1:18" ht="15" x14ac:dyDescent="0.25">
      <c r="A17" s="49">
        <v>13</v>
      </c>
      <c r="B17" s="99">
        <f t="shared" si="3"/>
        <v>7.0699999999999976</v>
      </c>
      <c r="C17" s="99">
        <f t="shared" si="0"/>
        <v>8.6800000000000086</v>
      </c>
      <c r="D17" s="99">
        <f t="shared" si="0"/>
        <v>11.320000000000009</v>
      </c>
      <c r="E17" s="99">
        <f t="shared" si="0"/>
        <v>16.690000000000008</v>
      </c>
      <c r="F17" s="99">
        <f t="shared" si="0"/>
        <v>64.819999999999965</v>
      </c>
      <c r="H17" s="99">
        <f t="shared" si="4"/>
        <v>7.0699999999999976</v>
      </c>
      <c r="I17" s="99">
        <f t="shared" si="1"/>
        <v>8.6800000000000086</v>
      </c>
      <c r="J17" s="99">
        <f t="shared" si="1"/>
        <v>11.320000000000009</v>
      </c>
      <c r="K17" s="99">
        <f t="shared" si="1"/>
        <v>16.690000000000008</v>
      </c>
      <c r="L17" s="99">
        <f t="shared" si="1"/>
        <v>64.819999999999965</v>
      </c>
      <c r="N17" s="99">
        <f t="shared" si="5"/>
        <v>7.009999999999998</v>
      </c>
      <c r="O17" s="99">
        <f t="shared" si="2"/>
        <v>8.6000000000000085</v>
      </c>
      <c r="P17" s="99">
        <f t="shared" si="2"/>
        <v>11.22000000000001</v>
      </c>
      <c r="Q17" s="99">
        <f t="shared" si="2"/>
        <v>16.530000000000008</v>
      </c>
      <c r="R17" s="99">
        <f t="shared" si="2"/>
        <v>64.209999999999965</v>
      </c>
    </row>
    <row r="18" spans="1:18" ht="15" x14ac:dyDescent="0.25">
      <c r="A18" s="49">
        <v>14</v>
      </c>
      <c r="B18" s="99">
        <f t="shared" si="3"/>
        <v>7.1199999999999974</v>
      </c>
      <c r="C18" s="99">
        <f t="shared" si="0"/>
        <v>8.7300000000000093</v>
      </c>
      <c r="D18" s="99">
        <f t="shared" si="0"/>
        <v>11.37000000000001</v>
      </c>
      <c r="E18" s="99">
        <f t="shared" si="0"/>
        <v>16.740000000000009</v>
      </c>
      <c r="F18" s="99">
        <f t="shared" si="0"/>
        <v>64.869999999999962</v>
      </c>
      <c r="H18" s="99">
        <f t="shared" si="4"/>
        <v>7.1199999999999974</v>
      </c>
      <c r="I18" s="99">
        <f t="shared" si="1"/>
        <v>8.7300000000000093</v>
      </c>
      <c r="J18" s="99">
        <f t="shared" si="1"/>
        <v>11.37000000000001</v>
      </c>
      <c r="K18" s="99">
        <f t="shared" si="1"/>
        <v>16.740000000000009</v>
      </c>
      <c r="L18" s="99">
        <f t="shared" si="1"/>
        <v>64.869999999999962</v>
      </c>
      <c r="N18" s="99">
        <f t="shared" si="5"/>
        <v>7.0599999999999978</v>
      </c>
      <c r="O18" s="99">
        <f t="shared" si="2"/>
        <v>8.6500000000000092</v>
      </c>
      <c r="P18" s="99">
        <f t="shared" si="2"/>
        <v>11.27000000000001</v>
      </c>
      <c r="Q18" s="99">
        <f t="shared" si="2"/>
        <v>16.580000000000009</v>
      </c>
      <c r="R18" s="99">
        <f t="shared" si="2"/>
        <v>64.259999999999962</v>
      </c>
    </row>
    <row r="19" spans="1:18" ht="15" x14ac:dyDescent="0.25">
      <c r="A19" s="49">
        <v>15</v>
      </c>
      <c r="B19" s="99">
        <f t="shared" si="3"/>
        <v>7.1699999999999973</v>
      </c>
      <c r="C19" s="99">
        <f t="shared" si="0"/>
        <v>8.78000000000001</v>
      </c>
      <c r="D19" s="99">
        <f t="shared" si="0"/>
        <v>11.420000000000011</v>
      </c>
      <c r="E19" s="99">
        <f t="shared" si="0"/>
        <v>16.79000000000001</v>
      </c>
      <c r="F19" s="99">
        <f t="shared" si="0"/>
        <v>64.919999999999959</v>
      </c>
      <c r="H19" s="99">
        <f t="shared" si="4"/>
        <v>7.1699999999999973</v>
      </c>
      <c r="I19" s="99">
        <f t="shared" si="1"/>
        <v>8.78000000000001</v>
      </c>
      <c r="J19" s="99">
        <f t="shared" si="1"/>
        <v>11.420000000000011</v>
      </c>
      <c r="K19" s="99">
        <f t="shared" si="1"/>
        <v>16.79000000000001</v>
      </c>
      <c r="L19" s="99">
        <f t="shared" si="1"/>
        <v>64.919999999999959</v>
      </c>
      <c r="N19" s="99">
        <f t="shared" si="5"/>
        <v>7.1099999999999977</v>
      </c>
      <c r="O19" s="99">
        <f t="shared" si="2"/>
        <v>8.7000000000000099</v>
      </c>
      <c r="P19" s="99">
        <f t="shared" si="2"/>
        <v>11.320000000000011</v>
      </c>
      <c r="Q19" s="99">
        <f t="shared" si="2"/>
        <v>16.63000000000001</v>
      </c>
      <c r="R19" s="99">
        <f t="shared" si="2"/>
        <v>64.30999999999996</v>
      </c>
    </row>
    <row r="20" spans="1:18" ht="15" x14ac:dyDescent="0.25">
      <c r="A20" s="49">
        <v>16</v>
      </c>
      <c r="B20" s="99">
        <f t="shared" si="3"/>
        <v>7.2199999999999971</v>
      </c>
      <c r="C20" s="99">
        <f t="shared" si="0"/>
        <v>8.8300000000000107</v>
      </c>
      <c r="D20" s="99">
        <f t="shared" si="0"/>
        <v>11.470000000000011</v>
      </c>
      <c r="E20" s="99">
        <f t="shared" si="0"/>
        <v>16.840000000000011</v>
      </c>
      <c r="F20" s="99">
        <f t="shared" si="0"/>
        <v>64.969999999999956</v>
      </c>
      <c r="H20" s="99">
        <f t="shared" si="4"/>
        <v>7.2199999999999971</v>
      </c>
      <c r="I20" s="99">
        <f t="shared" si="1"/>
        <v>8.8300000000000107</v>
      </c>
      <c r="J20" s="99">
        <f t="shared" si="1"/>
        <v>11.470000000000011</v>
      </c>
      <c r="K20" s="99">
        <f t="shared" si="1"/>
        <v>16.840000000000011</v>
      </c>
      <c r="L20" s="99">
        <f t="shared" si="1"/>
        <v>64.969999999999956</v>
      </c>
      <c r="N20" s="99">
        <f t="shared" si="5"/>
        <v>7.1599999999999975</v>
      </c>
      <c r="O20" s="99">
        <f t="shared" si="2"/>
        <v>8.7500000000000107</v>
      </c>
      <c r="P20" s="99">
        <f t="shared" si="2"/>
        <v>11.370000000000012</v>
      </c>
      <c r="Q20" s="99">
        <f t="shared" si="2"/>
        <v>16.68000000000001</v>
      </c>
      <c r="R20" s="99">
        <f t="shared" si="2"/>
        <v>64.359999999999957</v>
      </c>
    </row>
    <row r="21" spans="1:18" ht="15" x14ac:dyDescent="0.25">
      <c r="A21" s="49">
        <v>17</v>
      </c>
      <c r="B21" s="99">
        <f t="shared" si="3"/>
        <v>7.2699999999999969</v>
      </c>
      <c r="C21" s="99">
        <f t="shared" si="3"/>
        <v>8.8800000000000114</v>
      </c>
      <c r="D21" s="99">
        <f t="shared" si="3"/>
        <v>11.520000000000012</v>
      </c>
      <c r="E21" s="99">
        <f t="shared" si="3"/>
        <v>16.890000000000011</v>
      </c>
      <c r="F21" s="99">
        <f t="shared" si="3"/>
        <v>65.019999999999953</v>
      </c>
      <c r="H21" s="99">
        <f t="shared" si="4"/>
        <v>7.2699999999999969</v>
      </c>
      <c r="I21" s="99">
        <f t="shared" si="4"/>
        <v>8.8800000000000114</v>
      </c>
      <c r="J21" s="99">
        <f t="shared" si="4"/>
        <v>11.520000000000012</v>
      </c>
      <c r="K21" s="99">
        <f t="shared" si="4"/>
        <v>16.890000000000011</v>
      </c>
      <c r="L21" s="99">
        <f t="shared" si="4"/>
        <v>65.019999999999953</v>
      </c>
      <c r="N21" s="99">
        <f t="shared" si="5"/>
        <v>7.2099999999999973</v>
      </c>
      <c r="O21" s="99">
        <f t="shared" si="5"/>
        <v>8.8000000000000114</v>
      </c>
      <c r="P21" s="99">
        <f t="shared" si="5"/>
        <v>11.420000000000012</v>
      </c>
      <c r="Q21" s="99">
        <f t="shared" si="5"/>
        <v>16.730000000000011</v>
      </c>
      <c r="R21" s="99">
        <f t="shared" si="5"/>
        <v>64.409999999999954</v>
      </c>
    </row>
    <row r="22" spans="1:18" ht="15" x14ac:dyDescent="0.25">
      <c r="A22" s="49">
        <v>18</v>
      </c>
      <c r="B22" s="99">
        <f t="shared" ref="B22:F29" si="6">+B21+0.05</f>
        <v>7.3199999999999967</v>
      </c>
      <c r="C22" s="99">
        <f t="shared" si="6"/>
        <v>8.9300000000000122</v>
      </c>
      <c r="D22" s="99">
        <f t="shared" si="6"/>
        <v>11.570000000000013</v>
      </c>
      <c r="E22" s="99">
        <f t="shared" si="6"/>
        <v>16.940000000000012</v>
      </c>
      <c r="F22" s="99">
        <f t="shared" si="6"/>
        <v>65.069999999999951</v>
      </c>
      <c r="H22" s="99">
        <f t="shared" ref="H22:L29" si="7">+H21+0.05</f>
        <v>7.3199999999999967</v>
      </c>
      <c r="I22" s="99">
        <f t="shared" si="7"/>
        <v>8.9300000000000122</v>
      </c>
      <c r="J22" s="99">
        <f t="shared" si="7"/>
        <v>11.570000000000013</v>
      </c>
      <c r="K22" s="99">
        <f t="shared" si="7"/>
        <v>16.940000000000012</v>
      </c>
      <c r="L22" s="99">
        <f t="shared" si="7"/>
        <v>65.069999999999951</v>
      </c>
      <c r="N22" s="99">
        <f t="shared" ref="N22:R29" si="8">+N21+0.05</f>
        <v>7.2599999999999971</v>
      </c>
      <c r="O22" s="99">
        <f t="shared" si="8"/>
        <v>8.8500000000000121</v>
      </c>
      <c r="P22" s="99">
        <f t="shared" si="8"/>
        <v>11.470000000000013</v>
      </c>
      <c r="Q22" s="99">
        <f t="shared" si="8"/>
        <v>16.780000000000012</v>
      </c>
      <c r="R22" s="99">
        <f t="shared" si="8"/>
        <v>64.459999999999951</v>
      </c>
    </row>
    <row r="23" spans="1:18" ht="15" x14ac:dyDescent="0.25">
      <c r="A23" s="49">
        <v>19</v>
      </c>
      <c r="B23" s="99">
        <f t="shared" si="6"/>
        <v>7.3699999999999966</v>
      </c>
      <c r="C23" s="99">
        <f t="shared" si="6"/>
        <v>8.9800000000000129</v>
      </c>
      <c r="D23" s="99">
        <f t="shared" si="6"/>
        <v>11.620000000000013</v>
      </c>
      <c r="E23" s="99">
        <f t="shared" si="6"/>
        <v>16.990000000000013</v>
      </c>
      <c r="F23" s="99">
        <f t="shared" si="6"/>
        <v>65.119999999999948</v>
      </c>
      <c r="H23" s="99">
        <f t="shared" si="7"/>
        <v>7.3699999999999966</v>
      </c>
      <c r="I23" s="99">
        <f t="shared" si="7"/>
        <v>8.9800000000000129</v>
      </c>
      <c r="J23" s="99">
        <f t="shared" si="7"/>
        <v>11.620000000000013</v>
      </c>
      <c r="K23" s="99">
        <f t="shared" si="7"/>
        <v>16.990000000000013</v>
      </c>
      <c r="L23" s="99">
        <f t="shared" si="7"/>
        <v>65.119999999999948</v>
      </c>
      <c r="N23" s="99">
        <f t="shared" si="8"/>
        <v>7.3099999999999969</v>
      </c>
      <c r="O23" s="99">
        <f t="shared" si="8"/>
        <v>8.9000000000000128</v>
      </c>
      <c r="P23" s="99">
        <f t="shared" si="8"/>
        <v>11.520000000000014</v>
      </c>
      <c r="Q23" s="99">
        <f t="shared" si="8"/>
        <v>16.830000000000013</v>
      </c>
      <c r="R23" s="99">
        <f t="shared" si="8"/>
        <v>64.509999999999948</v>
      </c>
    </row>
    <row r="24" spans="1:18" ht="15" x14ac:dyDescent="0.25">
      <c r="A24" s="49">
        <v>20</v>
      </c>
      <c r="B24" s="99">
        <f t="shared" si="6"/>
        <v>7.4199999999999964</v>
      </c>
      <c r="C24" s="99">
        <f t="shared" si="6"/>
        <v>9.0300000000000136</v>
      </c>
      <c r="D24" s="99">
        <f t="shared" si="6"/>
        <v>11.670000000000014</v>
      </c>
      <c r="E24" s="99">
        <f t="shared" si="6"/>
        <v>17.040000000000013</v>
      </c>
      <c r="F24" s="99">
        <f t="shared" si="6"/>
        <v>65.169999999999945</v>
      </c>
      <c r="H24" s="99">
        <f t="shared" si="7"/>
        <v>7.4199999999999964</v>
      </c>
      <c r="I24" s="99">
        <f t="shared" si="7"/>
        <v>9.0300000000000136</v>
      </c>
      <c r="J24" s="99">
        <f t="shared" si="7"/>
        <v>11.670000000000014</v>
      </c>
      <c r="K24" s="99">
        <f t="shared" si="7"/>
        <v>17.040000000000013</v>
      </c>
      <c r="L24" s="99">
        <f t="shared" si="7"/>
        <v>65.169999999999945</v>
      </c>
      <c r="N24" s="99">
        <f t="shared" si="8"/>
        <v>7.3599999999999968</v>
      </c>
      <c r="O24" s="99">
        <f t="shared" si="8"/>
        <v>8.9500000000000135</v>
      </c>
      <c r="P24" s="99">
        <f t="shared" si="8"/>
        <v>11.570000000000014</v>
      </c>
      <c r="Q24" s="99">
        <f t="shared" si="8"/>
        <v>16.880000000000013</v>
      </c>
      <c r="R24" s="99">
        <f t="shared" si="8"/>
        <v>64.559999999999945</v>
      </c>
    </row>
    <row r="25" spans="1:18" ht="15" x14ac:dyDescent="0.25">
      <c r="A25" s="49">
        <v>21</v>
      </c>
      <c r="B25" s="99">
        <f t="shared" si="6"/>
        <v>7.4699999999999962</v>
      </c>
      <c r="C25" s="99">
        <f t="shared" si="6"/>
        <v>9.0800000000000143</v>
      </c>
      <c r="D25" s="99">
        <f t="shared" si="6"/>
        <v>11.720000000000015</v>
      </c>
      <c r="E25" s="99">
        <f t="shared" si="6"/>
        <v>17.090000000000014</v>
      </c>
      <c r="F25" s="99">
        <f t="shared" si="6"/>
        <v>65.219999999999942</v>
      </c>
      <c r="H25" s="99">
        <f t="shared" si="7"/>
        <v>7.4699999999999962</v>
      </c>
      <c r="I25" s="99">
        <f t="shared" si="7"/>
        <v>9.0800000000000143</v>
      </c>
      <c r="J25" s="99">
        <f t="shared" si="7"/>
        <v>11.720000000000015</v>
      </c>
      <c r="K25" s="99">
        <f t="shared" si="7"/>
        <v>17.090000000000014</v>
      </c>
      <c r="L25" s="99">
        <f t="shared" si="7"/>
        <v>65.219999999999942</v>
      </c>
      <c r="N25" s="99">
        <f t="shared" si="8"/>
        <v>7.4099999999999966</v>
      </c>
      <c r="O25" s="99">
        <f t="shared" si="8"/>
        <v>9.0000000000000142</v>
      </c>
      <c r="P25" s="99">
        <f t="shared" si="8"/>
        <v>11.620000000000015</v>
      </c>
      <c r="Q25" s="99">
        <f t="shared" si="8"/>
        <v>16.930000000000014</v>
      </c>
      <c r="R25" s="99">
        <f t="shared" si="8"/>
        <v>64.609999999999943</v>
      </c>
    </row>
    <row r="26" spans="1:18" ht="15" x14ac:dyDescent="0.25">
      <c r="A26" s="49">
        <v>22</v>
      </c>
      <c r="B26" s="99">
        <f t="shared" si="6"/>
        <v>7.519999999999996</v>
      </c>
      <c r="C26" s="99">
        <f t="shared" si="6"/>
        <v>9.130000000000015</v>
      </c>
      <c r="D26" s="99">
        <f t="shared" si="6"/>
        <v>11.770000000000016</v>
      </c>
      <c r="E26" s="99">
        <f t="shared" si="6"/>
        <v>17.140000000000015</v>
      </c>
      <c r="F26" s="99">
        <f t="shared" si="6"/>
        <v>65.269999999999939</v>
      </c>
      <c r="H26" s="99">
        <f t="shared" si="7"/>
        <v>7.519999999999996</v>
      </c>
      <c r="I26" s="99">
        <f t="shared" si="7"/>
        <v>9.130000000000015</v>
      </c>
      <c r="J26" s="99">
        <f t="shared" si="7"/>
        <v>11.770000000000016</v>
      </c>
      <c r="K26" s="99">
        <f t="shared" si="7"/>
        <v>17.140000000000015</v>
      </c>
      <c r="L26" s="99">
        <f t="shared" si="7"/>
        <v>65.269999999999939</v>
      </c>
      <c r="N26" s="99">
        <f t="shared" si="8"/>
        <v>7.4599999999999964</v>
      </c>
      <c r="O26" s="99">
        <f t="shared" si="8"/>
        <v>9.0500000000000149</v>
      </c>
      <c r="P26" s="99">
        <f t="shared" si="8"/>
        <v>11.670000000000016</v>
      </c>
      <c r="Q26" s="99">
        <f t="shared" si="8"/>
        <v>16.980000000000015</v>
      </c>
      <c r="R26" s="99">
        <f t="shared" si="8"/>
        <v>64.65999999999994</v>
      </c>
    </row>
    <row r="27" spans="1:18" ht="15" x14ac:dyDescent="0.25">
      <c r="A27" s="49">
        <v>23</v>
      </c>
      <c r="B27" s="99">
        <f t="shared" si="6"/>
        <v>7.5699999999999958</v>
      </c>
      <c r="C27" s="99">
        <f t="shared" si="6"/>
        <v>9.1800000000000157</v>
      </c>
      <c r="D27" s="99">
        <f t="shared" si="6"/>
        <v>11.820000000000016</v>
      </c>
      <c r="E27" s="99">
        <f t="shared" si="6"/>
        <v>17.190000000000015</v>
      </c>
      <c r="F27" s="99">
        <f t="shared" si="6"/>
        <v>65.319999999999936</v>
      </c>
      <c r="H27" s="99">
        <f t="shared" si="7"/>
        <v>7.5699999999999958</v>
      </c>
      <c r="I27" s="99">
        <f t="shared" si="7"/>
        <v>9.1800000000000157</v>
      </c>
      <c r="J27" s="99">
        <f t="shared" si="7"/>
        <v>11.820000000000016</v>
      </c>
      <c r="K27" s="99">
        <f t="shared" si="7"/>
        <v>17.190000000000015</v>
      </c>
      <c r="L27" s="99">
        <f t="shared" si="7"/>
        <v>65.319999999999936</v>
      </c>
      <c r="N27" s="99">
        <f t="shared" si="8"/>
        <v>7.5099999999999962</v>
      </c>
      <c r="O27" s="99">
        <f t="shared" si="8"/>
        <v>9.1000000000000156</v>
      </c>
      <c r="P27" s="99">
        <f t="shared" si="8"/>
        <v>11.720000000000017</v>
      </c>
      <c r="Q27" s="99">
        <f t="shared" si="8"/>
        <v>17.030000000000015</v>
      </c>
      <c r="R27" s="99">
        <f t="shared" si="8"/>
        <v>64.709999999999937</v>
      </c>
    </row>
    <row r="28" spans="1:18" ht="15" x14ac:dyDescent="0.25">
      <c r="A28" s="49">
        <v>24</v>
      </c>
      <c r="B28" s="99">
        <f t="shared" si="6"/>
        <v>7.6199999999999957</v>
      </c>
      <c r="C28" s="99">
        <f t="shared" si="6"/>
        <v>9.2300000000000164</v>
      </c>
      <c r="D28" s="99">
        <f t="shared" si="6"/>
        <v>11.870000000000017</v>
      </c>
      <c r="E28" s="99">
        <f t="shared" si="6"/>
        <v>17.240000000000016</v>
      </c>
      <c r="F28" s="99">
        <f t="shared" si="6"/>
        <v>65.369999999999933</v>
      </c>
      <c r="H28" s="99">
        <f t="shared" si="7"/>
        <v>7.6199999999999957</v>
      </c>
      <c r="I28" s="99">
        <f t="shared" si="7"/>
        <v>9.2300000000000164</v>
      </c>
      <c r="J28" s="99">
        <f t="shared" si="7"/>
        <v>11.870000000000017</v>
      </c>
      <c r="K28" s="99">
        <f t="shared" si="7"/>
        <v>17.240000000000016</v>
      </c>
      <c r="L28" s="99">
        <f t="shared" si="7"/>
        <v>65.369999999999933</v>
      </c>
      <c r="N28" s="99">
        <f t="shared" si="8"/>
        <v>7.5599999999999961</v>
      </c>
      <c r="O28" s="99">
        <f t="shared" si="8"/>
        <v>9.1500000000000163</v>
      </c>
      <c r="P28" s="99">
        <f t="shared" si="8"/>
        <v>11.770000000000017</v>
      </c>
      <c r="Q28" s="99">
        <f t="shared" si="8"/>
        <v>17.080000000000016</v>
      </c>
      <c r="R28" s="99">
        <f t="shared" si="8"/>
        <v>64.759999999999934</v>
      </c>
    </row>
    <row r="29" spans="1:18" ht="15" x14ac:dyDescent="0.25">
      <c r="A29" s="49">
        <v>25</v>
      </c>
      <c r="B29" s="99">
        <f t="shared" si="6"/>
        <v>7.6699999999999955</v>
      </c>
      <c r="C29" s="99">
        <f t="shared" si="6"/>
        <v>9.2800000000000171</v>
      </c>
      <c r="D29" s="99">
        <f t="shared" si="6"/>
        <v>11.920000000000018</v>
      </c>
      <c r="E29" s="99">
        <f t="shared" si="6"/>
        <v>17.290000000000017</v>
      </c>
      <c r="F29" s="99">
        <f t="shared" si="6"/>
        <v>65.419999999999931</v>
      </c>
      <c r="H29" s="99">
        <f t="shared" si="7"/>
        <v>7.6699999999999955</v>
      </c>
      <c r="I29" s="99">
        <f t="shared" si="7"/>
        <v>9.2800000000000171</v>
      </c>
      <c r="J29" s="99">
        <f t="shared" si="7"/>
        <v>11.920000000000018</v>
      </c>
      <c r="K29" s="99">
        <f t="shared" si="7"/>
        <v>17.290000000000017</v>
      </c>
      <c r="L29" s="99">
        <f t="shared" si="7"/>
        <v>65.419999999999931</v>
      </c>
      <c r="N29" s="99">
        <f t="shared" si="8"/>
        <v>7.6099999999999959</v>
      </c>
      <c r="O29" s="99">
        <f t="shared" si="8"/>
        <v>9.2000000000000171</v>
      </c>
      <c r="P29" s="99">
        <f t="shared" si="8"/>
        <v>11.820000000000018</v>
      </c>
      <c r="Q29" s="99">
        <f t="shared" si="8"/>
        <v>17.130000000000017</v>
      </c>
      <c r="R29" s="99">
        <f t="shared" si="8"/>
        <v>64.809999999999931</v>
      </c>
    </row>
    <row r="30" spans="1:18" ht="25.15" customHeight="1" x14ac:dyDescent="0.2"/>
    <row r="31" spans="1:18" ht="30" customHeight="1" x14ac:dyDescent="0.2">
      <c r="B31" s="283" t="s">
        <v>77</v>
      </c>
      <c r="C31" s="283"/>
      <c r="D31" s="283"/>
      <c r="E31" s="283"/>
      <c r="F31" s="283"/>
      <c r="G31" s="283"/>
      <c r="H31" s="283"/>
      <c r="I31" s="283"/>
      <c r="J31" s="283"/>
      <c r="K31" s="283"/>
      <c r="L31" s="283"/>
      <c r="M31" s="283"/>
      <c r="N31" s="283"/>
      <c r="O31" s="283"/>
      <c r="P31" s="283"/>
      <c r="Q31" s="283"/>
      <c r="R31" s="283"/>
    </row>
  </sheetData>
  <sheetProtection algorithmName="SHA-512" hashValue="QY72oax8v6YhAn/kGbSNY3krC10bNDIlMRWvgmxlaoNjN0420lcVp/PFheuRkGY3bOq9e6meBrTbziyeZ8BBDA==" saltValue="OOko/J9fZ9gGkQhKcoFBqQ==" spinCount="100000" sheet="1" objects="1" scenarios="1"/>
  <mergeCells count="2">
    <mergeCell ref="B1:R1"/>
    <mergeCell ref="B31:R31"/>
  </mergeCells>
  <pageMargins left="0.7" right="0.7" top="0.75" bottom="0.75" header="0.3" footer="0.3"/>
  <pageSetup scale="78" orientation="landscape" r:id="rId1"/>
  <headerFooter>
    <oddFooter>&amp;C&amp;A&amp;R&amp;N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1"/>
  <sheetViews>
    <sheetView workbookViewId="0">
      <selection activeCell="P23" sqref="P23"/>
    </sheetView>
  </sheetViews>
  <sheetFormatPr defaultRowHeight="12.75" x14ac:dyDescent="0.2"/>
  <cols>
    <col min="1" max="1" width="12.85546875" style="27" bestFit="1" customWidth="1"/>
    <col min="2" max="6" width="8.7109375" customWidth="1"/>
    <col min="7" max="7" width="5.7109375" customWidth="1"/>
    <col min="8" max="8" width="9.140625" bestFit="1" customWidth="1"/>
    <col min="9" max="12" width="8.7109375" customWidth="1"/>
    <col min="13" max="13" width="3.5703125" customWidth="1"/>
    <col min="14" max="14" width="8.7109375" customWidth="1"/>
  </cols>
  <sheetData>
    <row r="1" spans="1:18" ht="71.45" customHeight="1" x14ac:dyDescent="0.2">
      <c r="B1" s="285" t="s">
        <v>135</v>
      </c>
      <c r="C1" s="285"/>
      <c r="D1" s="285"/>
      <c r="E1" s="285"/>
      <c r="F1" s="285"/>
      <c r="G1" s="285"/>
      <c r="H1" s="285"/>
      <c r="I1" s="285"/>
      <c r="J1" s="285"/>
      <c r="K1" s="285"/>
      <c r="L1" s="285"/>
      <c r="M1" s="285"/>
      <c r="N1" s="285"/>
      <c r="O1" s="285"/>
      <c r="P1" s="285"/>
      <c r="Q1" s="285"/>
      <c r="R1" s="285"/>
    </row>
    <row r="2" spans="1:18" ht="12" customHeight="1" x14ac:dyDescent="0.2">
      <c r="B2" s="139"/>
      <c r="C2" s="139"/>
      <c r="D2" s="139"/>
      <c r="E2" s="139"/>
      <c r="F2" s="139"/>
      <c r="G2" s="139"/>
      <c r="H2" s="139"/>
      <c r="I2" s="139"/>
      <c r="J2" s="139"/>
      <c r="K2" s="139"/>
      <c r="L2" s="139"/>
      <c r="M2" s="139"/>
      <c r="N2" s="139"/>
      <c r="O2" s="139"/>
      <c r="P2" s="139"/>
      <c r="Q2" s="139"/>
      <c r="R2" s="139"/>
    </row>
    <row r="3" spans="1:18" ht="30" x14ac:dyDescent="0.25">
      <c r="A3" s="160" t="s">
        <v>48</v>
      </c>
      <c r="B3" s="105" t="s">
        <v>62</v>
      </c>
      <c r="C3" s="105" t="s">
        <v>63</v>
      </c>
      <c r="D3" s="105" t="s">
        <v>64</v>
      </c>
      <c r="E3" s="105" t="s">
        <v>65</v>
      </c>
      <c r="F3" s="105" t="s">
        <v>66</v>
      </c>
      <c r="G3" s="107"/>
      <c r="H3" s="105" t="s">
        <v>67</v>
      </c>
      <c r="I3" s="105" t="s">
        <v>68</v>
      </c>
      <c r="J3" s="105" t="s">
        <v>69</v>
      </c>
      <c r="K3" s="105" t="s">
        <v>70</v>
      </c>
      <c r="L3" s="105" t="s">
        <v>71</v>
      </c>
      <c r="M3" s="98"/>
      <c r="N3" s="105" t="s">
        <v>72</v>
      </c>
      <c r="O3" s="105" t="s">
        <v>73</v>
      </c>
      <c r="P3" s="105" t="s">
        <v>74</v>
      </c>
      <c r="Q3" s="105" t="s">
        <v>75</v>
      </c>
      <c r="R3" s="105" t="s">
        <v>76</v>
      </c>
    </row>
    <row r="4" spans="1:18" s="13" customFormat="1" x14ac:dyDescent="0.2">
      <c r="A4" s="161">
        <v>0</v>
      </c>
      <c r="B4" s="50">
        <v>43.39</v>
      </c>
      <c r="C4" s="50">
        <v>50.15</v>
      </c>
      <c r="D4" s="50">
        <v>61.38</v>
      </c>
      <c r="E4" s="50">
        <v>83.25</v>
      </c>
      <c r="F4" s="50">
        <v>157.6</v>
      </c>
      <c r="G4" s="102"/>
      <c r="H4" s="50">
        <v>33.479999999999997</v>
      </c>
      <c r="I4" s="50">
        <v>40.020000000000003</v>
      </c>
      <c r="J4" s="50">
        <v>50.97</v>
      </c>
      <c r="K4" s="51">
        <v>61.04</v>
      </c>
      <c r="L4" s="51">
        <v>155.63999999999999</v>
      </c>
      <c r="M4" s="108"/>
      <c r="N4" s="51">
        <v>23.62</v>
      </c>
      <c r="O4" s="51">
        <v>26.76</v>
      </c>
      <c r="P4" s="51">
        <v>31.26</v>
      </c>
      <c r="Q4" s="51">
        <v>49.02</v>
      </c>
      <c r="R4" s="51">
        <v>143.97</v>
      </c>
    </row>
    <row r="5" spans="1:18" x14ac:dyDescent="0.2">
      <c r="A5" s="161">
        <v>1</v>
      </c>
      <c r="B5" s="52">
        <f>+B4+0.05</f>
        <v>43.44</v>
      </c>
      <c r="C5" s="52">
        <f t="shared" ref="C5:F20" si="0">+C4+0.05</f>
        <v>50.199999999999996</v>
      </c>
      <c r="D5" s="52">
        <f t="shared" si="0"/>
        <v>61.43</v>
      </c>
      <c r="E5" s="52">
        <f t="shared" si="0"/>
        <v>83.3</v>
      </c>
      <c r="F5" s="52">
        <f t="shared" si="0"/>
        <v>157.65</v>
      </c>
      <c r="G5" s="101"/>
      <c r="H5" s="52">
        <f>+H4+0.05</f>
        <v>33.529999999999994</v>
      </c>
      <c r="I5" s="52">
        <f t="shared" ref="I5:L20" si="1">+I4+0.05</f>
        <v>40.07</v>
      </c>
      <c r="J5" s="52">
        <f t="shared" si="1"/>
        <v>51.019999999999996</v>
      </c>
      <c r="K5" s="52">
        <f t="shared" si="1"/>
        <v>61.089999999999996</v>
      </c>
      <c r="L5" s="52">
        <f t="shared" si="1"/>
        <v>155.69</v>
      </c>
      <c r="M5" s="101"/>
      <c r="N5" s="52">
        <f>+N4+0.05</f>
        <v>23.67</v>
      </c>
      <c r="O5" s="52">
        <f t="shared" ref="O5:R20" si="2">+O4+0.05</f>
        <v>26.810000000000002</v>
      </c>
      <c r="P5" s="52">
        <f t="shared" si="2"/>
        <v>31.310000000000002</v>
      </c>
      <c r="Q5" s="52">
        <f t="shared" si="2"/>
        <v>49.07</v>
      </c>
      <c r="R5" s="52">
        <f t="shared" si="2"/>
        <v>144.02000000000001</v>
      </c>
    </row>
    <row r="6" spans="1:18" x14ac:dyDescent="0.2">
      <c r="A6" s="106">
        <v>2</v>
      </c>
      <c r="B6" s="52">
        <f t="shared" ref="B6:F21" si="3">+B5+0.05</f>
        <v>43.489999999999995</v>
      </c>
      <c r="C6" s="52">
        <f t="shared" si="0"/>
        <v>50.249999999999993</v>
      </c>
      <c r="D6" s="52">
        <f t="shared" si="0"/>
        <v>61.48</v>
      </c>
      <c r="E6" s="52">
        <f t="shared" si="0"/>
        <v>83.35</v>
      </c>
      <c r="F6" s="52">
        <f t="shared" si="0"/>
        <v>157.70000000000002</v>
      </c>
      <c r="G6" s="101"/>
      <c r="H6" s="52">
        <f t="shared" ref="H6:L21" si="4">+H5+0.05</f>
        <v>33.579999999999991</v>
      </c>
      <c r="I6" s="52">
        <f t="shared" si="1"/>
        <v>40.119999999999997</v>
      </c>
      <c r="J6" s="52">
        <f t="shared" si="1"/>
        <v>51.069999999999993</v>
      </c>
      <c r="K6" s="52">
        <f t="shared" si="1"/>
        <v>61.139999999999993</v>
      </c>
      <c r="L6" s="52">
        <f t="shared" si="1"/>
        <v>155.74</v>
      </c>
      <c r="M6" s="101"/>
      <c r="N6" s="52">
        <f t="shared" ref="N6:R21" si="5">+N5+0.05</f>
        <v>23.720000000000002</v>
      </c>
      <c r="O6" s="52">
        <f t="shared" si="2"/>
        <v>26.860000000000003</v>
      </c>
      <c r="P6" s="52">
        <f t="shared" si="2"/>
        <v>31.360000000000003</v>
      </c>
      <c r="Q6" s="52">
        <f t="shared" si="2"/>
        <v>49.12</v>
      </c>
      <c r="R6" s="52">
        <f t="shared" si="2"/>
        <v>144.07000000000002</v>
      </c>
    </row>
    <row r="7" spans="1:18" x14ac:dyDescent="0.2">
      <c r="A7" s="106">
        <v>3</v>
      </c>
      <c r="B7" s="52">
        <f t="shared" si="3"/>
        <v>43.539999999999992</v>
      </c>
      <c r="C7" s="52">
        <f t="shared" si="0"/>
        <v>50.29999999999999</v>
      </c>
      <c r="D7" s="52">
        <f t="shared" si="0"/>
        <v>61.529999999999994</v>
      </c>
      <c r="E7" s="52">
        <f t="shared" si="0"/>
        <v>83.399999999999991</v>
      </c>
      <c r="F7" s="52">
        <f t="shared" si="0"/>
        <v>157.75000000000003</v>
      </c>
      <c r="G7" s="101"/>
      <c r="H7" s="52">
        <f t="shared" si="4"/>
        <v>33.629999999999988</v>
      </c>
      <c r="I7" s="52">
        <f t="shared" si="1"/>
        <v>40.169999999999995</v>
      </c>
      <c r="J7" s="52">
        <f t="shared" si="1"/>
        <v>51.11999999999999</v>
      </c>
      <c r="K7" s="52">
        <f t="shared" si="1"/>
        <v>61.189999999999991</v>
      </c>
      <c r="L7" s="52">
        <f t="shared" si="1"/>
        <v>155.79000000000002</v>
      </c>
      <c r="M7" s="101"/>
      <c r="N7" s="52">
        <f t="shared" si="5"/>
        <v>23.770000000000003</v>
      </c>
      <c r="O7" s="52">
        <f t="shared" si="2"/>
        <v>26.910000000000004</v>
      </c>
      <c r="P7" s="52">
        <f t="shared" si="2"/>
        <v>31.410000000000004</v>
      </c>
      <c r="Q7" s="52">
        <f t="shared" si="2"/>
        <v>49.169999999999995</v>
      </c>
      <c r="R7" s="52">
        <f t="shared" si="2"/>
        <v>144.12000000000003</v>
      </c>
    </row>
    <row r="8" spans="1:18" x14ac:dyDescent="0.2">
      <c r="A8" s="106">
        <v>4</v>
      </c>
      <c r="B8" s="52">
        <f t="shared" si="3"/>
        <v>43.589999999999989</v>
      </c>
      <c r="C8" s="52">
        <f t="shared" si="0"/>
        <v>50.349999999999987</v>
      </c>
      <c r="D8" s="52">
        <f t="shared" si="0"/>
        <v>61.579999999999991</v>
      </c>
      <c r="E8" s="52">
        <f t="shared" si="0"/>
        <v>83.449999999999989</v>
      </c>
      <c r="F8" s="52">
        <f t="shared" si="0"/>
        <v>157.80000000000004</v>
      </c>
      <c r="G8" s="101"/>
      <c r="H8" s="52">
        <f t="shared" si="4"/>
        <v>33.679999999999986</v>
      </c>
      <c r="I8" s="52">
        <f t="shared" si="1"/>
        <v>40.219999999999992</v>
      </c>
      <c r="J8" s="52">
        <f t="shared" si="1"/>
        <v>51.169999999999987</v>
      </c>
      <c r="K8" s="52">
        <f t="shared" si="1"/>
        <v>61.239999999999988</v>
      </c>
      <c r="L8" s="52">
        <f t="shared" si="1"/>
        <v>155.84000000000003</v>
      </c>
      <c r="M8" s="101"/>
      <c r="N8" s="52">
        <f t="shared" si="5"/>
        <v>23.820000000000004</v>
      </c>
      <c r="O8" s="52">
        <f t="shared" si="2"/>
        <v>26.960000000000004</v>
      </c>
      <c r="P8" s="52">
        <f t="shared" si="2"/>
        <v>31.460000000000004</v>
      </c>
      <c r="Q8" s="52">
        <f t="shared" si="2"/>
        <v>49.219999999999992</v>
      </c>
      <c r="R8" s="52">
        <f t="shared" si="2"/>
        <v>144.17000000000004</v>
      </c>
    </row>
    <row r="9" spans="1:18" x14ac:dyDescent="0.2">
      <c r="A9" s="106">
        <v>5</v>
      </c>
      <c r="B9" s="52">
        <f t="shared" si="3"/>
        <v>43.639999999999986</v>
      </c>
      <c r="C9" s="52">
        <f t="shared" si="0"/>
        <v>50.399999999999984</v>
      </c>
      <c r="D9" s="52">
        <f t="shared" si="0"/>
        <v>61.629999999999988</v>
      </c>
      <c r="E9" s="52">
        <f t="shared" si="0"/>
        <v>83.499999999999986</v>
      </c>
      <c r="F9" s="52">
        <f t="shared" si="0"/>
        <v>157.85000000000005</v>
      </c>
      <c r="G9" s="101"/>
      <c r="H9" s="52">
        <f t="shared" si="4"/>
        <v>33.729999999999983</v>
      </c>
      <c r="I9" s="52">
        <f t="shared" si="1"/>
        <v>40.269999999999989</v>
      </c>
      <c r="J9" s="52">
        <f t="shared" si="1"/>
        <v>51.219999999999985</v>
      </c>
      <c r="K9" s="52">
        <f t="shared" si="1"/>
        <v>61.289999999999985</v>
      </c>
      <c r="L9" s="52">
        <f t="shared" si="1"/>
        <v>155.89000000000004</v>
      </c>
      <c r="M9" s="101"/>
      <c r="N9" s="52">
        <f t="shared" si="5"/>
        <v>23.870000000000005</v>
      </c>
      <c r="O9" s="52">
        <f t="shared" si="2"/>
        <v>27.010000000000005</v>
      </c>
      <c r="P9" s="52">
        <f t="shared" si="2"/>
        <v>31.510000000000005</v>
      </c>
      <c r="Q9" s="52">
        <f t="shared" si="2"/>
        <v>49.269999999999989</v>
      </c>
      <c r="R9" s="52">
        <f t="shared" si="2"/>
        <v>144.22000000000006</v>
      </c>
    </row>
    <row r="10" spans="1:18" x14ac:dyDescent="0.2">
      <c r="A10" s="106">
        <v>6</v>
      </c>
      <c r="B10" s="52">
        <f t="shared" si="3"/>
        <v>43.689999999999984</v>
      </c>
      <c r="C10" s="52">
        <f t="shared" si="0"/>
        <v>50.449999999999982</v>
      </c>
      <c r="D10" s="52">
        <f t="shared" si="0"/>
        <v>61.679999999999986</v>
      </c>
      <c r="E10" s="52">
        <f t="shared" si="0"/>
        <v>83.549999999999983</v>
      </c>
      <c r="F10" s="52">
        <f t="shared" si="0"/>
        <v>157.90000000000006</v>
      </c>
      <c r="G10" s="101"/>
      <c r="H10" s="52">
        <f t="shared" si="4"/>
        <v>33.77999999999998</v>
      </c>
      <c r="I10" s="52">
        <f t="shared" si="1"/>
        <v>40.319999999999986</v>
      </c>
      <c r="J10" s="52">
        <f t="shared" si="1"/>
        <v>51.269999999999982</v>
      </c>
      <c r="K10" s="52">
        <f t="shared" si="1"/>
        <v>61.339999999999982</v>
      </c>
      <c r="L10" s="52">
        <f t="shared" si="1"/>
        <v>155.94000000000005</v>
      </c>
      <c r="M10" s="101"/>
      <c r="N10" s="52">
        <f t="shared" si="5"/>
        <v>23.920000000000005</v>
      </c>
      <c r="O10" s="52">
        <f t="shared" si="2"/>
        <v>27.060000000000006</v>
      </c>
      <c r="P10" s="52">
        <f t="shared" si="2"/>
        <v>31.560000000000006</v>
      </c>
      <c r="Q10" s="52">
        <f t="shared" si="2"/>
        <v>49.319999999999986</v>
      </c>
      <c r="R10" s="52">
        <f t="shared" si="2"/>
        <v>144.27000000000007</v>
      </c>
    </row>
    <row r="11" spans="1:18" x14ac:dyDescent="0.2">
      <c r="A11" s="106">
        <v>7</v>
      </c>
      <c r="B11" s="52">
        <f t="shared" si="3"/>
        <v>43.739999999999981</v>
      </c>
      <c r="C11" s="52">
        <f t="shared" si="0"/>
        <v>50.499999999999979</v>
      </c>
      <c r="D11" s="52">
        <f t="shared" si="0"/>
        <v>61.729999999999983</v>
      </c>
      <c r="E11" s="52">
        <f t="shared" si="0"/>
        <v>83.59999999999998</v>
      </c>
      <c r="F11" s="52">
        <f t="shared" si="0"/>
        <v>157.95000000000007</v>
      </c>
      <c r="G11" s="101"/>
      <c r="H11" s="52">
        <f t="shared" si="4"/>
        <v>33.829999999999977</v>
      </c>
      <c r="I11" s="52">
        <f t="shared" si="1"/>
        <v>40.369999999999983</v>
      </c>
      <c r="J11" s="52">
        <f t="shared" si="1"/>
        <v>51.319999999999979</v>
      </c>
      <c r="K11" s="52">
        <f t="shared" si="1"/>
        <v>61.389999999999979</v>
      </c>
      <c r="L11" s="52">
        <f t="shared" si="1"/>
        <v>155.99000000000007</v>
      </c>
      <c r="M11" s="101"/>
      <c r="N11" s="52">
        <f t="shared" si="5"/>
        <v>23.970000000000006</v>
      </c>
      <c r="O11" s="52">
        <f t="shared" si="2"/>
        <v>27.110000000000007</v>
      </c>
      <c r="P11" s="52">
        <f t="shared" si="2"/>
        <v>31.610000000000007</v>
      </c>
      <c r="Q11" s="52">
        <f t="shared" si="2"/>
        <v>49.369999999999983</v>
      </c>
      <c r="R11" s="52">
        <f t="shared" si="2"/>
        <v>144.32000000000008</v>
      </c>
    </row>
    <row r="12" spans="1:18" x14ac:dyDescent="0.2">
      <c r="A12" s="106">
        <v>8</v>
      </c>
      <c r="B12" s="52">
        <f t="shared" si="3"/>
        <v>43.789999999999978</v>
      </c>
      <c r="C12" s="52">
        <f t="shared" si="0"/>
        <v>50.549999999999976</v>
      </c>
      <c r="D12" s="52">
        <f t="shared" si="0"/>
        <v>61.77999999999998</v>
      </c>
      <c r="E12" s="52">
        <f t="shared" si="0"/>
        <v>83.649999999999977</v>
      </c>
      <c r="F12" s="52">
        <f t="shared" si="0"/>
        <v>158.00000000000009</v>
      </c>
      <c r="G12" s="101"/>
      <c r="H12" s="52">
        <f t="shared" si="4"/>
        <v>33.879999999999974</v>
      </c>
      <c r="I12" s="52">
        <f t="shared" si="1"/>
        <v>40.41999999999998</v>
      </c>
      <c r="J12" s="52">
        <f t="shared" si="1"/>
        <v>51.369999999999976</v>
      </c>
      <c r="K12" s="52">
        <f t="shared" si="1"/>
        <v>61.439999999999976</v>
      </c>
      <c r="L12" s="52">
        <f t="shared" si="1"/>
        <v>156.04000000000008</v>
      </c>
      <c r="M12" s="101"/>
      <c r="N12" s="52">
        <f t="shared" si="5"/>
        <v>24.020000000000007</v>
      </c>
      <c r="O12" s="52">
        <f t="shared" si="2"/>
        <v>27.160000000000007</v>
      </c>
      <c r="P12" s="52">
        <f t="shared" si="2"/>
        <v>31.660000000000007</v>
      </c>
      <c r="Q12" s="52">
        <f t="shared" si="2"/>
        <v>49.41999999999998</v>
      </c>
      <c r="R12" s="52">
        <f t="shared" si="2"/>
        <v>144.37000000000009</v>
      </c>
    </row>
    <row r="13" spans="1:18" x14ac:dyDescent="0.2">
      <c r="A13" s="106">
        <v>9</v>
      </c>
      <c r="B13" s="52">
        <f t="shared" si="3"/>
        <v>43.839999999999975</v>
      </c>
      <c r="C13" s="52">
        <f t="shared" si="0"/>
        <v>50.599999999999973</v>
      </c>
      <c r="D13" s="52">
        <f t="shared" si="0"/>
        <v>61.829999999999977</v>
      </c>
      <c r="E13" s="52">
        <f t="shared" si="0"/>
        <v>83.699999999999974</v>
      </c>
      <c r="F13" s="52">
        <f t="shared" si="0"/>
        <v>158.0500000000001</v>
      </c>
      <c r="G13" s="101"/>
      <c r="H13" s="52">
        <f t="shared" si="4"/>
        <v>33.929999999999971</v>
      </c>
      <c r="I13" s="52">
        <f t="shared" si="1"/>
        <v>40.469999999999978</v>
      </c>
      <c r="J13" s="52">
        <f t="shared" si="1"/>
        <v>51.419999999999973</v>
      </c>
      <c r="K13" s="52">
        <f t="shared" si="1"/>
        <v>61.489999999999974</v>
      </c>
      <c r="L13" s="52">
        <f t="shared" si="1"/>
        <v>156.09000000000009</v>
      </c>
      <c r="M13" s="101"/>
      <c r="N13" s="52">
        <f t="shared" si="5"/>
        <v>24.070000000000007</v>
      </c>
      <c r="O13" s="52">
        <f t="shared" si="2"/>
        <v>27.210000000000008</v>
      </c>
      <c r="P13" s="52">
        <f t="shared" si="2"/>
        <v>31.710000000000008</v>
      </c>
      <c r="Q13" s="52">
        <f t="shared" si="2"/>
        <v>49.469999999999978</v>
      </c>
      <c r="R13" s="52">
        <f t="shared" si="2"/>
        <v>144.4200000000001</v>
      </c>
    </row>
    <row r="14" spans="1:18" x14ac:dyDescent="0.2">
      <c r="A14" s="106">
        <v>10</v>
      </c>
      <c r="B14" s="52">
        <f t="shared" si="3"/>
        <v>43.889999999999972</v>
      </c>
      <c r="C14" s="52">
        <f t="shared" si="0"/>
        <v>50.64999999999997</v>
      </c>
      <c r="D14" s="52">
        <f t="shared" si="0"/>
        <v>61.879999999999974</v>
      </c>
      <c r="E14" s="52">
        <f t="shared" si="0"/>
        <v>83.749999999999972</v>
      </c>
      <c r="F14" s="52">
        <f t="shared" si="0"/>
        <v>158.10000000000011</v>
      </c>
      <c r="G14" s="101"/>
      <c r="H14" s="52">
        <f t="shared" si="4"/>
        <v>33.979999999999968</v>
      </c>
      <c r="I14" s="52">
        <f t="shared" si="1"/>
        <v>40.519999999999975</v>
      </c>
      <c r="J14" s="52">
        <f t="shared" si="1"/>
        <v>51.46999999999997</v>
      </c>
      <c r="K14" s="52">
        <f t="shared" si="1"/>
        <v>61.539999999999971</v>
      </c>
      <c r="L14" s="52">
        <f t="shared" si="1"/>
        <v>156.1400000000001</v>
      </c>
      <c r="M14" s="101"/>
      <c r="N14" s="52">
        <f t="shared" si="5"/>
        <v>24.120000000000008</v>
      </c>
      <c r="O14" s="52">
        <f t="shared" si="2"/>
        <v>27.260000000000009</v>
      </c>
      <c r="P14" s="52">
        <f t="shared" si="2"/>
        <v>31.760000000000009</v>
      </c>
      <c r="Q14" s="52">
        <f t="shared" si="2"/>
        <v>49.519999999999975</v>
      </c>
      <c r="R14" s="52">
        <f t="shared" si="2"/>
        <v>144.47000000000011</v>
      </c>
    </row>
    <row r="15" spans="1:18" x14ac:dyDescent="0.2">
      <c r="A15" s="106">
        <v>11</v>
      </c>
      <c r="B15" s="52">
        <f t="shared" si="3"/>
        <v>43.939999999999969</v>
      </c>
      <c r="C15" s="52">
        <f t="shared" si="0"/>
        <v>50.699999999999967</v>
      </c>
      <c r="D15" s="52">
        <f t="shared" si="0"/>
        <v>61.929999999999971</v>
      </c>
      <c r="E15" s="52">
        <f t="shared" si="0"/>
        <v>83.799999999999969</v>
      </c>
      <c r="F15" s="52">
        <f t="shared" si="0"/>
        <v>158.15000000000012</v>
      </c>
      <c r="G15" s="101"/>
      <c r="H15" s="52">
        <f t="shared" si="4"/>
        <v>34.029999999999966</v>
      </c>
      <c r="I15" s="52">
        <f t="shared" si="1"/>
        <v>40.569999999999972</v>
      </c>
      <c r="J15" s="52">
        <f t="shared" si="1"/>
        <v>51.519999999999968</v>
      </c>
      <c r="K15" s="52">
        <f t="shared" si="1"/>
        <v>61.589999999999968</v>
      </c>
      <c r="L15" s="52">
        <f t="shared" si="1"/>
        <v>156.19000000000011</v>
      </c>
      <c r="M15" s="101"/>
      <c r="N15" s="52">
        <f t="shared" si="5"/>
        <v>24.170000000000009</v>
      </c>
      <c r="O15" s="52">
        <f t="shared" si="2"/>
        <v>27.310000000000009</v>
      </c>
      <c r="P15" s="52">
        <f t="shared" si="2"/>
        <v>31.810000000000009</v>
      </c>
      <c r="Q15" s="52">
        <f t="shared" si="2"/>
        <v>49.569999999999972</v>
      </c>
      <c r="R15" s="52">
        <f t="shared" si="2"/>
        <v>144.52000000000012</v>
      </c>
    </row>
    <row r="16" spans="1:18" x14ac:dyDescent="0.2">
      <c r="A16" s="106">
        <v>12</v>
      </c>
      <c r="B16" s="52">
        <f t="shared" si="3"/>
        <v>43.989999999999966</v>
      </c>
      <c r="C16" s="52">
        <f t="shared" si="0"/>
        <v>50.749999999999964</v>
      </c>
      <c r="D16" s="52">
        <f t="shared" si="0"/>
        <v>61.979999999999968</v>
      </c>
      <c r="E16" s="52">
        <f t="shared" si="0"/>
        <v>83.849999999999966</v>
      </c>
      <c r="F16" s="52">
        <f t="shared" si="0"/>
        <v>158.20000000000013</v>
      </c>
      <c r="G16" s="101"/>
      <c r="H16" s="52">
        <f t="shared" si="4"/>
        <v>34.079999999999963</v>
      </c>
      <c r="I16" s="52">
        <f t="shared" si="1"/>
        <v>40.619999999999969</v>
      </c>
      <c r="J16" s="52">
        <f t="shared" si="1"/>
        <v>51.569999999999965</v>
      </c>
      <c r="K16" s="52">
        <f t="shared" si="1"/>
        <v>61.639999999999965</v>
      </c>
      <c r="L16" s="52">
        <f t="shared" si="1"/>
        <v>156.24000000000012</v>
      </c>
      <c r="M16" s="101"/>
      <c r="N16" s="52">
        <f t="shared" si="5"/>
        <v>24.22000000000001</v>
      </c>
      <c r="O16" s="52">
        <f t="shared" si="2"/>
        <v>27.36000000000001</v>
      </c>
      <c r="P16" s="52">
        <f t="shared" si="2"/>
        <v>31.86000000000001</v>
      </c>
      <c r="Q16" s="52">
        <f t="shared" si="2"/>
        <v>49.619999999999969</v>
      </c>
      <c r="R16" s="52">
        <f t="shared" si="2"/>
        <v>144.57000000000014</v>
      </c>
    </row>
    <row r="17" spans="1:18" x14ac:dyDescent="0.2">
      <c r="A17" s="106">
        <v>13</v>
      </c>
      <c r="B17" s="52">
        <f t="shared" si="3"/>
        <v>44.039999999999964</v>
      </c>
      <c r="C17" s="52">
        <f t="shared" si="0"/>
        <v>50.799999999999962</v>
      </c>
      <c r="D17" s="52">
        <f t="shared" si="0"/>
        <v>62.029999999999966</v>
      </c>
      <c r="E17" s="52">
        <f t="shared" si="0"/>
        <v>83.899999999999963</v>
      </c>
      <c r="F17" s="52">
        <f t="shared" si="0"/>
        <v>158.25000000000014</v>
      </c>
      <c r="G17" s="101"/>
      <c r="H17" s="52">
        <f t="shared" si="4"/>
        <v>34.12999999999996</v>
      </c>
      <c r="I17" s="52">
        <f t="shared" si="1"/>
        <v>40.669999999999966</v>
      </c>
      <c r="J17" s="52">
        <f t="shared" si="1"/>
        <v>51.619999999999962</v>
      </c>
      <c r="K17" s="52">
        <f t="shared" si="1"/>
        <v>61.689999999999962</v>
      </c>
      <c r="L17" s="52">
        <f t="shared" si="1"/>
        <v>156.29000000000013</v>
      </c>
      <c r="M17" s="101"/>
      <c r="N17" s="52">
        <f t="shared" si="5"/>
        <v>24.27000000000001</v>
      </c>
      <c r="O17" s="52">
        <f t="shared" si="2"/>
        <v>27.410000000000011</v>
      </c>
      <c r="P17" s="52">
        <f t="shared" si="2"/>
        <v>31.910000000000011</v>
      </c>
      <c r="Q17" s="52">
        <f t="shared" si="2"/>
        <v>49.669999999999966</v>
      </c>
      <c r="R17" s="52">
        <f t="shared" si="2"/>
        <v>144.62000000000015</v>
      </c>
    </row>
    <row r="18" spans="1:18" x14ac:dyDescent="0.2">
      <c r="A18" s="106">
        <v>14</v>
      </c>
      <c r="B18" s="52">
        <f t="shared" si="3"/>
        <v>44.089999999999961</v>
      </c>
      <c r="C18" s="52">
        <f t="shared" si="0"/>
        <v>50.849999999999959</v>
      </c>
      <c r="D18" s="52">
        <f t="shared" si="0"/>
        <v>62.079999999999963</v>
      </c>
      <c r="E18" s="52">
        <f t="shared" si="0"/>
        <v>83.94999999999996</v>
      </c>
      <c r="F18" s="52">
        <f t="shared" si="0"/>
        <v>158.30000000000015</v>
      </c>
      <c r="G18" s="101"/>
      <c r="H18" s="52">
        <f t="shared" si="4"/>
        <v>34.179999999999957</v>
      </c>
      <c r="I18" s="52">
        <f t="shared" si="1"/>
        <v>40.719999999999963</v>
      </c>
      <c r="J18" s="52">
        <f t="shared" si="1"/>
        <v>51.669999999999959</v>
      </c>
      <c r="K18" s="52">
        <f t="shared" si="1"/>
        <v>61.739999999999959</v>
      </c>
      <c r="L18" s="52">
        <f t="shared" si="1"/>
        <v>156.34000000000015</v>
      </c>
      <c r="M18" s="101"/>
      <c r="N18" s="52">
        <f t="shared" si="5"/>
        <v>24.320000000000011</v>
      </c>
      <c r="O18" s="52">
        <f t="shared" si="2"/>
        <v>27.460000000000012</v>
      </c>
      <c r="P18" s="52">
        <f t="shared" si="2"/>
        <v>31.960000000000012</v>
      </c>
      <c r="Q18" s="52">
        <f t="shared" si="2"/>
        <v>49.719999999999963</v>
      </c>
      <c r="R18" s="52">
        <f t="shared" si="2"/>
        <v>144.67000000000016</v>
      </c>
    </row>
    <row r="19" spans="1:18" x14ac:dyDescent="0.2">
      <c r="A19" s="106">
        <v>15</v>
      </c>
      <c r="B19" s="52">
        <f t="shared" si="3"/>
        <v>44.139999999999958</v>
      </c>
      <c r="C19" s="52">
        <f t="shared" si="0"/>
        <v>50.899999999999956</v>
      </c>
      <c r="D19" s="52">
        <f t="shared" si="0"/>
        <v>62.12999999999996</v>
      </c>
      <c r="E19" s="52">
        <f t="shared" si="0"/>
        <v>83.999999999999957</v>
      </c>
      <c r="F19" s="52">
        <f t="shared" si="0"/>
        <v>158.35000000000016</v>
      </c>
      <c r="G19" s="101"/>
      <c r="H19" s="52">
        <f t="shared" si="4"/>
        <v>34.229999999999954</v>
      </c>
      <c r="I19" s="52">
        <f t="shared" si="1"/>
        <v>40.76999999999996</v>
      </c>
      <c r="J19" s="52">
        <f t="shared" si="1"/>
        <v>51.719999999999956</v>
      </c>
      <c r="K19" s="52">
        <f t="shared" si="1"/>
        <v>61.789999999999957</v>
      </c>
      <c r="L19" s="52">
        <f t="shared" si="1"/>
        <v>156.39000000000016</v>
      </c>
      <c r="M19" s="101"/>
      <c r="N19" s="52">
        <f t="shared" si="5"/>
        <v>24.370000000000012</v>
      </c>
      <c r="O19" s="52">
        <f t="shared" si="2"/>
        <v>27.510000000000012</v>
      </c>
      <c r="P19" s="52">
        <f t="shared" si="2"/>
        <v>32.010000000000012</v>
      </c>
      <c r="Q19" s="52">
        <f t="shared" si="2"/>
        <v>49.76999999999996</v>
      </c>
      <c r="R19" s="52">
        <f t="shared" si="2"/>
        <v>144.72000000000017</v>
      </c>
    </row>
    <row r="20" spans="1:18" x14ac:dyDescent="0.2">
      <c r="A20" s="106">
        <v>16</v>
      </c>
      <c r="B20" s="52">
        <f t="shared" si="3"/>
        <v>44.189999999999955</v>
      </c>
      <c r="C20" s="52">
        <f t="shared" si="0"/>
        <v>50.949999999999953</v>
      </c>
      <c r="D20" s="52">
        <f t="shared" si="0"/>
        <v>62.179999999999957</v>
      </c>
      <c r="E20" s="52">
        <f t="shared" si="0"/>
        <v>84.049999999999955</v>
      </c>
      <c r="F20" s="52">
        <f t="shared" si="0"/>
        <v>158.40000000000018</v>
      </c>
      <c r="G20" s="101"/>
      <c r="H20" s="52">
        <f t="shared" si="4"/>
        <v>34.279999999999951</v>
      </c>
      <c r="I20" s="52">
        <f t="shared" si="1"/>
        <v>40.819999999999958</v>
      </c>
      <c r="J20" s="52">
        <f t="shared" si="1"/>
        <v>51.769999999999953</v>
      </c>
      <c r="K20" s="52">
        <f t="shared" si="1"/>
        <v>61.839999999999954</v>
      </c>
      <c r="L20" s="52">
        <f t="shared" si="1"/>
        <v>156.44000000000017</v>
      </c>
      <c r="M20" s="101"/>
      <c r="N20" s="52">
        <f t="shared" si="5"/>
        <v>24.420000000000012</v>
      </c>
      <c r="O20" s="52">
        <f t="shared" si="2"/>
        <v>27.560000000000013</v>
      </c>
      <c r="P20" s="52">
        <f t="shared" si="2"/>
        <v>32.060000000000009</v>
      </c>
      <c r="Q20" s="52">
        <f t="shared" si="2"/>
        <v>49.819999999999958</v>
      </c>
      <c r="R20" s="52">
        <f t="shared" si="2"/>
        <v>144.77000000000018</v>
      </c>
    </row>
    <row r="21" spans="1:18" x14ac:dyDescent="0.2">
      <c r="A21" s="106">
        <v>17</v>
      </c>
      <c r="B21" s="52">
        <f t="shared" si="3"/>
        <v>44.239999999999952</v>
      </c>
      <c r="C21" s="52">
        <f t="shared" si="3"/>
        <v>50.99999999999995</v>
      </c>
      <c r="D21" s="52">
        <f t="shared" si="3"/>
        <v>62.229999999999954</v>
      </c>
      <c r="E21" s="52">
        <f t="shared" si="3"/>
        <v>84.099999999999952</v>
      </c>
      <c r="F21" s="52">
        <f t="shared" si="3"/>
        <v>158.45000000000019</v>
      </c>
      <c r="G21" s="101"/>
      <c r="H21" s="52">
        <f t="shared" si="4"/>
        <v>34.329999999999949</v>
      </c>
      <c r="I21" s="52">
        <f t="shared" si="4"/>
        <v>40.869999999999955</v>
      </c>
      <c r="J21" s="52">
        <f t="shared" si="4"/>
        <v>51.819999999999951</v>
      </c>
      <c r="K21" s="52">
        <f t="shared" si="4"/>
        <v>61.889999999999951</v>
      </c>
      <c r="L21" s="52">
        <f t="shared" si="4"/>
        <v>156.49000000000018</v>
      </c>
      <c r="M21" s="101"/>
      <c r="N21" s="52">
        <f t="shared" si="5"/>
        <v>24.470000000000013</v>
      </c>
      <c r="O21" s="52">
        <f t="shared" si="5"/>
        <v>27.610000000000014</v>
      </c>
      <c r="P21" s="52">
        <f t="shared" si="5"/>
        <v>32.110000000000007</v>
      </c>
      <c r="Q21" s="52">
        <f t="shared" si="5"/>
        <v>49.869999999999955</v>
      </c>
      <c r="R21" s="52">
        <f t="shared" si="5"/>
        <v>144.82000000000019</v>
      </c>
    </row>
    <row r="22" spans="1:18" x14ac:dyDescent="0.2">
      <c r="A22" s="106">
        <v>18</v>
      </c>
      <c r="B22" s="52">
        <f t="shared" ref="B22:F29" si="6">+B21+0.05</f>
        <v>44.289999999999949</v>
      </c>
      <c r="C22" s="52">
        <f t="shared" si="6"/>
        <v>51.049999999999947</v>
      </c>
      <c r="D22" s="52">
        <f t="shared" si="6"/>
        <v>62.279999999999951</v>
      </c>
      <c r="E22" s="52">
        <f t="shared" si="6"/>
        <v>84.149999999999949</v>
      </c>
      <c r="F22" s="52">
        <f t="shared" si="6"/>
        <v>158.5000000000002</v>
      </c>
      <c r="G22" s="101"/>
      <c r="H22" s="52">
        <f t="shared" ref="H22:L29" si="7">+H21+0.05</f>
        <v>34.379999999999946</v>
      </c>
      <c r="I22" s="52">
        <f t="shared" si="7"/>
        <v>40.919999999999952</v>
      </c>
      <c r="J22" s="52">
        <f t="shared" si="7"/>
        <v>51.869999999999948</v>
      </c>
      <c r="K22" s="52">
        <f t="shared" si="7"/>
        <v>61.939999999999948</v>
      </c>
      <c r="L22" s="52">
        <f t="shared" si="7"/>
        <v>156.54000000000019</v>
      </c>
      <c r="M22" s="101"/>
      <c r="N22" s="52">
        <f t="shared" ref="N22:R29" si="8">+N21+0.05</f>
        <v>24.520000000000014</v>
      </c>
      <c r="O22" s="52">
        <f t="shared" si="8"/>
        <v>27.660000000000014</v>
      </c>
      <c r="P22" s="52">
        <f t="shared" si="8"/>
        <v>32.160000000000004</v>
      </c>
      <c r="Q22" s="52">
        <f t="shared" si="8"/>
        <v>49.919999999999952</v>
      </c>
      <c r="R22" s="52">
        <f t="shared" si="8"/>
        <v>144.8700000000002</v>
      </c>
    </row>
    <row r="23" spans="1:18" x14ac:dyDescent="0.2">
      <c r="A23" s="106">
        <v>19</v>
      </c>
      <c r="B23" s="52">
        <f t="shared" si="6"/>
        <v>44.339999999999947</v>
      </c>
      <c r="C23" s="52">
        <f t="shared" si="6"/>
        <v>51.099999999999945</v>
      </c>
      <c r="D23" s="52">
        <f t="shared" si="6"/>
        <v>62.329999999999949</v>
      </c>
      <c r="E23" s="52">
        <f t="shared" si="6"/>
        <v>84.199999999999946</v>
      </c>
      <c r="F23" s="52">
        <f t="shared" si="6"/>
        <v>158.55000000000021</v>
      </c>
      <c r="G23" s="101"/>
      <c r="H23" s="52">
        <f t="shared" si="7"/>
        <v>34.429999999999943</v>
      </c>
      <c r="I23" s="52">
        <f t="shared" si="7"/>
        <v>40.969999999999949</v>
      </c>
      <c r="J23" s="52">
        <f t="shared" si="7"/>
        <v>51.919999999999945</v>
      </c>
      <c r="K23" s="52">
        <f t="shared" si="7"/>
        <v>61.989999999999945</v>
      </c>
      <c r="L23" s="52">
        <f t="shared" si="7"/>
        <v>156.5900000000002</v>
      </c>
      <c r="M23" s="101"/>
      <c r="N23" s="52">
        <f t="shared" si="8"/>
        <v>24.570000000000014</v>
      </c>
      <c r="O23" s="52">
        <f t="shared" si="8"/>
        <v>27.710000000000015</v>
      </c>
      <c r="P23" s="52">
        <f t="shared" si="8"/>
        <v>32.21</v>
      </c>
      <c r="Q23" s="52">
        <f t="shared" si="8"/>
        <v>49.969999999999949</v>
      </c>
      <c r="R23" s="52">
        <f t="shared" si="8"/>
        <v>144.92000000000021</v>
      </c>
    </row>
    <row r="24" spans="1:18" x14ac:dyDescent="0.2">
      <c r="A24" s="106">
        <v>20</v>
      </c>
      <c r="B24" s="52">
        <f t="shared" si="6"/>
        <v>44.389999999999944</v>
      </c>
      <c r="C24" s="52">
        <f t="shared" si="6"/>
        <v>51.149999999999942</v>
      </c>
      <c r="D24" s="52">
        <f t="shared" si="6"/>
        <v>62.379999999999946</v>
      </c>
      <c r="E24" s="52">
        <f t="shared" si="6"/>
        <v>84.249999999999943</v>
      </c>
      <c r="F24" s="52">
        <f t="shared" si="6"/>
        <v>158.60000000000022</v>
      </c>
      <c r="G24" s="101"/>
      <c r="H24" s="52">
        <f t="shared" si="7"/>
        <v>34.47999999999994</v>
      </c>
      <c r="I24" s="52">
        <f t="shared" si="7"/>
        <v>41.019999999999946</v>
      </c>
      <c r="J24" s="52">
        <f t="shared" si="7"/>
        <v>51.969999999999942</v>
      </c>
      <c r="K24" s="52">
        <f t="shared" si="7"/>
        <v>62.039999999999942</v>
      </c>
      <c r="L24" s="52">
        <f t="shared" si="7"/>
        <v>156.64000000000021</v>
      </c>
      <c r="M24" s="101"/>
      <c r="N24" s="52">
        <f t="shared" si="8"/>
        <v>24.620000000000015</v>
      </c>
      <c r="O24" s="52">
        <f t="shared" si="8"/>
        <v>27.760000000000016</v>
      </c>
      <c r="P24" s="52">
        <f t="shared" si="8"/>
        <v>32.26</v>
      </c>
      <c r="Q24" s="52">
        <f t="shared" si="8"/>
        <v>50.019999999999946</v>
      </c>
      <c r="R24" s="52">
        <f t="shared" si="8"/>
        <v>144.97000000000023</v>
      </c>
    </row>
    <row r="25" spans="1:18" x14ac:dyDescent="0.2">
      <c r="A25" s="106">
        <v>21</v>
      </c>
      <c r="B25" s="52">
        <f t="shared" si="6"/>
        <v>44.439999999999941</v>
      </c>
      <c r="C25" s="52">
        <f t="shared" si="6"/>
        <v>51.199999999999939</v>
      </c>
      <c r="D25" s="52">
        <f t="shared" si="6"/>
        <v>62.429999999999943</v>
      </c>
      <c r="E25" s="52">
        <f t="shared" si="6"/>
        <v>84.29999999999994</v>
      </c>
      <c r="F25" s="52">
        <f t="shared" si="6"/>
        <v>158.65000000000023</v>
      </c>
      <c r="G25" s="101"/>
      <c r="H25" s="52">
        <f t="shared" si="7"/>
        <v>34.529999999999937</v>
      </c>
      <c r="I25" s="52">
        <f t="shared" si="7"/>
        <v>41.069999999999943</v>
      </c>
      <c r="J25" s="52">
        <f t="shared" si="7"/>
        <v>52.019999999999939</v>
      </c>
      <c r="K25" s="52">
        <f t="shared" si="7"/>
        <v>62.089999999999939</v>
      </c>
      <c r="L25" s="52">
        <f t="shared" si="7"/>
        <v>156.69000000000023</v>
      </c>
      <c r="M25" s="101"/>
      <c r="N25" s="52">
        <f t="shared" si="8"/>
        <v>24.670000000000016</v>
      </c>
      <c r="O25" s="52">
        <f t="shared" si="8"/>
        <v>27.810000000000016</v>
      </c>
      <c r="P25" s="52">
        <f t="shared" si="8"/>
        <v>32.309999999999995</v>
      </c>
      <c r="Q25" s="52">
        <f t="shared" si="8"/>
        <v>50.069999999999943</v>
      </c>
      <c r="R25" s="52">
        <f t="shared" si="8"/>
        <v>145.02000000000024</v>
      </c>
    </row>
    <row r="26" spans="1:18" x14ac:dyDescent="0.2">
      <c r="A26" s="106">
        <v>22</v>
      </c>
      <c r="B26" s="52">
        <f t="shared" si="6"/>
        <v>44.489999999999938</v>
      </c>
      <c r="C26" s="52">
        <f t="shared" si="6"/>
        <v>51.249999999999936</v>
      </c>
      <c r="D26" s="52">
        <f t="shared" si="6"/>
        <v>62.47999999999994</v>
      </c>
      <c r="E26" s="52">
        <f t="shared" si="6"/>
        <v>84.349999999999937</v>
      </c>
      <c r="F26" s="52">
        <f t="shared" si="6"/>
        <v>158.70000000000024</v>
      </c>
      <c r="G26" s="101"/>
      <c r="H26" s="52">
        <f t="shared" si="7"/>
        <v>34.579999999999934</v>
      </c>
      <c r="I26" s="52">
        <f t="shared" si="7"/>
        <v>41.119999999999941</v>
      </c>
      <c r="J26" s="52">
        <f t="shared" si="7"/>
        <v>52.069999999999936</v>
      </c>
      <c r="K26" s="52">
        <f t="shared" si="7"/>
        <v>62.139999999999937</v>
      </c>
      <c r="L26" s="52">
        <f t="shared" si="7"/>
        <v>156.74000000000024</v>
      </c>
      <c r="M26" s="101"/>
      <c r="N26" s="52">
        <f t="shared" si="8"/>
        <v>24.720000000000017</v>
      </c>
      <c r="O26" s="52">
        <f t="shared" si="8"/>
        <v>27.860000000000017</v>
      </c>
      <c r="P26" s="52">
        <f t="shared" si="8"/>
        <v>32.359999999999992</v>
      </c>
      <c r="Q26" s="52">
        <f t="shared" si="8"/>
        <v>50.119999999999941</v>
      </c>
      <c r="R26" s="52">
        <f t="shared" si="8"/>
        <v>145.07000000000025</v>
      </c>
    </row>
    <row r="27" spans="1:18" x14ac:dyDescent="0.2">
      <c r="A27" s="106">
        <v>23</v>
      </c>
      <c r="B27" s="52">
        <f t="shared" si="6"/>
        <v>44.539999999999935</v>
      </c>
      <c r="C27" s="52">
        <f t="shared" si="6"/>
        <v>51.299999999999933</v>
      </c>
      <c r="D27" s="52">
        <f t="shared" si="6"/>
        <v>62.529999999999937</v>
      </c>
      <c r="E27" s="52">
        <f t="shared" si="6"/>
        <v>84.399999999999935</v>
      </c>
      <c r="F27" s="52">
        <f t="shared" si="6"/>
        <v>158.75000000000026</v>
      </c>
      <c r="G27" s="101"/>
      <c r="H27" s="52">
        <f t="shared" si="7"/>
        <v>34.629999999999932</v>
      </c>
      <c r="I27" s="52">
        <f t="shared" si="7"/>
        <v>41.169999999999938</v>
      </c>
      <c r="J27" s="52">
        <f t="shared" si="7"/>
        <v>52.119999999999933</v>
      </c>
      <c r="K27" s="52">
        <f t="shared" si="7"/>
        <v>62.189999999999934</v>
      </c>
      <c r="L27" s="52">
        <f t="shared" si="7"/>
        <v>156.79000000000025</v>
      </c>
      <c r="M27" s="101"/>
      <c r="N27" s="52">
        <f t="shared" si="8"/>
        <v>24.770000000000017</v>
      </c>
      <c r="O27" s="52">
        <f t="shared" si="8"/>
        <v>27.910000000000018</v>
      </c>
      <c r="P27" s="52">
        <f t="shared" si="8"/>
        <v>32.409999999999989</v>
      </c>
      <c r="Q27" s="52">
        <f t="shared" si="8"/>
        <v>50.169999999999938</v>
      </c>
      <c r="R27" s="52">
        <f t="shared" si="8"/>
        <v>145.12000000000026</v>
      </c>
    </row>
    <row r="28" spans="1:18" x14ac:dyDescent="0.2">
      <c r="A28" s="106">
        <v>24</v>
      </c>
      <c r="B28" s="52">
        <f t="shared" si="6"/>
        <v>44.589999999999932</v>
      </c>
      <c r="C28" s="52">
        <f t="shared" si="6"/>
        <v>51.34999999999993</v>
      </c>
      <c r="D28" s="52">
        <f t="shared" si="6"/>
        <v>62.579999999999934</v>
      </c>
      <c r="E28" s="52">
        <f t="shared" si="6"/>
        <v>84.449999999999932</v>
      </c>
      <c r="F28" s="52">
        <f t="shared" si="6"/>
        <v>158.80000000000027</v>
      </c>
      <c r="G28" s="101"/>
      <c r="H28" s="52">
        <f t="shared" si="7"/>
        <v>34.679999999999929</v>
      </c>
      <c r="I28" s="52">
        <f t="shared" si="7"/>
        <v>41.219999999999935</v>
      </c>
      <c r="J28" s="52">
        <f t="shared" si="7"/>
        <v>52.169999999999931</v>
      </c>
      <c r="K28" s="52">
        <f t="shared" si="7"/>
        <v>62.239999999999931</v>
      </c>
      <c r="L28" s="52">
        <f t="shared" si="7"/>
        <v>156.84000000000026</v>
      </c>
      <c r="M28" s="101"/>
      <c r="N28" s="52">
        <f t="shared" si="8"/>
        <v>24.820000000000018</v>
      </c>
      <c r="O28" s="52">
        <f t="shared" si="8"/>
        <v>27.960000000000019</v>
      </c>
      <c r="P28" s="52">
        <f t="shared" si="8"/>
        <v>32.459999999999987</v>
      </c>
      <c r="Q28" s="52">
        <f t="shared" si="8"/>
        <v>50.219999999999935</v>
      </c>
      <c r="R28" s="52">
        <f t="shared" si="8"/>
        <v>145.17000000000027</v>
      </c>
    </row>
    <row r="29" spans="1:18" x14ac:dyDescent="0.2">
      <c r="A29" s="106">
        <v>25</v>
      </c>
      <c r="B29" s="52">
        <f t="shared" si="6"/>
        <v>44.63999999999993</v>
      </c>
      <c r="C29" s="52">
        <f t="shared" si="6"/>
        <v>51.399999999999928</v>
      </c>
      <c r="D29" s="52">
        <f t="shared" si="6"/>
        <v>62.629999999999932</v>
      </c>
      <c r="E29" s="52">
        <f t="shared" si="6"/>
        <v>84.499999999999929</v>
      </c>
      <c r="F29" s="52">
        <f t="shared" si="6"/>
        <v>158.85000000000028</v>
      </c>
      <c r="G29" s="101"/>
      <c r="H29" s="52">
        <f t="shared" si="7"/>
        <v>34.729999999999926</v>
      </c>
      <c r="I29" s="52">
        <f t="shared" si="7"/>
        <v>41.269999999999932</v>
      </c>
      <c r="J29" s="52">
        <f t="shared" si="7"/>
        <v>52.219999999999928</v>
      </c>
      <c r="K29" s="52">
        <f t="shared" si="7"/>
        <v>62.289999999999928</v>
      </c>
      <c r="L29" s="52">
        <f t="shared" si="7"/>
        <v>156.89000000000027</v>
      </c>
      <c r="M29" s="101"/>
      <c r="N29" s="52">
        <f t="shared" si="8"/>
        <v>24.870000000000019</v>
      </c>
      <c r="O29" s="52">
        <f t="shared" si="8"/>
        <v>28.010000000000019</v>
      </c>
      <c r="P29" s="52">
        <f t="shared" si="8"/>
        <v>32.509999999999984</v>
      </c>
      <c r="Q29" s="52">
        <f t="shared" si="8"/>
        <v>50.269999999999932</v>
      </c>
      <c r="R29" s="52">
        <f t="shared" si="8"/>
        <v>145.22000000000028</v>
      </c>
    </row>
    <row r="31" spans="1:18" ht="37.9" customHeight="1" x14ac:dyDescent="0.2">
      <c r="A31" s="284" t="s">
        <v>78</v>
      </c>
      <c r="B31" s="284"/>
      <c r="C31" s="284"/>
      <c r="D31" s="284"/>
      <c r="E31" s="284"/>
      <c r="F31" s="284"/>
      <c r="G31" s="284"/>
      <c r="H31" s="284"/>
      <c r="I31" s="284"/>
      <c r="J31" s="284"/>
      <c r="K31" s="284"/>
      <c r="L31" s="284"/>
      <c r="M31" s="284"/>
      <c r="N31" s="284"/>
      <c r="O31" s="284"/>
      <c r="P31" s="284"/>
      <c r="Q31" s="284"/>
      <c r="R31" s="284"/>
    </row>
  </sheetData>
  <sheetProtection password="C82F" sheet="1" objects="1" scenarios="1"/>
  <mergeCells count="2">
    <mergeCell ref="A31:R31"/>
    <mergeCell ref="B1:R1"/>
  </mergeCells>
  <pageMargins left="0.7" right="0.7" top="0.75" bottom="0.75" header="0.3" footer="0.3"/>
  <pageSetup scale="80" orientation="landscape"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Y2PHC7Y2YW5Y-1871477060-81</_dlc_DocId>
    <_dlc_DocIdUrl xmlns="ea37a463-b99d-470c-8a85-4153a11441a9">
      <Url>https://txhhs.sharepoint.com/sites/hhsc/fs/ra/ltss/_layouts/15/DocIdRedir.aspx?ID=Y2PHC7Y2YW5Y-1871477060-81</Url>
      <Description>Y2PHC7Y2YW5Y-1871477060-81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0885E7-C8F8-4631-9B4E-AF1812B02A12}">
  <ds:schemaRefs>
    <ds:schemaRef ds:uri="http://schemas.microsoft.com/office/2006/documentManagement/types"/>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892c8f4f-e050-4044-8793-43ed188ab5b7"/>
    <ds:schemaRef ds:uri="ea37a463-b99d-470c-8a85-4153a11441a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7C13FF0-C024-4B5E-8370-604BF49D7265}">
  <ds:schemaRefs>
    <ds:schemaRef ds:uri="http://schemas.microsoft.com/sharepoint/v3/contenttype/forms"/>
  </ds:schemaRefs>
</ds:datastoreItem>
</file>

<file path=customXml/itemProps3.xml><?xml version="1.0" encoding="utf-8"?>
<ds:datastoreItem xmlns:ds="http://schemas.openxmlformats.org/officeDocument/2006/customXml" ds:itemID="{8247621C-D1FA-41BB-9716-16DC35A7F7A4}">
  <ds:schemaRefs>
    <ds:schemaRef ds:uri="http://schemas.microsoft.com/sharepoint/events"/>
  </ds:schemaRefs>
</ds:datastoreItem>
</file>

<file path=customXml/itemProps4.xml><?xml version="1.0" encoding="utf-8"?>
<ds:datastoreItem xmlns:ds="http://schemas.openxmlformats.org/officeDocument/2006/customXml" ds:itemID="{6F6CF520-5FC2-439B-86AC-804477F6D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Wages,Taxes,Workers Comp, Units</vt:lpstr>
      <vt:lpstr>Day Hab Worksheet</vt:lpstr>
      <vt:lpstr>Residential Worksheet</vt:lpstr>
      <vt:lpstr>DH Rates</vt:lpstr>
      <vt:lpstr>Residential Rates</vt:lpstr>
      <vt:lpstr>'Day Hab Worksheet'!Print_Area</vt:lpstr>
      <vt:lpstr>'Residential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2020-01-31T23:56:53Z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7d6444b1-06fa-4038-ac7e-e1774cf32bf3</vt:lpwstr>
  </property>
  <property fmtid="{D5CDD505-2E9C-101B-9397-08002B2CF9AE}" pid="4" name="AuthorIds_UIVersion_1536">
    <vt:lpwstr>2206</vt:lpwstr>
  </property>
</Properties>
</file>