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defaultThemeVersion="124226"/>
  <xr:revisionPtr revIDLastSave="0" documentId="8_{48B44128-8498-4CA6-98CB-3BCD61BC9312}" xr6:coauthVersionLast="31" xr6:coauthVersionMax="31" xr10:uidLastSave="{00000000-0000-0000-0000-000000000000}"/>
  <workbookProtection workbookPassword="C82F" lockStructure="1"/>
  <bookViews>
    <workbookView xWindow="0" yWindow="-12" windowWidth="6588" windowHeight="5868" tabRatio="891" xr2:uid="{00000000-000D-0000-FFFF-FFFF00000000}"/>
  </bookViews>
  <sheets>
    <sheet name="Wages, Taxes and Workers' Comp" sheetId="24" r:id="rId1"/>
    <sheet name="Day Hab" sheetId="54" r:id="rId2"/>
    <sheet name="Hab LT24 hrs" sheetId="57" r:id="rId3"/>
    <sheet name="Intervener" sheetId="58" r:id="rId4"/>
    <sheet name="Chore" sheetId="60" r:id="rId5"/>
    <sheet name="SE" sheetId="61" r:id="rId6"/>
    <sheet name="EA" sheetId="62" r:id="rId7"/>
    <sheet name="CFC" sheetId="63" r:id="rId8"/>
    <sheet name="Rates" sheetId="59" r:id="rId9"/>
  </sheets>
  <definedNames>
    <definedName name="_xlnm.Print_Area" localSheetId="1">'Day Hab'!$A$1:$K$60</definedName>
    <definedName name="_xlnm.Print_Area" localSheetId="2">'Hab LT24 hrs'!$A$1:$K$60</definedName>
    <definedName name="_xlnm.Print_Area" localSheetId="3">Intervener!$A$1:$K$60</definedName>
  </definedNames>
  <calcPr calcId="179017"/>
</workbook>
</file>

<file path=xl/calcChain.xml><?xml version="1.0" encoding="utf-8"?>
<calcChain xmlns="http://schemas.openxmlformats.org/spreadsheetml/2006/main">
  <c r="G33" i="60" l="1"/>
  <c r="G33" i="57"/>
  <c r="G33" i="54"/>
  <c r="G33" i="63"/>
  <c r="G33" i="58"/>
  <c r="G35" i="63" l="1"/>
  <c r="G35" i="60"/>
  <c r="G35" i="58"/>
  <c r="G35" i="57"/>
  <c r="G35" i="54"/>
  <c r="J40" i="59" l="1"/>
  <c r="J39" i="59"/>
  <c r="J38" i="59"/>
  <c r="J37" i="59"/>
  <c r="J36" i="59"/>
  <c r="J35" i="59"/>
  <c r="J34" i="59"/>
  <c r="J33" i="59"/>
  <c r="J32" i="59"/>
  <c r="J31" i="59"/>
  <c r="J30" i="59"/>
  <c r="J29" i="59"/>
  <c r="J28" i="59"/>
  <c r="J27" i="59"/>
  <c r="J26" i="59"/>
  <c r="J25" i="59"/>
  <c r="J24" i="59"/>
  <c r="J23" i="59"/>
  <c r="J22" i="59"/>
  <c r="J21" i="59"/>
  <c r="J20" i="59"/>
  <c r="J19" i="59"/>
  <c r="J18" i="59"/>
  <c r="J17" i="59"/>
  <c r="J16" i="59"/>
  <c r="J15" i="59"/>
  <c r="J14" i="59"/>
  <c r="J13" i="59"/>
  <c r="J12" i="59"/>
  <c r="J11" i="59"/>
  <c r="J10" i="59"/>
  <c r="J9" i="59"/>
  <c r="J8" i="59"/>
  <c r="J7" i="59"/>
  <c r="J6" i="59"/>
  <c r="I40" i="59"/>
  <c r="I39" i="59"/>
  <c r="I38" i="59"/>
  <c r="I37" i="59"/>
  <c r="I36" i="59"/>
  <c r="I35" i="59"/>
  <c r="I34" i="59"/>
  <c r="I33" i="59"/>
  <c r="I32" i="59"/>
  <c r="I31" i="59"/>
  <c r="I30" i="59"/>
  <c r="I29" i="59"/>
  <c r="I28" i="59"/>
  <c r="I27" i="59"/>
  <c r="I26" i="59"/>
  <c r="I25" i="59"/>
  <c r="I24" i="59"/>
  <c r="I23" i="59"/>
  <c r="I22" i="59"/>
  <c r="I21" i="59"/>
  <c r="I20" i="59"/>
  <c r="I19" i="59"/>
  <c r="I18" i="59"/>
  <c r="I17" i="59"/>
  <c r="I16" i="59"/>
  <c r="I15" i="59"/>
  <c r="I14" i="59"/>
  <c r="I13" i="59"/>
  <c r="I12" i="59"/>
  <c r="I11" i="59"/>
  <c r="I10" i="59"/>
  <c r="I9" i="59"/>
  <c r="I8" i="59"/>
  <c r="I7" i="59"/>
  <c r="I6" i="59"/>
  <c r="H40" i="59"/>
  <c r="H39" i="59"/>
  <c r="H38" i="59"/>
  <c r="H37" i="59"/>
  <c r="H36" i="59"/>
  <c r="H35" i="59"/>
  <c r="H34" i="59"/>
  <c r="H33" i="59"/>
  <c r="H32" i="59"/>
  <c r="H31" i="59"/>
  <c r="H30" i="59"/>
  <c r="H29" i="59"/>
  <c r="H28" i="59"/>
  <c r="H27" i="59"/>
  <c r="H26" i="59"/>
  <c r="H25" i="59"/>
  <c r="H24" i="59"/>
  <c r="H23" i="59"/>
  <c r="H22" i="59"/>
  <c r="H21" i="59"/>
  <c r="H20" i="59"/>
  <c r="H19" i="59"/>
  <c r="H18" i="59"/>
  <c r="H17" i="59"/>
  <c r="H16" i="59"/>
  <c r="H15" i="59"/>
  <c r="H14" i="59"/>
  <c r="H13" i="59"/>
  <c r="H12" i="59"/>
  <c r="H11" i="59"/>
  <c r="H10" i="59"/>
  <c r="H9" i="59"/>
  <c r="H8" i="59"/>
  <c r="H7" i="59"/>
  <c r="H6" i="59"/>
  <c r="K40" i="59"/>
  <c r="K39" i="59"/>
  <c r="K38" i="59"/>
  <c r="K37" i="59"/>
  <c r="K36" i="59"/>
  <c r="K35" i="59"/>
  <c r="K34" i="59"/>
  <c r="K33" i="59"/>
  <c r="K32" i="59"/>
  <c r="K31" i="59"/>
  <c r="K30" i="59"/>
  <c r="K29" i="59"/>
  <c r="K28" i="59"/>
  <c r="K27" i="59"/>
  <c r="K26" i="59"/>
  <c r="K25" i="59"/>
  <c r="K24" i="59"/>
  <c r="K23" i="59"/>
  <c r="K22" i="59"/>
  <c r="K21" i="59"/>
  <c r="K20" i="59"/>
  <c r="K19" i="59"/>
  <c r="K18" i="59"/>
  <c r="K17" i="59"/>
  <c r="K16" i="59"/>
  <c r="K15" i="59"/>
  <c r="K14" i="59"/>
  <c r="K13" i="59"/>
  <c r="K12" i="59"/>
  <c r="K11" i="59"/>
  <c r="K10" i="59"/>
  <c r="K9" i="59"/>
  <c r="K8" i="59"/>
  <c r="K7" i="59"/>
  <c r="K6" i="59"/>
  <c r="K5" i="59"/>
  <c r="J23" i="57" l="1"/>
  <c r="G48" i="54"/>
  <c r="J38" i="54"/>
  <c r="J23" i="54"/>
  <c r="K17" i="54"/>
  <c r="K10" i="54"/>
  <c r="E13" i="24"/>
  <c r="E20" i="24"/>
  <c r="K10" i="58" l="1"/>
  <c r="B38" i="54" l="1"/>
  <c r="B38" i="60"/>
  <c r="B38" i="61"/>
  <c r="B38" i="62"/>
  <c r="E40" i="59" l="1"/>
  <c r="E39" i="59"/>
  <c r="E38" i="59"/>
  <c r="E37" i="59"/>
  <c r="E36" i="59"/>
  <c r="E35" i="59"/>
  <c r="E34" i="59"/>
  <c r="E33" i="59"/>
  <c r="E32" i="59"/>
  <c r="E31" i="59"/>
  <c r="E30" i="59"/>
  <c r="E29" i="59"/>
  <c r="E28" i="59"/>
  <c r="E27" i="59"/>
  <c r="E26" i="59"/>
  <c r="E25" i="59"/>
  <c r="E24" i="59"/>
  <c r="E23" i="59"/>
  <c r="E22" i="59"/>
  <c r="E21" i="59"/>
  <c r="E20" i="59"/>
  <c r="E19" i="59"/>
  <c r="E18" i="59"/>
  <c r="E17" i="59"/>
  <c r="E16" i="59"/>
  <c r="E15" i="59"/>
  <c r="E14" i="59"/>
  <c r="E13" i="59"/>
  <c r="E12" i="59"/>
  <c r="E11" i="59"/>
  <c r="E10" i="59"/>
  <c r="E9" i="59"/>
  <c r="E8" i="59"/>
  <c r="E7" i="59"/>
  <c r="E6" i="59"/>
  <c r="E5" i="59"/>
  <c r="D40" i="59"/>
  <c r="D39" i="59"/>
  <c r="D38" i="59"/>
  <c r="D37" i="59"/>
  <c r="D36" i="59"/>
  <c r="D35" i="59"/>
  <c r="D34" i="59"/>
  <c r="D33" i="59"/>
  <c r="D32" i="59"/>
  <c r="D31" i="59"/>
  <c r="D30" i="59"/>
  <c r="D29" i="59"/>
  <c r="D28" i="59"/>
  <c r="D27" i="59"/>
  <c r="D26" i="59"/>
  <c r="D25" i="59"/>
  <c r="D24" i="59"/>
  <c r="D23" i="59"/>
  <c r="D22" i="59"/>
  <c r="D21" i="59"/>
  <c r="D20" i="59"/>
  <c r="D19" i="59"/>
  <c r="D18" i="59"/>
  <c r="D17" i="59"/>
  <c r="D16" i="59"/>
  <c r="D15" i="59"/>
  <c r="D14" i="59"/>
  <c r="D13" i="59"/>
  <c r="D12" i="59"/>
  <c r="D11" i="59"/>
  <c r="D10" i="59"/>
  <c r="D9" i="59"/>
  <c r="D8" i="59"/>
  <c r="D7" i="59"/>
  <c r="D6" i="59"/>
  <c r="D5" i="59"/>
  <c r="C40" i="59"/>
  <c r="C39" i="59"/>
  <c r="C38" i="59"/>
  <c r="C37" i="59"/>
  <c r="C36" i="59"/>
  <c r="C35" i="59"/>
  <c r="C34" i="59"/>
  <c r="C33" i="59"/>
  <c r="C32" i="59"/>
  <c r="C31" i="59"/>
  <c r="C30" i="59"/>
  <c r="C29" i="59"/>
  <c r="C28" i="59"/>
  <c r="C27" i="59"/>
  <c r="C26" i="59"/>
  <c r="C25" i="59"/>
  <c r="C24" i="59"/>
  <c r="C23" i="59"/>
  <c r="C22" i="59"/>
  <c r="C21" i="59"/>
  <c r="C20" i="59"/>
  <c r="C19" i="59"/>
  <c r="C18" i="59"/>
  <c r="C17" i="59"/>
  <c r="C16" i="59"/>
  <c r="C15" i="59"/>
  <c r="C14" i="59"/>
  <c r="C13" i="59"/>
  <c r="C12" i="59"/>
  <c r="C11" i="59"/>
  <c r="C10" i="59"/>
  <c r="C9" i="59"/>
  <c r="C8" i="59"/>
  <c r="C7" i="59"/>
  <c r="C6" i="59"/>
  <c r="C5" i="59"/>
  <c r="B40" i="59"/>
  <c r="B39" i="59"/>
  <c r="B38" i="59"/>
  <c r="B37" i="59"/>
  <c r="B36" i="59"/>
  <c r="B35" i="59"/>
  <c r="B34" i="59"/>
  <c r="B33" i="59"/>
  <c r="B32" i="59"/>
  <c r="B31" i="59"/>
  <c r="B30" i="59"/>
  <c r="B29" i="59"/>
  <c r="B28" i="59"/>
  <c r="B27" i="59"/>
  <c r="B26" i="59"/>
  <c r="B25" i="59"/>
  <c r="B24" i="59"/>
  <c r="B23" i="59"/>
  <c r="B22" i="59"/>
  <c r="B21" i="59"/>
  <c r="B20" i="59"/>
  <c r="B19" i="59"/>
  <c r="B18" i="59"/>
  <c r="B17" i="59"/>
  <c r="B16" i="59"/>
  <c r="B15" i="59"/>
  <c r="B14" i="59"/>
  <c r="B13" i="59"/>
  <c r="B12" i="59"/>
  <c r="B11" i="59"/>
  <c r="B10" i="59"/>
  <c r="B9" i="59"/>
  <c r="B8" i="59"/>
  <c r="B7" i="59"/>
  <c r="B6" i="59"/>
  <c r="K10" i="60" l="1"/>
  <c r="K10" i="63"/>
  <c r="K10" i="62"/>
  <c r="K10" i="61"/>
  <c r="K10" i="57"/>
  <c r="G31" i="61"/>
  <c r="G31" i="57"/>
  <c r="G31" i="63"/>
  <c r="G31" i="60"/>
  <c r="G31" i="58"/>
  <c r="G35" i="62"/>
  <c r="G33" i="62"/>
  <c r="G31" i="62"/>
  <c r="D35" i="63"/>
  <c r="D33" i="63"/>
  <c r="D31" i="63"/>
  <c r="G23" i="63"/>
  <c r="D35" i="62"/>
  <c r="D33" i="62"/>
  <c r="D31" i="62"/>
  <c r="G23" i="62"/>
  <c r="D35" i="61"/>
  <c r="D33" i="61"/>
  <c r="D31" i="61"/>
  <c r="G23" i="61"/>
  <c r="G38" i="61" s="1"/>
  <c r="D35" i="60"/>
  <c r="D33" i="60"/>
  <c r="D31" i="60"/>
  <c r="G23" i="60"/>
  <c r="G38" i="60" s="1"/>
  <c r="J35" i="63" l="1"/>
  <c r="G55" i="63" s="1"/>
  <c r="G31" i="54"/>
  <c r="G33" i="61"/>
  <c r="G35" i="61"/>
  <c r="G38" i="63"/>
  <c r="B38" i="63" s="1"/>
  <c r="J35" i="62"/>
  <c r="G55" i="62" s="1"/>
  <c r="G38" i="62"/>
  <c r="J35" i="60"/>
  <c r="G55" i="60" s="1"/>
  <c r="D38" i="62" l="1"/>
  <c r="D38" i="60"/>
  <c r="J38" i="60" s="1"/>
  <c r="J35" i="61"/>
  <c r="G55" i="61" s="1"/>
  <c r="D38" i="63"/>
  <c r="J38" i="63" s="1"/>
  <c r="D43" i="63" s="1"/>
  <c r="J43" i="63" s="1"/>
  <c r="D48" i="63" s="1"/>
  <c r="J38" i="62"/>
  <c r="D43" i="62" s="1"/>
  <c r="J43" i="62" s="1"/>
  <c r="D48" i="62" s="1"/>
  <c r="D43" i="60" l="1"/>
  <c r="J43" i="60" s="1"/>
  <c r="D48" i="60" s="1"/>
  <c r="D38" i="61"/>
  <c r="J38" i="61" s="1"/>
  <c r="D43" i="61" s="1"/>
  <c r="J43" i="61" s="1"/>
  <c r="D48" i="61" s="1"/>
  <c r="D35" i="58"/>
  <c r="D33" i="58"/>
  <c r="D31" i="58"/>
  <c r="G23" i="58"/>
  <c r="D35" i="57"/>
  <c r="D33" i="57"/>
  <c r="D31" i="57"/>
  <c r="G23" i="57"/>
  <c r="G38" i="57" s="1"/>
  <c r="B38" i="57" l="1"/>
  <c r="K15" i="62"/>
  <c r="K17" i="62" s="1"/>
  <c r="D23" i="62" s="1"/>
  <c r="J23" i="62" s="1"/>
  <c r="G48" i="62" s="1"/>
  <c r="K15" i="57"/>
  <c r="K15" i="61"/>
  <c r="K17" i="61" s="1"/>
  <c r="D23" i="61" s="1"/>
  <c r="J23" i="61" s="1"/>
  <c r="G48" i="61" s="1"/>
  <c r="K15" i="58"/>
  <c r="K15" i="63"/>
  <c r="K17" i="63" s="1"/>
  <c r="D23" i="63" s="1"/>
  <c r="J23" i="63" s="1"/>
  <c r="G48" i="63" s="1"/>
  <c r="K15" i="60"/>
  <c r="K17" i="60" s="1"/>
  <c r="D23" i="60" s="1"/>
  <c r="J23" i="60" s="1"/>
  <c r="G48" i="60" s="1"/>
  <c r="J48" i="60" s="1"/>
  <c r="K15" i="54"/>
  <c r="J35" i="58"/>
  <c r="G55" i="58" s="1"/>
  <c r="G38" i="58"/>
  <c r="B38" i="58" s="1"/>
  <c r="J35" i="57"/>
  <c r="G55" i="57" s="1"/>
  <c r="G23" i="54"/>
  <c r="D35" i="54"/>
  <c r="D33" i="54"/>
  <c r="D31" i="54"/>
  <c r="J48" i="63" l="1"/>
  <c r="D50" i="63" s="1"/>
  <c r="J50" i="63" s="1"/>
  <c r="D55" i="63" s="1"/>
  <c r="J55" i="63" s="1"/>
  <c r="J48" i="62"/>
  <c r="D50" i="62" s="1"/>
  <c r="J50" i="62" s="1"/>
  <c r="D55" i="62" s="1"/>
  <c r="J55" i="62" s="1"/>
  <c r="J48" i="61"/>
  <c r="D50" i="61" s="1"/>
  <c r="J50" i="61" s="1"/>
  <c r="D55" i="61" s="1"/>
  <c r="J55" i="61" s="1"/>
  <c r="D50" i="60"/>
  <c r="J50" i="60" s="1"/>
  <c r="D55" i="60" s="1"/>
  <c r="J55" i="60" s="1"/>
  <c r="D38" i="57"/>
  <c r="J38" i="57" s="1"/>
  <c r="D43" i="57" s="1"/>
  <c r="J43" i="57" s="1"/>
  <c r="D48" i="57" s="1"/>
  <c r="J48" i="57" s="1"/>
  <c r="D38" i="58"/>
  <c r="J38" i="58" s="1"/>
  <c r="D43" i="58" s="1"/>
  <c r="J43" i="58" s="1"/>
  <c r="D48" i="58" s="1"/>
  <c r="K17" i="57"/>
  <c r="D23" i="57" s="1"/>
  <c r="G48" i="57" s="1"/>
  <c r="K17" i="58"/>
  <c r="D23" i="58" s="1"/>
  <c r="J23" i="58" s="1"/>
  <c r="G48" i="58" s="1"/>
  <c r="D23" i="54"/>
  <c r="G38" i="54"/>
  <c r="J35" i="54"/>
  <c r="G55" i="54" s="1"/>
  <c r="J48" i="58" l="1"/>
  <c r="D50" i="58" s="1"/>
  <c r="J50" i="58" s="1"/>
  <c r="D55" i="58" s="1"/>
  <c r="J55" i="58" s="1"/>
  <c r="D50" i="57"/>
  <c r="J50" i="57" s="1"/>
  <c r="D55" i="57" s="1"/>
  <c r="J55" i="57" s="1"/>
  <c r="D38" i="54"/>
  <c r="D43" i="54" l="1"/>
  <c r="J43" i="54" l="1"/>
  <c r="D48" i="54" s="1"/>
  <c r="J48" i="54" s="1"/>
  <c r="D50" i="54" s="1"/>
  <c r="J50" i="54" l="1"/>
  <c r="D55" i="54" s="1"/>
  <c r="J55" i="54" s="1"/>
</calcChain>
</file>

<file path=xl/sharedStrings.xml><?xml version="1.0" encoding="utf-8"?>
<sst xmlns="http://schemas.openxmlformats.org/spreadsheetml/2006/main" count="674" uniqueCount="137">
  <si>
    <t>Box A</t>
  </si>
  <si>
    <t>Box B</t>
  </si>
  <si>
    <t>Box C</t>
  </si>
  <si>
    <t>Box D</t>
  </si>
  <si>
    <t>Box E</t>
  </si>
  <si>
    <t>Box F</t>
  </si>
  <si>
    <t>Box G</t>
  </si>
  <si>
    <t>Box H</t>
  </si>
  <si>
    <t>Box I</t>
  </si>
  <si>
    <t>Box J</t>
  </si>
  <si>
    <t>Box K</t>
  </si>
  <si>
    <t>Box L</t>
  </si>
  <si>
    <t>Box M</t>
  </si>
  <si>
    <t>Box N</t>
  </si>
  <si>
    <t>/</t>
  </si>
  <si>
    <t>=</t>
  </si>
  <si>
    <t>+</t>
  </si>
  <si>
    <t>Weighted Average Rate</t>
  </si>
  <si>
    <t xml:space="preserve">                                                 Enter all staff wages, taxes and workers' compensation from the cost report.</t>
  </si>
  <si>
    <t>Enter all Attendant Staff Wages from STAIRS Step 6c</t>
  </si>
  <si>
    <t>Enter all STAIRS Step 7 expenses for Attendants</t>
  </si>
  <si>
    <t xml:space="preserve">STAIRS Step 7, Attendant FICA &amp; Medicare Payroll Taxes </t>
  </si>
  <si>
    <t>STAIRS Step 7, Attendant State &amp; Federal Unemployment Taxes</t>
  </si>
  <si>
    <t>STAIRS Step 7, Attendant Workers' Compensation Premiums</t>
  </si>
  <si>
    <t>STAIRS Step 7, Attendant Workers' Compensation Paid Claims</t>
  </si>
  <si>
    <t>Total Taxes and Workers Compensation for Attendants</t>
  </si>
  <si>
    <t>Box O</t>
  </si>
  <si>
    <t>Box P</t>
  </si>
  <si>
    <r>
      <rPr>
        <b/>
        <sz val="10"/>
        <rFont val="Arial"/>
        <family val="2"/>
      </rPr>
      <t>NOTE</t>
    </r>
    <r>
      <rPr>
        <sz val="10"/>
        <rFont val="Arial"/>
        <family val="2"/>
      </rPr>
      <t>:  The accuracy of all figures calculated on these worksheets is dependent upon the accuracy of the data entered.  If the data entered in the worksheet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r>
  </si>
  <si>
    <t>Est. Total Recoupment</t>
  </si>
  <si>
    <t>Box Q</t>
  </si>
  <si>
    <t>Enter Medicaid Only Units</t>
  </si>
  <si>
    <t>From Box P</t>
  </si>
  <si>
    <t>X</t>
  </si>
  <si>
    <t>Potential Recoup per Unit</t>
  </si>
  <si>
    <t>From Step 3 (Cost Per Unit)</t>
  </si>
  <si>
    <t>From Box O</t>
  </si>
  <si>
    <t>-</t>
  </si>
  <si>
    <t>Calculate Estimated Recoupment Per Unit of Service</t>
  </si>
  <si>
    <t>Spending Requirement</t>
  </si>
  <si>
    <t>From Box N</t>
  </si>
  <si>
    <t>Calculate Spending Requirement</t>
  </si>
  <si>
    <t>Total Units from Boxes A-C</t>
  </si>
  <si>
    <t>From Box M</t>
  </si>
  <si>
    <t>Rate Period 3 Rate</t>
  </si>
  <si>
    <t>From Box C</t>
  </si>
  <si>
    <t>Rate Period 3</t>
  </si>
  <si>
    <t>Rate Period 2 Rate</t>
  </si>
  <si>
    <t>From Box B</t>
  </si>
  <si>
    <t>Rate Period 2</t>
  </si>
  <si>
    <t>Rate Period 1 Rate</t>
  </si>
  <si>
    <t>From Box A</t>
  </si>
  <si>
    <t>Rate Period 1</t>
  </si>
  <si>
    <t>Calculate Weighted Average Attendant Rate</t>
  </si>
  <si>
    <t>Costs Per Unit</t>
  </si>
  <si>
    <t>From Box L</t>
  </si>
  <si>
    <t>Cost Per Unit</t>
  </si>
  <si>
    <t>Total Attendant Costs</t>
  </si>
  <si>
    <t>Calculate Attendant Cost Per Unit</t>
  </si>
  <si>
    <t>Payroll Taxes</t>
  </si>
  <si>
    <t>Attendant Salaries and Wages, Benefits, and Mileage Reinbursement</t>
  </si>
  <si>
    <t>PERIOD 1</t>
  </si>
  <si>
    <t>PERIOD 2</t>
  </si>
  <si>
    <t>PERIOD 3</t>
  </si>
  <si>
    <t>Resident Days</t>
  </si>
  <si>
    <t>Attendant Rate</t>
  </si>
  <si>
    <t>Enhancement Level</t>
  </si>
  <si>
    <t>Weighted Average Enhancement Add-on</t>
  </si>
  <si>
    <t xml:space="preserve">Calculate Estimated Recoupment Percentage based on Revenue </t>
  </si>
  <si>
    <t>Recoupment Percentage</t>
  </si>
  <si>
    <t>Total Attendant Staff Wages</t>
  </si>
  <si>
    <r>
      <t xml:space="preserve">STAIRS Step 6c, DBMD Habilitation Services - Day (Day Hab) Attendant Wages </t>
    </r>
    <r>
      <rPr>
        <sz val="8"/>
        <rFont val="Arial"/>
        <family val="2"/>
      </rPr>
      <t>(Columns C + G)</t>
    </r>
  </si>
  <si>
    <r>
      <t xml:space="preserve">STAIRS Step 6c, DBMD Employment Assistance </t>
    </r>
    <r>
      <rPr>
        <sz val="8"/>
        <rFont val="Arial"/>
        <family val="2"/>
      </rPr>
      <t>(Columns C + G)</t>
    </r>
  </si>
  <si>
    <r>
      <t xml:space="preserve">STAIRS Step 6c, DBMD Supported Employment Wages </t>
    </r>
    <r>
      <rPr>
        <sz val="8"/>
        <rFont val="Arial"/>
        <family val="2"/>
      </rPr>
      <t>(Columns C + G)</t>
    </r>
  </si>
  <si>
    <r>
      <t xml:space="preserve">STAIRS Step 6c, DBMD Chore Services Wages </t>
    </r>
    <r>
      <rPr>
        <sz val="8"/>
        <rFont val="Arial"/>
        <family val="2"/>
      </rPr>
      <t>(Columns C + G)</t>
    </r>
  </si>
  <si>
    <r>
      <t xml:space="preserve">STAIRS Step 6c, DBMD Intervener Services Wages  </t>
    </r>
    <r>
      <rPr>
        <sz val="8"/>
        <rFont val="Arial"/>
        <family val="2"/>
      </rPr>
      <t>(Columns C + G)</t>
    </r>
  </si>
  <si>
    <r>
      <t xml:space="preserve">STAIRS Step 6c, DBMD Habilitation Services - Less Than 24 Hours (HAB LT24) Wages </t>
    </r>
    <r>
      <rPr>
        <sz val="8"/>
        <rFont val="Arial"/>
        <family val="2"/>
      </rPr>
      <t>(Columns C + G)</t>
    </r>
  </si>
  <si>
    <t>Step 5b, Total DBMD Day HAB Units of Service</t>
  </si>
  <si>
    <t>Calculate Average Day Hab Attendant Cost Per Unit of Service</t>
  </si>
  <si>
    <t xml:space="preserve">                   Calculate Weighted Average Attendant Rate (Attendant Cost Component)</t>
  </si>
  <si>
    <r>
      <t xml:space="preserve">Stairs Step 6c, Total Contracted Payments </t>
    </r>
    <r>
      <rPr>
        <sz val="8"/>
        <rFont val="Arial"/>
        <family val="2"/>
      </rPr>
      <t>(Columns E + I)</t>
    </r>
  </si>
  <si>
    <r>
      <t xml:space="preserve">Stairs Step 6c, Total Employee Benefits/Insurance </t>
    </r>
    <r>
      <rPr>
        <sz val="8"/>
        <rFont val="Arial"/>
        <family val="2"/>
      </rPr>
      <t>(Column J)</t>
    </r>
  </si>
  <si>
    <r>
      <t xml:space="preserve">Stairs Step 6c, Total Mileage Reimbursement  </t>
    </r>
    <r>
      <rPr>
        <sz val="8"/>
        <rFont val="Arial"/>
        <family val="2"/>
      </rPr>
      <t>(Column L)</t>
    </r>
  </si>
  <si>
    <r>
      <t xml:space="preserve">Total Staff Wages </t>
    </r>
    <r>
      <rPr>
        <sz val="8"/>
        <rFont val="Arial"/>
        <family val="2"/>
      </rPr>
      <t>(From Wages, Taxes, and Workers' Comp - Box A)</t>
    </r>
  </si>
  <si>
    <t xml:space="preserve">                            Calculate Weighted Average Attendant Rate (Attendant Cost Component)</t>
  </si>
  <si>
    <t>Calculate Average Attendant Cost Per Unit of Service</t>
  </si>
  <si>
    <r>
      <t xml:space="preserve">Total Staff Wages </t>
    </r>
    <r>
      <rPr>
        <sz val="8"/>
        <rFont val="Arial"/>
        <family val="2"/>
      </rPr>
      <t>(From Wages, Taxes, and Workers' Comp - Box G)</t>
    </r>
  </si>
  <si>
    <r>
      <t xml:space="preserve">Total Staff Wages </t>
    </r>
    <r>
      <rPr>
        <sz val="8"/>
        <rFont val="Arial"/>
        <family val="2"/>
      </rPr>
      <t>(From Wages, Taxes, and Workers' Comp - Box F)</t>
    </r>
  </si>
  <si>
    <r>
      <t xml:space="preserve">Total Staff Wages </t>
    </r>
    <r>
      <rPr>
        <sz val="8"/>
        <rFont val="Arial"/>
        <family val="2"/>
      </rPr>
      <t>(From Wages, Taxes, and Workers' Comp - Box E)</t>
    </r>
  </si>
  <si>
    <r>
      <t xml:space="preserve">Total Staff Wages </t>
    </r>
    <r>
      <rPr>
        <sz val="8"/>
        <rFont val="Arial"/>
        <family val="2"/>
      </rPr>
      <t>(From Wages, Taxes, and Workers' Comp - Box D)</t>
    </r>
  </si>
  <si>
    <r>
      <t xml:space="preserve">Total Staff Wages </t>
    </r>
    <r>
      <rPr>
        <sz val="8"/>
        <rFont val="Arial"/>
        <family val="2"/>
      </rPr>
      <t>(From Wages, Taxes, and Workers' Comp - Box C)</t>
    </r>
  </si>
  <si>
    <r>
      <t xml:space="preserve">Total Staff Wages </t>
    </r>
    <r>
      <rPr>
        <sz val="8"/>
        <rFont val="Arial"/>
        <family val="2"/>
      </rPr>
      <t>(From Wages, Taxes, and Workers' Comp - Box B)</t>
    </r>
  </si>
  <si>
    <r>
      <t xml:space="preserve">Stairs Step 7, Day Hab Attendant Allocated Payroll Taxes &amp; Workers' Compensation </t>
    </r>
    <r>
      <rPr>
        <sz val="8"/>
        <rFont val="Arial"/>
        <family val="2"/>
      </rPr>
      <t>[From Wages, Taxes, and Workers' Comp - [Box M * (Box A / Box H)]</t>
    </r>
  </si>
  <si>
    <r>
      <t xml:space="preserve">Stairs Step 7, Day Hab Attendant Allocated Payroll Taxes &amp; Workers' Compensation </t>
    </r>
    <r>
      <rPr>
        <sz val="8"/>
        <rFont val="Arial"/>
        <family val="2"/>
      </rPr>
      <t>[From Wages, Taxes, and Workers' Comp - [Box M * (Box B / Box H)]</t>
    </r>
  </si>
  <si>
    <r>
      <t xml:space="preserve">Stairs Step 7, Day Hab Attendant Allocated Payroll Taxes &amp; Workers' Compensation </t>
    </r>
    <r>
      <rPr>
        <sz val="8"/>
        <rFont val="Arial"/>
        <family val="2"/>
      </rPr>
      <t>[From Wages, Taxes, and Workers' Comp - [Box M * (Box C / Box H)]</t>
    </r>
  </si>
  <si>
    <r>
      <t xml:space="preserve">Stairs Step 7, Day Hab Attendant Allocated Payroll Taxes &amp; Workers' Compensation </t>
    </r>
    <r>
      <rPr>
        <sz val="8"/>
        <rFont val="Arial"/>
        <family val="2"/>
      </rPr>
      <t>[Box M * (Box D / Box H)]</t>
    </r>
  </si>
  <si>
    <r>
      <t xml:space="preserve">Stairs Step 7, Day Hab Attendant Allocated Payroll Taxes &amp; Workers' Compensation </t>
    </r>
    <r>
      <rPr>
        <sz val="8"/>
        <rFont val="Arial"/>
        <family val="2"/>
      </rPr>
      <t>[Box M * (Box E / Box H)]</t>
    </r>
  </si>
  <si>
    <r>
      <t xml:space="preserve">Stairs Step 7, Day Hab Attendant Allocated Payroll Taxes &amp; Workers' Compensation </t>
    </r>
    <r>
      <rPr>
        <sz val="8"/>
        <rFont val="Arial"/>
        <family val="2"/>
      </rPr>
      <t>[Box M * (Box F / Box H)]</t>
    </r>
  </si>
  <si>
    <r>
      <t xml:space="preserve">Stairs Step 7, Day Hab Attendant Allocated Payroll Taxes &amp; Workers' Compensation </t>
    </r>
    <r>
      <rPr>
        <sz val="8"/>
        <rFont val="Arial"/>
        <family val="2"/>
      </rPr>
      <t>[Box M * (Box G / Box H)]</t>
    </r>
  </si>
  <si>
    <t>Total Recoupment From Box Q</t>
  </si>
  <si>
    <t>Box M (Total Revenue)</t>
  </si>
  <si>
    <t>Revenue From Box M</t>
  </si>
  <si>
    <t>Rate Enhancement Enter Participation levels</t>
  </si>
  <si>
    <t>Step 5b, Total Intervener Units of Service</t>
  </si>
  <si>
    <t>Step 5b, Total Less than 24 Hours Units of Service</t>
  </si>
  <si>
    <t>Step 5b, Total Chore Units of Service</t>
  </si>
  <si>
    <t>Step 5b, Total Supported Employoment  Units of Service</t>
  </si>
  <si>
    <t>Step 5b, Total Employment Assistance Units of Service</t>
  </si>
  <si>
    <t>Step 5b, Total CFC Units of Service</t>
  </si>
  <si>
    <r>
      <t xml:space="preserve">   Enter Total CFC Units of Service **</t>
    </r>
    <r>
      <rPr>
        <b/>
        <sz val="10"/>
        <rFont val="Arial"/>
        <family val="2"/>
      </rPr>
      <t>(CFC units only)**</t>
    </r>
  </si>
  <si>
    <r>
      <t xml:space="preserve">   Enter Total EA Units of Service  **</t>
    </r>
    <r>
      <rPr>
        <b/>
        <sz val="10"/>
        <rFont val="Arial"/>
        <family val="2"/>
      </rPr>
      <t>(EA units only)**</t>
    </r>
  </si>
  <si>
    <r>
      <t xml:space="preserve">   Enter Total SE Units of Service **</t>
    </r>
    <r>
      <rPr>
        <b/>
        <sz val="10"/>
        <rFont val="Arial"/>
        <family val="2"/>
      </rPr>
      <t>(SE units only)**</t>
    </r>
  </si>
  <si>
    <r>
      <t xml:space="preserve">   Enter Total Chore Units of Service **</t>
    </r>
    <r>
      <rPr>
        <b/>
        <sz val="10"/>
        <rFont val="Arial"/>
        <family val="2"/>
      </rPr>
      <t>(Chore Units only)**</t>
    </r>
  </si>
  <si>
    <r>
      <t xml:space="preserve">   Enter Total Intervener Units of Service **</t>
    </r>
    <r>
      <rPr>
        <b/>
        <sz val="10"/>
        <rFont val="Arial"/>
        <family val="2"/>
      </rPr>
      <t>(Intervener Units only)**</t>
    </r>
  </si>
  <si>
    <r>
      <t xml:space="preserve">                    Enter Total Hab Less Than 24 Hours Units of Service **</t>
    </r>
    <r>
      <rPr>
        <b/>
        <sz val="10"/>
        <rFont val="Arial"/>
        <family val="2"/>
      </rPr>
      <t>(Hab less than 24hrs units only)**</t>
    </r>
  </si>
  <si>
    <r>
      <t xml:space="preserve">   Enter Total Day HAB Units of Service **</t>
    </r>
    <r>
      <rPr>
        <b/>
        <sz val="10"/>
        <rFont val="Arial"/>
        <family val="2"/>
      </rPr>
      <t>(Day Hab Units only)**</t>
    </r>
  </si>
  <si>
    <t>Total Units of Service</t>
  </si>
  <si>
    <t xml:space="preserve">Deaf Blind with Multiple Disabilities (DBMD) Waiver Program 
Enhancement Worksheet - 2020 Accountability Report
</t>
  </si>
  <si>
    <t xml:space="preserve">DBMD - Day Habilitation and Residential Habilitation
2020 Accountability Report Optional Worksheet to
Estimate Potential Recoupment </t>
  </si>
  <si>
    <t xml:space="preserve">DBMD - Less Than 24 Hours Hab
2020 Accountability Report Optional Worksheet to
Estimate Potential Recoupment </t>
  </si>
  <si>
    <t xml:space="preserve">DBMD - Intervener
2020 Accountability Report Optional Worksheet to
Estimate Potential Recoupment </t>
  </si>
  <si>
    <t xml:space="preserve">DBMD - Chore
2020 Accountability Report Optional Worksheet to
Estimate Potential Recoupment </t>
  </si>
  <si>
    <t xml:space="preserve">DBMD - Supported Employment Services (SE)
2020 Accountability Report Optional Worksheet to
Estimate Potential Recoupment </t>
  </si>
  <si>
    <t xml:space="preserve">DBMD - Employment Assistance (EA)
2020 Accountability Report Optional Worksheet to
Estimate Potential Recoupment </t>
  </si>
  <si>
    <t xml:space="preserve">DBMD - Community First Choice (CFC)
2020 Accountability Report Optional Worksheet to
Estimate Potential Recoupment </t>
  </si>
  <si>
    <r>
      <t xml:space="preserve">STAIRS Step 6c, DBMD Community First Choice (CFC) Attendant Wages </t>
    </r>
    <r>
      <rPr>
        <sz val="8"/>
        <rFont val="Arial"/>
        <family val="2"/>
      </rPr>
      <t>(Columns C + G)</t>
    </r>
  </si>
  <si>
    <t>Sum Boxes D - H</t>
  </si>
  <si>
    <t>If Cost Per Unit is greater than Box O, then you have met the spending requirement. If Box P is a positive number, then you have not met the spending requirement from Step 5 and could potentially face recoupment.</t>
  </si>
  <si>
    <t>Effective September 1, 2013 - Augustin 31, 2019</t>
  </si>
  <si>
    <t xml:space="preserve">Attent Cost Area Payment Rate </t>
  </si>
  <si>
    <t>Deaf-Blind With Multiple Disabilities (DBMD Waiver Program</t>
  </si>
  <si>
    <t>Hab, HAB LT24 HR, CFC</t>
  </si>
  <si>
    <t xml:space="preserve">Chore </t>
  </si>
  <si>
    <t>Intervener</t>
  </si>
  <si>
    <t>Employment Assistance (EA)  &amp; Supported Employment (SE)</t>
  </si>
  <si>
    <t>Day Hab, HAB LT24 HR, CFC</t>
  </si>
  <si>
    <t>Effective September 1, 2013 - 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</si>
</sst>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3" formatCode="_(* #,##0.00_);_(* \(#,##0.00\);_(* &quot;-&quot;??_);_(@_)"/>
    <numFmt numFmtId="164" formatCode="0."/>
    <numFmt numFmtId="165" formatCode="&quot;$&quot;#,##0.00"/>
    <numFmt numFmtId="166" formatCode="0.00_)"/>
    <numFmt numFmtId="167" formatCode="&quot;$&quot;#,##0"/>
  </numFmts>
  <fonts count="25"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4"/>
      <name val="Arial"/>
      <family val="2"/>
    </font>
    <font>
      <sz val="12"/>
      <name val="Arial"/>
      <family val="2"/>
    </font>
    <font>
      <sz val="10"/>
      <name val="Arial"/>
      <family val="2"/>
    </font>
    <font>
      <sz val="11"/>
      <name val="Arial"/>
      <family val="2"/>
    </font>
    <font>
      <vertAlign val="superscript"/>
      <sz val="8"/>
      <name val="Arial"/>
      <family val="2"/>
    </font>
    <font>
      <b/>
      <sz val="11"/>
      <name val="Arial"/>
      <family val="2"/>
    </font>
    <font>
      <vertAlign val="superscript"/>
      <sz val="11"/>
      <name val="Arial"/>
      <family val="2"/>
    </font>
    <font>
      <vertAlign val="subscript"/>
      <sz val="8"/>
      <name val="Arial"/>
      <family val="2"/>
    </font>
    <font>
      <sz val="7"/>
      <name val="Small Fonts"/>
      <family val="2"/>
    </font>
    <font>
      <sz val="11"/>
      <color theme="1"/>
      <name val="Calibri"/>
      <family val="2"/>
      <scheme val="minor"/>
    </font>
    <font>
      <b/>
      <sz val="10"/>
      <name val="Arial"/>
      <family val="2"/>
    </font>
    <font>
      <sz val="10"/>
      <name val="Arial"/>
      <family val="2"/>
    </font>
    <font>
      <b/>
      <vertAlign val="superscript"/>
      <sz val="8"/>
      <name val="Arial"/>
      <family val="2"/>
    </font>
    <font>
      <sz val="16"/>
      <name val="Arial"/>
      <family val="2"/>
    </font>
    <font>
      <b/>
      <sz val="11"/>
      <color theme="1"/>
      <name val="Calibri"/>
      <family val="2"/>
      <scheme val="minor"/>
    </font>
    <font>
      <sz val="9"/>
      <name val="Arial"/>
      <family val="2"/>
    </font>
    <font>
      <b/>
      <sz val="12"/>
      <name val="Arial"/>
      <family val="2"/>
    </font>
    <font>
      <b/>
      <u/>
      <sz val="12"/>
      <name val="Arial"/>
      <family val="2"/>
    </font>
  </fonts>
  <fills count="12">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CC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1"/>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27">
    <xf numFmtId="0" fontId="0" fillId="0" borderId="0"/>
    <xf numFmtId="164" fontId="2" fillId="2" borderId="1"/>
    <xf numFmtId="0" fontId="3" fillId="0" borderId="0" applyFont="0" applyFill="0"/>
    <xf numFmtId="38" fontId="4" fillId="3" borderId="0" applyNumberFormat="0" applyBorder="0" applyAlignment="0" applyProtection="0"/>
    <xf numFmtId="10" fontId="4" fillId="4" borderId="2" applyNumberFormat="0" applyBorder="0" applyAlignment="0" applyProtection="0"/>
    <xf numFmtId="37" fontId="5" fillId="0" borderId="0"/>
    <xf numFmtId="37" fontId="15" fillId="0" borderId="0"/>
    <xf numFmtId="166" fontId="6"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1" fillId="0" borderId="0" applyFont="0" applyFill="0" applyBorder="0" applyAlignment="0" applyProtection="0"/>
    <xf numFmtId="10" fontId="9"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 fillId="0" borderId="0"/>
  </cellStyleXfs>
  <cellXfs count="263">
    <xf numFmtId="0" fontId="0" fillId="0" borderId="0" xfId="0"/>
    <xf numFmtId="0" fontId="7" fillId="0" borderId="0" xfId="14" applyFont="1" applyBorder="1" applyAlignment="1">
      <alignment horizontal="center" vertical="center" wrapText="1"/>
    </xf>
    <xf numFmtId="0" fontId="9" fillId="0" borderId="6" xfId="14" applyFont="1" applyBorder="1"/>
    <xf numFmtId="0" fontId="9" fillId="0" borderId="0" xfId="14" applyFont="1" applyBorder="1"/>
    <xf numFmtId="0" fontId="9" fillId="0" borderId="0" xfId="14" applyFont="1" applyBorder="1" applyAlignment="1">
      <alignment horizontal="center"/>
    </xf>
    <xf numFmtId="0" fontId="9" fillId="0" borderId="7" xfId="14" applyFont="1" applyBorder="1" applyAlignment="1">
      <alignment horizontal="center"/>
    </xf>
    <xf numFmtId="0" fontId="10" fillId="0" borderId="6" xfId="14" applyFont="1" applyBorder="1" applyAlignment="1">
      <alignment vertical="center"/>
    </xf>
    <xf numFmtId="0" fontId="10" fillId="0" borderId="6" xfId="14" applyFont="1" applyBorder="1"/>
    <xf numFmtId="0" fontId="10" fillId="0" borderId="0" xfId="14" applyFont="1" applyFill="1" applyBorder="1" applyAlignment="1">
      <alignment vertical="center"/>
    </xf>
    <xf numFmtId="0" fontId="10" fillId="0" borderId="0" xfId="14" quotePrefix="1" applyFont="1" applyFill="1" applyBorder="1" applyAlignment="1">
      <alignment horizontal="right" vertical="center"/>
    </xf>
    <xf numFmtId="0" fontId="13" fillId="0" borderId="0" xfId="14" quotePrefix="1" applyFont="1" applyFill="1" applyBorder="1" applyAlignment="1">
      <alignment horizontal="left" vertical="center" wrapText="1"/>
    </xf>
    <xf numFmtId="0" fontId="10" fillId="0" borderId="0" xfId="14" applyFont="1" applyBorder="1" applyAlignment="1">
      <alignment vertical="center"/>
    </xf>
    <xf numFmtId="0" fontId="7" fillId="0" borderId="6" xfId="14" applyFont="1" applyFill="1" applyBorder="1" applyAlignment="1">
      <alignment vertical="center" wrapText="1"/>
    </xf>
    <xf numFmtId="0" fontId="7" fillId="0" borderId="0" xfId="14" applyFont="1" applyBorder="1" applyAlignment="1">
      <alignment vertical="center"/>
    </xf>
    <xf numFmtId="0" fontId="9" fillId="0" borderId="0" xfId="14" applyFont="1" applyBorder="1" applyAlignment="1">
      <alignment vertical="center"/>
    </xf>
    <xf numFmtId="0" fontId="9" fillId="0" borderId="0" xfId="14" applyBorder="1"/>
    <xf numFmtId="0" fontId="13" fillId="0" borderId="0" xfId="14" quotePrefix="1" applyFont="1" applyFill="1" applyBorder="1" applyAlignment="1" applyProtection="1">
      <alignment horizontal="left" vertical="top" wrapText="1"/>
    </xf>
    <xf numFmtId="167" fontId="10" fillId="0" borderId="0" xfId="14" applyNumberFormat="1" applyFont="1" applyFill="1" applyBorder="1" applyAlignment="1" applyProtection="1">
      <alignment vertical="center"/>
    </xf>
    <xf numFmtId="0" fontId="11" fillId="0" borderId="2" xfId="14" applyFont="1" applyBorder="1" applyAlignment="1">
      <alignment horizontal="left" vertical="top"/>
    </xf>
    <xf numFmtId="167" fontId="10" fillId="5" borderId="2" xfId="14" applyNumberFormat="1" applyFont="1" applyFill="1" applyBorder="1" applyAlignment="1" applyProtection="1">
      <alignment horizontal="right" vertical="center"/>
      <protection locked="0"/>
    </xf>
    <xf numFmtId="167" fontId="10" fillId="0" borderId="2" xfId="14" applyNumberFormat="1" applyFont="1" applyBorder="1" applyAlignment="1">
      <alignment horizontal="right"/>
    </xf>
    <xf numFmtId="167" fontId="10" fillId="0" borderId="2" xfId="14" applyNumberFormat="1" applyFont="1" applyFill="1" applyBorder="1" applyAlignment="1" applyProtection="1">
      <alignment vertical="center"/>
    </xf>
    <xf numFmtId="0" fontId="11" fillId="0" borderId="2" xfId="14" applyFont="1" applyBorder="1" applyAlignment="1">
      <alignment horizontal="left" vertical="top" wrapText="1"/>
    </xf>
    <xf numFmtId="167" fontId="10" fillId="5" borderId="2" xfId="14" applyNumberFormat="1" applyFont="1" applyFill="1" applyBorder="1" applyAlignment="1" applyProtection="1">
      <alignment vertical="center"/>
      <protection locked="0"/>
    </xf>
    <xf numFmtId="0" fontId="1" fillId="0" borderId="0" xfId="14" applyFont="1" applyBorder="1"/>
    <xf numFmtId="0" fontId="1" fillId="0" borderId="0" xfId="0" applyFont="1"/>
    <xf numFmtId="0" fontId="1" fillId="0" borderId="0" xfId="26"/>
    <xf numFmtId="0" fontId="1" fillId="0" borderId="0" xfId="0" applyFont="1" applyBorder="1"/>
    <xf numFmtId="0" fontId="1" fillId="0" borderId="6" xfId="0" applyFont="1" applyBorder="1"/>
    <xf numFmtId="0" fontId="0" fillId="0" borderId="0" xfId="0" applyFill="1"/>
    <xf numFmtId="0" fontId="10" fillId="0" borderId="12" xfId="0" quotePrefix="1" applyFont="1" applyFill="1" applyBorder="1" applyAlignment="1">
      <alignment horizontal="center"/>
    </xf>
    <xf numFmtId="0" fontId="10" fillId="0" borderId="0" xfId="0" quotePrefix="1" applyFont="1" applyBorder="1" applyAlignment="1">
      <alignment horizontal="center" vertical="center"/>
    </xf>
    <xf numFmtId="0" fontId="10" fillId="0" borderId="6" xfId="0" applyFont="1" applyBorder="1" applyAlignment="1">
      <alignment vertical="center" wrapText="1"/>
    </xf>
    <xf numFmtId="0" fontId="0" fillId="0" borderId="6" xfId="0" applyBorder="1"/>
    <xf numFmtId="0" fontId="10" fillId="0" borderId="0" xfId="0" quotePrefix="1" applyFont="1" applyFill="1" applyBorder="1" applyAlignment="1">
      <alignment horizontal="center"/>
    </xf>
    <xf numFmtId="0" fontId="0" fillId="0" borderId="6" xfId="0" applyFill="1" applyBorder="1"/>
    <xf numFmtId="0" fontId="0" fillId="0" borderId="0" xfId="0" applyBorder="1"/>
    <xf numFmtId="0" fontId="8" fillId="0" borderId="0" xfId="0" applyFont="1" applyBorder="1"/>
    <xf numFmtId="0" fontId="10" fillId="0" borderId="0" xfId="0" applyFont="1" applyFill="1" applyAlignment="1">
      <alignment vertical="center"/>
    </xf>
    <xf numFmtId="0" fontId="10" fillId="0" borderId="0" xfId="0" quotePrefix="1" applyFont="1" applyFill="1" applyBorder="1" applyAlignment="1">
      <alignment horizontal="right" vertical="center"/>
    </xf>
    <xf numFmtId="167" fontId="12" fillId="0" borderId="2" xfId="0" applyNumberFormat="1" applyFont="1" applyBorder="1" applyAlignment="1" applyProtection="1">
      <alignment horizontal="right"/>
    </xf>
    <xf numFmtId="0" fontId="10" fillId="0" borderId="6" xfId="0" applyFont="1" applyFill="1" applyBorder="1" applyAlignment="1">
      <alignment vertical="center"/>
    </xf>
    <xf numFmtId="0" fontId="10" fillId="0" borderId="0" xfId="0" applyFont="1" applyAlignment="1">
      <alignment vertical="center"/>
    </xf>
    <xf numFmtId="167" fontId="10" fillId="5" borderId="2" xfId="0" applyNumberFormat="1" applyFont="1" applyFill="1" applyBorder="1" applyAlignment="1" applyProtection="1">
      <alignment horizontal="right" vertical="center"/>
      <protection locked="0"/>
    </xf>
    <xf numFmtId="0" fontId="10" fillId="0" borderId="6" xfId="0" applyFont="1" applyBorder="1" applyAlignment="1">
      <alignment vertical="center"/>
    </xf>
    <xf numFmtId="0" fontId="11" fillId="0" borderId="2" xfId="0" applyFont="1" applyBorder="1" applyAlignment="1">
      <alignment horizontal="left" vertical="top"/>
    </xf>
    <xf numFmtId="0" fontId="10" fillId="0" borderId="0" xfId="0" applyFont="1" applyFill="1" applyBorder="1" applyAlignment="1">
      <alignment vertical="center"/>
    </xf>
    <xf numFmtId="0" fontId="10" fillId="0" borderId="0" xfId="0" applyFont="1"/>
    <xf numFmtId="0" fontId="10" fillId="0" borderId="6" xfId="0" applyFont="1" applyBorder="1"/>
    <xf numFmtId="0" fontId="10" fillId="0" borderId="0" xfId="0" applyFont="1" applyFill="1" applyBorder="1" applyAlignment="1">
      <alignment horizontal="center" vertical="center"/>
    </xf>
    <xf numFmtId="167" fontId="10" fillId="5" borderId="2" xfId="0" applyNumberFormat="1" applyFont="1" applyFill="1" applyBorder="1" applyAlignment="1" applyProtection="1">
      <alignment vertical="center"/>
      <protection locked="0"/>
    </xf>
    <xf numFmtId="0" fontId="1" fillId="0" borderId="13" xfId="0" applyFont="1" applyBorder="1"/>
    <xf numFmtId="0" fontId="11" fillId="0" borderId="2" xfId="0" applyFont="1" applyBorder="1" applyAlignment="1" applyProtection="1">
      <alignment horizontal="left" vertical="center"/>
      <protection locked="0"/>
    </xf>
    <xf numFmtId="43" fontId="10" fillId="0" borderId="0" xfId="24" quotePrefix="1" applyFont="1" applyBorder="1" applyAlignment="1">
      <alignment horizontal="center"/>
    </xf>
    <xf numFmtId="43" fontId="10" fillId="5" borderId="2" xfId="24" applyFont="1" applyFill="1" applyBorder="1" applyAlignment="1" applyProtection="1">
      <alignment horizontal="right" vertical="center"/>
      <protection locked="0"/>
    </xf>
    <xf numFmtId="167" fontId="10" fillId="0" borderId="2" xfId="0" applyNumberFormat="1" applyFont="1" applyFill="1" applyBorder="1" applyAlignment="1" applyProtection="1">
      <alignment horizontal="right" vertical="center"/>
    </xf>
    <xf numFmtId="0" fontId="11" fillId="0" borderId="2" xfId="0" applyFont="1" applyBorder="1" applyAlignment="1" applyProtection="1">
      <alignment horizontal="left" vertical="top" wrapText="1"/>
    </xf>
    <xf numFmtId="0" fontId="19" fillId="0" borderId="2" xfId="0" applyFont="1" applyBorder="1" applyAlignment="1" applyProtection="1">
      <alignment horizontal="left" vertical="top" wrapText="1"/>
    </xf>
    <xf numFmtId="0" fontId="8" fillId="0" borderId="0" xfId="0" applyFont="1" applyBorder="1" applyProtection="1"/>
    <xf numFmtId="0" fontId="10" fillId="0" borderId="6" xfId="0" applyFont="1" applyBorder="1" applyAlignment="1" applyProtection="1">
      <alignment vertical="center" wrapText="1"/>
    </xf>
    <xf numFmtId="0" fontId="10" fillId="0" borderId="0" xfId="0" quotePrefix="1" applyFont="1" applyFill="1" applyBorder="1" applyAlignment="1" applyProtection="1">
      <alignment horizontal="center" vertical="center"/>
    </xf>
    <xf numFmtId="0" fontId="10" fillId="0" borderId="0" xfId="0" quotePrefix="1" applyFont="1" applyFill="1" applyBorder="1" applyAlignment="1" applyProtection="1">
      <alignment horizontal="center"/>
    </xf>
    <xf numFmtId="0" fontId="10" fillId="0" borderId="12" xfId="0" quotePrefix="1" applyFont="1" applyFill="1" applyBorder="1" applyAlignment="1" applyProtection="1">
      <alignment horizontal="center"/>
    </xf>
    <xf numFmtId="0" fontId="10" fillId="0" borderId="0" xfId="0" quotePrefix="1" applyFont="1" applyBorder="1" applyAlignment="1" applyProtection="1">
      <alignment horizontal="center" vertical="center"/>
    </xf>
    <xf numFmtId="165" fontId="4" fillId="0" borderId="1" xfId="0" applyNumberFormat="1" applyFont="1" applyFill="1" applyBorder="1" applyAlignment="1" applyProtection="1"/>
    <xf numFmtId="165" fontId="4" fillId="0" borderId="9" xfId="0" applyNumberFormat="1" applyFont="1" applyFill="1" applyBorder="1" applyAlignment="1" applyProtection="1"/>
    <xf numFmtId="165" fontId="4" fillId="0" borderId="2" xfId="0" applyNumberFormat="1" applyFont="1" applyFill="1" applyBorder="1" applyAlignment="1" applyProtection="1"/>
    <xf numFmtId="0" fontId="0" fillId="0" borderId="0" xfId="0" applyAlignment="1">
      <alignment horizontal="center"/>
    </xf>
    <xf numFmtId="8" fontId="0" fillId="0" borderId="2" xfId="0" applyNumberFormat="1" applyBorder="1" applyAlignment="1">
      <alignment horizontal="center"/>
    </xf>
    <xf numFmtId="0" fontId="11" fillId="0" borderId="15" xfId="0" applyFont="1" applyBorder="1" applyAlignment="1" applyProtection="1">
      <alignment horizontal="left" vertical="center"/>
      <protection locked="0"/>
    </xf>
    <xf numFmtId="43" fontId="10" fillId="5" borderId="15" xfId="24" applyFont="1" applyFill="1" applyBorder="1" applyAlignment="1" applyProtection="1">
      <alignment horizontal="right" vertical="center"/>
      <protection locked="0"/>
    </xf>
    <xf numFmtId="0" fontId="8" fillId="0" borderId="0" xfId="0" applyFont="1" applyBorder="1" applyAlignment="1">
      <alignment horizontal="center"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0" fillId="0" borderId="0" xfId="0" applyFill="1" applyBorder="1"/>
    <xf numFmtId="0" fontId="4" fillId="0" borderId="4" xfId="0" applyFont="1" applyFill="1" applyBorder="1" applyAlignment="1" applyProtection="1">
      <alignment horizontal="center"/>
    </xf>
    <xf numFmtId="165" fontId="4" fillId="0" borderId="4" xfId="0" applyNumberFormat="1" applyFont="1" applyFill="1" applyBorder="1" applyAlignment="1" applyProtection="1">
      <alignment horizontal="center"/>
    </xf>
    <xf numFmtId="165" fontId="4" fillId="0" borderId="4" xfId="0" applyNumberFormat="1" applyFont="1" applyFill="1" applyBorder="1" applyAlignment="1" applyProtection="1"/>
    <xf numFmtId="43" fontId="0" fillId="0" borderId="0" xfId="0" applyNumberFormat="1"/>
    <xf numFmtId="0" fontId="1" fillId="0" borderId="6" xfId="0" applyFont="1" applyFill="1" applyBorder="1"/>
    <xf numFmtId="0" fontId="1" fillId="0" borderId="0" xfId="0" applyFont="1" applyFill="1"/>
    <xf numFmtId="0" fontId="12" fillId="0" borderId="14" xfId="14" applyFont="1" applyBorder="1" applyAlignment="1">
      <alignment horizontal="left" vertical="center"/>
    </xf>
    <xf numFmtId="0" fontId="12" fillId="0" borderId="10" xfId="14" applyFont="1" applyBorder="1" applyAlignment="1">
      <alignment vertical="center"/>
    </xf>
    <xf numFmtId="0" fontId="12" fillId="0" borderId="12" xfId="14" applyFont="1" applyBorder="1" applyAlignment="1">
      <alignment vertical="center"/>
    </xf>
    <xf numFmtId="0" fontId="12" fillId="0" borderId="11" xfId="14" applyFont="1" applyBorder="1" applyAlignment="1">
      <alignment vertical="center"/>
    </xf>
    <xf numFmtId="0" fontId="8" fillId="0" borderId="6" xfId="14" applyFont="1" applyBorder="1" applyAlignment="1">
      <alignment vertical="center"/>
    </xf>
    <xf numFmtId="0" fontId="10" fillId="0" borderId="0" xfId="0" quotePrefix="1" applyFont="1" applyBorder="1" applyAlignment="1" applyProtection="1">
      <alignment horizontal="center"/>
    </xf>
    <xf numFmtId="0" fontId="10" fillId="0" borderId="6"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0" fillId="0" borderId="1" xfId="0" applyFill="1" applyBorder="1" applyProtection="1"/>
    <xf numFmtId="0" fontId="10" fillId="0" borderId="11" xfId="0" applyFont="1" applyFill="1" applyBorder="1" applyAlignment="1" applyProtection="1">
      <alignment vertical="center" wrapText="1"/>
    </xf>
    <xf numFmtId="0" fontId="10"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0" borderId="9" xfId="0" applyFont="1" applyBorder="1" applyAlignment="1">
      <alignment horizontal="center" vertical="center"/>
    </xf>
    <xf numFmtId="0" fontId="10" fillId="0" borderId="12"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8" xfId="0" applyFont="1" applyBorder="1" applyAlignment="1">
      <alignment horizontal="center" vertical="center"/>
    </xf>
    <xf numFmtId="0" fontId="0" fillId="0" borderId="12" xfId="0" applyBorder="1" applyAlignment="1">
      <alignment horizontal="center" vertical="center"/>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1" fontId="9" fillId="0" borderId="0" xfId="14" applyNumberFormat="1" applyFont="1" applyBorder="1"/>
    <xf numFmtId="0" fontId="22" fillId="0" borderId="2" xfId="0" applyFont="1" applyBorder="1" applyAlignment="1">
      <alignment horizontal="center" vertical="center" wrapText="1"/>
    </xf>
    <xf numFmtId="0" fontId="1" fillId="0" borderId="2" xfId="0" applyFont="1" applyBorder="1" applyAlignment="1" applyProtection="1">
      <alignment horizontal="center" vertical="center" wrapText="1"/>
    </xf>
    <xf numFmtId="0" fontId="10" fillId="0" borderId="0" xfId="0" applyFont="1" applyBorder="1" applyAlignment="1">
      <alignment horizontal="center" vertical="center" wrapText="1"/>
    </xf>
    <xf numFmtId="165" fontId="4" fillId="0" borderId="5" xfId="0" applyNumberFormat="1" applyFont="1" applyFill="1" applyBorder="1" applyAlignment="1" applyProtection="1"/>
    <xf numFmtId="0" fontId="0" fillId="0" borderId="3" xfId="0" applyFill="1" applyBorder="1"/>
    <xf numFmtId="0" fontId="0" fillId="0" borderId="10" xfId="0" applyFill="1" applyBorder="1"/>
    <xf numFmtId="0" fontId="1" fillId="0" borderId="10" xfId="0" applyFont="1" applyBorder="1" applyAlignment="1">
      <alignment vertical="center" wrapText="1"/>
    </xf>
    <xf numFmtId="2" fontId="10" fillId="0" borderId="2" xfId="0" applyNumberFormat="1" applyFont="1" applyBorder="1" applyAlignment="1">
      <alignment horizontal="center" vertical="center" wrapText="1"/>
    </xf>
    <xf numFmtId="165" fontId="4" fillId="10" borderId="1" xfId="0" applyNumberFormat="1" applyFont="1" applyFill="1" applyBorder="1" applyAlignment="1" applyProtection="1"/>
    <xf numFmtId="165" fontId="4" fillId="10" borderId="9" xfId="0" applyNumberFormat="1" applyFont="1" applyFill="1" applyBorder="1" applyAlignment="1" applyProtection="1"/>
    <xf numFmtId="2" fontId="10" fillId="0" borderId="2" xfId="0" applyNumberFormat="1" applyFont="1" applyBorder="1" applyAlignment="1" applyProtection="1">
      <alignment horizontal="center" vertical="center" wrapText="1"/>
    </xf>
    <xf numFmtId="4" fontId="10" fillId="0" borderId="2" xfId="0" applyNumberFormat="1" applyFont="1" applyBorder="1" applyAlignment="1" applyProtection="1">
      <alignment horizontal="center" vertical="center" wrapText="1"/>
    </xf>
    <xf numFmtId="0" fontId="0" fillId="11" borderId="0" xfId="0" applyFill="1"/>
    <xf numFmtId="0" fontId="21" fillId="7" borderId="0" xfId="13" applyFont="1" applyFill="1" applyAlignment="1">
      <alignment horizontal="center" vertical="center" wrapText="1"/>
    </xf>
    <xf numFmtId="0" fontId="0" fillId="11" borderId="0" xfId="0" applyFill="1" applyAlignment="1">
      <alignment horizontal="center" vertical="center"/>
    </xf>
    <xf numFmtId="0" fontId="17" fillId="7" borderId="14" xfId="0" applyFont="1" applyFill="1" applyBorder="1" applyAlignment="1">
      <alignment horizontal="center" vertical="center" wrapText="1"/>
    </xf>
    <xf numFmtId="0" fontId="0" fillId="0" borderId="2" xfId="0" applyBorder="1" applyAlignment="1">
      <alignment horizontal="center"/>
    </xf>
    <xf numFmtId="0" fontId="1" fillId="0" borderId="2" xfId="0" applyFont="1" applyBorder="1" applyAlignment="1">
      <alignment horizontal="center"/>
    </xf>
    <xf numFmtId="0" fontId="7" fillId="0" borderId="3" xfId="26" applyFont="1" applyFill="1" applyBorder="1" applyAlignment="1">
      <alignment horizontal="center" vertical="center" wrapText="1"/>
    </xf>
    <xf numFmtId="0" fontId="7" fillId="0" borderId="4" xfId="26" applyFont="1" applyFill="1" applyBorder="1" applyAlignment="1">
      <alignment horizontal="center" vertical="center" wrapText="1"/>
    </xf>
    <xf numFmtId="0" fontId="7" fillId="0" borderId="10" xfId="26" applyFont="1" applyFill="1" applyBorder="1" applyAlignment="1">
      <alignment horizontal="center" vertical="center" wrapText="1"/>
    </xf>
    <xf numFmtId="0" fontId="7" fillId="0" borderId="12" xfId="26" applyFont="1" applyFill="1" applyBorder="1" applyAlignment="1">
      <alignment horizontal="center" vertical="center" wrapText="1"/>
    </xf>
    <xf numFmtId="0" fontId="12" fillId="0" borderId="4" xfId="14" applyFont="1" applyBorder="1" applyAlignment="1">
      <alignment horizontal="right" vertical="center"/>
    </xf>
    <xf numFmtId="0" fontId="12" fillId="0" borderId="5" xfId="14" applyFont="1" applyBorder="1" applyAlignment="1">
      <alignment horizontal="right" vertical="center"/>
    </xf>
    <xf numFmtId="0" fontId="12" fillId="0" borderId="2" xfId="14" applyFont="1" applyBorder="1" applyAlignment="1">
      <alignment horizontal="left" vertical="center"/>
    </xf>
    <xf numFmtId="0" fontId="12" fillId="0" borderId="1" xfId="14" applyFont="1" applyBorder="1" applyAlignment="1">
      <alignment horizontal="left" vertical="center"/>
    </xf>
    <xf numFmtId="0" fontId="12" fillId="0" borderId="8" xfId="14" applyFont="1" applyBorder="1" applyAlignment="1">
      <alignment horizontal="left" vertical="center"/>
    </xf>
    <xf numFmtId="0" fontId="12" fillId="0" borderId="9" xfId="14" applyFont="1" applyBorder="1" applyAlignment="1">
      <alignment horizontal="left" vertical="center"/>
    </xf>
    <xf numFmtId="0" fontId="1" fillId="0" borderId="8" xfId="0" applyFont="1" applyBorder="1" applyAlignment="1">
      <alignment horizontal="center"/>
    </xf>
    <xf numFmtId="0" fontId="20" fillId="0" borderId="1"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8" fillId="0" borderId="13" xfId="0" applyFont="1" applyBorder="1" applyAlignment="1">
      <alignment horizontal="center"/>
    </xf>
    <xf numFmtId="0" fontId="8" fillId="0" borderId="14" xfId="0" applyFont="1" applyBorder="1" applyAlignment="1">
      <alignment horizontal="center"/>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10" fillId="0" borderId="2" xfId="0" applyFont="1" applyFill="1" applyBorder="1" applyAlignment="1">
      <alignment horizontal="left"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Fill="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8" fillId="0" borderId="1" xfId="0" applyFont="1" applyBorder="1" applyAlignment="1">
      <alignment horizontal="center" wrapText="1"/>
    </xf>
    <xf numFmtId="0" fontId="8" fillId="0" borderId="9" xfId="0" applyFont="1" applyBorder="1" applyAlignment="1">
      <alignment horizont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6" xfId="0" applyFont="1" applyBorder="1" applyAlignment="1">
      <alignment horizontal="center"/>
    </xf>
    <xf numFmtId="0" fontId="1" fillId="0" borderId="0" xfId="0" applyFont="1" applyBorder="1" applyAlignment="1">
      <alignment horizontal="center"/>
    </xf>
    <xf numFmtId="165" fontId="10" fillId="0" borderId="1" xfId="0" applyNumberFormat="1" applyFont="1" applyFill="1" applyBorder="1" applyAlignment="1" applyProtection="1">
      <alignment horizontal="center"/>
    </xf>
    <xf numFmtId="165" fontId="10" fillId="0" borderId="9" xfId="0" applyNumberFormat="1" applyFont="1" applyFill="1" applyBorder="1" applyAlignment="1" applyProtection="1">
      <alignment horizontal="center"/>
    </xf>
    <xf numFmtId="165" fontId="10" fillId="0" borderId="1" xfId="25" applyNumberFormat="1" applyFont="1" applyFill="1" applyBorder="1" applyAlignment="1" applyProtection="1">
      <alignment horizontal="center"/>
    </xf>
    <xf numFmtId="9" fontId="10" fillId="0" borderId="9" xfId="25" applyFont="1" applyFill="1" applyBorder="1" applyAlignment="1" applyProtection="1">
      <alignment horizontal="center"/>
    </xf>
    <xf numFmtId="0" fontId="4" fillId="0" borderId="1" xfId="0" applyFont="1" applyFill="1" applyBorder="1" applyAlignment="1" applyProtection="1">
      <alignment horizontal="center"/>
    </xf>
    <xf numFmtId="0" fontId="4" fillId="0" borderId="9" xfId="0" applyFont="1" applyFill="1" applyBorder="1" applyAlignment="1" applyProtection="1">
      <alignment horizontal="center"/>
    </xf>
    <xf numFmtId="0" fontId="1" fillId="0" borderId="7" xfId="0" applyFont="1" applyBorder="1" applyAlignment="1">
      <alignment horizontal="center"/>
    </xf>
    <xf numFmtId="0" fontId="10" fillId="0" borderId="1"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2" fillId="0" borderId="1"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 xfId="0" applyFont="1" applyBorder="1" applyAlignment="1" applyProtection="1">
      <alignment horizontal="left"/>
    </xf>
    <xf numFmtId="0" fontId="12" fillId="0" borderId="8" xfId="0" applyFont="1" applyBorder="1" applyAlignment="1" applyProtection="1">
      <alignment horizontal="left"/>
    </xf>
    <xf numFmtId="0" fontId="12" fillId="0" borderId="9" xfId="0" applyFont="1" applyBorder="1" applyAlignment="1" applyProtection="1">
      <alignment horizontal="left"/>
    </xf>
    <xf numFmtId="0" fontId="14" fillId="0" borderId="1" xfId="0" applyFont="1" applyBorder="1" applyAlignment="1" applyProtection="1">
      <alignment horizontal="center"/>
    </xf>
    <xf numFmtId="0" fontId="14" fillId="0" borderId="9" xfId="0" applyFont="1" applyBorder="1" applyAlignment="1" applyProtection="1">
      <alignment horizontal="center"/>
    </xf>
    <xf numFmtId="0" fontId="10" fillId="0" borderId="1"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165" fontId="4" fillId="0" borderId="1" xfId="0" applyNumberFormat="1" applyFont="1" applyFill="1" applyBorder="1" applyAlignment="1" applyProtection="1">
      <alignment horizontal="center"/>
    </xf>
    <xf numFmtId="165" fontId="4" fillId="0" borderId="9" xfId="0" applyNumberFormat="1" applyFont="1" applyFill="1" applyBorder="1" applyAlignment="1" applyProtection="1">
      <alignment horizontal="center"/>
    </xf>
    <xf numFmtId="43" fontId="10" fillId="0" borderId="1" xfId="24" applyFont="1" applyFill="1" applyBorder="1" applyAlignment="1" applyProtection="1">
      <alignment horizontal="center"/>
    </xf>
    <xf numFmtId="43" fontId="10" fillId="0" borderId="9" xfId="24" applyFont="1" applyFill="1" applyBorder="1" applyAlignment="1" applyProtection="1">
      <alignment horizontal="center"/>
    </xf>
    <xf numFmtId="0" fontId="12" fillId="0" borderId="4" xfId="0" applyFont="1" applyBorder="1" applyAlignment="1" applyProtection="1">
      <alignment horizontal="center"/>
    </xf>
    <xf numFmtId="0" fontId="12" fillId="0" borderId="5" xfId="0" applyFont="1" applyBorder="1" applyAlignment="1" applyProtection="1">
      <alignment horizontal="center"/>
    </xf>
    <xf numFmtId="0" fontId="1" fillId="0" borderId="12" xfId="0" applyFont="1" applyBorder="1" applyAlignment="1">
      <alignment horizontal="center"/>
    </xf>
    <xf numFmtId="0" fontId="1" fillId="0" borderId="8" xfId="0" applyFont="1" applyBorder="1" applyAlignment="1" applyProtection="1">
      <alignment horizontal="center"/>
    </xf>
    <xf numFmtId="0" fontId="1" fillId="0" borderId="6" xfId="26" applyFont="1" applyBorder="1" applyAlignment="1">
      <alignment horizontal="right" wrapText="1"/>
    </xf>
    <xf numFmtId="0" fontId="1" fillId="0" borderId="20" xfId="26" applyFont="1" applyBorder="1" applyAlignment="1">
      <alignment horizontal="right" wrapText="1"/>
    </xf>
    <xf numFmtId="0" fontId="8" fillId="0" borderId="12" xfId="0" applyFont="1" applyBorder="1" applyAlignment="1" applyProtection="1">
      <alignment horizontal="center" wrapText="1"/>
    </xf>
    <xf numFmtId="0" fontId="0" fillId="0" borderId="0" xfId="0" applyBorder="1" applyAlignment="1" applyProtection="1">
      <alignment horizontal="center"/>
    </xf>
    <xf numFmtId="0" fontId="0" fillId="0" borderId="7" xfId="0" applyBorder="1" applyAlignment="1" applyProtection="1">
      <alignment horizontal="center"/>
    </xf>
    <xf numFmtId="0" fontId="8" fillId="0" borderId="12" xfId="0" applyFont="1" applyBorder="1" applyAlignment="1" applyProtection="1">
      <alignment horizontal="center" vertical="center" wrapText="1"/>
    </xf>
    <xf numFmtId="0" fontId="17" fillId="8" borderId="16"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8" fillId="9" borderId="18" xfId="0" applyFont="1" applyFill="1" applyBorder="1" applyAlignment="1" applyProtection="1">
      <alignment horizontal="center" vertical="center" wrapText="1"/>
      <protection locked="0"/>
    </xf>
    <xf numFmtId="0" fontId="8" fillId="9" borderId="19" xfId="0" applyFont="1" applyFill="1" applyBorder="1" applyAlignment="1" applyProtection="1">
      <alignment horizontal="center" vertical="center" wrapText="1"/>
      <protection locked="0"/>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9" xfId="0" applyFont="1" applyBorder="1" applyAlignment="1" applyProtection="1">
      <alignment horizontal="left"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 fillId="0" borderId="6" xfId="0" applyFont="1" applyBorder="1" applyAlignment="1" applyProtection="1">
      <alignment horizontal="center"/>
    </xf>
    <xf numFmtId="0" fontId="1" fillId="0" borderId="0" xfId="0" applyFont="1" applyBorder="1" applyAlignment="1" applyProtection="1">
      <alignment horizontal="center"/>
    </xf>
    <xf numFmtId="0" fontId="1" fillId="0" borderId="7" xfId="0" applyFont="1" applyBorder="1" applyAlignment="1" applyProtection="1">
      <alignment horizontal="center"/>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0" fillId="0" borderId="12" xfId="0" applyBorder="1" applyAlignment="1" applyProtection="1">
      <alignment horizontal="center"/>
    </xf>
    <xf numFmtId="0" fontId="0" fillId="0" borderId="11" xfId="0" applyBorder="1" applyAlignment="1" applyProtection="1">
      <alignment horizontal="center"/>
    </xf>
    <xf numFmtId="9" fontId="10" fillId="0" borderId="1" xfId="25" applyFont="1" applyFill="1" applyBorder="1" applyAlignment="1" applyProtection="1">
      <alignment horizontal="center"/>
    </xf>
    <xf numFmtId="0" fontId="4" fillId="0" borderId="1" xfId="0" applyFont="1" applyFill="1" applyBorder="1" applyAlignment="1">
      <alignment horizontal="center" vertical="center"/>
    </xf>
    <xf numFmtId="0" fontId="4" fillId="0" borderId="9" xfId="0" applyFont="1" applyBorder="1" applyAlignment="1">
      <alignment horizontal="center" vertical="center"/>
    </xf>
    <xf numFmtId="165" fontId="10" fillId="0" borderId="1"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10" fillId="0" borderId="13" xfId="0" quotePrefix="1" applyFont="1" applyFill="1" applyBorder="1" applyAlignment="1">
      <alignment horizontal="center" vertical="center"/>
    </xf>
    <xf numFmtId="0" fontId="0" fillId="0" borderId="14" xfId="0" applyBorder="1" applyAlignment="1">
      <alignment horizontal="center" vertical="center"/>
    </xf>
    <xf numFmtId="165" fontId="10" fillId="0" borderId="1" xfId="0" applyNumberFormat="1" applyFont="1" applyFill="1" applyBorder="1" applyAlignment="1">
      <alignment horizontal="center" vertical="center"/>
    </xf>
    <xf numFmtId="0" fontId="0" fillId="0" borderId="9" xfId="0" applyBorder="1" applyAlignment="1">
      <alignment horizontal="center" vertical="center"/>
    </xf>
    <xf numFmtId="9" fontId="10" fillId="0" borderId="1" xfId="0" applyNumberFormat="1" applyFont="1" applyFill="1" applyBorder="1" applyAlignment="1">
      <alignment horizontal="center" vertical="center"/>
    </xf>
    <xf numFmtId="9" fontId="0" fillId="0" borderId="9" xfId="0" applyNumberFormat="1" applyBorder="1" applyAlignment="1">
      <alignment horizontal="center" vertical="center"/>
    </xf>
    <xf numFmtId="43" fontId="10" fillId="6" borderId="1" xfId="24" applyFont="1" applyFill="1" applyBorder="1" applyAlignment="1" applyProtection="1">
      <alignment horizontal="center"/>
      <protection locked="0"/>
    </xf>
    <xf numFmtId="43" fontId="10" fillId="6" borderId="9" xfId="24" applyFont="1" applyFill="1" applyBorder="1" applyAlignment="1" applyProtection="1">
      <alignment horizontal="center"/>
      <protection locked="0"/>
    </xf>
    <xf numFmtId="0" fontId="8" fillId="0" borderId="12" xfId="0" applyFont="1" applyBorder="1" applyAlignment="1">
      <alignment horizontal="center" wrapText="1"/>
    </xf>
    <xf numFmtId="0" fontId="1" fillId="0" borderId="0" xfId="0" applyFont="1" applyBorder="1" applyAlignment="1">
      <alignment horizontal="left"/>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8" fillId="0" borderId="0" xfId="0" applyFont="1" applyBorder="1" applyAlignment="1">
      <alignment horizontal="center"/>
    </xf>
    <xf numFmtId="0" fontId="8" fillId="0" borderId="7" xfId="0" applyFont="1" applyBorder="1" applyAlignment="1">
      <alignment horizontal="center"/>
    </xf>
    <xf numFmtId="0" fontId="8" fillId="0" borderId="11" xfId="0" applyFont="1" applyBorder="1" applyAlignment="1">
      <alignment horizontal="center" wrapText="1"/>
    </xf>
    <xf numFmtId="0" fontId="1" fillId="0" borderId="6" xfId="26" applyFont="1" applyFill="1" applyBorder="1" applyAlignment="1">
      <alignment horizontal="center" wrapText="1"/>
    </xf>
    <xf numFmtId="0" fontId="1" fillId="0" borderId="0" xfId="26" applyFont="1" applyFill="1" applyBorder="1" applyAlignment="1">
      <alignment horizontal="center" wrapText="1"/>
    </xf>
    <xf numFmtId="0" fontId="1" fillId="0" borderId="7" xfId="26" applyFont="1" applyFill="1" applyBorder="1" applyAlignment="1">
      <alignment horizontal="center" wrapText="1"/>
    </xf>
    <xf numFmtId="165" fontId="10" fillId="0" borderId="9" xfId="0" applyNumberFormat="1" applyFont="1" applyFill="1" applyBorder="1" applyAlignment="1">
      <alignment horizontal="center" vertic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2" fillId="0" borderId="12" xfId="0" applyFont="1" applyBorder="1" applyAlignment="1">
      <alignment horizontal="center"/>
    </xf>
    <xf numFmtId="0" fontId="10" fillId="0" borderId="12" xfId="0" applyFont="1" applyBorder="1" applyAlignment="1">
      <alignment horizontal="center"/>
    </xf>
    <xf numFmtId="0" fontId="12" fillId="10" borderId="0" xfId="0" applyFont="1" applyFill="1" applyAlignment="1">
      <alignment horizontal="center" vertical="center" wrapText="1"/>
    </xf>
    <xf numFmtId="0" fontId="0" fillId="10" borderId="0" xfId="0" applyFill="1" applyAlignment="1">
      <alignment horizontal="center" vertical="center" wrapText="1"/>
    </xf>
    <xf numFmtId="0" fontId="24" fillId="10" borderId="0" xfId="0" applyFont="1" applyFill="1" applyAlignment="1">
      <alignment horizontal="center" vertical="center" wrapText="1"/>
    </xf>
  </cellXfs>
  <cellStyles count="27">
    <cellStyle name="Comma" xfId="24" builtinId="3"/>
    <cellStyle name="COSTREPORT" xfId="1" xr:uid="{00000000-0005-0000-0000-000001000000}"/>
    <cellStyle name="cr" xfId="2" xr:uid="{00000000-0005-0000-0000-000002000000}"/>
    <cellStyle name="Grey" xfId="3" xr:uid="{00000000-0005-0000-0000-000003000000}"/>
    <cellStyle name="Input [yellow]" xfId="4" xr:uid="{00000000-0005-0000-0000-000004000000}"/>
    <cellStyle name="no dec" xfId="5" xr:uid="{00000000-0005-0000-0000-000005000000}"/>
    <cellStyle name="no dec 2" xfId="6" xr:uid="{00000000-0005-0000-0000-000006000000}"/>
    <cellStyle name="Normal" xfId="0" builtinId="0"/>
    <cellStyle name="Normal - Style1" xfId="7" xr:uid="{00000000-0005-0000-0000-000008000000}"/>
    <cellStyle name="Normal 10" xfId="8" xr:uid="{00000000-0005-0000-0000-000009000000}"/>
    <cellStyle name="Normal 11" xfId="9" xr:uid="{00000000-0005-0000-0000-00000A000000}"/>
    <cellStyle name="Normal 12" xfId="10" xr:uid="{00000000-0005-0000-0000-00000B000000}"/>
    <cellStyle name="Normal 13" xfId="11" xr:uid="{00000000-0005-0000-0000-00000C000000}"/>
    <cellStyle name="Normal 14" xfId="12" xr:uid="{00000000-0005-0000-0000-00000D000000}"/>
    <cellStyle name="Normal 15" xfId="13" xr:uid="{00000000-0005-0000-0000-00000E000000}"/>
    <cellStyle name="Normal 2" xfId="14" xr:uid="{00000000-0005-0000-0000-00000F000000}"/>
    <cellStyle name="Normal 2 2" xfId="26" xr:uid="{00000000-0005-0000-0000-000010000000}"/>
    <cellStyle name="Normal 3" xfId="15" xr:uid="{00000000-0005-0000-0000-000011000000}"/>
    <cellStyle name="Normal 4" xfId="16" xr:uid="{00000000-0005-0000-0000-000012000000}"/>
    <cellStyle name="Normal 5" xfId="17" xr:uid="{00000000-0005-0000-0000-000013000000}"/>
    <cellStyle name="Normal 6" xfId="18" xr:uid="{00000000-0005-0000-0000-000014000000}"/>
    <cellStyle name="Normal 7" xfId="19" xr:uid="{00000000-0005-0000-0000-000015000000}"/>
    <cellStyle name="Normal 8" xfId="20" xr:uid="{00000000-0005-0000-0000-000016000000}"/>
    <cellStyle name="Normal 9" xfId="21" xr:uid="{00000000-0005-0000-0000-000017000000}"/>
    <cellStyle name="Percent" xfId="25" builtinId="5"/>
    <cellStyle name="Percent [2]" xfId="22" xr:uid="{00000000-0005-0000-0000-000019000000}"/>
    <cellStyle name="Percent [2] 2" xfId="23"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64772</xdr:colOff>
      <xdr:row>0</xdr:row>
      <xdr:rowOff>634365</xdr:rowOff>
    </xdr:from>
    <xdr:to>
      <xdr:col>2</xdr:col>
      <xdr:colOff>1028700</xdr:colOff>
      <xdr:row>2</xdr:row>
      <xdr:rowOff>392430</xdr:rowOff>
    </xdr:to>
    <xdr:sp macro="" textlink="">
      <xdr:nvSpPr>
        <xdr:cNvPr id="5" name="Oval 4">
          <a:extLst>
            <a:ext uri="{FF2B5EF4-FFF2-40B4-BE49-F238E27FC236}">
              <a16:creationId xmlns:a16="http://schemas.microsoft.com/office/drawing/2014/main" id="{00000000-0008-0000-0000-000005000000}"/>
            </a:ext>
          </a:extLst>
        </xdr:cNvPr>
        <xdr:cNvSpPr/>
      </xdr:nvSpPr>
      <xdr:spPr>
        <a:xfrm>
          <a:off x="293372" y="634365"/>
          <a:ext cx="1211578" cy="681990"/>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1 - All Participants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xdr:colOff>
      <xdr:row>19</xdr:row>
      <xdr:rowOff>24765</xdr:rowOff>
    </xdr:from>
    <xdr:to>
      <xdr:col>1</xdr:col>
      <xdr:colOff>817245</xdr:colOff>
      <xdr:row>19</xdr:row>
      <xdr:rowOff>342900</xdr:rowOff>
    </xdr:to>
    <xdr:grpSp>
      <xdr:nvGrpSpPr>
        <xdr:cNvPr id="8" name="Group 4">
          <a:extLst>
            <a:ext uri="{FF2B5EF4-FFF2-40B4-BE49-F238E27FC236}">
              <a16:creationId xmlns:a16="http://schemas.microsoft.com/office/drawing/2014/main" id="{00000000-0008-0000-0100-000008000000}"/>
            </a:ext>
          </a:extLst>
        </xdr:cNvPr>
        <xdr:cNvGrpSpPr>
          <a:grpSpLocks/>
        </xdr:cNvGrpSpPr>
      </xdr:nvGrpSpPr>
      <xdr:grpSpPr bwMode="auto">
        <a:xfrm>
          <a:off x="283845" y="5815965"/>
          <a:ext cx="800100" cy="318135"/>
          <a:chOff x="14" y="101"/>
          <a:chExt cx="91" cy="34"/>
        </a:xfrm>
      </xdr:grpSpPr>
      <xdr:sp macro="" textlink="">
        <xdr:nvSpPr>
          <xdr:cNvPr id="9" name="Oval 5">
            <a:extLst>
              <a:ext uri="{FF2B5EF4-FFF2-40B4-BE49-F238E27FC236}">
                <a16:creationId xmlns:a16="http://schemas.microsoft.com/office/drawing/2014/main" id="{00000000-0008-0000-01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1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32385</xdr:colOff>
      <xdr:row>25</xdr:row>
      <xdr:rowOff>24765</xdr:rowOff>
    </xdr:from>
    <xdr:to>
      <xdr:col>1</xdr:col>
      <xdr:colOff>832485</xdr:colOff>
      <xdr:row>25</xdr:row>
      <xdr:rowOff>342900</xdr:rowOff>
    </xdr:to>
    <xdr:grpSp>
      <xdr:nvGrpSpPr>
        <xdr:cNvPr id="11" name="Group 4">
          <a:extLst>
            <a:ext uri="{FF2B5EF4-FFF2-40B4-BE49-F238E27FC236}">
              <a16:creationId xmlns:a16="http://schemas.microsoft.com/office/drawing/2014/main" id="{00000000-0008-0000-0100-00000B000000}"/>
            </a:ext>
          </a:extLst>
        </xdr:cNvPr>
        <xdr:cNvGrpSpPr>
          <a:grpSpLocks/>
        </xdr:cNvGrpSpPr>
      </xdr:nvGrpSpPr>
      <xdr:grpSpPr bwMode="auto">
        <a:xfrm>
          <a:off x="299085" y="7271385"/>
          <a:ext cx="800100" cy="318135"/>
          <a:chOff x="14" y="101"/>
          <a:chExt cx="91" cy="34"/>
        </a:xfrm>
      </xdr:grpSpPr>
      <xdr:sp macro="" textlink="">
        <xdr:nvSpPr>
          <xdr:cNvPr id="12" name="Oval 5">
            <a:extLst>
              <a:ext uri="{FF2B5EF4-FFF2-40B4-BE49-F238E27FC236}">
                <a16:creationId xmlns:a16="http://schemas.microsoft.com/office/drawing/2014/main" id="{00000000-0008-0000-01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1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30480</xdr:colOff>
      <xdr:row>45</xdr:row>
      <xdr:rowOff>22860</xdr:rowOff>
    </xdr:from>
    <xdr:to>
      <xdr:col>1</xdr:col>
      <xdr:colOff>830580</xdr:colOff>
      <xdr:row>45</xdr:row>
      <xdr:rowOff>340995</xdr:rowOff>
    </xdr:to>
    <xdr:grpSp>
      <xdr:nvGrpSpPr>
        <xdr:cNvPr id="14" name="Group 4">
          <a:extLst>
            <a:ext uri="{FF2B5EF4-FFF2-40B4-BE49-F238E27FC236}">
              <a16:creationId xmlns:a16="http://schemas.microsoft.com/office/drawing/2014/main" id="{00000000-0008-0000-0100-00000E000000}"/>
            </a:ext>
          </a:extLst>
        </xdr:cNvPr>
        <xdr:cNvGrpSpPr>
          <a:grpSpLocks/>
        </xdr:cNvGrpSpPr>
      </xdr:nvGrpSpPr>
      <xdr:grpSpPr bwMode="auto">
        <a:xfrm>
          <a:off x="297180" y="12047220"/>
          <a:ext cx="800100" cy="318135"/>
          <a:chOff x="14" y="101"/>
          <a:chExt cx="91" cy="34"/>
        </a:xfrm>
      </xdr:grpSpPr>
      <xdr:sp macro="" textlink="">
        <xdr:nvSpPr>
          <xdr:cNvPr id="15" name="Oval 5">
            <a:extLst>
              <a:ext uri="{FF2B5EF4-FFF2-40B4-BE49-F238E27FC236}">
                <a16:creationId xmlns:a16="http://schemas.microsoft.com/office/drawing/2014/main" id="{00000000-0008-0000-01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1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24765</xdr:colOff>
      <xdr:row>40</xdr:row>
      <xdr:rowOff>24765</xdr:rowOff>
    </xdr:from>
    <xdr:to>
      <xdr:col>1</xdr:col>
      <xdr:colOff>824865</xdr:colOff>
      <xdr:row>40</xdr:row>
      <xdr:rowOff>342900</xdr:rowOff>
    </xdr:to>
    <xdr:grpSp>
      <xdr:nvGrpSpPr>
        <xdr:cNvPr id="17" name="Group 4">
          <a:extLst>
            <a:ext uri="{FF2B5EF4-FFF2-40B4-BE49-F238E27FC236}">
              <a16:creationId xmlns:a16="http://schemas.microsoft.com/office/drawing/2014/main" id="{00000000-0008-0000-0100-000011000000}"/>
            </a:ext>
          </a:extLst>
        </xdr:cNvPr>
        <xdr:cNvGrpSpPr>
          <a:grpSpLocks/>
        </xdr:cNvGrpSpPr>
      </xdr:nvGrpSpPr>
      <xdr:grpSpPr bwMode="auto">
        <a:xfrm>
          <a:off x="291465" y="10822305"/>
          <a:ext cx="800100" cy="318135"/>
          <a:chOff x="14" y="101"/>
          <a:chExt cx="91" cy="34"/>
        </a:xfrm>
      </xdr:grpSpPr>
      <xdr:sp macro="" textlink="">
        <xdr:nvSpPr>
          <xdr:cNvPr id="18" name="Oval 5">
            <a:extLst>
              <a:ext uri="{FF2B5EF4-FFF2-40B4-BE49-F238E27FC236}">
                <a16:creationId xmlns:a16="http://schemas.microsoft.com/office/drawing/2014/main" id="{00000000-0008-0000-01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1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1</xdr:colOff>
      <xdr:row>52</xdr:row>
      <xdr:rowOff>13335</xdr:rowOff>
    </xdr:from>
    <xdr:to>
      <xdr:col>1</xdr:col>
      <xdr:colOff>962025</xdr:colOff>
      <xdr:row>54</xdr:row>
      <xdr:rowOff>9524</xdr:rowOff>
    </xdr:to>
    <xdr:grpSp>
      <xdr:nvGrpSpPr>
        <xdr:cNvPr id="35" name="Group 4">
          <a:extLst>
            <a:ext uri="{FF2B5EF4-FFF2-40B4-BE49-F238E27FC236}">
              <a16:creationId xmlns:a16="http://schemas.microsoft.com/office/drawing/2014/main" id="{394B2516-388A-42D2-9812-A3D6469DF7ED}"/>
            </a:ext>
          </a:extLst>
        </xdr:cNvPr>
        <xdr:cNvGrpSpPr>
          <a:grpSpLocks/>
        </xdr:cNvGrpSpPr>
      </xdr:nvGrpSpPr>
      <xdr:grpSpPr bwMode="auto">
        <a:xfrm>
          <a:off x="266701" y="13805535"/>
          <a:ext cx="962024" cy="346709"/>
          <a:chOff x="14" y="101"/>
          <a:chExt cx="91" cy="34"/>
        </a:xfrm>
      </xdr:grpSpPr>
      <xdr:sp macro="" textlink="">
        <xdr:nvSpPr>
          <xdr:cNvPr id="36" name="Oval 5">
            <a:extLst>
              <a:ext uri="{FF2B5EF4-FFF2-40B4-BE49-F238E27FC236}">
                <a16:creationId xmlns:a16="http://schemas.microsoft.com/office/drawing/2014/main" id="{E1B57021-3628-40BF-A550-03B456F2005F}"/>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7" name="Text Box 6">
            <a:extLst>
              <a:ext uri="{FF2B5EF4-FFF2-40B4-BE49-F238E27FC236}">
                <a16:creationId xmlns:a16="http://schemas.microsoft.com/office/drawing/2014/main" id="{A779B4E2-3566-423E-83FC-EDE265EE1ED5}"/>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19050</xdr:colOff>
      <xdr:row>6</xdr:row>
      <xdr:rowOff>19050</xdr:rowOff>
    </xdr:from>
    <xdr:to>
      <xdr:col>1</xdr:col>
      <xdr:colOff>819150</xdr:colOff>
      <xdr:row>7</xdr:row>
      <xdr:rowOff>22860</xdr:rowOff>
    </xdr:to>
    <xdr:grpSp>
      <xdr:nvGrpSpPr>
        <xdr:cNvPr id="23" name="Group 4">
          <a:extLst>
            <a:ext uri="{FF2B5EF4-FFF2-40B4-BE49-F238E27FC236}">
              <a16:creationId xmlns:a16="http://schemas.microsoft.com/office/drawing/2014/main" id="{4E070160-B64B-422B-AEFD-613DE20397CF}"/>
            </a:ext>
          </a:extLst>
        </xdr:cNvPr>
        <xdr:cNvGrpSpPr>
          <a:grpSpLocks/>
        </xdr:cNvGrpSpPr>
      </xdr:nvGrpSpPr>
      <xdr:grpSpPr bwMode="auto">
        <a:xfrm>
          <a:off x="285750" y="2693670"/>
          <a:ext cx="800100" cy="361950"/>
          <a:chOff x="14" y="101"/>
          <a:chExt cx="91" cy="34"/>
        </a:xfrm>
      </xdr:grpSpPr>
      <xdr:sp macro="" textlink="">
        <xdr:nvSpPr>
          <xdr:cNvPr id="25" name="Oval 5">
            <a:extLst>
              <a:ext uri="{FF2B5EF4-FFF2-40B4-BE49-F238E27FC236}">
                <a16:creationId xmlns:a16="http://schemas.microsoft.com/office/drawing/2014/main" id="{9B3C606D-D0C2-463B-8ED8-02EA6F3398A9}"/>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6" name="Text Box 6">
            <a:extLst>
              <a:ext uri="{FF2B5EF4-FFF2-40B4-BE49-F238E27FC236}">
                <a16:creationId xmlns:a16="http://schemas.microsoft.com/office/drawing/2014/main" id="{7F9E6BAC-8261-448C-9C93-29D0C5579DD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0</xdr:colOff>
      <xdr:row>2</xdr:row>
      <xdr:rowOff>0</xdr:rowOff>
    </xdr:from>
    <xdr:to>
      <xdr:col>1</xdr:col>
      <xdr:colOff>800100</xdr:colOff>
      <xdr:row>3</xdr:row>
      <xdr:rowOff>3810</xdr:rowOff>
    </xdr:to>
    <xdr:grpSp>
      <xdr:nvGrpSpPr>
        <xdr:cNvPr id="28" name="Group 4">
          <a:extLst>
            <a:ext uri="{FF2B5EF4-FFF2-40B4-BE49-F238E27FC236}">
              <a16:creationId xmlns:a16="http://schemas.microsoft.com/office/drawing/2014/main" id="{E229F5A6-F97F-477F-97F0-0A5535D3BB90}"/>
            </a:ext>
          </a:extLst>
        </xdr:cNvPr>
        <xdr:cNvGrpSpPr>
          <a:grpSpLocks/>
        </xdr:cNvGrpSpPr>
      </xdr:nvGrpSpPr>
      <xdr:grpSpPr bwMode="auto">
        <a:xfrm>
          <a:off x="266700" y="1607820"/>
          <a:ext cx="800100" cy="361950"/>
          <a:chOff x="14" y="101"/>
          <a:chExt cx="91" cy="34"/>
        </a:xfrm>
      </xdr:grpSpPr>
      <xdr:sp macro="" textlink="">
        <xdr:nvSpPr>
          <xdr:cNvPr id="29" name="Oval 5">
            <a:extLst>
              <a:ext uri="{FF2B5EF4-FFF2-40B4-BE49-F238E27FC236}">
                <a16:creationId xmlns:a16="http://schemas.microsoft.com/office/drawing/2014/main" id="{18D652F9-3B75-48C2-8281-9133116917ED}"/>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0" name="Text Box 6">
            <a:extLst>
              <a:ext uri="{FF2B5EF4-FFF2-40B4-BE49-F238E27FC236}">
                <a16:creationId xmlns:a16="http://schemas.microsoft.com/office/drawing/2014/main" id="{EEB9BE05-A01E-46A8-9618-36475E815A4D}"/>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0</xdr:col>
      <xdr:colOff>200025</xdr:colOff>
      <xdr:row>0</xdr:row>
      <xdr:rowOff>0</xdr:rowOff>
    </xdr:from>
    <xdr:to>
      <xdr:col>1</xdr:col>
      <xdr:colOff>971550</xdr:colOff>
      <xdr:row>0</xdr:row>
      <xdr:rowOff>619125</xdr:rowOff>
    </xdr:to>
    <xdr:sp macro="" textlink="">
      <xdr:nvSpPr>
        <xdr:cNvPr id="32" name="Oval 31">
          <a:extLst>
            <a:ext uri="{FF2B5EF4-FFF2-40B4-BE49-F238E27FC236}">
              <a16:creationId xmlns:a16="http://schemas.microsoft.com/office/drawing/2014/main" id="{E7DD0F9E-0AB4-4408-A797-8F87BEEBF687}"/>
            </a:ext>
          </a:extLst>
        </xdr:cNvPr>
        <xdr:cNvSpPr/>
      </xdr:nvSpPr>
      <xdr:spPr>
        <a:xfrm>
          <a:off x="200025" y="0"/>
          <a:ext cx="1028700"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2 - DAY HAB</a:t>
          </a:r>
        </a:p>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9526</xdr:colOff>
      <xdr:row>6</xdr:row>
      <xdr:rowOff>15240</xdr:rowOff>
    </xdr:from>
    <xdr:to>
      <xdr:col>1</xdr:col>
      <xdr:colOff>866776</xdr:colOff>
      <xdr:row>7</xdr:row>
      <xdr:rowOff>104775</xdr:rowOff>
    </xdr:to>
    <xdr:grpSp>
      <xdr:nvGrpSpPr>
        <xdr:cNvPr id="2" name="Group 4">
          <a:extLst>
            <a:ext uri="{FF2B5EF4-FFF2-40B4-BE49-F238E27FC236}">
              <a16:creationId xmlns:a16="http://schemas.microsoft.com/office/drawing/2014/main" id="{00000000-0008-0000-0200-000002000000}"/>
            </a:ext>
          </a:extLst>
        </xdr:cNvPr>
        <xdr:cNvGrpSpPr>
          <a:grpSpLocks/>
        </xdr:cNvGrpSpPr>
      </xdr:nvGrpSpPr>
      <xdr:grpSpPr bwMode="auto">
        <a:xfrm>
          <a:off x="276226" y="2689860"/>
          <a:ext cx="857250" cy="447675"/>
          <a:chOff x="14" y="101"/>
          <a:chExt cx="91" cy="34"/>
        </a:xfrm>
      </xdr:grpSpPr>
      <xdr:sp macro="" textlink="">
        <xdr:nvSpPr>
          <xdr:cNvPr id="3" name="Oval 5">
            <a:extLst>
              <a:ext uri="{FF2B5EF4-FFF2-40B4-BE49-F238E27FC236}">
                <a16:creationId xmlns:a16="http://schemas.microsoft.com/office/drawing/2014/main" id="{00000000-0008-0000-02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2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26670</xdr:colOff>
      <xdr:row>19</xdr:row>
      <xdr:rowOff>24765</xdr:rowOff>
    </xdr:from>
    <xdr:to>
      <xdr:col>1</xdr:col>
      <xdr:colOff>826770</xdr:colOff>
      <xdr:row>20</xdr:row>
      <xdr:rowOff>152400</xdr:rowOff>
    </xdr:to>
    <xdr:grpSp>
      <xdr:nvGrpSpPr>
        <xdr:cNvPr id="8" name="Group 4">
          <a:extLst>
            <a:ext uri="{FF2B5EF4-FFF2-40B4-BE49-F238E27FC236}">
              <a16:creationId xmlns:a16="http://schemas.microsoft.com/office/drawing/2014/main" id="{00000000-0008-0000-0200-000008000000}"/>
            </a:ext>
          </a:extLst>
        </xdr:cNvPr>
        <xdr:cNvGrpSpPr>
          <a:grpSpLocks/>
        </xdr:cNvGrpSpPr>
      </xdr:nvGrpSpPr>
      <xdr:grpSpPr bwMode="auto">
        <a:xfrm>
          <a:off x="293370" y="5945505"/>
          <a:ext cx="800100" cy="485775"/>
          <a:chOff x="14" y="101"/>
          <a:chExt cx="91" cy="34"/>
        </a:xfrm>
      </xdr:grpSpPr>
      <xdr:sp macro="" textlink="">
        <xdr:nvSpPr>
          <xdr:cNvPr id="9" name="Oval 5">
            <a:extLst>
              <a:ext uri="{FF2B5EF4-FFF2-40B4-BE49-F238E27FC236}">
                <a16:creationId xmlns:a16="http://schemas.microsoft.com/office/drawing/2014/main" id="{00000000-0008-0000-02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2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13335</xdr:colOff>
      <xdr:row>25</xdr:row>
      <xdr:rowOff>15240</xdr:rowOff>
    </xdr:from>
    <xdr:to>
      <xdr:col>1</xdr:col>
      <xdr:colOff>813435</xdr:colOff>
      <xdr:row>26</xdr:row>
      <xdr:rowOff>114300</xdr:rowOff>
    </xdr:to>
    <xdr:grpSp>
      <xdr:nvGrpSpPr>
        <xdr:cNvPr id="11" name="Group 4">
          <a:extLst>
            <a:ext uri="{FF2B5EF4-FFF2-40B4-BE49-F238E27FC236}">
              <a16:creationId xmlns:a16="http://schemas.microsoft.com/office/drawing/2014/main" id="{00000000-0008-0000-0200-00000B000000}"/>
            </a:ext>
          </a:extLst>
        </xdr:cNvPr>
        <xdr:cNvGrpSpPr>
          <a:grpSpLocks/>
        </xdr:cNvGrpSpPr>
      </xdr:nvGrpSpPr>
      <xdr:grpSpPr bwMode="auto">
        <a:xfrm>
          <a:off x="280035" y="7391400"/>
          <a:ext cx="800100" cy="457200"/>
          <a:chOff x="14" y="101"/>
          <a:chExt cx="91" cy="34"/>
        </a:xfrm>
      </xdr:grpSpPr>
      <xdr:sp macro="" textlink="">
        <xdr:nvSpPr>
          <xdr:cNvPr id="12" name="Oval 5">
            <a:extLst>
              <a:ext uri="{FF2B5EF4-FFF2-40B4-BE49-F238E27FC236}">
                <a16:creationId xmlns:a16="http://schemas.microsoft.com/office/drawing/2014/main" id="{00000000-0008-0000-02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2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0</xdr:col>
      <xdr:colOff>249555</xdr:colOff>
      <xdr:row>45</xdr:row>
      <xdr:rowOff>41910</xdr:rowOff>
    </xdr:from>
    <xdr:to>
      <xdr:col>1</xdr:col>
      <xdr:colOff>792480</xdr:colOff>
      <xdr:row>46</xdr:row>
      <xdr:rowOff>152400</xdr:rowOff>
    </xdr:to>
    <xdr:grpSp>
      <xdr:nvGrpSpPr>
        <xdr:cNvPr id="14" name="Group 4">
          <a:extLst>
            <a:ext uri="{FF2B5EF4-FFF2-40B4-BE49-F238E27FC236}">
              <a16:creationId xmlns:a16="http://schemas.microsoft.com/office/drawing/2014/main" id="{00000000-0008-0000-0200-00000E000000}"/>
            </a:ext>
          </a:extLst>
        </xdr:cNvPr>
        <xdr:cNvGrpSpPr>
          <a:grpSpLocks/>
        </xdr:cNvGrpSpPr>
      </xdr:nvGrpSpPr>
      <xdr:grpSpPr bwMode="auto">
        <a:xfrm>
          <a:off x="249555" y="12355830"/>
          <a:ext cx="809625" cy="468630"/>
          <a:chOff x="14" y="101"/>
          <a:chExt cx="91" cy="34"/>
        </a:xfrm>
      </xdr:grpSpPr>
      <xdr:sp macro="" textlink="">
        <xdr:nvSpPr>
          <xdr:cNvPr id="15" name="Oval 5">
            <a:extLst>
              <a:ext uri="{FF2B5EF4-FFF2-40B4-BE49-F238E27FC236}">
                <a16:creationId xmlns:a16="http://schemas.microsoft.com/office/drawing/2014/main" id="{00000000-0008-0000-02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2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15240</xdr:colOff>
      <xdr:row>40</xdr:row>
      <xdr:rowOff>24765</xdr:rowOff>
    </xdr:from>
    <xdr:to>
      <xdr:col>1</xdr:col>
      <xdr:colOff>815340</xdr:colOff>
      <xdr:row>41</xdr:row>
      <xdr:rowOff>104775</xdr:rowOff>
    </xdr:to>
    <xdr:grpSp>
      <xdr:nvGrpSpPr>
        <xdr:cNvPr id="17" name="Group 4">
          <a:extLst>
            <a:ext uri="{FF2B5EF4-FFF2-40B4-BE49-F238E27FC236}">
              <a16:creationId xmlns:a16="http://schemas.microsoft.com/office/drawing/2014/main" id="{00000000-0008-0000-0200-000011000000}"/>
            </a:ext>
          </a:extLst>
        </xdr:cNvPr>
        <xdr:cNvGrpSpPr>
          <a:grpSpLocks/>
        </xdr:cNvGrpSpPr>
      </xdr:nvGrpSpPr>
      <xdr:grpSpPr bwMode="auto">
        <a:xfrm>
          <a:off x="281940" y="11111865"/>
          <a:ext cx="800100" cy="438150"/>
          <a:chOff x="14" y="101"/>
          <a:chExt cx="91" cy="34"/>
        </a:xfrm>
      </xdr:grpSpPr>
      <xdr:sp macro="" textlink="">
        <xdr:nvSpPr>
          <xdr:cNvPr id="18" name="Oval 5">
            <a:extLst>
              <a:ext uri="{FF2B5EF4-FFF2-40B4-BE49-F238E27FC236}">
                <a16:creationId xmlns:a16="http://schemas.microsoft.com/office/drawing/2014/main" id="{00000000-0008-0000-02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2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9526</xdr:colOff>
      <xdr:row>52</xdr:row>
      <xdr:rowOff>22860</xdr:rowOff>
    </xdr:from>
    <xdr:to>
      <xdr:col>1</xdr:col>
      <xdr:colOff>838200</xdr:colOff>
      <xdr:row>54</xdr:row>
      <xdr:rowOff>19049</xdr:rowOff>
    </xdr:to>
    <xdr:grpSp>
      <xdr:nvGrpSpPr>
        <xdr:cNvPr id="32" name="Group 4">
          <a:extLst>
            <a:ext uri="{FF2B5EF4-FFF2-40B4-BE49-F238E27FC236}">
              <a16:creationId xmlns:a16="http://schemas.microsoft.com/office/drawing/2014/main" id="{E37C4A8D-AB68-4656-99AD-2D32B7303D4C}"/>
            </a:ext>
          </a:extLst>
        </xdr:cNvPr>
        <xdr:cNvGrpSpPr>
          <a:grpSpLocks/>
        </xdr:cNvGrpSpPr>
      </xdr:nvGrpSpPr>
      <xdr:grpSpPr bwMode="auto">
        <a:xfrm>
          <a:off x="276226" y="14104620"/>
          <a:ext cx="828674" cy="346709"/>
          <a:chOff x="14" y="101"/>
          <a:chExt cx="91" cy="34"/>
        </a:xfrm>
      </xdr:grpSpPr>
      <xdr:sp macro="" textlink="">
        <xdr:nvSpPr>
          <xdr:cNvPr id="33" name="Oval 5">
            <a:extLst>
              <a:ext uri="{FF2B5EF4-FFF2-40B4-BE49-F238E27FC236}">
                <a16:creationId xmlns:a16="http://schemas.microsoft.com/office/drawing/2014/main" id="{2914646D-FBB0-4606-9CED-38A0B6ABA262}"/>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4" name="Text Box 6">
            <a:extLst>
              <a:ext uri="{FF2B5EF4-FFF2-40B4-BE49-F238E27FC236}">
                <a16:creationId xmlns:a16="http://schemas.microsoft.com/office/drawing/2014/main" id="{8FA4FA34-5632-4F86-AB38-45430C131EF5}"/>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41910</xdr:colOff>
      <xdr:row>2</xdr:row>
      <xdr:rowOff>15240</xdr:rowOff>
    </xdr:from>
    <xdr:to>
      <xdr:col>1</xdr:col>
      <xdr:colOff>842010</xdr:colOff>
      <xdr:row>2</xdr:row>
      <xdr:rowOff>325755</xdr:rowOff>
    </xdr:to>
    <xdr:grpSp>
      <xdr:nvGrpSpPr>
        <xdr:cNvPr id="26" name="Group 25">
          <a:extLst>
            <a:ext uri="{FF2B5EF4-FFF2-40B4-BE49-F238E27FC236}">
              <a16:creationId xmlns:a16="http://schemas.microsoft.com/office/drawing/2014/main" id="{093B46A5-7B4B-4DE9-941A-AC1EA1F1E087}"/>
            </a:ext>
          </a:extLst>
        </xdr:cNvPr>
        <xdr:cNvGrpSpPr>
          <a:grpSpLocks/>
        </xdr:cNvGrpSpPr>
      </xdr:nvGrpSpPr>
      <xdr:grpSpPr bwMode="auto">
        <a:xfrm>
          <a:off x="308610" y="1623060"/>
          <a:ext cx="800100" cy="310515"/>
          <a:chOff x="14" y="101"/>
          <a:chExt cx="91" cy="34"/>
        </a:xfrm>
      </xdr:grpSpPr>
      <xdr:sp macro="" textlink="">
        <xdr:nvSpPr>
          <xdr:cNvPr id="27" name="Oval 26">
            <a:extLst>
              <a:ext uri="{FF2B5EF4-FFF2-40B4-BE49-F238E27FC236}">
                <a16:creationId xmlns:a16="http://schemas.microsoft.com/office/drawing/2014/main" id="{A65D18AF-EB40-4CF8-8F54-11426ED2B4B3}"/>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8" name="Text Box 6">
            <a:extLst>
              <a:ext uri="{FF2B5EF4-FFF2-40B4-BE49-F238E27FC236}">
                <a16:creationId xmlns:a16="http://schemas.microsoft.com/office/drawing/2014/main" id="{422D043A-FD81-4F0D-A508-130D7BB6D94B}"/>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76200</xdr:colOff>
      <xdr:row>0</xdr:row>
      <xdr:rowOff>0</xdr:rowOff>
    </xdr:from>
    <xdr:to>
      <xdr:col>1</xdr:col>
      <xdr:colOff>1104900</xdr:colOff>
      <xdr:row>0</xdr:row>
      <xdr:rowOff>619125</xdr:rowOff>
    </xdr:to>
    <xdr:sp macro="" textlink="">
      <xdr:nvSpPr>
        <xdr:cNvPr id="29" name="Oval 28">
          <a:extLst>
            <a:ext uri="{FF2B5EF4-FFF2-40B4-BE49-F238E27FC236}">
              <a16:creationId xmlns:a16="http://schemas.microsoft.com/office/drawing/2014/main" id="{A1C740F2-621C-4504-8231-D64B85AC967E}"/>
            </a:ext>
          </a:extLst>
        </xdr:cNvPr>
        <xdr:cNvSpPr/>
      </xdr:nvSpPr>
      <xdr:spPr>
        <a:xfrm>
          <a:off x="333375" y="0"/>
          <a:ext cx="1028700"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3 - LT24 Hrs</a:t>
          </a:r>
        </a:p>
        <a:p>
          <a:pPr algn="ct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6</xdr:row>
      <xdr:rowOff>81915</xdr:rowOff>
    </xdr:from>
    <xdr:to>
      <xdr:col>1</xdr:col>
      <xdr:colOff>857250</xdr:colOff>
      <xdr:row>8</xdr:row>
      <xdr:rowOff>28575</xdr:rowOff>
    </xdr:to>
    <xdr:grpSp>
      <xdr:nvGrpSpPr>
        <xdr:cNvPr id="2" name="Group 4">
          <a:extLst>
            <a:ext uri="{FF2B5EF4-FFF2-40B4-BE49-F238E27FC236}">
              <a16:creationId xmlns:a16="http://schemas.microsoft.com/office/drawing/2014/main" id="{00000000-0008-0000-0300-000002000000}"/>
            </a:ext>
          </a:extLst>
        </xdr:cNvPr>
        <xdr:cNvGrpSpPr>
          <a:grpSpLocks/>
        </xdr:cNvGrpSpPr>
      </xdr:nvGrpSpPr>
      <xdr:grpSpPr bwMode="auto">
        <a:xfrm>
          <a:off x="285750" y="2756535"/>
          <a:ext cx="838200" cy="441960"/>
          <a:chOff x="14" y="101"/>
          <a:chExt cx="91" cy="34"/>
        </a:xfrm>
      </xdr:grpSpPr>
      <xdr:sp macro="" textlink="">
        <xdr:nvSpPr>
          <xdr:cNvPr id="3" name="Oval 5">
            <a:extLst>
              <a:ext uri="{FF2B5EF4-FFF2-40B4-BE49-F238E27FC236}">
                <a16:creationId xmlns:a16="http://schemas.microsoft.com/office/drawing/2014/main" id="{00000000-0008-0000-03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3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32384</xdr:colOff>
      <xdr:row>2</xdr:row>
      <xdr:rowOff>53340</xdr:rowOff>
    </xdr:from>
    <xdr:to>
      <xdr:col>1</xdr:col>
      <xdr:colOff>885825</xdr:colOff>
      <xdr:row>3</xdr:row>
      <xdr:rowOff>123825</xdr:rowOff>
    </xdr:to>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299084" y="1661160"/>
          <a:ext cx="853441" cy="428625"/>
          <a:chOff x="14" y="101"/>
          <a:chExt cx="91" cy="34"/>
        </a:xfrm>
      </xdr:grpSpPr>
      <xdr:sp macro="" textlink="">
        <xdr:nvSpPr>
          <xdr:cNvPr id="6" name="Oval 5">
            <a:extLst>
              <a:ext uri="{FF2B5EF4-FFF2-40B4-BE49-F238E27FC236}">
                <a16:creationId xmlns:a16="http://schemas.microsoft.com/office/drawing/2014/main" id="{00000000-0008-0000-0300-00000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26670</xdr:colOff>
      <xdr:row>19</xdr:row>
      <xdr:rowOff>15240</xdr:rowOff>
    </xdr:from>
    <xdr:to>
      <xdr:col>1</xdr:col>
      <xdr:colOff>904875</xdr:colOff>
      <xdr:row>20</xdr:row>
      <xdr:rowOff>114300</xdr:rowOff>
    </xdr:to>
    <xdr:grpSp>
      <xdr:nvGrpSpPr>
        <xdr:cNvPr id="8" name="Group 4">
          <a:extLst>
            <a:ext uri="{FF2B5EF4-FFF2-40B4-BE49-F238E27FC236}">
              <a16:creationId xmlns:a16="http://schemas.microsoft.com/office/drawing/2014/main" id="{00000000-0008-0000-0300-000008000000}"/>
            </a:ext>
          </a:extLst>
        </xdr:cNvPr>
        <xdr:cNvGrpSpPr>
          <a:grpSpLocks/>
        </xdr:cNvGrpSpPr>
      </xdr:nvGrpSpPr>
      <xdr:grpSpPr bwMode="auto">
        <a:xfrm>
          <a:off x="293370" y="5715000"/>
          <a:ext cx="878205" cy="457200"/>
          <a:chOff x="14" y="101"/>
          <a:chExt cx="91" cy="34"/>
        </a:xfrm>
      </xdr:grpSpPr>
      <xdr:sp macro="" textlink="">
        <xdr:nvSpPr>
          <xdr:cNvPr id="9" name="Oval 5">
            <a:extLst>
              <a:ext uri="{FF2B5EF4-FFF2-40B4-BE49-F238E27FC236}">
                <a16:creationId xmlns:a16="http://schemas.microsoft.com/office/drawing/2014/main" id="{00000000-0008-0000-03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3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22859</xdr:colOff>
      <xdr:row>25</xdr:row>
      <xdr:rowOff>15240</xdr:rowOff>
    </xdr:from>
    <xdr:to>
      <xdr:col>1</xdr:col>
      <xdr:colOff>933450</xdr:colOff>
      <xdr:row>26</xdr:row>
      <xdr:rowOff>142875</xdr:rowOff>
    </xdr:to>
    <xdr:grpSp>
      <xdr:nvGrpSpPr>
        <xdr:cNvPr id="11" name="Group 4">
          <a:extLst>
            <a:ext uri="{FF2B5EF4-FFF2-40B4-BE49-F238E27FC236}">
              <a16:creationId xmlns:a16="http://schemas.microsoft.com/office/drawing/2014/main" id="{00000000-0008-0000-0300-00000B000000}"/>
            </a:ext>
          </a:extLst>
        </xdr:cNvPr>
        <xdr:cNvGrpSpPr>
          <a:grpSpLocks/>
        </xdr:cNvGrpSpPr>
      </xdr:nvGrpSpPr>
      <xdr:grpSpPr bwMode="auto">
        <a:xfrm>
          <a:off x="289559" y="7170420"/>
          <a:ext cx="910591" cy="485775"/>
          <a:chOff x="14" y="101"/>
          <a:chExt cx="91" cy="34"/>
        </a:xfrm>
      </xdr:grpSpPr>
      <xdr:sp macro="" textlink="">
        <xdr:nvSpPr>
          <xdr:cNvPr id="12" name="Oval 5">
            <a:extLst>
              <a:ext uri="{FF2B5EF4-FFF2-40B4-BE49-F238E27FC236}">
                <a16:creationId xmlns:a16="http://schemas.microsoft.com/office/drawing/2014/main" id="{00000000-0008-0000-03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3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20956</xdr:colOff>
      <xdr:row>45</xdr:row>
      <xdr:rowOff>32385</xdr:rowOff>
    </xdr:from>
    <xdr:to>
      <xdr:col>1</xdr:col>
      <xdr:colOff>962026</xdr:colOff>
      <xdr:row>47</xdr:row>
      <xdr:rowOff>38100</xdr:rowOff>
    </xdr:to>
    <xdr:grpSp>
      <xdr:nvGrpSpPr>
        <xdr:cNvPr id="14" name="Group 4">
          <a:extLst>
            <a:ext uri="{FF2B5EF4-FFF2-40B4-BE49-F238E27FC236}">
              <a16:creationId xmlns:a16="http://schemas.microsoft.com/office/drawing/2014/main" id="{00000000-0008-0000-0300-00000E000000}"/>
            </a:ext>
          </a:extLst>
        </xdr:cNvPr>
        <xdr:cNvGrpSpPr>
          <a:grpSpLocks/>
        </xdr:cNvGrpSpPr>
      </xdr:nvGrpSpPr>
      <xdr:grpSpPr bwMode="auto">
        <a:xfrm>
          <a:off x="287656" y="11896725"/>
          <a:ext cx="941070" cy="531495"/>
          <a:chOff x="14" y="101"/>
          <a:chExt cx="91" cy="34"/>
        </a:xfrm>
      </xdr:grpSpPr>
      <xdr:sp macro="" textlink="">
        <xdr:nvSpPr>
          <xdr:cNvPr id="15" name="Oval 5">
            <a:extLst>
              <a:ext uri="{FF2B5EF4-FFF2-40B4-BE49-F238E27FC236}">
                <a16:creationId xmlns:a16="http://schemas.microsoft.com/office/drawing/2014/main" id="{00000000-0008-0000-03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3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34290</xdr:colOff>
      <xdr:row>40</xdr:row>
      <xdr:rowOff>5716</xdr:rowOff>
    </xdr:from>
    <xdr:to>
      <xdr:col>1</xdr:col>
      <xdr:colOff>914400</xdr:colOff>
      <xdr:row>42</xdr:row>
      <xdr:rowOff>28576</xdr:rowOff>
    </xdr:to>
    <xdr:grpSp>
      <xdr:nvGrpSpPr>
        <xdr:cNvPr id="17" name="Group 4">
          <a:extLst>
            <a:ext uri="{FF2B5EF4-FFF2-40B4-BE49-F238E27FC236}">
              <a16:creationId xmlns:a16="http://schemas.microsoft.com/office/drawing/2014/main" id="{00000000-0008-0000-0300-000011000000}"/>
            </a:ext>
          </a:extLst>
        </xdr:cNvPr>
        <xdr:cNvGrpSpPr>
          <a:grpSpLocks/>
        </xdr:cNvGrpSpPr>
      </xdr:nvGrpSpPr>
      <xdr:grpSpPr bwMode="auto">
        <a:xfrm>
          <a:off x="300990" y="10643236"/>
          <a:ext cx="880110" cy="548640"/>
          <a:chOff x="14" y="101"/>
          <a:chExt cx="91" cy="34"/>
        </a:xfrm>
      </xdr:grpSpPr>
      <xdr:sp macro="" textlink="">
        <xdr:nvSpPr>
          <xdr:cNvPr id="18" name="Oval 5">
            <a:extLst>
              <a:ext uri="{FF2B5EF4-FFF2-40B4-BE49-F238E27FC236}">
                <a16:creationId xmlns:a16="http://schemas.microsoft.com/office/drawing/2014/main" id="{00000000-0008-0000-03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3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9524</xdr:colOff>
      <xdr:row>52</xdr:row>
      <xdr:rowOff>10958</xdr:rowOff>
    </xdr:from>
    <xdr:to>
      <xdr:col>1</xdr:col>
      <xdr:colOff>942975</xdr:colOff>
      <xdr:row>54</xdr:row>
      <xdr:rowOff>85725</xdr:rowOff>
    </xdr:to>
    <xdr:grpSp>
      <xdr:nvGrpSpPr>
        <xdr:cNvPr id="71" name="Group 4">
          <a:extLst>
            <a:ext uri="{FF2B5EF4-FFF2-40B4-BE49-F238E27FC236}">
              <a16:creationId xmlns:a16="http://schemas.microsoft.com/office/drawing/2014/main" id="{FE21548F-9D2D-4185-A05A-930C53375675}"/>
            </a:ext>
          </a:extLst>
        </xdr:cNvPr>
        <xdr:cNvGrpSpPr>
          <a:grpSpLocks/>
        </xdr:cNvGrpSpPr>
      </xdr:nvGrpSpPr>
      <xdr:grpSpPr bwMode="auto">
        <a:xfrm>
          <a:off x="276224" y="13643138"/>
          <a:ext cx="933451" cy="425287"/>
          <a:chOff x="63" y="109"/>
          <a:chExt cx="85" cy="34"/>
        </a:xfrm>
      </xdr:grpSpPr>
      <xdr:sp macro="" textlink="">
        <xdr:nvSpPr>
          <xdr:cNvPr id="72" name="Oval 5">
            <a:extLst>
              <a:ext uri="{FF2B5EF4-FFF2-40B4-BE49-F238E27FC236}">
                <a16:creationId xmlns:a16="http://schemas.microsoft.com/office/drawing/2014/main" id="{389BD61D-E807-4E26-A325-2259FBF42B08}"/>
              </a:ext>
            </a:extLst>
          </xdr:cNvPr>
          <xdr:cNvSpPr>
            <a:spLocks noChangeArrowheads="1"/>
          </xdr:cNvSpPr>
        </xdr:nvSpPr>
        <xdr:spPr bwMode="auto">
          <a:xfrm>
            <a:off x="63" y="109"/>
            <a:ext cx="85" cy="34"/>
          </a:xfrm>
          <a:prstGeom prst="ellipse">
            <a:avLst/>
          </a:prstGeom>
          <a:solidFill>
            <a:srgbClr val="FFCC99"/>
          </a:solidFill>
          <a:ln w="9525">
            <a:solidFill>
              <a:srgbClr val="000000"/>
            </a:solidFill>
            <a:round/>
            <a:headEnd/>
            <a:tailEnd/>
          </a:ln>
        </xdr:spPr>
      </xdr:sp>
      <xdr:sp macro="" textlink="">
        <xdr:nvSpPr>
          <xdr:cNvPr id="73" name="Text Box 6">
            <a:extLst>
              <a:ext uri="{FF2B5EF4-FFF2-40B4-BE49-F238E27FC236}">
                <a16:creationId xmlns:a16="http://schemas.microsoft.com/office/drawing/2014/main" id="{D4D33F69-8F0F-49F1-912C-34AB6B9AABA9}"/>
              </a:ext>
            </a:extLst>
          </xdr:cNvPr>
          <xdr:cNvSpPr txBox="1">
            <a:spLocks noChangeArrowheads="1"/>
          </xdr:cNvSpPr>
        </xdr:nvSpPr>
        <xdr:spPr bwMode="auto">
          <a:xfrm>
            <a:off x="73" y="118"/>
            <a:ext cx="64" cy="16"/>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28574</xdr:colOff>
      <xdr:row>0</xdr:row>
      <xdr:rowOff>0</xdr:rowOff>
    </xdr:from>
    <xdr:to>
      <xdr:col>1</xdr:col>
      <xdr:colOff>1162049</xdr:colOff>
      <xdr:row>0</xdr:row>
      <xdr:rowOff>619125</xdr:rowOff>
    </xdr:to>
    <xdr:sp macro="" textlink="">
      <xdr:nvSpPr>
        <xdr:cNvPr id="29" name="Oval 28">
          <a:extLst>
            <a:ext uri="{FF2B5EF4-FFF2-40B4-BE49-F238E27FC236}">
              <a16:creationId xmlns:a16="http://schemas.microsoft.com/office/drawing/2014/main" id="{DB6EE8A4-67B6-483A-BA5A-C53011C7A38F}"/>
            </a:ext>
          </a:extLst>
        </xdr:cNvPr>
        <xdr:cNvSpPr/>
      </xdr:nvSpPr>
      <xdr:spPr>
        <a:xfrm>
          <a:off x="285749" y="0"/>
          <a:ext cx="1133475"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4 - Intervener</a:t>
          </a:r>
        </a:p>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19</xdr:row>
      <xdr:rowOff>15240</xdr:rowOff>
    </xdr:from>
    <xdr:to>
      <xdr:col>1</xdr:col>
      <xdr:colOff>809625</xdr:colOff>
      <xdr:row>20</xdr:row>
      <xdr:rowOff>133350</xdr:rowOff>
    </xdr:to>
    <xdr:grpSp>
      <xdr:nvGrpSpPr>
        <xdr:cNvPr id="2" name="Group 4">
          <a:extLst>
            <a:ext uri="{FF2B5EF4-FFF2-40B4-BE49-F238E27FC236}">
              <a16:creationId xmlns:a16="http://schemas.microsoft.com/office/drawing/2014/main" id="{2DA5CC99-63EC-4D40-9BD6-B99846DA8710}"/>
            </a:ext>
          </a:extLst>
        </xdr:cNvPr>
        <xdr:cNvGrpSpPr>
          <a:grpSpLocks/>
        </xdr:cNvGrpSpPr>
      </xdr:nvGrpSpPr>
      <xdr:grpSpPr bwMode="auto">
        <a:xfrm>
          <a:off x="266700" y="5806440"/>
          <a:ext cx="809625" cy="476250"/>
          <a:chOff x="14" y="101"/>
          <a:chExt cx="91" cy="34"/>
        </a:xfrm>
      </xdr:grpSpPr>
      <xdr:sp macro="" textlink="">
        <xdr:nvSpPr>
          <xdr:cNvPr id="3" name="Oval 5">
            <a:extLst>
              <a:ext uri="{FF2B5EF4-FFF2-40B4-BE49-F238E27FC236}">
                <a16:creationId xmlns:a16="http://schemas.microsoft.com/office/drawing/2014/main" id="{E95B09B7-6AE4-48D0-B16E-4CB8AAC7D5F1}"/>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E202B2B6-0691-4AE6-8F90-40482488181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0</xdr:col>
      <xdr:colOff>251460</xdr:colOff>
      <xdr:row>25</xdr:row>
      <xdr:rowOff>34290</xdr:rowOff>
    </xdr:from>
    <xdr:to>
      <xdr:col>1</xdr:col>
      <xdr:colOff>857250</xdr:colOff>
      <xdr:row>26</xdr:row>
      <xdr:rowOff>123825</xdr:rowOff>
    </xdr:to>
    <xdr:grpSp>
      <xdr:nvGrpSpPr>
        <xdr:cNvPr id="5" name="Group 4">
          <a:extLst>
            <a:ext uri="{FF2B5EF4-FFF2-40B4-BE49-F238E27FC236}">
              <a16:creationId xmlns:a16="http://schemas.microsoft.com/office/drawing/2014/main" id="{8E848500-C7B7-49EA-A463-C66A4C97EE26}"/>
            </a:ext>
          </a:extLst>
        </xdr:cNvPr>
        <xdr:cNvGrpSpPr>
          <a:grpSpLocks/>
        </xdr:cNvGrpSpPr>
      </xdr:nvGrpSpPr>
      <xdr:grpSpPr bwMode="auto">
        <a:xfrm>
          <a:off x="251460" y="7280910"/>
          <a:ext cx="872490" cy="447675"/>
          <a:chOff x="14" y="101"/>
          <a:chExt cx="91" cy="34"/>
        </a:xfrm>
      </xdr:grpSpPr>
      <xdr:sp macro="" textlink="">
        <xdr:nvSpPr>
          <xdr:cNvPr id="6" name="Oval 5">
            <a:extLst>
              <a:ext uri="{FF2B5EF4-FFF2-40B4-BE49-F238E27FC236}">
                <a16:creationId xmlns:a16="http://schemas.microsoft.com/office/drawing/2014/main" id="{526DE97F-CE2F-4E16-B5B2-0BC2F3AC9248}"/>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87B047F6-1A09-4EB6-B1C0-EF225603E05F}"/>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9526</xdr:colOff>
      <xdr:row>45</xdr:row>
      <xdr:rowOff>22859</xdr:rowOff>
    </xdr:from>
    <xdr:to>
      <xdr:col>1</xdr:col>
      <xdr:colOff>942976</xdr:colOff>
      <xdr:row>46</xdr:row>
      <xdr:rowOff>133350</xdr:rowOff>
    </xdr:to>
    <xdr:grpSp>
      <xdr:nvGrpSpPr>
        <xdr:cNvPr id="8" name="Group 4">
          <a:extLst>
            <a:ext uri="{FF2B5EF4-FFF2-40B4-BE49-F238E27FC236}">
              <a16:creationId xmlns:a16="http://schemas.microsoft.com/office/drawing/2014/main" id="{68694B00-C516-4B6D-BA92-5DC97A86B7A3}"/>
            </a:ext>
          </a:extLst>
        </xdr:cNvPr>
        <xdr:cNvGrpSpPr>
          <a:grpSpLocks/>
        </xdr:cNvGrpSpPr>
      </xdr:nvGrpSpPr>
      <xdr:grpSpPr bwMode="auto">
        <a:xfrm>
          <a:off x="276226" y="12047219"/>
          <a:ext cx="933450" cy="468631"/>
          <a:chOff x="14" y="101"/>
          <a:chExt cx="91" cy="34"/>
        </a:xfrm>
      </xdr:grpSpPr>
      <xdr:sp macro="" textlink="">
        <xdr:nvSpPr>
          <xdr:cNvPr id="9" name="Oval 5">
            <a:extLst>
              <a:ext uri="{FF2B5EF4-FFF2-40B4-BE49-F238E27FC236}">
                <a16:creationId xmlns:a16="http://schemas.microsoft.com/office/drawing/2014/main" id="{96BC367C-C6C9-4339-8A6A-A03A3783C7F2}"/>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5259E389-C72C-461D-A1BD-66536013A0E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9524</xdr:colOff>
      <xdr:row>40</xdr:row>
      <xdr:rowOff>15240</xdr:rowOff>
    </xdr:from>
    <xdr:to>
      <xdr:col>1</xdr:col>
      <xdr:colOff>876299</xdr:colOff>
      <xdr:row>41</xdr:row>
      <xdr:rowOff>123825</xdr:rowOff>
    </xdr:to>
    <xdr:grpSp>
      <xdr:nvGrpSpPr>
        <xdr:cNvPr id="11" name="Group 4">
          <a:extLst>
            <a:ext uri="{FF2B5EF4-FFF2-40B4-BE49-F238E27FC236}">
              <a16:creationId xmlns:a16="http://schemas.microsoft.com/office/drawing/2014/main" id="{6FE72EFD-8800-4A52-B48D-9A60D7FA5787}"/>
            </a:ext>
          </a:extLst>
        </xdr:cNvPr>
        <xdr:cNvGrpSpPr>
          <a:grpSpLocks/>
        </xdr:cNvGrpSpPr>
      </xdr:nvGrpSpPr>
      <xdr:grpSpPr bwMode="auto">
        <a:xfrm>
          <a:off x="276224" y="10812780"/>
          <a:ext cx="866775" cy="466725"/>
          <a:chOff x="14" y="101"/>
          <a:chExt cx="91" cy="34"/>
        </a:xfrm>
      </xdr:grpSpPr>
      <xdr:sp macro="" textlink="">
        <xdr:nvSpPr>
          <xdr:cNvPr id="12" name="Oval 5">
            <a:extLst>
              <a:ext uri="{FF2B5EF4-FFF2-40B4-BE49-F238E27FC236}">
                <a16:creationId xmlns:a16="http://schemas.microsoft.com/office/drawing/2014/main" id="{527768FA-4770-4F11-B2E3-C078D8E83561}"/>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47CEC888-FB2E-4426-AC69-F8B54DC5CE0E}"/>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14341</xdr:colOff>
      <xdr:row>52</xdr:row>
      <xdr:rowOff>21852</xdr:rowOff>
    </xdr:from>
    <xdr:to>
      <xdr:col>1</xdr:col>
      <xdr:colOff>990600</xdr:colOff>
      <xdr:row>54</xdr:row>
      <xdr:rowOff>152400</xdr:rowOff>
    </xdr:to>
    <xdr:grpSp>
      <xdr:nvGrpSpPr>
        <xdr:cNvPr id="14" name="Group 4">
          <a:extLst>
            <a:ext uri="{FF2B5EF4-FFF2-40B4-BE49-F238E27FC236}">
              <a16:creationId xmlns:a16="http://schemas.microsoft.com/office/drawing/2014/main" id="{C4C0CF47-73DF-42FC-85C9-D5211FC29C38}"/>
            </a:ext>
          </a:extLst>
        </xdr:cNvPr>
        <xdr:cNvGrpSpPr>
          <a:grpSpLocks/>
        </xdr:cNvGrpSpPr>
      </xdr:nvGrpSpPr>
      <xdr:grpSpPr bwMode="auto">
        <a:xfrm>
          <a:off x="281041" y="13814052"/>
          <a:ext cx="976259" cy="481068"/>
          <a:chOff x="-6" y="100"/>
          <a:chExt cx="91" cy="34"/>
        </a:xfrm>
      </xdr:grpSpPr>
      <xdr:sp macro="" textlink="">
        <xdr:nvSpPr>
          <xdr:cNvPr id="15" name="Oval 5">
            <a:extLst>
              <a:ext uri="{FF2B5EF4-FFF2-40B4-BE49-F238E27FC236}">
                <a16:creationId xmlns:a16="http://schemas.microsoft.com/office/drawing/2014/main" id="{C8B9C2EB-AA6C-4C84-A3EE-A125A7ADEA34}"/>
              </a:ext>
            </a:extLst>
          </xdr:cNvPr>
          <xdr:cNvSpPr>
            <a:spLocks noChangeArrowheads="1"/>
          </xdr:cNvSpPr>
        </xdr:nvSpPr>
        <xdr:spPr bwMode="auto">
          <a:xfrm>
            <a:off x="-6" y="100"/>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5874C78-C363-4989-B7B8-ACF4CB11E1EA}"/>
              </a:ext>
            </a:extLst>
          </xdr:cNvPr>
          <xdr:cNvSpPr txBox="1">
            <a:spLocks noChangeArrowheads="1"/>
          </xdr:cNvSpPr>
        </xdr:nvSpPr>
        <xdr:spPr bwMode="auto">
          <a:xfrm>
            <a:off x="5" y="107"/>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19051</xdr:colOff>
      <xdr:row>6</xdr:row>
      <xdr:rowOff>28575</xdr:rowOff>
    </xdr:from>
    <xdr:to>
      <xdr:col>1</xdr:col>
      <xdr:colOff>1028701</xdr:colOff>
      <xdr:row>7</xdr:row>
      <xdr:rowOff>32385</xdr:rowOff>
    </xdr:to>
    <xdr:grpSp>
      <xdr:nvGrpSpPr>
        <xdr:cNvPr id="17" name="Group 4">
          <a:extLst>
            <a:ext uri="{FF2B5EF4-FFF2-40B4-BE49-F238E27FC236}">
              <a16:creationId xmlns:a16="http://schemas.microsoft.com/office/drawing/2014/main" id="{0BCA1C3E-13BD-4734-B6E9-CEFBCA005A4D}"/>
            </a:ext>
          </a:extLst>
        </xdr:cNvPr>
        <xdr:cNvGrpSpPr>
          <a:grpSpLocks/>
        </xdr:cNvGrpSpPr>
      </xdr:nvGrpSpPr>
      <xdr:grpSpPr bwMode="auto">
        <a:xfrm>
          <a:off x="285751" y="2703195"/>
          <a:ext cx="1009650" cy="361950"/>
          <a:chOff x="14" y="101"/>
          <a:chExt cx="91" cy="34"/>
        </a:xfrm>
      </xdr:grpSpPr>
      <xdr:sp macro="" textlink="">
        <xdr:nvSpPr>
          <xdr:cNvPr id="18" name="Oval 5">
            <a:extLst>
              <a:ext uri="{FF2B5EF4-FFF2-40B4-BE49-F238E27FC236}">
                <a16:creationId xmlns:a16="http://schemas.microsoft.com/office/drawing/2014/main" id="{80B34A43-476D-4614-937F-2AAB1B8AF497}"/>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2ACF51A0-F183-430F-8F50-8D0C3CC24417}"/>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13335</xdr:colOff>
      <xdr:row>2</xdr:row>
      <xdr:rowOff>24765</xdr:rowOff>
    </xdr:from>
    <xdr:to>
      <xdr:col>1</xdr:col>
      <xdr:colOff>813435</xdr:colOff>
      <xdr:row>3</xdr:row>
      <xdr:rowOff>114300</xdr:rowOff>
    </xdr:to>
    <xdr:grpSp>
      <xdr:nvGrpSpPr>
        <xdr:cNvPr id="23" name="Group 22">
          <a:extLst>
            <a:ext uri="{FF2B5EF4-FFF2-40B4-BE49-F238E27FC236}">
              <a16:creationId xmlns:a16="http://schemas.microsoft.com/office/drawing/2014/main" id="{637CA453-AB69-4383-BBC4-628F8228062A}"/>
            </a:ext>
          </a:extLst>
        </xdr:cNvPr>
        <xdr:cNvGrpSpPr>
          <a:grpSpLocks/>
        </xdr:cNvGrpSpPr>
      </xdr:nvGrpSpPr>
      <xdr:grpSpPr bwMode="auto">
        <a:xfrm>
          <a:off x="280035" y="1632585"/>
          <a:ext cx="800100" cy="447675"/>
          <a:chOff x="14" y="101"/>
          <a:chExt cx="91" cy="34"/>
        </a:xfrm>
      </xdr:grpSpPr>
      <xdr:sp macro="" textlink="">
        <xdr:nvSpPr>
          <xdr:cNvPr id="24" name="Oval 23">
            <a:extLst>
              <a:ext uri="{FF2B5EF4-FFF2-40B4-BE49-F238E27FC236}">
                <a16:creationId xmlns:a16="http://schemas.microsoft.com/office/drawing/2014/main" id="{9EC35D13-B7D3-4F72-A002-85742AACB0DD}"/>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AA2BFA42-E521-4CC1-BA2E-C193597EC108}"/>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0</xdr:colOff>
      <xdr:row>0</xdr:row>
      <xdr:rowOff>0</xdr:rowOff>
    </xdr:from>
    <xdr:to>
      <xdr:col>1</xdr:col>
      <xdr:colOff>1028700</xdr:colOff>
      <xdr:row>0</xdr:row>
      <xdr:rowOff>619125</xdr:rowOff>
    </xdr:to>
    <xdr:sp macro="" textlink="">
      <xdr:nvSpPr>
        <xdr:cNvPr id="26" name="Oval 25">
          <a:extLst>
            <a:ext uri="{FF2B5EF4-FFF2-40B4-BE49-F238E27FC236}">
              <a16:creationId xmlns:a16="http://schemas.microsoft.com/office/drawing/2014/main" id="{E63DA7E4-0924-46C8-8F65-FBD3D14B4BDB}"/>
            </a:ext>
          </a:extLst>
        </xdr:cNvPr>
        <xdr:cNvSpPr/>
      </xdr:nvSpPr>
      <xdr:spPr>
        <a:xfrm>
          <a:off x="257175" y="0"/>
          <a:ext cx="1028700"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5 - Chore</a:t>
          </a:r>
        </a:p>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19</xdr:row>
      <xdr:rowOff>15240</xdr:rowOff>
    </xdr:from>
    <xdr:to>
      <xdr:col>1</xdr:col>
      <xdr:colOff>838200</xdr:colOff>
      <xdr:row>21</xdr:row>
      <xdr:rowOff>9525</xdr:rowOff>
    </xdr:to>
    <xdr:grpSp>
      <xdr:nvGrpSpPr>
        <xdr:cNvPr id="23" name="Group 4">
          <a:extLst>
            <a:ext uri="{FF2B5EF4-FFF2-40B4-BE49-F238E27FC236}">
              <a16:creationId xmlns:a16="http://schemas.microsoft.com/office/drawing/2014/main" id="{F944A3C6-D826-4E56-8353-62ABCE2E0785}"/>
            </a:ext>
          </a:extLst>
        </xdr:cNvPr>
        <xdr:cNvGrpSpPr>
          <a:grpSpLocks/>
        </xdr:cNvGrpSpPr>
      </xdr:nvGrpSpPr>
      <xdr:grpSpPr bwMode="auto">
        <a:xfrm>
          <a:off x="285750" y="5951220"/>
          <a:ext cx="819150" cy="520065"/>
          <a:chOff x="14" y="101"/>
          <a:chExt cx="91" cy="34"/>
        </a:xfrm>
      </xdr:grpSpPr>
      <xdr:sp macro="" textlink="">
        <xdr:nvSpPr>
          <xdr:cNvPr id="24" name="Oval 5">
            <a:extLst>
              <a:ext uri="{FF2B5EF4-FFF2-40B4-BE49-F238E27FC236}">
                <a16:creationId xmlns:a16="http://schemas.microsoft.com/office/drawing/2014/main" id="{03B4D25D-A5DD-4308-A8A5-A1599ECF9963}"/>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B9141C57-7A7B-4DE6-8000-CDD0D0A986C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28576</xdr:colOff>
      <xdr:row>25</xdr:row>
      <xdr:rowOff>15240</xdr:rowOff>
    </xdr:from>
    <xdr:to>
      <xdr:col>1</xdr:col>
      <xdr:colOff>847725</xdr:colOff>
      <xdr:row>26</xdr:row>
      <xdr:rowOff>104775</xdr:rowOff>
    </xdr:to>
    <xdr:grpSp>
      <xdr:nvGrpSpPr>
        <xdr:cNvPr id="26" name="Group 4">
          <a:extLst>
            <a:ext uri="{FF2B5EF4-FFF2-40B4-BE49-F238E27FC236}">
              <a16:creationId xmlns:a16="http://schemas.microsoft.com/office/drawing/2014/main" id="{18B54D16-732F-4940-B450-087F634B7B6C}"/>
            </a:ext>
          </a:extLst>
        </xdr:cNvPr>
        <xdr:cNvGrpSpPr>
          <a:grpSpLocks/>
        </xdr:cNvGrpSpPr>
      </xdr:nvGrpSpPr>
      <xdr:grpSpPr bwMode="auto">
        <a:xfrm>
          <a:off x="295276" y="7406640"/>
          <a:ext cx="819149" cy="447675"/>
          <a:chOff x="14" y="101"/>
          <a:chExt cx="91" cy="34"/>
        </a:xfrm>
      </xdr:grpSpPr>
      <xdr:sp macro="" textlink="">
        <xdr:nvSpPr>
          <xdr:cNvPr id="27" name="Oval 5">
            <a:extLst>
              <a:ext uri="{FF2B5EF4-FFF2-40B4-BE49-F238E27FC236}">
                <a16:creationId xmlns:a16="http://schemas.microsoft.com/office/drawing/2014/main" id="{E1EE5FBE-8A70-427A-A940-5A183D45A046}"/>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8" name="Text Box 6">
            <a:extLst>
              <a:ext uri="{FF2B5EF4-FFF2-40B4-BE49-F238E27FC236}">
                <a16:creationId xmlns:a16="http://schemas.microsoft.com/office/drawing/2014/main" id="{549B73F3-2C5B-46C3-A126-97A6A2A3EAB9}"/>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19051</xdr:colOff>
      <xdr:row>45</xdr:row>
      <xdr:rowOff>22859</xdr:rowOff>
    </xdr:from>
    <xdr:to>
      <xdr:col>1</xdr:col>
      <xdr:colOff>933450</xdr:colOff>
      <xdr:row>47</xdr:row>
      <xdr:rowOff>9525</xdr:rowOff>
    </xdr:to>
    <xdr:grpSp>
      <xdr:nvGrpSpPr>
        <xdr:cNvPr id="29" name="Group 4">
          <a:extLst>
            <a:ext uri="{FF2B5EF4-FFF2-40B4-BE49-F238E27FC236}">
              <a16:creationId xmlns:a16="http://schemas.microsoft.com/office/drawing/2014/main" id="{4400C410-7D81-4DAC-B027-BE9C98C4C3E3}"/>
            </a:ext>
          </a:extLst>
        </xdr:cNvPr>
        <xdr:cNvGrpSpPr>
          <a:grpSpLocks/>
        </xdr:cNvGrpSpPr>
      </xdr:nvGrpSpPr>
      <xdr:grpSpPr bwMode="auto">
        <a:xfrm>
          <a:off x="285751" y="12191999"/>
          <a:ext cx="914399" cy="512446"/>
          <a:chOff x="14" y="101"/>
          <a:chExt cx="91" cy="34"/>
        </a:xfrm>
      </xdr:grpSpPr>
      <xdr:sp macro="" textlink="">
        <xdr:nvSpPr>
          <xdr:cNvPr id="30" name="Oval 5">
            <a:extLst>
              <a:ext uri="{FF2B5EF4-FFF2-40B4-BE49-F238E27FC236}">
                <a16:creationId xmlns:a16="http://schemas.microsoft.com/office/drawing/2014/main" id="{B523482C-A57C-4DED-A0E8-BB6505FBD61A}"/>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1" name="Text Box 6">
            <a:extLst>
              <a:ext uri="{FF2B5EF4-FFF2-40B4-BE49-F238E27FC236}">
                <a16:creationId xmlns:a16="http://schemas.microsoft.com/office/drawing/2014/main" id="{A7FC5AC8-AD3B-4957-9FF0-DFD8F5674146}"/>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19050</xdr:colOff>
      <xdr:row>40</xdr:row>
      <xdr:rowOff>15240</xdr:rowOff>
    </xdr:from>
    <xdr:to>
      <xdr:col>1</xdr:col>
      <xdr:colOff>876300</xdr:colOff>
      <xdr:row>41</xdr:row>
      <xdr:rowOff>133350</xdr:rowOff>
    </xdr:to>
    <xdr:grpSp>
      <xdr:nvGrpSpPr>
        <xdr:cNvPr id="32" name="Group 4">
          <a:extLst>
            <a:ext uri="{FF2B5EF4-FFF2-40B4-BE49-F238E27FC236}">
              <a16:creationId xmlns:a16="http://schemas.microsoft.com/office/drawing/2014/main" id="{1FD3669A-7761-4B53-A7EF-43208A55FD4F}"/>
            </a:ext>
          </a:extLst>
        </xdr:cNvPr>
        <xdr:cNvGrpSpPr>
          <a:grpSpLocks/>
        </xdr:cNvGrpSpPr>
      </xdr:nvGrpSpPr>
      <xdr:grpSpPr bwMode="auto">
        <a:xfrm>
          <a:off x="285750" y="10957560"/>
          <a:ext cx="857250" cy="476250"/>
          <a:chOff x="14" y="101"/>
          <a:chExt cx="91" cy="34"/>
        </a:xfrm>
      </xdr:grpSpPr>
      <xdr:sp macro="" textlink="">
        <xdr:nvSpPr>
          <xdr:cNvPr id="33" name="Oval 5">
            <a:extLst>
              <a:ext uri="{FF2B5EF4-FFF2-40B4-BE49-F238E27FC236}">
                <a16:creationId xmlns:a16="http://schemas.microsoft.com/office/drawing/2014/main" id="{F4201E66-7657-4369-8094-0755F188EDAE}"/>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4" name="Text Box 6">
            <a:extLst>
              <a:ext uri="{FF2B5EF4-FFF2-40B4-BE49-F238E27FC236}">
                <a16:creationId xmlns:a16="http://schemas.microsoft.com/office/drawing/2014/main" id="{A02124D7-A697-4E6B-B2F6-8261CEE42053}"/>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19052</xdr:colOff>
      <xdr:row>52</xdr:row>
      <xdr:rowOff>13335</xdr:rowOff>
    </xdr:from>
    <xdr:to>
      <xdr:col>1</xdr:col>
      <xdr:colOff>942976</xdr:colOff>
      <xdr:row>54</xdr:row>
      <xdr:rowOff>171450</xdr:rowOff>
    </xdr:to>
    <xdr:grpSp>
      <xdr:nvGrpSpPr>
        <xdr:cNvPr id="35" name="Group 4">
          <a:extLst>
            <a:ext uri="{FF2B5EF4-FFF2-40B4-BE49-F238E27FC236}">
              <a16:creationId xmlns:a16="http://schemas.microsoft.com/office/drawing/2014/main" id="{B559F33F-10BA-4C60-83CF-1A45DFF6502F}"/>
            </a:ext>
          </a:extLst>
        </xdr:cNvPr>
        <xdr:cNvGrpSpPr>
          <a:grpSpLocks/>
        </xdr:cNvGrpSpPr>
      </xdr:nvGrpSpPr>
      <xdr:grpSpPr bwMode="auto">
        <a:xfrm>
          <a:off x="285752" y="13950315"/>
          <a:ext cx="923924" cy="508635"/>
          <a:chOff x="14" y="101"/>
          <a:chExt cx="91" cy="34"/>
        </a:xfrm>
      </xdr:grpSpPr>
      <xdr:sp macro="" textlink="">
        <xdr:nvSpPr>
          <xdr:cNvPr id="36" name="Oval 5">
            <a:extLst>
              <a:ext uri="{FF2B5EF4-FFF2-40B4-BE49-F238E27FC236}">
                <a16:creationId xmlns:a16="http://schemas.microsoft.com/office/drawing/2014/main" id="{A0C010E8-665A-4349-B9CF-604270FEC1EB}"/>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7" name="Text Box 6">
            <a:extLst>
              <a:ext uri="{FF2B5EF4-FFF2-40B4-BE49-F238E27FC236}">
                <a16:creationId xmlns:a16="http://schemas.microsoft.com/office/drawing/2014/main" id="{4AFD7DC6-9798-4414-B4B3-F655C8307A8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1</xdr:colOff>
      <xdr:row>6</xdr:row>
      <xdr:rowOff>57150</xdr:rowOff>
    </xdr:from>
    <xdr:to>
      <xdr:col>1</xdr:col>
      <xdr:colOff>933451</xdr:colOff>
      <xdr:row>8</xdr:row>
      <xdr:rowOff>76200</xdr:rowOff>
    </xdr:to>
    <xdr:grpSp>
      <xdr:nvGrpSpPr>
        <xdr:cNvPr id="38" name="Group 4">
          <a:extLst>
            <a:ext uri="{FF2B5EF4-FFF2-40B4-BE49-F238E27FC236}">
              <a16:creationId xmlns:a16="http://schemas.microsoft.com/office/drawing/2014/main" id="{40818E8B-9F34-42FE-A17B-979268201B88}"/>
            </a:ext>
          </a:extLst>
        </xdr:cNvPr>
        <xdr:cNvGrpSpPr>
          <a:grpSpLocks/>
        </xdr:cNvGrpSpPr>
      </xdr:nvGrpSpPr>
      <xdr:grpSpPr bwMode="auto">
        <a:xfrm>
          <a:off x="266701" y="2876550"/>
          <a:ext cx="933450" cy="521970"/>
          <a:chOff x="14" y="101"/>
          <a:chExt cx="91" cy="34"/>
        </a:xfrm>
      </xdr:grpSpPr>
      <xdr:sp macro="" textlink="">
        <xdr:nvSpPr>
          <xdr:cNvPr id="39" name="Oval 5">
            <a:extLst>
              <a:ext uri="{FF2B5EF4-FFF2-40B4-BE49-F238E27FC236}">
                <a16:creationId xmlns:a16="http://schemas.microsoft.com/office/drawing/2014/main" id="{D5245FC7-7F7B-4B9E-B395-69B4A8B9A3D8}"/>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0" name="Text Box 6">
            <a:extLst>
              <a:ext uri="{FF2B5EF4-FFF2-40B4-BE49-F238E27FC236}">
                <a16:creationId xmlns:a16="http://schemas.microsoft.com/office/drawing/2014/main" id="{20397E7A-660B-4222-9FC1-C8ADF240FE2C}"/>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28576</xdr:colOff>
      <xdr:row>1</xdr:row>
      <xdr:rowOff>142875</xdr:rowOff>
    </xdr:from>
    <xdr:to>
      <xdr:col>1</xdr:col>
      <xdr:colOff>1019176</xdr:colOff>
      <xdr:row>3</xdr:row>
      <xdr:rowOff>133350</xdr:rowOff>
    </xdr:to>
    <xdr:grpSp>
      <xdr:nvGrpSpPr>
        <xdr:cNvPr id="41" name="Group 4">
          <a:extLst>
            <a:ext uri="{FF2B5EF4-FFF2-40B4-BE49-F238E27FC236}">
              <a16:creationId xmlns:a16="http://schemas.microsoft.com/office/drawing/2014/main" id="{B20A2C0C-DF96-46E2-AC0D-43565CC2C92C}"/>
            </a:ext>
          </a:extLst>
        </xdr:cNvPr>
        <xdr:cNvGrpSpPr>
          <a:grpSpLocks/>
        </xdr:cNvGrpSpPr>
      </xdr:nvGrpSpPr>
      <xdr:grpSpPr bwMode="auto">
        <a:xfrm>
          <a:off x="295276" y="1590675"/>
          <a:ext cx="990600" cy="508635"/>
          <a:chOff x="14" y="101"/>
          <a:chExt cx="91" cy="34"/>
        </a:xfrm>
      </xdr:grpSpPr>
      <xdr:sp macro="" textlink="">
        <xdr:nvSpPr>
          <xdr:cNvPr id="42" name="Oval 5">
            <a:extLst>
              <a:ext uri="{FF2B5EF4-FFF2-40B4-BE49-F238E27FC236}">
                <a16:creationId xmlns:a16="http://schemas.microsoft.com/office/drawing/2014/main" id="{7B391A8F-D7EE-4695-8DB1-7A60D104A643}"/>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3" name="Text Box 6">
            <a:extLst>
              <a:ext uri="{FF2B5EF4-FFF2-40B4-BE49-F238E27FC236}">
                <a16:creationId xmlns:a16="http://schemas.microsoft.com/office/drawing/2014/main" id="{7912C6E4-E085-4774-B95F-A9DCE65D1732}"/>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0</xdr:colOff>
      <xdr:row>0</xdr:row>
      <xdr:rowOff>0</xdr:rowOff>
    </xdr:from>
    <xdr:to>
      <xdr:col>1</xdr:col>
      <xdr:colOff>1028700</xdr:colOff>
      <xdr:row>0</xdr:row>
      <xdr:rowOff>619125</xdr:rowOff>
    </xdr:to>
    <xdr:sp macro="" textlink="">
      <xdr:nvSpPr>
        <xdr:cNvPr id="44" name="Oval 43">
          <a:extLst>
            <a:ext uri="{FF2B5EF4-FFF2-40B4-BE49-F238E27FC236}">
              <a16:creationId xmlns:a16="http://schemas.microsoft.com/office/drawing/2014/main" id="{8F9F4725-A25B-4308-BF5E-6B3C4F294524}"/>
            </a:ext>
          </a:extLst>
        </xdr:cNvPr>
        <xdr:cNvSpPr/>
      </xdr:nvSpPr>
      <xdr:spPr>
        <a:xfrm>
          <a:off x="257175" y="0"/>
          <a:ext cx="1028700"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6 - SE</a:t>
          </a:r>
        </a:p>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19</xdr:row>
      <xdr:rowOff>15240</xdr:rowOff>
    </xdr:from>
    <xdr:to>
      <xdr:col>1</xdr:col>
      <xdr:colOff>895350</xdr:colOff>
      <xdr:row>20</xdr:row>
      <xdr:rowOff>152400</xdr:rowOff>
    </xdr:to>
    <xdr:grpSp>
      <xdr:nvGrpSpPr>
        <xdr:cNvPr id="23" name="Group 4">
          <a:extLst>
            <a:ext uri="{FF2B5EF4-FFF2-40B4-BE49-F238E27FC236}">
              <a16:creationId xmlns:a16="http://schemas.microsoft.com/office/drawing/2014/main" id="{47640B7B-28A2-4ADB-9479-B7AACFCE4041}"/>
            </a:ext>
          </a:extLst>
        </xdr:cNvPr>
        <xdr:cNvGrpSpPr>
          <a:grpSpLocks/>
        </xdr:cNvGrpSpPr>
      </xdr:nvGrpSpPr>
      <xdr:grpSpPr bwMode="auto">
        <a:xfrm>
          <a:off x="266700" y="5821680"/>
          <a:ext cx="895350" cy="495300"/>
          <a:chOff x="14" y="101"/>
          <a:chExt cx="91" cy="34"/>
        </a:xfrm>
      </xdr:grpSpPr>
      <xdr:sp macro="" textlink="">
        <xdr:nvSpPr>
          <xdr:cNvPr id="24" name="Oval 5">
            <a:extLst>
              <a:ext uri="{FF2B5EF4-FFF2-40B4-BE49-F238E27FC236}">
                <a16:creationId xmlns:a16="http://schemas.microsoft.com/office/drawing/2014/main" id="{F1B6B398-A1CA-45E7-B930-BB05A77706AF}"/>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9DA9FA8D-FFDF-494A-8218-56A72CDABE82}"/>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19051</xdr:colOff>
      <xdr:row>25</xdr:row>
      <xdr:rowOff>15240</xdr:rowOff>
    </xdr:from>
    <xdr:to>
      <xdr:col>1</xdr:col>
      <xdr:colOff>990601</xdr:colOff>
      <xdr:row>26</xdr:row>
      <xdr:rowOff>95250</xdr:rowOff>
    </xdr:to>
    <xdr:grpSp>
      <xdr:nvGrpSpPr>
        <xdr:cNvPr id="26" name="Group 4">
          <a:extLst>
            <a:ext uri="{FF2B5EF4-FFF2-40B4-BE49-F238E27FC236}">
              <a16:creationId xmlns:a16="http://schemas.microsoft.com/office/drawing/2014/main" id="{47154E15-C894-4FA6-B8EB-8F78AC8EC114}"/>
            </a:ext>
          </a:extLst>
        </xdr:cNvPr>
        <xdr:cNvGrpSpPr>
          <a:grpSpLocks/>
        </xdr:cNvGrpSpPr>
      </xdr:nvGrpSpPr>
      <xdr:grpSpPr bwMode="auto">
        <a:xfrm>
          <a:off x="285751" y="7277100"/>
          <a:ext cx="971550" cy="438150"/>
          <a:chOff x="14" y="101"/>
          <a:chExt cx="91" cy="34"/>
        </a:xfrm>
      </xdr:grpSpPr>
      <xdr:sp macro="" textlink="">
        <xdr:nvSpPr>
          <xdr:cNvPr id="27" name="Oval 5">
            <a:extLst>
              <a:ext uri="{FF2B5EF4-FFF2-40B4-BE49-F238E27FC236}">
                <a16:creationId xmlns:a16="http://schemas.microsoft.com/office/drawing/2014/main" id="{A831C101-DFD3-47C1-ABDC-7DBD262AAE0C}"/>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8" name="Text Box 6">
            <a:extLst>
              <a:ext uri="{FF2B5EF4-FFF2-40B4-BE49-F238E27FC236}">
                <a16:creationId xmlns:a16="http://schemas.microsoft.com/office/drawing/2014/main" id="{1F2F4FAB-BCED-49BD-96D0-751231BDEC2F}"/>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9525</xdr:colOff>
      <xdr:row>45</xdr:row>
      <xdr:rowOff>22859</xdr:rowOff>
    </xdr:from>
    <xdr:to>
      <xdr:col>1</xdr:col>
      <xdr:colOff>952500</xdr:colOff>
      <xdr:row>46</xdr:row>
      <xdr:rowOff>123825</xdr:rowOff>
    </xdr:to>
    <xdr:grpSp>
      <xdr:nvGrpSpPr>
        <xdr:cNvPr id="29" name="Group 4">
          <a:extLst>
            <a:ext uri="{FF2B5EF4-FFF2-40B4-BE49-F238E27FC236}">
              <a16:creationId xmlns:a16="http://schemas.microsoft.com/office/drawing/2014/main" id="{46936800-1568-4B4D-ACFD-DAA9D9DC4EC5}"/>
            </a:ext>
          </a:extLst>
        </xdr:cNvPr>
        <xdr:cNvGrpSpPr>
          <a:grpSpLocks/>
        </xdr:cNvGrpSpPr>
      </xdr:nvGrpSpPr>
      <xdr:grpSpPr bwMode="auto">
        <a:xfrm>
          <a:off x="276225" y="12062459"/>
          <a:ext cx="942975" cy="459106"/>
          <a:chOff x="14" y="101"/>
          <a:chExt cx="91" cy="34"/>
        </a:xfrm>
      </xdr:grpSpPr>
      <xdr:sp macro="" textlink="">
        <xdr:nvSpPr>
          <xdr:cNvPr id="30" name="Oval 5">
            <a:extLst>
              <a:ext uri="{FF2B5EF4-FFF2-40B4-BE49-F238E27FC236}">
                <a16:creationId xmlns:a16="http://schemas.microsoft.com/office/drawing/2014/main" id="{A18316C9-84CD-4466-AF2E-D73C8CDB1E3E}"/>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1" name="Text Box 6">
            <a:extLst>
              <a:ext uri="{FF2B5EF4-FFF2-40B4-BE49-F238E27FC236}">
                <a16:creationId xmlns:a16="http://schemas.microsoft.com/office/drawing/2014/main" id="{19D99A20-4A6F-4CB0-BC33-6C1DE7E32A69}"/>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9525</xdr:colOff>
      <xdr:row>40</xdr:row>
      <xdr:rowOff>15240</xdr:rowOff>
    </xdr:from>
    <xdr:to>
      <xdr:col>1</xdr:col>
      <xdr:colOff>838200</xdr:colOff>
      <xdr:row>41</xdr:row>
      <xdr:rowOff>152400</xdr:rowOff>
    </xdr:to>
    <xdr:grpSp>
      <xdr:nvGrpSpPr>
        <xdr:cNvPr id="32" name="Group 4">
          <a:extLst>
            <a:ext uri="{FF2B5EF4-FFF2-40B4-BE49-F238E27FC236}">
              <a16:creationId xmlns:a16="http://schemas.microsoft.com/office/drawing/2014/main" id="{C7DBE3F9-7E14-4C38-9B71-3718CF8CCBC1}"/>
            </a:ext>
          </a:extLst>
        </xdr:cNvPr>
        <xdr:cNvGrpSpPr>
          <a:grpSpLocks/>
        </xdr:cNvGrpSpPr>
      </xdr:nvGrpSpPr>
      <xdr:grpSpPr bwMode="auto">
        <a:xfrm>
          <a:off x="276225" y="10828020"/>
          <a:ext cx="828675" cy="495300"/>
          <a:chOff x="14" y="101"/>
          <a:chExt cx="91" cy="34"/>
        </a:xfrm>
      </xdr:grpSpPr>
      <xdr:sp macro="" textlink="">
        <xdr:nvSpPr>
          <xdr:cNvPr id="33" name="Oval 5">
            <a:extLst>
              <a:ext uri="{FF2B5EF4-FFF2-40B4-BE49-F238E27FC236}">
                <a16:creationId xmlns:a16="http://schemas.microsoft.com/office/drawing/2014/main" id="{7A11EEF5-045A-456A-86B3-D3F42EE9615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4" name="Text Box 6">
            <a:extLst>
              <a:ext uri="{FF2B5EF4-FFF2-40B4-BE49-F238E27FC236}">
                <a16:creationId xmlns:a16="http://schemas.microsoft.com/office/drawing/2014/main" id="{9E500766-669A-4F29-AC4B-FFFD965B698A}"/>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28576</xdr:colOff>
      <xdr:row>52</xdr:row>
      <xdr:rowOff>22860</xdr:rowOff>
    </xdr:from>
    <xdr:to>
      <xdr:col>1</xdr:col>
      <xdr:colOff>1019175</xdr:colOff>
      <xdr:row>54</xdr:row>
      <xdr:rowOff>171450</xdr:rowOff>
    </xdr:to>
    <xdr:grpSp>
      <xdr:nvGrpSpPr>
        <xdr:cNvPr id="35" name="Group 4">
          <a:extLst>
            <a:ext uri="{FF2B5EF4-FFF2-40B4-BE49-F238E27FC236}">
              <a16:creationId xmlns:a16="http://schemas.microsoft.com/office/drawing/2014/main" id="{4D179071-E942-4404-9D16-9C667952F4B9}"/>
            </a:ext>
          </a:extLst>
        </xdr:cNvPr>
        <xdr:cNvGrpSpPr>
          <a:grpSpLocks/>
        </xdr:cNvGrpSpPr>
      </xdr:nvGrpSpPr>
      <xdr:grpSpPr bwMode="auto">
        <a:xfrm>
          <a:off x="295276" y="13830300"/>
          <a:ext cx="990599" cy="499110"/>
          <a:chOff x="14" y="101"/>
          <a:chExt cx="91" cy="34"/>
        </a:xfrm>
      </xdr:grpSpPr>
      <xdr:sp macro="" textlink="">
        <xdr:nvSpPr>
          <xdr:cNvPr id="36" name="Oval 5">
            <a:extLst>
              <a:ext uri="{FF2B5EF4-FFF2-40B4-BE49-F238E27FC236}">
                <a16:creationId xmlns:a16="http://schemas.microsoft.com/office/drawing/2014/main" id="{731FDC2C-C0CE-4B10-8F90-A1C60DC104A5}"/>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7" name="Text Box 6">
            <a:extLst>
              <a:ext uri="{FF2B5EF4-FFF2-40B4-BE49-F238E27FC236}">
                <a16:creationId xmlns:a16="http://schemas.microsoft.com/office/drawing/2014/main" id="{C1B40B82-D56B-4C65-A87A-34185B6C7EC4}"/>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76200</xdr:colOff>
      <xdr:row>6</xdr:row>
      <xdr:rowOff>57150</xdr:rowOff>
    </xdr:from>
    <xdr:to>
      <xdr:col>1</xdr:col>
      <xdr:colOff>1152525</xdr:colOff>
      <xdr:row>7</xdr:row>
      <xdr:rowOff>60960</xdr:rowOff>
    </xdr:to>
    <xdr:grpSp>
      <xdr:nvGrpSpPr>
        <xdr:cNvPr id="38" name="Group 4">
          <a:extLst>
            <a:ext uri="{FF2B5EF4-FFF2-40B4-BE49-F238E27FC236}">
              <a16:creationId xmlns:a16="http://schemas.microsoft.com/office/drawing/2014/main" id="{20A2982F-5BB3-495B-BF00-A0BA57C6F1F8}"/>
            </a:ext>
          </a:extLst>
        </xdr:cNvPr>
        <xdr:cNvGrpSpPr>
          <a:grpSpLocks/>
        </xdr:cNvGrpSpPr>
      </xdr:nvGrpSpPr>
      <xdr:grpSpPr bwMode="auto">
        <a:xfrm>
          <a:off x="342900" y="2747010"/>
          <a:ext cx="1076325" cy="361950"/>
          <a:chOff x="14" y="101"/>
          <a:chExt cx="91" cy="34"/>
        </a:xfrm>
      </xdr:grpSpPr>
      <xdr:sp macro="" textlink="">
        <xdr:nvSpPr>
          <xdr:cNvPr id="39" name="Oval 5">
            <a:extLst>
              <a:ext uri="{FF2B5EF4-FFF2-40B4-BE49-F238E27FC236}">
                <a16:creationId xmlns:a16="http://schemas.microsoft.com/office/drawing/2014/main" id="{8F996F92-DBCA-4727-B7E8-A5AAD029D244}"/>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0" name="Text Box 6">
            <a:extLst>
              <a:ext uri="{FF2B5EF4-FFF2-40B4-BE49-F238E27FC236}">
                <a16:creationId xmlns:a16="http://schemas.microsoft.com/office/drawing/2014/main" id="{660A5D7E-4E44-4FA3-9F36-052E0D623B07}"/>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0</xdr:colOff>
      <xdr:row>2</xdr:row>
      <xdr:rowOff>0</xdr:rowOff>
    </xdr:from>
    <xdr:to>
      <xdr:col>1</xdr:col>
      <xdr:colOff>1171575</xdr:colOff>
      <xdr:row>3</xdr:row>
      <xdr:rowOff>161925</xdr:rowOff>
    </xdr:to>
    <xdr:grpSp>
      <xdr:nvGrpSpPr>
        <xdr:cNvPr id="41" name="Group 4">
          <a:extLst>
            <a:ext uri="{FF2B5EF4-FFF2-40B4-BE49-F238E27FC236}">
              <a16:creationId xmlns:a16="http://schemas.microsoft.com/office/drawing/2014/main" id="{7A10E40C-6597-45ED-A896-721E4D6EF560}"/>
            </a:ext>
          </a:extLst>
        </xdr:cNvPr>
        <xdr:cNvGrpSpPr>
          <a:grpSpLocks/>
        </xdr:cNvGrpSpPr>
      </xdr:nvGrpSpPr>
      <xdr:grpSpPr bwMode="auto">
        <a:xfrm>
          <a:off x="266700" y="1607820"/>
          <a:ext cx="1171575" cy="520065"/>
          <a:chOff x="14" y="101"/>
          <a:chExt cx="91" cy="34"/>
        </a:xfrm>
      </xdr:grpSpPr>
      <xdr:sp macro="" textlink="">
        <xdr:nvSpPr>
          <xdr:cNvPr id="42" name="Oval 5">
            <a:extLst>
              <a:ext uri="{FF2B5EF4-FFF2-40B4-BE49-F238E27FC236}">
                <a16:creationId xmlns:a16="http://schemas.microsoft.com/office/drawing/2014/main" id="{192C4F0F-F162-4A10-9C12-279869B57F64}"/>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3" name="Text Box 6">
            <a:extLst>
              <a:ext uri="{FF2B5EF4-FFF2-40B4-BE49-F238E27FC236}">
                <a16:creationId xmlns:a16="http://schemas.microsoft.com/office/drawing/2014/main" id="{D8C0BAE3-6067-454C-87D6-51CAA2E9DF2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0</xdr:colOff>
      <xdr:row>0</xdr:row>
      <xdr:rowOff>0</xdr:rowOff>
    </xdr:from>
    <xdr:to>
      <xdr:col>1</xdr:col>
      <xdr:colOff>1028700</xdr:colOff>
      <xdr:row>0</xdr:row>
      <xdr:rowOff>619125</xdr:rowOff>
    </xdr:to>
    <xdr:sp macro="" textlink="">
      <xdr:nvSpPr>
        <xdr:cNvPr id="44" name="Oval 43">
          <a:extLst>
            <a:ext uri="{FF2B5EF4-FFF2-40B4-BE49-F238E27FC236}">
              <a16:creationId xmlns:a16="http://schemas.microsoft.com/office/drawing/2014/main" id="{BC4B31F6-C580-4C1B-84E6-9F6E4CF2D2DD}"/>
            </a:ext>
          </a:extLst>
        </xdr:cNvPr>
        <xdr:cNvSpPr/>
      </xdr:nvSpPr>
      <xdr:spPr>
        <a:xfrm>
          <a:off x="257175" y="0"/>
          <a:ext cx="1028700"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7 - EA</a:t>
          </a:r>
        </a:p>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19</xdr:row>
      <xdr:rowOff>15240</xdr:rowOff>
    </xdr:from>
    <xdr:to>
      <xdr:col>1</xdr:col>
      <xdr:colOff>866774</xdr:colOff>
      <xdr:row>20</xdr:row>
      <xdr:rowOff>114300</xdr:rowOff>
    </xdr:to>
    <xdr:grpSp>
      <xdr:nvGrpSpPr>
        <xdr:cNvPr id="2" name="Group 4">
          <a:extLst>
            <a:ext uri="{FF2B5EF4-FFF2-40B4-BE49-F238E27FC236}">
              <a16:creationId xmlns:a16="http://schemas.microsoft.com/office/drawing/2014/main" id="{89D50A7A-AE6C-41F0-BD3D-B46C78F57F8C}"/>
            </a:ext>
          </a:extLst>
        </xdr:cNvPr>
        <xdr:cNvGrpSpPr>
          <a:grpSpLocks/>
        </xdr:cNvGrpSpPr>
      </xdr:nvGrpSpPr>
      <xdr:grpSpPr bwMode="auto">
        <a:xfrm>
          <a:off x="295275" y="5806440"/>
          <a:ext cx="838199" cy="457200"/>
          <a:chOff x="14" y="101"/>
          <a:chExt cx="91" cy="34"/>
        </a:xfrm>
      </xdr:grpSpPr>
      <xdr:sp macro="" textlink="">
        <xdr:nvSpPr>
          <xdr:cNvPr id="3" name="Oval 5">
            <a:extLst>
              <a:ext uri="{FF2B5EF4-FFF2-40B4-BE49-F238E27FC236}">
                <a16:creationId xmlns:a16="http://schemas.microsoft.com/office/drawing/2014/main" id="{664CA85A-220A-403C-B438-F85551DC8109}"/>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618E4552-1C25-4A11-A4A9-054DAD28A91D}"/>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3810</xdr:colOff>
      <xdr:row>25</xdr:row>
      <xdr:rowOff>24765</xdr:rowOff>
    </xdr:from>
    <xdr:to>
      <xdr:col>1</xdr:col>
      <xdr:colOff>885825</xdr:colOff>
      <xdr:row>26</xdr:row>
      <xdr:rowOff>9525</xdr:rowOff>
    </xdr:to>
    <xdr:grpSp>
      <xdr:nvGrpSpPr>
        <xdr:cNvPr id="5" name="Group 4">
          <a:extLst>
            <a:ext uri="{FF2B5EF4-FFF2-40B4-BE49-F238E27FC236}">
              <a16:creationId xmlns:a16="http://schemas.microsoft.com/office/drawing/2014/main" id="{140D5059-96F4-4152-BEE6-47FA0EA6C822}"/>
            </a:ext>
          </a:extLst>
        </xdr:cNvPr>
        <xdr:cNvGrpSpPr>
          <a:grpSpLocks/>
        </xdr:cNvGrpSpPr>
      </xdr:nvGrpSpPr>
      <xdr:grpSpPr bwMode="auto">
        <a:xfrm>
          <a:off x="270510" y="7271385"/>
          <a:ext cx="882015" cy="342900"/>
          <a:chOff x="14" y="101"/>
          <a:chExt cx="91" cy="34"/>
        </a:xfrm>
      </xdr:grpSpPr>
      <xdr:sp macro="" textlink="">
        <xdr:nvSpPr>
          <xdr:cNvPr id="6" name="Oval 5">
            <a:extLst>
              <a:ext uri="{FF2B5EF4-FFF2-40B4-BE49-F238E27FC236}">
                <a16:creationId xmlns:a16="http://schemas.microsoft.com/office/drawing/2014/main" id="{A3D6CB94-2DBD-4646-BFAF-4E52E0F3ED2E}"/>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61D4867A-A839-40C2-91A0-D63709D6AFFB}"/>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19051</xdr:colOff>
      <xdr:row>45</xdr:row>
      <xdr:rowOff>22859</xdr:rowOff>
    </xdr:from>
    <xdr:to>
      <xdr:col>1</xdr:col>
      <xdr:colOff>933451</xdr:colOff>
      <xdr:row>45</xdr:row>
      <xdr:rowOff>314324</xdr:rowOff>
    </xdr:to>
    <xdr:grpSp>
      <xdr:nvGrpSpPr>
        <xdr:cNvPr id="8" name="Group 4">
          <a:extLst>
            <a:ext uri="{FF2B5EF4-FFF2-40B4-BE49-F238E27FC236}">
              <a16:creationId xmlns:a16="http://schemas.microsoft.com/office/drawing/2014/main" id="{34BD7F02-6045-4320-A91B-06792010919A}"/>
            </a:ext>
          </a:extLst>
        </xdr:cNvPr>
        <xdr:cNvGrpSpPr>
          <a:grpSpLocks/>
        </xdr:cNvGrpSpPr>
      </xdr:nvGrpSpPr>
      <xdr:grpSpPr bwMode="auto">
        <a:xfrm>
          <a:off x="285751" y="12047219"/>
          <a:ext cx="914400" cy="291465"/>
          <a:chOff x="14" y="101"/>
          <a:chExt cx="91" cy="34"/>
        </a:xfrm>
      </xdr:grpSpPr>
      <xdr:sp macro="" textlink="">
        <xdr:nvSpPr>
          <xdr:cNvPr id="9" name="Oval 5">
            <a:extLst>
              <a:ext uri="{FF2B5EF4-FFF2-40B4-BE49-F238E27FC236}">
                <a16:creationId xmlns:a16="http://schemas.microsoft.com/office/drawing/2014/main" id="{C1425318-E209-4993-8A27-1604E54CDC53}"/>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3984FB3A-DAEC-4C01-A472-931C77C7136E}"/>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76200</xdr:colOff>
      <xdr:row>40</xdr:row>
      <xdr:rowOff>15240</xdr:rowOff>
    </xdr:from>
    <xdr:to>
      <xdr:col>1</xdr:col>
      <xdr:colOff>952500</xdr:colOff>
      <xdr:row>41</xdr:row>
      <xdr:rowOff>0</xdr:rowOff>
    </xdr:to>
    <xdr:grpSp>
      <xdr:nvGrpSpPr>
        <xdr:cNvPr id="11" name="Group 4">
          <a:extLst>
            <a:ext uri="{FF2B5EF4-FFF2-40B4-BE49-F238E27FC236}">
              <a16:creationId xmlns:a16="http://schemas.microsoft.com/office/drawing/2014/main" id="{82835A1C-3EA0-4D6E-9C57-3A1BA7988652}"/>
            </a:ext>
          </a:extLst>
        </xdr:cNvPr>
        <xdr:cNvGrpSpPr>
          <a:grpSpLocks/>
        </xdr:cNvGrpSpPr>
      </xdr:nvGrpSpPr>
      <xdr:grpSpPr bwMode="auto">
        <a:xfrm>
          <a:off x="342900" y="10812780"/>
          <a:ext cx="876300" cy="342900"/>
          <a:chOff x="14" y="101"/>
          <a:chExt cx="91" cy="34"/>
        </a:xfrm>
      </xdr:grpSpPr>
      <xdr:sp macro="" textlink="">
        <xdr:nvSpPr>
          <xdr:cNvPr id="12" name="Oval 5">
            <a:extLst>
              <a:ext uri="{FF2B5EF4-FFF2-40B4-BE49-F238E27FC236}">
                <a16:creationId xmlns:a16="http://schemas.microsoft.com/office/drawing/2014/main" id="{2D1EAD29-7F86-4C97-BF3A-522548C37931}"/>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2BE691F6-E278-4A92-97AC-9F3B7D2C29FE}"/>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28577</xdr:colOff>
      <xdr:row>52</xdr:row>
      <xdr:rowOff>41910</xdr:rowOff>
    </xdr:from>
    <xdr:to>
      <xdr:col>1</xdr:col>
      <xdr:colOff>990601</xdr:colOff>
      <xdr:row>54</xdr:row>
      <xdr:rowOff>38099</xdr:rowOff>
    </xdr:to>
    <xdr:grpSp>
      <xdr:nvGrpSpPr>
        <xdr:cNvPr id="14" name="Group 4">
          <a:extLst>
            <a:ext uri="{FF2B5EF4-FFF2-40B4-BE49-F238E27FC236}">
              <a16:creationId xmlns:a16="http://schemas.microsoft.com/office/drawing/2014/main" id="{DD509E28-4CD0-4C51-A338-938AB74A0240}"/>
            </a:ext>
          </a:extLst>
        </xdr:cNvPr>
        <xdr:cNvGrpSpPr>
          <a:grpSpLocks/>
        </xdr:cNvGrpSpPr>
      </xdr:nvGrpSpPr>
      <xdr:grpSpPr bwMode="auto">
        <a:xfrm>
          <a:off x="295277" y="13834110"/>
          <a:ext cx="962024" cy="346709"/>
          <a:chOff x="14" y="101"/>
          <a:chExt cx="91" cy="34"/>
        </a:xfrm>
      </xdr:grpSpPr>
      <xdr:sp macro="" textlink="">
        <xdr:nvSpPr>
          <xdr:cNvPr id="15" name="Oval 5">
            <a:extLst>
              <a:ext uri="{FF2B5EF4-FFF2-40B4-BE49-F238E27FC236}">
                <a16:creationId xmlns:a16="http://schemas.microsoft.com/office/drawing/2014/main" id="{77E086A6-318A-4DCA-B372-26B67130BC5C}"/>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B83432E4-CFF5-4474-A008-834ACA0FD7EA}"/>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19051</xdr:colOff>
      <xdr:row>6</xdr:row>
      <xdr:rowOff>38100</xdr:rowOff>
    </xdr:from>
    <xdr:to>
      <xdr:col>1</xdr:col>
      <xdr:colOff>933451</xdr:colOff>
      <xdr:row>7</xdr:row>
      <xdr:rowOff>41910</xdr:rowOff>
    </xdr:to>
    <xdr:grpSp>
      <xdr:nvGrpSpPr>
        <xdr:cNvPr id="17" name="Group 4">
          <a:extLst>
            <a:ext uri="{FF2B5EF4-FFF2-40B4-BE49-F238E27FC236}">
              <a16:creationId xmlns:a16="http://schemas.microsoft.com/office/drawing/2014/main" id="{AC8FA0A4-7470-4DB5-AAE6-B0FE5897447A}"/>
            </a:ext>
          </a:extLst>
        </xdr:cNvPr>
        <xdr:cNvGrpSpPr>
          <a:grpSpLocks/>
        </xdr:cNvGrpSpPr>
      </xdr:nvGrpSpPr>
      <xdr:grpSpPr bwMode="auto">
        <a:xfrm>
          <a:off x="285751" y="2712720"/>
          <a:ext cx="914400" cy="361950"/>
          <a:chOff x="14" y="101"/>
          <a:chExt cx="91" cy="34"/>
        </a:xfrm>
      </xdr:grpSpPr>
      <xdr:sp macro="" textlink="">
        <xdr:nvSpPr>
          <xdr:cNvPr id="18" name="Oval 5">
            <a:extLst>
              <a:ext uri="{FF2B5EF4-FFF2-40B4-BE49-F238E27FC236}">
                <a16:creationId xmlns:a16="http://schemas.microsoft.com/office/drawing/2014/main" id="{1B919760-6CDB-4371-A66C-BB2750A09E9C}"/>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8ED17013-81B3-4B5D-92FC-02F5B95B9DB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1</xdr:colOff>
      <xdr:row>2</xdr:row>
      <xdr:rowOff>0</xdr:rowOff>
    </xdr:from>
    <xdr:to>
      <xdr:col>1</xdr:col>
      <xdr:colOff>1076325</xdr:colOff>
      <xdr:row>3</xdr:row>
      <xdr:rowOff>123825</xdr:rowOff>
    </xdr:to>
    <xdr:grpSp>
      <xdr:nvGrpSpPr>
        <xdr:cNvPr id="20" name="Group 4">
          <a:extLst>
            <a:ext uri="{FF2B5EF4-FFF2-40B4-BE49-F238E27FC236}">
              <a16:creationId xmlns:a16="http://schemas.microsoft.com/office/drawing/2014/main" id="{13065DF1-F2B8-4DB8-951F-1B9B2C5DFEC6}"/>
            </a:ext>
          </a:extLst>
        </xdr:cNvPr>
        <xdr:cNvGrpSpPr>
          <a:grpSpLocks/>
        </xdr:cNvGrpSpPr>
      </xdr:nvGrpSpPr>
      <xdr:grpSpPr bwMode="auto">
        <a:xfrm>
          <a:off x="266701" y="1607820"/>
          <a:ext cx="1076324" cy="481965"/>
          <a:chOff x="14" y="101"/>
          <a:chExt cx="91" cy="34"/>
        </a:xfrm>
      </xdr:grpSpPr>
      <xdr:sp macro="" textlink="">
        <xdr:nvSpPr>
          <xdr:cNvPr id="21" name="Oval 5">
            <a:extLst>
              <a:ext uri="{FF2B5EF4-FFF2-40B4-BE49-F238E27FC236}">
                <a16:creationId xmlns:a16="http://schemas.microsoft.com/office/drawing/2014/main" id="{47100459-F63C-4CE9-A6D8-F34399784246}"/>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2" name="Text Box 6">
            <a:extLst>
              <a:ext uri="{FF2B5EF4-FFF2-40B4-BE49-F238E27FC236}">
                <a16:creationId xmlns:a16="http://schemas.microsoft.com/office/drawing/2014/main" id="{5D231945-F362-44AA-8807-AAEE19F84849}"/>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0</xdr:colOff>
      <xdr:row>0</xdr:row>
      <xdr:rowOff>0</xdr:rowOff>
    </xdr:from>
    <xdr:to>
      <xdr:col>1</xdr:col>
      <xdr:colOff>1028700</xdr:colOff>
      <xdr:row>0</xdr:row>
      <xdr:rowOff>619125</xdr:rowOff>
    </xdr:to>
    <xdr:sp macro="" textlink="">
      <xdr:nvSpPr>
        <xdr:cNvPr id="23" name="Oval 22">
          <a:extLst>
            <a:ext uri="{FF2B5EF4-FFF2-40B4-BE49-F238E27FC236}">
              <a16:creationId xmlns:a16="http://schemas.microsoft.com/office/drawing/2014/main" id="{6010E1BB-3DB9-4832-8BD2-F1117F0F37EA}"/>
            </a:ext>
          </a:extLst>
        </xdr:cNvPr>
        <xdr:cNvSpPr/>
      </xdr:nvSpPr>
      <xdr:spPr>
        <a:xfrm>
          <a:off x="257175" y="0"/>
          <a:ext cx="1028700"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8 - CFC</a:t>
          </a:r>
        </a:p>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
  <sheetViews>
    <sheetView tabSelected="1" workbookViewId="0">
      <selection activeCell="E20" sqref="E20"/>
    </sheetView>
  </sheetViews>
  <sheetFormatPr defaultColWidth="9.109375" defaultRowHeight="13.2" x14ac:dyDescent="0.25"/>
  <cols>
    <col min="1" max="1" width="3.44140625" style="3" customWidth="1"/>
    <col min="2" max="2" width="3.6640625" style="3" customWidth="1"/>
    <col min="3" max="3" width="68.5546875" style="3" customWidth="1"/>
    <col min="4" max="4" width="4" style="3" customWidth="1"/>
    <col min="5" max="5" width="19.6640625" style="3" customWidth="1"/>
    <col min="6" max="6" width="2.33203125" style="4" customWidth="1"/>
    <col min="7" max="16384" width="9.109375" style="15"/>
  </cols>
  <sheetData>
    <row r="1" spans="1:12" s="13" customFormat="1" ht="72" customHeight="1" x14ac:dyDescent="0.25">
      <c r="B1" s="123" t="s">
        <v>117</v>
      </c>
      <c r="C1" s="124"/>
      <c r="D1" s="124"/>
      <c r="E1" s="124"/>
      <c r="F1" s="124"/>
      <c r="G1" s="1"/>
    </row>
    <row r="2" spans="1:12" s="14" customFormat="1" ht="0.75" customHeight="1" x14ac:dyDescent="0.25">
      <c r="A2" s="12"/>
      <c r="B2" s="125"/>
      <c r="C2" s="126"/>
      <c r="D2" s="126"/>
      <c r="E2" s="126"/>
      <c r="F2" s="126"/>
      <c r="G2" s="1"/>
    </row>
    <row r="3" spans="1:12" s="3" customFormat="1" ht="49.95" customHeight="1" x14ac:dyDescent="0.25">
      <c r="A3" s="2"/>
      <c r="B3" s="2"/>
      <c r="C3" s="127" t="s">
        <v>18</v>
      </c>
      <c r="D3" s="127"/>
      <c r="E3" s="128"/>
      <c r="F3" s="4"/>
      <c r="G3" s="4"/>
      <c r="H3" s="4"/>
    </row>
    <row r="4" spans="1:12" s="3" customFormat="1" ht="19.5" customHeight="1" x14ac:dyDescent="0.25">
      <c r="A4" s="2"/>
      <c r="B4" s="86"/>
      <c r="E4" s="5"/>
      <c r="F4" s="4"/>
      <c r="G4" s="4"/>
      <c r="H4" s="4"/>
    </row>
    <row r="5" spans="1:12" ht="13.8" x14ac:dyDescent="0.25">
      <c r="A5" s="6"/>
      <c r="B5" s="82" t="s">
        <v>19</v>
      </c>
      <c r="C5" s="83"/>
      <c r="D5" s="84"/>
      <c r="E5" s="85"/>
      <c r="F5" s="15"/>
    </row>
    <row r="6" spans="1:12" ht="13.8" x14ac:dyDescent="0.25">
      <c r="A6" s="7"/>
      <c r="B6" s="3" t="s">
        <v>71</v>
      </c>
      <c r="D6" s="18" t="s">
        <v>0</v>
      </c>
      <c r="E6" s="19"/>
      <c r="F6" s="15"/>
    </row>
    <row r="7" spans="1:12" ht="13.8" x14ac:dyDescent="0.25">
      <c r="A7" s="7"/>
      <c r="B7" s="3" t="s">
        <v>76</v>
      </c>
      <c r="D7" s="18" t="s">
        <v>1</v>
      </c>
      <c r="E7" s="19"/>
      <c r="F7" s="15"/>
    </row>
    <row r="8" spans="1:12" ht="13.95" customHeight="1" x14ac:dyDescent="0.25">
      <c r="A8" s="7"/>
      <c r="B8" s="3" t="s">
        <v>75</v>
      </c>
      <c r="D8" s="18" t="s">
        <v>2</v>
      </c>
      <c r="E8" s="19"/>
      <c r="F8" s="15"/>
    </row>
    <row r="9" spans="1:12" ht="13.95" customHeight="1" x14ac:dyDescent="0.25">
      <c r="A9" s="7"/>
      <c r="B9" s="3" t="s">
        <v>74</v>
      </c>
      <c r="D9" s="18" t="s">
        <v>3</v>
      </c>
      <c r="E9" s="19"/>
      <c r="F9" s="15"/>
    </row>
    <row r="10" spans="1:12" ht="13.95" customHeight="1" x14ac:dyDescent="0.25">
      <c r="A10" s="7"/>
      <c r="B10" s="3" t="s">
        <v>73</v>
      </c>
      <c r="D10" s="18" t="s">
        <v>4</v>
      </c>
      <c r="E10" s="19"/>
      <c r="F10" s="15"/>
    </row>
    <row r="11" spans="1:12" ht="18" customHeight="1" x14ac:dyDescent="0.25">
      <c r="A11" s="7"/>
      <c r="B11" s="3" t="s">
        <v>72</v>
      </c>
      <c r="D11" s="18" t="s">
        <v>5</v>
      </c>
      <c r="E11" s="19"/>
      <c r="F11" s="15"/>
    </row>
    <row r="12" spans="1:12" ht="13.8" x14ac:dyDescent="0.25">
      <c r="A12" s="7"/>
      <c r="B12" s="24" t="s">
        <v>125</v>
      </c>
      <c r="D12" s="18" t="s">
        <v>6</v>
      </c>
      <c r="E12" s="19"/>
      <c r="F12" s="15"/>
      <c r="H12" s="24"/>
    </row>
    <row r="13" spans="1:12" ht="13.8" x14ac:dyDescent="0.25">
      <c r="A13" s="6"/>
      <c r="B13" s="129" t="s">
        <v>70</v>
      </c>
      <c r="C13" s="129"/>
      <c r="D13" s="18" t="s">
        <v>7</v>
      </c>
      <c r="E13" s="20">
        <f>SUM(E6:E12)</f>
        <v>0</v>
      </c>
      <c r="F13" s="15"/>
    </row>
    <row r="14" spans="1:12" s="11" customFormat="1" ht="16.2" x14ac:dyDescent="0.25">
      <c r="A14" s="6"/>
      <c r="B14" s="8"/>
      <c r="C14" s="8"/>
      <c r="D14" s="16"/>
      <c r="E14" s="17"/>
      <c r="F14" s="8"/>
      <c r="G14" s="9"/>
      <c r="H14" s="10"/>
      <c r="I14" s="10"/>
      <c r="J14" s="8"/>
      <c r="K14" s="8"/>
      <c r="L14" s="9"/>
    </row>
    <row r="15" spans="1:12" ht="13.8" x14ac:dyDescent="0.25">
      <c r="A15" s="6"/>
      <c r="B15" s="130" t="s">
        <v>20</v>
      </c>
      <c r="C15" s="131"/>
      <c r="D15" s="131"/>
      <c r="E15" s="132"/>
      <c r="F15" s="15"/>
    </row>
    <row r="16" spans="1:12" ht="13.8" x14ac:dyDescent="0.25">
      <c r="A16" s="6"/>
      <c r="B16" s="3" t="s">
        <v>21</v>
      </c>
      <c r="D16" s="22" t="s">
        <v>8</v>
      </c>
      <c r="E16" s="23"/>
      <c r="F16" s="15"/>
    </row>
    <row r="17" spans="1:6" ht="13.8" x14ac:dyDescent="0.25">
      <c r="A17" s="6"/>
      <c r="B17" s="3" t="s">
        <v>22</v>
      </c>
      <c r="D17" s="22" t="s">
        <v>9</v>
      </c>
      <c r="E17" s="23"/>
      <c r="F17" s="15"/>
    </row>
    <row r="18" spans="1:6" ht="13.8" x14ac:dyDescent="0.25">
      <c r="A18" s="6"/>
      <c r="B18" s="3" t="s">
        <v>23</v>
      </c>
      <c r="D18" s="22" t="s">
        <v>10</v>
      </c>
      <c r="E18" s="23"/>
      <c r="F18" s="15"/>
    </row>
    <row r="19" spans="1:6" ht="13.8" x14ac:dyDescent="0.25">
      <c r="A19" s="6"/>
      <c r="B19" s="3" t="s">
        <v>24</v>
      </c>
      <c r="D19" s="22" t="s">
        <v>11</v>
      </c>
      <c r="E19" s="23"/>
      <c r="F19" s="15"/>
    </row>
    <row r="20" spans="1:6" ht="13.8" x14ac:dyDescent="0.25">
      <c r="A20" s="6"/>
      <c r="B20" s="129" t="s">
        <v>25</v>
      </c>
      <c r="C20" s="129"/>
      <c r="D20" s="22" t="s">
        <v>12</v>
      </c>
      <c r="E20" s="21">
        <f>SUM(E16:E19)</f>
        <v>0</v>
      </c>
      <c r="F20" s="15"/>
    </row>
    <row r="21" spans="1:6" x14ac:dyDescent="0.25">
      <c r="A21" s="2"/>
    </row>
    <row r="23" spans="1:6" x14ac:dyDescent="0.25">
      <c r="E23" s="104"/>
    </row>
  </sheetData>
  <sheetProtection algorithmName="SHA-512" hashValue="UcsEHaxl87/c09W7Ye87+hmPOuuWLXUSsf338yGu8prxdKtYxj4W3DPB52x9MQPceDy3f00RF3GKTEA8M+agBg==" saltValue="Pyav96vR/3qcfgFf4zWHaA==" spinCount="100000" sheet="1" objects="1" scenarios="1"/>
  <mergeCells count="5">
    <mergeCell ref="B1:F2"/>
    <mergeCell ref="C3:E3"/>
    <mergeCell ref="B20:C20"/>
    <mergeCell ref="B13:C13"/>
    <mergeCell ref="B15:E15"/>
  </mergeCells>
  <pageMargins left="0.25" right="0.25" top="0.75" bottom="0.75" header="0.3" footer="0.3"/>
  <pageSetup orientation="portrait" r:id="rId1"/>
  <headerFooter>
    <oddFooter>&amp;C&amp;A&amp;R&amp;P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0"/>
  <sheetViews>
    <sheetView zoomScaleNormal="100" workbookViewId="0">
      <selection activeCell="G34" sqref="G34:H34"/>
    </sheetView>
  </sheetViews>
  <sheetFormatPr defaultColWidth="9.109375" defaultRowHeight="13.2" x14ac:dyDescent="0.25"/>
  <cols>
    <col min="1" max="1" width="3.88671875" style="25" customWidth="1"/>
    <col min="2" max="2" width="20.44140625" style="25" customWidth="1"/>
    <col min="3" max="3" width="5.109375" style="25" customWidth="1"/>
    <col min="4" max="4" width="5.6640625" style="25" customWidth="1"/>
    <col min="5" max="5" width="15.33203125" style="25" customWidth="1"/>
    <col min="6" max="6" width="3.88671875" style="25" customWidth="1"/>
    <col min="7" max="7" width="5" style="25" customWidth="1"/>
    <col min="8" max="8" width="16.44140625" style="25" customWidth="1"/>
    <col min="9" max="9" width="3.6640625" style="25" customWidth="1"/>
    <col min="10" max="10" width="5" style="25" customWidth="1"/>
    <col min="11" max="11" width="19" style="25" customWidth="1"/>
    <col min="12" max="16384" width="9.109375" style="25"/>
  </cols>
  <sheetData>
    <row r="1" spans="1:15" ht="114" customHeight="1" x14ac:dyDescent="0.25">
      <c r="B1" s="134" t="s">
        <v>118</v>
      </c>
      <c r="C1" s="135"/>
      <c r="D1" s="135"/>
      <c r="E1" s="135"/>
      <c r="F1" s="135"/>
      <c r="G1" s="135"/>
      <c r="H1" s="135"/>
      <c r="I1" s="135"/>
      <c r="J1" s="135"/>
      <c r="K1" s="136"/>
      <c r="L1"/>
      <c r="M1"/>
    </row>
    <row r="2" spans="1:15" ht="12.6" customHeight="1" x14ac:dyDescent="0.25">
      <c r="A2" s="28"/>
      <c r="B2" s="133"/>
      <c r="C2" s="133"/>
      <c r="D2" s="133"/>
      <c r="E2" s="133"/>
      <c r="F2" s="133"/>
      <c r="G2" s="133"/>
      <c r="H2" s="133"/>
      <c r="I2" s="133"/>
      <c r="J2" s="133"/>
      <c r="K2" s="133"/>
      <c r="L2" s="27"/>
    </row>
    <row r="3" spans="1:15" customFormat="1" ht="28.2" customHeight="1" x14ac:dyDescent="0.25">
      <c r="A3" s="33"/>
      <c r="B3" s="152" t="s">
        <v>115</v>
      </c>
      <c r="C3" s="153"/>
      <c r="D3" s="153"/>
      <c r="E3" s="153"/>
      <c r="F3" s="153"/>
      <c r="G3" s="153"/>
      <c r="H3" s="153"/>
      <c r="I3" s="153"/>
      <c r="J3" s="153"/>
      <c r="K3" s="154"/>
    </row>
    <row r="4" spans="1:15" customFormat="1" ht="15" x14ac:dyDescent="0.25">
      <c r="A4" s="33"/>
      <c r="B4" s="159"/>
      <c r="C4" s="160"/>
      <c r="D4" s="155" t="s">
        <v>52</v>
      </c>
      <c r="E4" s="156"/>
      <c r="F4" s="137"/>
      <c r="G4" s="155" t="s">
        <v>49</v>
      </c>
      <c r="H4" s="156"/>
      <c r="I4" s="137"/>
      <c r="J4" s="155" t="s">
        <v>46</v>
      </c>
      <c r="K4" s="156"/>
    </row>
    <row r="5" spans="1:15" customFormat="1" ht="27.6" customHeight="1" x14ac:dyDescent="0.25">
      <c r="A5" s="33"/>
      <c r="B5" s="157" t="s">
        <v>77</v>
      </c>
      <c r="C5" s="158"/>
      <c r="D5" s="52" t="s">
        <v>0</v>
      </c>
      <c r="E5" s="54"/>
      <c r="F5" s="138"/>
      <c r="G5" s="52" t="s">
        <v>1</v>
      </c>
      <c r="H5" s="54"/>
      <c r="I5" s="138"/>
      <c r="J5" s="52" t="s">
        <v>2</v>
      </c>
      <c r="K5" s="54"/>
    </row>
    <row r="6" spans="1:15" x14ac:dyDescent="0.25">
      <c r="A6" s="27"/>
      <c r="B6" s="133"/>
      <c r="C6" s="133"/>
      <c r="D6" s="133"/>
      <c r="E6" s="133"/>
      <c r="F6" s="133"/>
      <c r="G6" s="133"/>
      <c r="H6" s="133"/>
      <c r="I6" s="133"/>
      <c r="J6" s="133"/>
      <c r="K6" s="133"/>
      <c r="L6" s="27"/>
    </row>
    <row r="7" spans="1:15" ht="28.2" customHeight="1" x14ac:dyDescent="0.25">
      <c r="A7" s="51"/>
      <c r="B7" s="142"/>
      <c r="C7" s="143"/>
      <c r="D7" s="143"/>
      <c r="E7" s="143"/>
      <c r="F7" s="143"/>
      <c r="G7" s="143"/>
      <c r="H7" s="143"/>
      <c r="I7" s="143"/>
      <c r="J7" s="143"/>
      <c r="K7" s="144"/>
      <c r="L7"/>
      <c r="M7"/>
      <c r="N7"/>
      <c r="O7"/>
    </row>
    <row r="8" spans="1:15" s="42" customFormat="1" ht="11.4" customHeight="1" x14ac:dyDescent="0.25">
      <c r="A8" s="44"/>
      <c r="B8" s="145"/>
      <c r="C8" s="146"/>
      <c r="D8" s="146"/>
      <c r="E8" s="146"/>
      <c r="F8" s="146"/>
      <c r="G8" s="146"/>
      <c r="H8" s="146"/>
      <c r="I8" s="146"/>
      <c r="J8" s="146"/>
      <c r="K8" s="147"/>
      <c r="L8"/>
      <c r="M8"/>
      <c r="N8"/>
      <c r="O8"/>
    </row>
    <row r="9" spans="1:15" s="47" customFormat="1" ht="28.2" customHeight="1" x14ac:dyDescent="0.25">
      <c r="A9" s="48"/>
      <c r="B9" s="149" t="s">
        <v>60</v>
      </c>
      <c r="C9" s="150"/>
      <c r="D9" s="150"/>
      <c r="E9" s="150"/>
      <c r="F9" s="150"/>
      <c r="G9" s="150"/>
      <c r="H9" s="150"/>
      <c r="I9" s="150"/>
      <c r="J9" s="150"/>
      <c r="K9" s="151"/>
      <c r="L9"/>
      <c r="M9"/>
      <c r="N9"/>
      <c r="O9"/>
    </row>
    <row r="10" spans="1:15" s="47" customFormat="1" ht="28.2" customHeight="1" x14ac:dyDescent="0.25">
      <c r="A10" s="48"/>
      <c r="B10" s="148" t="s">
        <v>83</v>
      </c>
      <c r="C10" s="148"/>
      <c r="D10" s="148"/>
      <c r="E10" s="148"/>
      <c r="F10" s="148"/>
      <c r="G10" s="148"/>
      <c r="H10" s="148"/>
      <c r="I10" s="148"/>
      <c r="J10" s="45" t="s">
        <v>3</v>
      </c>
      <c r="K10" s="55">
        <f>'Wages, Taxes and Workers'' Comp'!E6</f>
        <v>0</v>
      </c>
      <c r="L10"/>
      <c r="M10"/>
      <c r="N10"/>
      <c r="O10"/>
    </row>
    <row r="11" spans="1:15" s="42" customFormat="1" ht="16.5" customHeight="1" x14ac:dyDescent="0.25">
      <c r="A11" s="44"/>
      <c r="B11" s="148" t="s">
        <v>80</v>
      </c>
      <c r="C11" s="148"/>
      <c r="D11" s="148"/>
      <c r="E11" s="148"/>
      <c r="F11" s="148"/>
      <c r="G11" s="148"/>
      <c r="H11" s="148"/>
      <c r="I11" s="148"/>
      <c r="J11" s="45" t="s">
        <v>4</v>
      </c>
      <c r="K11" s="43"/>
      <c r="L11" s="46"/>
    </row>
    <row r="12" spans="1:15" s="42" customFormat="1" ht="16.5" customHeight="1" x14ac:dyDescent="0.25">
      <c r="A12" s="44"/>
      <c r="B12" s="168" t="s">
        <v>81</v>
      </c>
      <c r="C12" s="169"/>
      <c r="D12" s="169"/>
      <c r="E12" s="169"/>
      <c r="F12" s="169"/>
      <c r="G12" s="169"/>
      <c r="H12" s="169"/>
      <c r="I12" s="170"/>
      <c r="J12" s="45" t="s">
        <v>5</v>
      </c>
      <c r="K12" s="50"/>
      <c r="L12" s="39"/>
    </row>
    <row r="13" spans="1:15" s="42" customFormat="1" ht="16.5" customHeight="1" x14ac:dyDescent="0.25">
      <c r="A13" s="44"/>
      <c r="B13" s="168" t="s">
        <v>82</v>
      </c>
      <c r="C13" s="169"/>
      <c r="D13" s="169"/>
      <c r="E13" s="169"/>
      <c r="F13" s="169"/>
      <c r="G13" s="169"/>
      <c r="H13" s="169"/>
      <c r="I13" s="170"/>
      <c r="J13" s="45" t="s">
        <v>6</v>
      </c>
      <c r="K13" s="50"/>
      <c r="L13" s="49"/>
    </row>
    <row r="14" spans="1:15" s="47" customFormat="1" ht="18.600000000000001" customHeight="1" x14ac:dyDescent="0.25">
      <c r="A14" s="48"/>
      <c r="B14" s="171" t="s">
        <v>59</v>
      </c>
      <c r="C14" s="172"/>
      <c r="D14" s="172"/>
      <c r="E14" s="172"/>
      <c r="F14" s="172"/>
      <c r="G14" s="172"/>
      <c r="H14" s="172"/>
      <c r="I14" s="172"/>
      <c r="J14" s="172"/>
      <c r="K14" s="173"/>
      <c r="L14"/>
      <c r="M14"/>
      <c r="N14"/>
      <c r="O14"/>
    </row>
    <row r="15" spans="1:15" s="42" customFormat="1" ht="27.75" customHeight="1" x14ac:dyDescent="0.25">
      <c r="A15" s="44"/>
      <c r="B15" s="179" t="s">
        <v>92</v>
      </c>
      <c r="C15" s="180"/>
      <c r="D15" s="180"/>
      <c r="E15" s="180"/>
      <c r="F15" s="180"/>
      <c r="G15" s="180"/>
      <c r="H15" s="180"/>
      <c r="I15" s="181"/>
      <c r="J15" s="56" t="s">
        <v>7</v>
      </c>
      <c r="K15" s="55">
        <f>IFERROR(ROUND('Wages, Taxes and Workers'' Comp'!E20*('Wages, Taxes and Workers'' Comp'!E6/'Wages, Taxes and Workers'' Comp'!E13),0),0)</f>
        <v>0</v>
      </c>
      <c r="L15" s="46"/>
    </row>
    <row r="16" spans="1:15" s="42" customFormat="1" ht="9" customHeight="1" x14ac:dyDescent="0.25">
      <c r="A16" s="44"/>
      <c r="B16" s="209"/>
      <c r="C16" s="210"/>
      <c r="D16" s="210"/>
      <c r="E16" s="210"/>
      <c r="F16" s="210"/>
      <c r="G16" s="210"/>
      <c r="H16" s="210"/>
      <c r="I16" s="211"/>
      <c r="J16" s="56"/>
      <c r="K16" s="55"/>
      <c r="L16" s="39"/>
    </row>
    <row r="17" spans="1:15" s="38" customFormat="1" ht="16.5" customHeight="1" x14ac:dyDescent="0.25">
      <c r="A17" s="41"/>
      <c r="B17" s="174" t="s">
        <v>57</v>
      </c>
      <c r="C17" s="175"/>
      <c r="D17" s="175"/>
      <c r="E17" s="175"/>
      <c r="F17" s="175"/>
      <c r="G17" s="175"/>
      <c r="H17" s="175"/>
      <c r="I17" s="176"/>
      <c r="J17" s="57" t="s">
        <v>11</v>
      </c>
      <c r="K17" s="40">
        <f>SUM(K10:K16)</f>
        <v>0</v>
      </c>
      <c r="L17" s="39"/>
    </row>
    <row r="18" spans="1:15" s="38" customFormat="1" ht="16.5" customHeight="1" x14ac:dyDescent="0.3">
      <c r="A18" s="41"/>
      <c r="B18" s="186"/>
      <c r="C18" s="186"/>
      <c r="D18" s="186"/>
      <c r="E18" s="186"/>
      <c r="F18" s="186"/>
      <c r="G18" s="186"/>
      <c r="H18" s="186"/>
      <c r="I18" s="187"/>
      <c r="J18" s="177" t="s">
        <v>126</v>
      </c>
      <c r="K18" s="178"/>
      <c r="L18" s="39"/>
    </row>
    <row r="19" spans="1:15" x14ac:dyDescent="0.25">
      <c r="A19" s="27"/>
      <c r="B19" s="188"/>
      <c r="C19" s="188"/>
      <c r="D19" s="188"/>
      <c r="E19" s="188"/>
      <c r="F19" s="188"/>
      <c r="G19" s="188"/>
      <c r="H19" s="188"/>
      <c r="I19" s="188"/>
      <c r="J19" s="188"/>
      <c r="K19" s="188"/>
    </row>
    <row r="20" spans="1:15" ht="28.2" customHeight="1" x14ac:dyDescent="0.25">
      <c r="A20" s="51"/>
      <c r="B20" s="152" t="s">
        <v>78</v>
      </c>
      <c r="C20" s="153"/>
      <c r="D20" s="153"/>
      <c r="E20" s="153"/>
      <c r="F20" s="153"/>
      <c r="G20" s="153"/>
      <c r="H20" s="153"/>
      <c r="I20" s="153"/>
      <c r="J20" s="153"/>
      <c r="K20" s="154"/>
      <c r="L20"/>
      <c r="M20"/>
      <c r="N20"/>
      <c r="O20"/>
    </row>
    <row r="21" spans="1:15" x14ac:dyDescent="0.25">
      <c r="A21" s="28"/>
      <c r="B21" s="218"/>
      <c r="C21" s="219"/>
      <c r="D21" s="219"/>
      <c r="E21" s="219"/>
      <c r="F21" s="219"/>
      <c r="G21" s="219"/>
      <c r="H21" s="219"/>
      <c r="I21" s="219"/>
      <c r="J21" s="219"/>
      <c r="K21" s="220"/>
    </row>
    <row r="22" spans="1:15" customFormat="1" ht="27.6" customHeight="1" x14ac:dyDescent="0.25">
      <c r="A22" s="33"/>
      <c r="B22" s="218"/>
      <c r="C22" s="219"/>
      <c r="D22" s="192" t="s">
        <v>57</v>
      </c>
      <c r="E22" s="192"/>
      <c r="F22" s="58"/>
      <c r="G22" s="195" t="s">
        <v>116</v>
      </c>
      <c r="H22" s="195"/>
      <c r="I22" s="58"/>
      <c r="J22" s="193"/>
      <c r="K22" s="194"/>
    </row>
    <row r="23" spans="1:15" customFormat="1" ht="16.5" customHeight="1" x14ac:dyDescent="0.25">
      <c r="A23" s="33"/>
      <c r="B23" s="221" t="s">
        <v>56</v>
      </c>
      <c r="C23" s="222"/>
      <c r="D23" s="161">
        <f>K17</f>
        <v>0</v>
      </c>
      <c r="E23" s="162"/>
      <c r="F23" s="60" t="s">
        <v>14</v>
      </c>
      <c r="G23" s="184">
        <f>SUM(E5:K5)</f>
        <v>0</v>
      </c>
      <c r="H23" s="185"/>
      <c r="I23" s="61" t="s">
        <v>15</v>
      </c>
      <c r="J23" s="161">
        <f>IF(G23&gt;0,ROUND(D23/G23,2),)</f>
        <v>0</v>
      </c>
      <c r="K23" s="162"/>
    </row>
    <row r="24" spans="1:15" s="29" customFormat="1" ht="16.5" customHeight="1" x14ac:dyDescent="0.25">
      <c r="A24" s="35"/>
      <c r="B24" s="223"/>
      <c r="C24" s="224"/>
      <c r="D24" s="182" t="s">
        <v>55</v>
      </c>
      <c r="E24" s="183"/>
      <c r="F24" s="62"/>
      <c r="G24" s="182" t="s">
        <v>42</v>
      </c>
      <c r="H24" s="183"/>
      <c r="I24" s="62"/>
      <c r="J24" s="182" t="s">
        <v>54</v>
      </c>
      <c r="K24" s="183"/>
    </row>
    <row r="25" spans="1:15" x14ac:dyDescent="0.25">
      <c r="A25" s="28"/>
      <c r="B25" s="189"/>
      <c r="C25" s="189"/>
      <c r="D25" s="189"/>
      <c r="E25" s="189"/>
      <c r="F25" s="189"/>
      <c r="G25" s="189"/>
      <c r="H25" s="189"/>
      <c r="I25" s="189"/>
      <c r="J25" s="189"/>
      <c r="K25" s="189"/>
      <c r="L25" s="27"/>
    </row>
    <row r="26" spans="1:15" ht="28.2" customHeight="1" thickBot="1" x14ac:dyDescent="0.3">
      <c r="A26" s="28"/>
      <c r="B26" s="152" t="s">
        <v>79</v>
      </c>
      <c r="C26" s="153"/>
      <c r="D26" s="153"/>
      <c r="E26" s="153"/>
      <c r="F26" s="153"/>
      <c r="G26" s="153"/>
      <c r="H26" s="153"/>
      <c r="I26" s="153"/>
      <c r="J26" s="153"/>
      <c r="K26" s="154"/>
      <c r="L26"/>
      <c r="M26"/>
      <c r="N26"/>
      <c r="O26"/>
    </row>
    <row r="27" spans="1:15" ht="13.2" customHeight="1" x14ac:dyDescent="0.25">
      <c r="A27" s="28"/>
      <c r="B27" s="200"/>
      <c r="C27" s="201"/>
      <c r="D27" s="196" t="s">
        <v>61</v>
      </c>
      <c r="E27" s="197"/>
      <c r="F27" s="71"/>
      <c r="G27" s="196" t="s">
        <v>62</v>
      </c>
      <c r="H27" s="197"/>
      <c r="I27" s="71"/>
      <c r="J27" s="196" t="s">
        <v>63</v>
      </c>
      <c r="K27" s="197"/>
      <c r="L27"/>
      <c r="M27"/>
      <c r="N27"/>
      <c r="O27"/>
    </row>
    <row r="28" spans="1:15" ht="28.2" customHeight="1" thickBot="1" x14ac:dyDescent="0.3">
      <c r="A28" s="28"/>
      <c r="B28" s="190" t="s">
        <v>102</v>
      </c>
      <c r="C28" s="191"/>
      <c r="D28" s="198">
        <v>0</v>
      </c>
      <c r="E28" s="199"/>
      <c r="F28" s="71"/>
      <c r="G28" s="198">
        <v>0</v>
      </c>
      <c r="H28" s="199"/>
      <c r="I28" s="71"/>
      <c r="J28" s="198">
        <v>0</v>
      </c>
      <c r="K28" s="199"/>
      <c r="L28"/>
      <c r="M28"/>
      <c r="N28"/>
      <c r="O28"/>
    </row>
    <row r="29" spans="1:15" x14ac:dyDescent="0.25">
      <c r="A29" s="28"/>
      <c r="B29" s="159"/>
      <c r="C29" s="160"/>
      <c r="D29" s="160"/>
      <c r="E29" s="160"/>
      <c r="F29" s="160"/>
      <c r="G29" s="160"/>
      <c r="H29" s="160"/>
      <c r="I29" s="160"/>
      <c r="J29" s="160"/>
      <c r="K29" s="167"/>
    </row>
    <row r="30" spans="1:15" customFormat="1" ht="15" x14ac:dyDescent="0.25">
      <c r="A30" s="33"/>
      <c r="B30" s="159"/>
      <c r="C30" s="160"/>
      <c r="D30" s="192" t="s">
        <v>64</v>
      </c>
      <c r="E30" s="192"/>
      <c r="F30" s="58"/>
      <c r="G30" s="192" t="s">
        <v>65</v>
      </c>
      <c r="H30" s="192"/>
      <c r="I30" s="58"/>
      <c r="J30" s="193"/>
      <c r="K30" s="194"/>
    </row>
    <row r="31" spans="1:15" customFormat="1" ht="16.5" customHeight="1" x14ac:dyDescent="0.25">
      <c r="A31" s="33"/>
      <c r="B31" s="205" t="s">
        <v>52</v>
      </c>
      <c r="C31" s="206"/>
      <c r="D31" s="184">
        <f>E5</f>
        <v>0</v>
      </c>
      <c r="E31" s="185"/>
      <c r="F31" s="87" t="s">
        <v>33</v>
      </c>
      <c r="G31" s="161">
        <f>VLOOKUP(D28,Rates!A5:B40,2,FALSE)</f>
        <v>10.64</v>
      </c>
      <c r="H31" s="162"/>
      <c r="I31" s="87" t="s">
        <v>16</v>
      </c>
      <c r="J31" s="193"/>
      <c r="K31" s="194"/>
    </row>
    <row r="32" spans="1:15" s="29" customFormat="1" ht="16.5" customHeight="1" x14ac:dyDescent="0.25">
      <c r="A32" s="35"/>
      <c r="B32" s="202"/>
      <c r="C32" s="204"/>
      <c r="D32" s="165" t="s">
        <v>51</v>
      </c>
      <c r="E32" s="166"/>
      <c r="F32" s="61"/>
      <c r="G32" s="182" t="s">
        <v>50</v>
      </c>
      <c r="H32" s="183"/>
      <c r="I32" s="61"/>
      <c r="J32" s="193"/>
      <c r="K32" s="194"/>
    </row>
    <row r="33" spans="1:15" customFormat="1" ht="16.5" customHeight="1" x14ac:dyDescent="0.25">
      <c r="A33" s="33"/>
      <c r="B33" s="205" t="s">
        <v>49</v>
      </c>
      <c r="C33" s="206"/>
      <c r="D33" s="184">
        <f>H5</f>
        <v>0</v>
      </c>
      <c r="E33" s="185"/>
      <c r="F33" s="87" t="s">
        <v>33</v>
      </c>
      <c r="G33" s="161">
        <f>VLOOKUP(G28,Rates!A5:H40,8,FALSE)</f>
        <v>12.09</v>
      </c>
      <c r="H33" s="162"/>
      <c r="I33" s="87" t="s">
        <v>16</v>
      </c>
      <c r="J33" s="193"/>
      <c r="K33" s="194"/>
    </row>
    <row r="34" spans="1:15" s="29" customFormat="1" ht="16.5" customHeight="1" x14ac:dyDescent="0.25">
      <c r="A34" s="35"/>
      <c r="B34" s="202"/>
      <c r="C34" s="204"/>
      <c r="D34" s="165" t="s">
        <v>48</v>
      </c>
      <c r="E34" s="166"/>
      <c r="F34" s="61"/>
      <c r="G34" s="182" t="s">
        <v>47</v>
      </c>
      <c r="H34" s="183"/>
      <c r="I34" s="61"/>
      <c r="J34" s="225"/>
      <c r="K34" s="226"/>
    </row>
    <row r="35" spans="1:15" customFormat="1" ht="16.5" customHeight="1" x14ac:dyDescent="0.25">
      <c r="A35" s="33"/>
      <c r="B35" s="205" t="s">
        <v>46</v>
      </c>
      <c r="C35" s="206"/>
      <c r="D35" s="184">
        <f>K5</f>
        <v>0</v>
      </c>
      <c r="E35" s="185"/>
      <c r="F35" s="87" t="s">
        <v>33</v>
      </c>
      <c r="G35" s="161">
        <f>VLOOKUP(J28,Rates!A5:H40,8,FALSE)</f>
        <v>12.09</v>
      </c>
      <c r="H35" s="162"/>
      <c r="I35" s="87" t="s">
        <v>15</v>
      </c>
      <c r="J35" s="161">
        <f>(D31*G31)+(D33*G33)+(D35*G35)</f>
        <v>0</v>
      </c>
      <c r="K35" s="162"/>
    </row>
    <row r="36" spans="1:15" s="29" customFormat="1" ht="13.8" x14ac:dyDescent="0.25">
      <c r="A36" s="35"/>
      <c r="B36" s="202"/>
      <c r="C36" s="204"/>
      <c r="D36" s="165" t="s">
        <v>45</v>
      </c>
      <c r="E36" s="166"/>
      <c r="F36" s="61"/>
      <c r="G36" s="182" t="s">
        <v>44</v>
      </c>
      <c r="H36" s="183"/>
      <c r="I36" s="61"/>
      <c r="J36" s="182" t="s">
        <v>100</v>
      </c>
      <c r="K36" s="183"/>
    </row>
    <row r="37" spans="1:15" s="29" customFormat="1" ht="32.25" customHeight="1" x14ac:dyDescent="0.25">
      <c r="A37" s="35"/>
      <c r="B37" s="105" t="s">
        <v>67</v>
      </c>
      <c r="C37" s="202"/>
      <c r="D37" s="203"/>
      <c r="E37" s="203"/>
      <c r="F37" s="203"/>
      <c r="G37" s="203"/>
      <c r="H37" s="203"/>
      <c r="I37" s="203"/>
      <c r="J37" s="203"/>
      <c r="K37" s="204"/>
    </row>
    <row r="38" spans="1:15" customFormat="1" ht="28.2" customHeight="1" x14ac:dyDescent="0.25">
      <c r="A38" s="33"/>
      <c r="B38" s="112">
        <f>IFERROR(ROUND((((D28*0.05)*D31)+((G28*0.05)*D33)+((J28*0.05)*D35))/G38,2),0)</f>
        <v>0</v>
      </c>
      <c r="C38" s="32"/>
      <c r="D38" s="161">
        <f>J35</f>
        <v>0</v>
      </c>
      <c r="E38" s="162"/>
      <c r="F38" s="63" t="s">
        <v>14</v>
      </c>
      <c r="G38" s="184">
        <f>G23</f>
        <v>0</v>
      </c>
      <c r="H38" s="185"/>
      <c r="I38" s="63" t="s">
        <v>15</v>
      </c>
      <c r="J38" s="161">
        <f>IF(G38&gt;0,ROUND(D38/G38,2),0)</f>
        <v>0</v>
      </c>
      <c r="K38" s="162"/>
      <c r="M38" s="79"/>
    </row>
    <row r="39" spans="1:15" s="29" customFormat="1" ht="13.8" x14ac:dyDescent="0.25">
      <c r="A39" s="35"/>
      <c r="B39" s="207"/>
      <c r="C39" s="208"/>
      <c r="D39" s="165" t="s">
        <v>43</v>
      </c>
      <c r="E39" s="166"/>
      <c r="F39" s="62"/>
      <c r="G39" s="182" t="s">
        <v>42</v>
      </c>
      <c r="H39" s="183"/>
      <c r="I39" s="62"/>
      <c r="J39" s="113" t="s">
        <v>13</v>
      </c>
      <c r="K39" s="114" t="s">
        <v>17</v>
      </c>
    </row>
    <row r="40" spans="1:15" x14ac:dyDescent="0.25">
      <c r="A40" s="159"/>
      <c r="B40" s="160"/>
      <c r="C40" s="160"/>
      <c r="D40" s="160"/>
      <c r="E40" s="160"/>
      <c r="F40" s="160"/>
      <c r="G40" s="160"/>
      <c r="H40" s="160"/>
      <c r="I40" s="160"/>
      <c r="J40" s="160"/>
      <c r="K40" s="160"/>
      <c r="L40" s="160"/>
    </row>
    <row r="41" spans="1:15" ht="28.2" customHeight="1" x14ac:dyDescent="0.25">
      <c r="A41" s="28"/>
      <c r="B41" s="152" t="s">
        <v>41</v>
      </c>
      <c r="C41" s="153"/>
      <c r="D41" s="153"/>
      <c r="E41" s="153"/>
      <c r="F41" s="153"/>
      <c r="G41" s="153"/>
      <c r="H41" s="153"/>
      <c r="I41" s="153"/>
      <c r="J41" s="153"/>
      <c r="K41" s="154"/>
      <c r="L41"/>
      <c r="M41"/>
      <c r="N41"/>
      <c r="O41"/>
    </row>
    <row r="42" spans="1:15" x14ac:dyDescent="0.25">
      <c r="A42" s="28"/>
      <c r="B42" s="159"/>
      <c r="C42" s="160"/>
      <c r="D42" s="160"/>
      <c r="E42" s="160"/>
      <c r="F42" s="160"/>
      <c r="G42" s="160"/>
      <c r="H42" s="160"/>
      <c r="I42" s="160"/>
      <c r="J42" s="160"/>
      <c r="K42" s="167"/>
    </row>
    <row r="43" spans="1:15" customFormat="1" ht="28.2" customHeight="1" x14ac:dyDescent="0.25">
      <c r="A43" s="33"/>
      <c r="B43" s="214"/>
      <c r="C43" s="215"/>
      <c r="D43" s="161">
        <f>J38</f>
        <v>0</v>
      </c>
      <c r="E43" s="162"/>
      <c r="F43" s="63" t="s">
        <v>33</v>
      </c>
      <c r="G43" s="227">
        <v>0.9</v>
      </c>
      <c r="H43" s="164"/>
      <c r="I43" s="63" t="s">
        <v>15</v>
      </c>
      <c r="J43" s="161">
        <f>ROUND(D43*G43,2)</f>
        <v>0</v>
      </c>
      <c r="K43" s="162"/>
    </row>
    <row r="44" spans="1:15" s="29" customFormat="1" ht="13.8" x14ac:dyDescent="0.25">
      <c r="A44" s="35"/>
      <c r="B44" s="216"/>
      <c r="C44" s="217"/>
      <c r="D44" s="165" t="s">
        <v>40</v>
      </c>
      <c r="E44" s="166"/>
      <c r="F44" s="62"/>
      <c r="G44" s="182"/>
      <c r="H44" s="183"/>
      <c r="I44" s="62"/>
      <c r="J44" s="64" t="s">
        <v>26</v>
      </c>
      <c r="K44" s="66" t="s">
        <v>39</v>
      </c>
    </row>
    <row r="45" spans="1:15" x14ac:dyDescent="0.25">
      <c r="A45" s="28"/>
      <c r="B45" s="133"/>
      <c r="C45" s="133"/>
      <c r="D45" s="133"/>
      <c r="E45" s="133"/>
      <c r="F45" s="133"/>
      <c r="G45" s="133"/>
      <c r="H45" s="133"/>
      <c r="I45" s="133"/>
      <c r="J45" s="133"/>
      <c r="K45" s="133"/>
      <c r="L45" s="27"/>
    </row>
    <row r="46" spans="1:15" ht="28.2" customHeight="1" x14ac:dyDescent="0.25">
      <c r="A46" s="28"/>
      <c r="B46" s="152" t="s">
        <v>38</v>
      </c>
      <c r="C46" s="153"/>
      <c r="D46" s="153"/>
      <c r="E46" s="153"/>
      <c r="F46" s="153"/>
      <c r="G46" s="153"/>
      <c r="H46" s="153"/>
      <c r="I46" s="153"/>
      <c r="J46" s="153"/>
      <c r="K46" s="154"/>
      <c r="L46"/>
      <c r="M46"/>
    </row>
    <row r="47" spans="1:15" x14ac:dyDescent="0.25">
      <c r="A47" s="28"/>
      <c r="B47" s="159"/>
      <c r="C47" s="160"/>
      <c r="D47" s="160"/>
      <c r="E47" s="160"/>
      <c r="F47" s="160"/>
      <c r="G47" s="160"/>
      <c r="H47" s="160"/>
      <c r="I47" s="160"/>
      <c r="J47" s="160"/>
      <c r="K47" s="167"/>
    </row>
    <row r="48" spans="1:15" customFormat="1" ht="28.2" customHeight="1" x14ac:dyDescent="0.25">
      <c r="A48" s="33"/>
      <c r="B48" s="214"/>
      <c r="C48" s="215"/>
      <c r="D48" s="161">
        <f>J43</f>
        <v>0</v>
      </c>
      <c r="E48" s="162"/>
      <c r="F48" s="63" t="s">
        <v>37</v>
      </c>
      <c r="G48" s="163">
        <f>J23</f>
        <v>0</v>
      </c>
      <c r="H48" s="164"/>
      <c r="I48" s="63" t="s">
        <v>15</v>
      </c>
      <c r="J48" s="161">
        <f>IFERROR(IF((D48-G48)&gt;B38,B38,(D48-G48)),0)</f>
        <v>0</v>
      </c>
      <c r="K48" s="162"/>
    </row>
    <row r="49" spans="1:12" s="29" customFormat="1" ht="13.8" x14ac:dyDescent="0.25">
      <c r="A49" s="35"/>
      <c r="B49" s="214"/>
      <c r="C49" s="215"/>
      <c r="D49" s="165" t="s">
        <v>36</v>
      </c>
      <c r="E49" s="166"/>
      <c r="F49" s="61"/>
      <c r="G49" s="182" t="s">
        <v>35</v>
      </c>
      <c r="H49" s="183"/>
      <c r="I49" s="61"/>
      <c r="J49" s="64" t="s">
        <v>27</v>
      </c>
      <c r="K49" s="65" t="s">
        <v>34</v>
      </c>
    </row>
    <row r="50" spans="1:12" customFormat="1" ht="28.2" customHeight="1" x14ac:dyDescent="0.25">
      <c r="A50" s="33"/>
      <c r="B50" s="214"/>
      <c r="C50" s="215"/>
      <c r="D50" s="161">
        <f>IF(J48&gt;0,J48,0)</f>
        <v>0</v>
      </c>
      <c r="E50" s="162"/>
      <c r="F50" s="31" t="s">
        <v>33</v>
      </c>
      <c r="G50" s="238"/>
      <c r="H50" s="239"/>
      <c r="I50" s="31" t="s">
        <v>15</v>
      </c>
      <c r="J50" s="161">
        <f>IFERROR(ROUND(D50*G50,2),0)</f>
        <v>0</v>
      </c>
      <c r="K50" s="162"/>
    </row>
    <row r="51" spans="1:12" s="29" customFormat="1" ht="13.8" x14ac:dyDescent="0.25">
      <c r="A51" s="35"/>
      <c r="B51" s="216"/>
      <c r="C51" s="217"/>
      <c r="D51" s="165" t="s">
        <v>32</v>
      </c>
      <c r="E51" s="166"/>
      <c r="F51" s="30"/>
      <c r="G51" s="182" t="s">
        <v>31</v>
      </c>
      <c r="H51" s="183"/>
      <c r="I51" s="30"/>
      <c r="J51" s="64" t="s">
        <v>30</v>
      </c>
      <c r="K51" s="65" t="s">
        <v>29</v>
      </c>
    </row>
    <row r="52" spans="1:12" s="29" customFormat="1" ht="13.8" x14ac:dyDescent="0.25">
      <c r="A52" s="75"/>
      <c r="B52" s="107"/>
      <c r="C52" s="107"/>
      <c r="D52" s="76"/>
      <c r="E52" s="76"/>
      <c r="F52" s="34"/>
      <c r="G52" s="77"/>
      <c r="H52" s="77"/>
      <c r="I52" s="34"/>
      <c r="J52" s="78"/>
      <c r="K52" s="108"/>
    </row>
    <row r="53" spans="1:12" s="29" customFormat="1" ht="14.25" customHeight="1" x14ac:dyDescent="0.25">
      <c r="A53" s="75"/>
      <c r="B53" s="109"/>
      <c r="C53" s="212" t="s">
        <v>68</v>
      </c>
      <c r="D53" s="212"/>
      <c r="E53" s="212"/>
      <c r="F53" s="212"/>
      <c r="G53" s="212"/>
      <c r="H53" s="212"/>
      <c r="I53" s="212"/>
      <c r="J53" s="212"/>
      <c r="K53" s="213"/>
    </row>
    <row r="54" spans="1:12" s="29" customFormat="1" ht="13.8" x14ac:dyDescent="0.25">
      <c r="A54" s="75"/>
      <c r="B54" s="35"/>
      <c r="C54" s="103"/>
      <c r="D54" s="96"/>
      <c r="E54" s="96"/>
      <c r="F54" s="103"/>
      <c r="G54" s="96"/>
      <c r="H54" s="96"/>
      <c r="I54" s="103"/>
      <c r="J54" s="96"/>
      <c r="K54" s="102"/>
    </row>
    <row r="55" spans="1:12" s="29" customFormat="1" ht="24.75" customHeight="1" x14ac:dyDescent="0.25">
      <c r="A55" s="75"/>
      <c r="B55" s="35"/>
      <c r="C55" s="101"/>
      <c r="D55" s="230">
        <f>J50</f>
        <v>0</v>
      </c>
      <c r="E55" s="231"/>
      <c r="F55" s="232" t="s">
        <v>14</v>
      </c>
      <c r="G55" s="234">
        <f>J35</f>
        <v>0</v>
      </c>
      <c r="H55" s="235"/>
      <c r="I55" s="232" t="s">
        <v>15</v>
      </c>
      <c r="J55" s="236">
        <f>IFERROR(SUM(D55/G55),0)</f>
        <v>0</v>
      </c>
      <c r="K55" s="237"/>
    </row>
    <row r="56" spans="1:12" s="29" customFormat="1" ht="13.8" x14ac:dyDescent="0.25">
      <c r="A56" s="75"/>
      <c r="B56" s="110"/>
      <c r="C56" s="102"/>
      <c r="D56" s="228" t="s">
        <v>99</v>
      </c>
      <c r="E56" s="229"/>
      <c r="F56" s="233"/>
      <c r="G56" s="228" t="s">
        <v>101</v>
      </c>
      <c r="H56" s="229"/>
      <c r="I56" s="233"/>
      <c r="J56" s="228" t="s">
        <v>69</v>
      </c>
      <c r="K56" s="229"/>
    </row>
    <row r="57" spans="1:12" s="29" customFormat="1" ht="13.8" x14ac:dyDescent="0.25">
      <c r="A57" s="75"/>
      <c r="B57" s="75"/>
      <c r="C57" s="96"/>
      <c r="D57" s="96"/>
      <c r="E57" s="96"/>
      <c r="F57" s="96"/>
      <c r="G57" s="96"/>
      <c r="H57" s="96"/>
      <c r="I57" s="96"/>
      <c r="J57" s="96"/>
      <c r="K57" s="96"/>
      <c r="L57" s="75"/>
    </row>
    <row r="58" spans="1:12" ht="40.950000000000003" customHeight="1" x14ac:dyDescent="0.25">
      <c r="B58" s="139" t="s">
        <v>127</v>
      </c>
      <c r="C58" s="140"/>
      <c r="D58" s="140"/>
      <c r="E58" s="140"/>
      <c r="F58" s="140"/>
      <c r="G58" s="140"/>
      <c r="H58" s="140"/>
      <c r="I58" s="140"/>
      <c r="J58" s="140"/>
      <c r="K58" s="141"/>
    </row>
    <row r="59" spans="1:12" x14ac:dyDescent="0.25">
      <c r="A59" s="28"/>
      <c r="B59" s="27"/>
      <c r="C59" s="27"/>
      <c r="D59" s="27"/>
      <c r="E59" s="27"/>
      <c r="F59" s="27"/>
      <c r="G59" s="27"/>
      <c r="H59" s="27"/>
      <c r="I59" s="27"/>
      <c r="J59" s="27"/>
      <c r="K59" s="27"/>
      <c r="L59" s="27"/>
    </row>
    <row r="60" spans="1:12" s="26" customFormat="1" ht="61.2" customHeight="1" x14ac:dyDescent="0.25">
      <c r="B60" s="139" t="s">
        <v>28</v>
      </c>
      <c r="C60" s="140"/>
      <c r="D60" s="140"/>
      <c r="E60" s="140"/>
      <c r="F60" s="140"/>
      <c r="G60" s="140"/>
      <c r="H60" s="140"/>
      <c r="I60" s="140"/>
      <c r="J60" s="140"/>
      <c r="K60" s="141"/>
    </row>
  </sheetData>
  <sheetProtection algorithmName="SHA-512" hashValue="rWehr6mhAtDiw+QmMitTbT59s/Oa5ax3MenSl39IHbzm75rCwEudtHQgSUpDqVUsRemiQzR41Em11BPx+ozIbw==" saltValue="DvCRyY4VOBgPTb00ODnvBA==" spinCount="100000" sheet="1" objects="1" scenarios="1"/>
  <mergeCells count="115">
    <mergeCell ref="G56:H56"/>
    <mergeCell ref="D55:E55"/>
    <mergeCell ref="F55:F56"/>
    <mergeCell ref="G55:H55"/>
    <mergeCell ref="I55:I56"/>
    <mergeCell ref="J55:K55"/>
    <mergeCell ref="D56:E56"/>
    <mergeCell ref="J56:K56"/>
    <mergeCell ref="B48:C51"/>
    <mergeCell ref="G49:H49"/>
    <mergeCell ref="D50:E50"/>
    <mergeCell ref="G50:H50"/>
    <mergeCell ref="G51:H51"/>
    <mergeCell ref="B16:I16"/>
    <mergeCell ref="D28:E28"/>
    <mergeCell ref="D27:E27"/>
    <mergeCell ref="G27:H27"/>
    <mergeCell ref="G28:H28"/>
    <mergeCell ref="G24:H24"/>
    <mergeCell ref="D23:E23"/>
    <mergeCell ref="B6:K6"/>
    <mergeCell ref="C53:K53"/>
    <mergeCell ref="B43:C44"/>
    <mergeCell ref="B45:K45"/>
    <mergeCell ref="B21:K21"/>
    <mergeCell ref="B22:C22"/>
    <mergeCell ref="B23:C23"/>
    <mergeCell ref="B24:C24"/>
    <mergeCell ref="B29:K29"/>
    <mergeCell ref="J30:K34"/>
    <mergeCell ref="B30:C30"/>
    <mergeCell ref="B31:C31"/>
    <mergeCell ref="B32:C32"/>
    <mergeCell ref="B33:C33"/>
    <mergeCell ref="B34:C34"/>
    <mergeCell ref="G43:H43"/>
    <mergeCell ref="D31:E31"/>
    <mergeCell ref="B41:K41"/>
    <mergeCell ref="D43:E43"/>
    <mergeCell ref="D34:E34"/>
    <mergeCell ref="A40:L40"/>
    <mergeCell ref="C37:K37"/>
    <mergeCell ref="B42:K42"/>
    <mergeCell ref="B35:C35"/>
    <mergeCell ref="B36:C36"/>
    <mergeCell ref="B39:C39"/>
    <mergeCell ref="J35:K35"/>
    <mergeCell ref="J36:K36"/>
    <mergeCell ref="D33:E33"/>
    <mergeCell ref="G33:H33"/>
    <mergeCell ref="D39:E39"/>
    <mergeCell ref="G39:H39"/>
    <mergeCell ref="D36:E36"/>
    <mergeCell ref="D38:E38"/>
    <mergeCell ref="G36:H36"/>
    <mergeCell ref="J38:K38"/>
    <mergeCell ref="D35:E35"/>
    <mergeCell ref="G35:H35"/>
    <mergeCell ref="G30:H30"/>
    <mergeCell ref="J22:K22"/>
    <mergeCell ref="D22:E22"/>
    <mergeCell ref="G22:H22"/>
    <mergeCell ref="J27:K27"/>
    <mergeCell ref="J28:K28"/>
    <mergeCell ref="B26:K26"/>
    <mergeCell ref="B27:C27"/>
    <mergeCell ref="D32:E32"/>
    <mergeCell ref="B47:K47"/>
    <mergeCell ref="B12:I12"/>
    <mergeCell ref="B14:K14"/>
    <mergeCell ref="B20:K20"/>
    <mergeCell ref="B13:I13"/>
    <mergeCell ref="B17:I17"/>
    <mergeCell ref="J18:K18"/>
    <mergeCell ref="B15:I15"/>
    <mergeCell ref="D44:E44"/>
    <mergeCell ref="G44:H44"/>
    <mergeCell ref="G31:H31"/>
    <mergeCell ref="J23:K23"/>
    <mergeCell ref="J43:K43"/>
    <mergeCell ref="G34:H34"/>
    <mergeCell ref="G32:H32"/>
    <mergeCell ref="G38:H38"/>
    <mergeCell ref="G23:H23"/>
    <mergeCell ref="J24:K24"/>
    <mergeCell ref="D24:E24"/>
    <mergeCell ref="B18:I18"/>
    <mergeCell ref="B19:K19"/>
    <mergeCell ref="B25:K25"/>
    <mergeCell ref="B28:C28"/>
    <mergeCell ref="D30:E30"/>
    <mergeCell ref="B2:K2"/>
    <mergeCell ref="B1:K1"/>
    <mergeCell ref="F4:F5"/>
    <mergeCell ref="I4:I5"/>
    <mergeCell ref="B58:K58"/>
    <mergeCell ref="B60:K60"/>
    <mergeCell ref="B7:K7"/>
    <mergeCell ref="B8:K8"/>
    <mergeCell ref="B10:I10"/>
    <mergeCell ref="B11:I11"/>
    <mergeCell ref="B9:K9"/>
    <mergeCell ref="B3:K3"/>
    <mergeCell ref="D4:E4"/>
    <mergeCell ref="G4:H4"/>
    <mergeCell ref="J4:K4"/>
    <mergeCell ref="B5:C5"/>
    <mergeCell ref="B4:C4"/>
    <mergeCell ref="B46:K46"/>
    <mergeCell ref="D48:E48"/>
    <mergeCell ref="G48:H48"/>
    <mergeCell ref="J48:K48"/>
    <mergeCell ref="J50:K50"/>
    <mergeCell ref="D51:E51"/>
    <mergeCell ref="D49:E49"/>
  </mergeCells>
  <pageMargins left="0.25" right="0.25" top="0.5" bottom="0.5" header="0.3" footer="0.3"/>
  <pageSetup orientation="portrait" r:id="rId1"/>
  <headerFooter alignWithMargins="0">
    <oddFooter>&amp;C&amp;12&amp;A&amp;R&amp;N</oddFooter>
  </headerFooter>
  <rowBreaks count="1" manualBreakCount="1">
    <brk id="25"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0"/>
  <sheetViews>
    <sheetView zoomScaleNormal="100" workbookViewId="0">
      <selection activeCell="G34" sqref="G34:H34"/>
    </sheetView>
  </sheetViews>
  <sheetFormatPr defaultColWidth="9.109375" defaultRowHeight="13.2" x14ac:dyDescent="0.25"/>
  <cols>
    <col min="1" max="1" width="3.88671875" style="25" customWidth="1"/>
    <col min="2" max="2" width="24" style="25" customWidth="1"/>
    <col min="3" max="3" width="3.109375" style="25" customWidth="1"/>
    <col min="4" max="4" width="5.6640625" style="25" customWidth="1"/>
    <col min="5" max="5" width="15.109375" style="25" customWidth="1"/>
    <col min="6" max="6" width="3.88671875" style="25" customWidth="1"/>
    <col min="7" max="7" width="5" style="25" customWidth="1"/>
    <col min="8" max="8" width="15.6640625" style="25" customWidth="1"/>
    <col min="9" max="9" width="3.6640625" style="25" customWidth="1"/>
    <col min="10" max="10" width="5" style="25" customWidth="1"/>
    <col min="11" max="11" width="17.5546875" style="25" customWidth="1"/>
    <col min="12" max="16384" width="9.109375" style="25"/>
  </cols>
  <sheetData>
    <row r="1" spans="1:15" ht="114" customHeight="1" x14ac:dyDescent="0.25">
      <c r="B1" s="134" t="s">
        <v>119</v>
      </c>
      <c r="C1" s="135"/>
      <c r="D1" s="135"/>
      <c r="E1" s="135"/>
      <c r="F1" s="135"/>
      <c r="G1" s="135"/>
      <c r="H1" s="135"/>
      <c r="I1" s="135"/>
      <c r="J1" s="135"/>
      <c r="K1" s="136"/>
      <c r="L1"/>
      <c r="M1"/>
    </row>
    <row r="2" spans="1:15" ht="12.6" customHeight="1" x14ac:dyDescent="0.25">
      <c r="A2" s="28"/>
      <c r="B2" s="133"/>
      <c r="C2" s="133"/>
      <c r="D2" s="133"/>
      <c r="E2" s="133"/>
      <c r="F2" s="133"/>
      <c r="G2" s="133"/>
      <c r="H2" s="133"/>
      <c r="I2" s="133"/>
      <c r="J2" s="133"/>
      <c r="K2" s="133"/>
      <c r="L2" s="27"/>
    </row>
    <row r="3" spans="1:15" customFormat="1" ht="28.2" customHeight="1" x14ac:dyDescent="0.25">
      <c r="A3" s="33"/>
      <c r="B3" s="152" t="s">
        <v>114</v>
      </c>
      <c r="C3" s="153"/>
      <c r="D3" s="153"/>
      <c r="E3" s="153"/>
      <c r="F3" s="153"/>
      <c r="G3" s="153"/>
      <c r="H3" s="153"/>
      <c r="I3" s="153"/>
      <c r="J3" s="153"/>
      <c r="K3" s="154"/>
    </row>
    <row r="4" spans="1:15" customFormat="1" ht="15" x14ac:dyDescent="0.25">
      <c r="A4" s="33"/>
      <c r="B4" s="159"/>
      <c r="C4" s="160"/>
      <c r="D4" s="155" t="s">
        <v>52</v>
      </c>
      <c r="E4" s="156"/>
      <c r="F4" s="37"/>
      <c r="G4" s="155" t="s">
        <v>49</v>
      </c>
      <c r="H4" s="156"/>
      <c r="I4" s="37"/>
      <c r="J4" s="155" t="s">
        <v>46</v>
      </c>
      <c r="K4" s="156"/>
    </row>
    <row r="5" spans="1:15" customFormat="1" ht="27.6" customHeight="1" x14ac:dyDescent="0.25">
      <c r="A5" s="33"/>
      <c r="B5" s="247" t="s">
        <v>104</v>
      </c>
      <c r="C5" s="248"/>
      <c r="D5" s="69" t="s">
        <v>0</v>
      </c>
      <c r="E5" s="70"/>
      <c r="F5" s="53"/>
      <c r="G5" s="69" t="s">
        <v>2</v>
      </c>
      <c r="H5" s="70"/>
      <c r="I5" s="53"/>
      <c r="J5" s="69" t="s">
        <v>2</v>
      </c>
      <c r="K5" s="70"/>
    </row>
    <row r="6" spans="1:15" x14ac:dyDescent="0.25">
      <c r="A6" s="28"/>
      <c r="B6" s="133"/>
      <c r="C6" s="133"/>
      <c r="D6" s="133"/>
      <c r="E6" s="133"/>
      <c r="F6" s="133"/>
      <c r="G6" s="133"/>
      <c r="H6" s="133"/>
      <c r="I6" s="133"/>
      <c r="J6" s="133"/>
      <c r="K6" s="133"/>
      <c r="L6" s="27"/>
    </row>
    <row r="7" spans="1:15" ht="28.2" customHeight="1" x14ac:dyDescent="0.25">
      <c r="A7" s="51"/>
      <c r="B7" s="142"/>
      <c r="C7" s="143"/>
      <c r="D7" s="143"/>
      <c r="E7" s="143"/>
      <c r="F7" s="143"/>
      <c r="G7" s="143"/>
      <c r="H7" s="143"/>
      <c r="I7" s="143"/>
      <c r="J7" s="143"/>
      <c r="K7" s="144"/>
      <c r="L7"/>
      <c r="M7"/>
      <c r="N7"/>
      <c r="O7"/>
    </row>
    <row r="8" spans="1:15" s="42" customFormat="1" ht="10.199999999999999" customHeight="1" x14ac:dyDescent="0.25">
      <c r="A8" s="44"/>
      <c r="B8" s="145"/>
      <c r="C8" s="146"/>
      <c r="D8" s="146"/>
      <c r="E8" s="146"/>
      <c r="F8" s="146"/>
      <c r="G8" s="146"/>
      <c r="H8" s="146"/>
      <c r="I8" s="146"/>
      <c r="J8" s="146"/>
      <c r="K8" s="147"/>
      <c r="L8" s="36"/>
      <c r="M8"/>
      <c r="N8"/>
      <c r="O8"/>
    </row>
    <row r="9" spans="1:15" s="47" customFormat="1" ht="28.2" customHeight="1" x14ac:dyDescent="0.25">
      <c r="A9" s="48"/>
      <c r="B9" s="149" t="s">
        <v>60</v>
      </c>
      <c r="C9" s="150"/>
      <c r="D9" s="150"/>
      <c r="E9" s="150"/>
      <c r="F9" s="150"/>
      <c r="G9" s="150"/>
      <c r="H9" s="150"/>
      <c r="I9" s="150"/>
      <c r="J9" s="150"/>
      <c r="K9" s="151"/>
      <c r="L9"/>
      <c r="M9"/>
      <c r="N9"/>
      <c r="O9"/>
    </row>
    <row r="10" spans="1:15" s="47" customFormat="1" ht="28.2" customHeight="1" x14ac:dyDescent="0.25">
      <c r="A10" s="48"/>
      <c r="B10" s="148" t="s">
        <v>91</v>
      </c>
      <c r="C10" s="148"/>
      <c r="D10" s="148"/>
      <c r="E10" s="148"/>
      <c r="F10" s="148"/>
      <c r="G10" s="148"/>
      <c r="H10" s="148"/>
      <c r="I10" s="148"/>
      <c r="J10" s="45" t="s">
        <v>3</v>
      </c>
      <c r="K10" s="55">
        <f>'Wages, Taxes and Workers'' Comp'!E7</f>
        <v>0</v>
      </c>
      <c r="L10"/>
      <c r="M10"/>
      <c r="N10"/>
      <c r="O10"/>
    </row>
    <row r="11" spans="1:15" s="42" customFormat="1" ht="16.5" customHeight="1" x14ac:dyDescent="0.25">
      <c r="A11" s="44"/>
      <c r="B11" s="148" t="s">
        <v>80</v>
      </c>
      <c r="C11" s="148"/>
      <c r="D11" s="148"/>
      <c r="E11" s="148"/>
      <c r="F11" s="148"/>
      <c r="G11" s="148"/>
      <c r="H11" s="148"/>
      <c r="I11" s="148"/>
      <c r="J11" s="45" t="s">
        <v>4</v>
      </c>
      <c r="K11" s="43"/>
      <c r="L11" s="46"/>
    </row>
    <row r="12" spans="1:15" s="42" customFormat="1" ht="16.5" customHeight="1" x14ac:dyDescent="0.25">
      <c r="A12" s="44"/>
      <c r="B12" s="168" t="s">
        <v>81</v>
      </c>
      <c r="C12" s="169"/>
      <c r="D12" s="169"/>
      <c r="E12" s="169"/>
      <c r="F12" s="169"/>
      <c r="G12" s="169"/>
      <c r="H12" s="169"/>
      <c r="I12" s="170"/>
      <c r="J12" s="45" t="s">
        <v>5</v>
      </c>
      <c r="K12" s="50"/>
      <c r="L12" s="39"/>
    </row>
    <row r="13" spans="1:15" s="42" customFormat="1" ht="16.5" customHeight="1" x14ac:dyDescent="0.25">
      <c r="A13" s="44"/>
      <c r="B13" s="168" t="s">
        <v>82</v>
      </c>
      <c r="C13" s="169"/>
      <c r="D13" s="169"/>
      <c r="E13" s="169"/>
      <c r="F13" s="169"/>
      <c r="G13" s="169"/>
      <c r="H13" s="169"/>
      <c r="I13" s="170"/>
      <c r="J13" s="45" t="s">
        <v>6</v>
      </c>
      <c r="K13" s="50"/>
      <c r="L13" s="49"/>
    </row>
    <row r="14" spans="1:15" s="47" customFormat="1" ht="21.6" customHeight="1" x14ac:dyDescent="0.25">
      <c r="A14" s="48"/>
      <c r="B14" s="171" t="s">
        <v>59</v>
      </c>
      <c r="C14" s="172"/>
      <c r="D14" s="172"/>
      <c r="E14" s="172"/>
      <c r="F14" s="172"/>
      <c r="G14" s="172"/>
      <c r="H14" s="172"/>
      <c r="I14" s="172"/>
      <c r="J14" s="172"/>
      <c r="K14" s="173"/>
      <c r="L14"/>
      <c r="M14"/>
      <c r="N14"/>
      <c r="O14"/>
    </row>
    <row r="15" spans="1:15" s="42" customFormat="1" ht="29.25" customHeight="1" x14ac:dyDescent="0.25">
      <c r="A15" s="44"/>
      <c r="B15" s="179" t="s">
        <v>93</v>
      </c>
      <c r="C15" s="180"/>
      <c r="D15" s="180"/>
      <c r="E15" s="180"/>
      <c r="F15" s="180"/>
      <c r="G15" s="180"/>
      <c r="H15" s="180"/>
      <c r="I15" s="181"/>
      <c r="J15" s="56" t="s">
        <v>7</v>
      </c>
      <c r="K15" s="55">
        <f>IFERROR(ROUND('Wages, Taxes and Workers'' Comp'!E20*('Wages, Taxes and Workers'' Comp'!E7/'Wages, Taxes and Workers'' Comp'!E13),0),0)</f>
        <v>0</v>
      </c>
      <c r="L15" s="46"/>
    </row>
    <row r="16" spans="1:15" s="42" customFormat="1" ht="16.5" customHeight="1" x14ac:dyDescent="0.25">
      <c r="A16" s="44"/>
      <c r="B16" s="209"/>
      <c r="C16" s="210"/>
      <c r="D16" s="210"/>
      <c r="E16" s="210"/>
      <c r="F16" s="210"/>
      <c r="G16" s="210"/>
      <c r="H16" s="210"/>
      <c r="I16" s="211"/>
      <c r="J16" s="56"/>
      <c r="K16" s="55"/>
      <c r="L16" s="39"/>
    </row>
    <row r="17" spans="1:15" s="38" customFormat="1" ht="16.5" customHeight="1" x14ac:dyDescent="0.25">
      <c r="A17" s="41"/>
      <c r="B17" s="174" t="s">
        <v>57</v>
      </c>
      <c r="C17" s="175"/>
      <c r="D17" s="175"/>
      <c r="E17" s="175"/>
      <c r="F17" s="175"/>
      <c r="G17" s="175"/>
      <c r="H17" s="175"/>
      <c r="I17" s="176"/>
      <c r="J17" s="57" t="s">
        <v>11</v>
      </c>
      <c r="K17" s="40">
        <f>SUM(K10:K16)</f>
        <v>0</v>
      </c>
      <c r="L17" s="39"/>
    </row>
    <row r="18" spans="1:15" s="38" customFormat="1" ht="16.5" customHeight="1" x14ac:dyDescent="0.3">
      <c r="A18" s="41"/>
      <c r="B18" s="186"/>
      <c r="C18" s="186"/>
      <c r="D18" s="186"/>
      <c r="E18" s="186"/>
      <c r="F18" s="186"/>
      <c r="G18" s="186"/>
      <c r="H18" s="186"/>
      <c r="I18" s="187"/>
      <c r="J18" s="177" t="s">
        <v>126</v>
      </c>
      <c r="K18" s="178"/>
      <c r="L18" s="39"/>
    </row>
    <row r="19" spans="1:15" x14ac:dyDescent="0.25">
      <c r="A19" s="27"/>
      <c r="B19" s="188"/>
      <c r="C19" s="188"/>
      <c r="D19" s="188"/>
      <c r="E19" s="188"/>
      <c r="F19" s="188"/>
      <c r="G19" s="188"/>
      <c r="H19" s="188"/>
      <c r="I19" s="188"/>
      <c r="J19" s="188"/>
      <c r="K19" s="188"/>
    </row>
    <row r="20" spans="1:15" ht="28.2" customHeight="1" x14ac:dyDescent="0.25">
      <c r="A20" s="51"/>
      <c r="B20" s="152" t="s">
        <v>58</v>
      </c>
      <c r="C20" s="153"/>
      <c r="D20" s="153"/>
      <c r="E20" s="153"/>
      <c r="F20" s="153"/>
      <c r="G20" s="153"/>
      <c r="H20" s="153"/>
      <c r="I20" s="153"/>
      <c r="J20" s="153"/>
      <c r="K20" s="154"/>
      <c r="L20"/>
      <c r="M20"/>
      <c r="N20"/>
      <c r="O20"/>
    </row>
    <row r="21" spans="1:15" x14ac:dyDescent="0.25">
      <c r="A21" s="28"/>
      <c r="B21" s="159"/>
      <c r="C21" s="160"/>
      <c r="D21" s="160"/>
      <c r="E21" s="160"/>
      <c r="F21" s="160"/>
      <c r="G21" s="160"/>
      <c r="H21" s="160"/>
      <c r="I21" s="160"/>
      <c r="J21" s="160"/>
      <c r="K21" s="167"/>
    </row>
    <row r="22" spans="1:15" customFormat="1" ht="27.6" customHeight="1" x14ac:dyDescent="0.25">
      <c r="A22" s="33"/>
      <c r="B22" s="218"/>
      <c r="C22" s="219"/>
      <c r="D22" s="192" t="s">
        <v>57</v>
      </c>
      <c r="E22" s="192"/>
      <c r="F22" s="58"/>
      <c r="G22" s="195" t="s">
        <v>116</v>
      </c>
      <c r="H22" s="195"/>
      <c r="I22" s="58"/>
      <c r="J22" s="193"/>
      <c r="K22" s="194"/>
    </row>
    <row r="23" spans="1:15" customFormat="1" ht="16.5" customHeight="1" x14ac:dyDescent="0.25">
      <c r="A23" s="33"/>
      <c r="B23" s="221" t="s">
        <v>56</v>
      </c>
      <c r="C23" s="222"/>
      <c r="D23" s="161">
        <f>K17</f>
        <v>0</v>
      </c>
      <c r="E23" s="162"/>
      <c r="F23" s="60" t="s">
        <v>14</v>
      </c>
      <c r="G23" s="184">
        <f>SUM(E5:K5)</f>
        <v>0</v>
      </c>
      <c r="H23" s="185"/>
      <c r="I23" s="61" t="s">
        <v>15</v>
      </c>
      <c r="J23" s="161">
        <f>IF(G23&gt;0,ROUND(D23/G23,2),)</f>
        <v>0</v>
      </c>
      <c r="K23" s="162"/>
    </row>
    <row r="24" spans="1:15" s="29" customFormat="1" ht="16.5" customHeight="1" x14ac:dyDescent="0.25">
      <c r="A24" s="35"/>
      <c r="B24" s="223"/>
      <c r="C24" s="224"/>
      <c r="D24" s="182" t="s">
        <v>55</v>
      </c>
      <c r="E24" s="183"/>
      <c r="F24" s="62"/>
      <c r="G24" s="182" t="s">
        <v>42</v>
      </c>
      <c r="H24" s="183"/>
      <c r="I24" s="62"/>
      <c r="J24" s="182" t="s">
        <v>54</v>
      </c>
      <c r="K24" s="183"/>
    </row>
    <row r="25" spans="1:15" x14ac:dyDescent="0.25">
      <c r="A25" s="28"/>
      <c r="B25" s="133"/>
      <c r="C25" s="133"/>
      <c r="D25" s="133"/>
      <c r="E25" s="133"/>
      <c r="F25" s="133"/>
      <c r="G25" s="133"/>
      <c r="H25" s="133"/>
      <c r="I25" s="133"/>
      <c r="J25" s="133"/>
      <c r="K25" s="133"/>
      <c r="L25" s="27"/>
    </row>
    <row r="26" spans="1:15" ht="28.2" customHeight="1" thickBot="1" x14ac:dyDescent="0.3">
      <c r="A26" s="28"/>
      <c r="B26" s="152" t="s">
        <v>53</v>
      </c>
      <c r="C26" s="153"/>
      <c r="D26" s="153"/>
      <c r="E26" s="153"/>
      <c r="F26" s="153"/>
      <c r="G26" s="153"/>
      <c r="H26" s="153"/>
      <c r="I26" s="153"/>
      <c r="J26" s="153"/>
      <c r="K26" s="154"/>
      <c r="L26"/>
      <c r="M26"/>
      <c r="N26"/>
      <c r="O26"/>
    </row>
    <row r="27" spans="1:15" ht="13.95" customHeight="1" x14ac:dyDescent="0.25">
      <c r="A27" s="28"/>
      <c r="B27" s="200"/>
      <c r="C27" s="201"/>
      <c r="D27" s="196" t="s">
        <v>61</v>
      </c>
      <c r="E27" s="197"/>
      <c r="F27" s="71"/>
      <c r="G27" s="196" t="s">
        <v>62</v>
      </c>
      <c r="H27" s="197"/>
      <c r="I27" s="71"/>
      <c r="J27" s="196" t="s">
        <v>63</v>
      </c>
      <c r="K27" s="197"/>
      <c r="L27"/>
      <c r="M27"/>
      <c r="N27"/>
      <c r="O27"/>
    </row>
    <row r="28" spans="1:15" ht="28.2" customHeight="1" thickBot="1" x14ac:dyDescent="0.3">
      <c r="A28" s="28"/>
      <c r="B28" s="190" t="s">
        <v>102</v>
      </c>
      <c r="C28" s="191"/>
      <c r="D28" s="198">
        <v>0</v>
      </c>
      <c r="E28" s="199"/>
      <c r="F28" s="71"/>
      <c r="G28" s="198">
        <v>0</v>
      </c>
      <c r="H28" s="199"/>
      <c r="I28" s="71"/>
      <c r="J28" s="198">
        <v>0</v>
      </c>
      <c r="K28" s="199"/>
      <c r="L28"/>
      <c r="M28"/>
      <c r="N28"/>
      <c r="O28"/>
    </row>
    <row r="29" spans="1:15" x14ac:dyDescent="0.25">
      <c r="A29" s="28"/>
      <c r="B29" s="159"/>
      <c r="C29" s="160"/>
      <c r="D29" s="160"/>
      <c r="E29" s="160"/>
      <c r="F29" s="160"/>
      <c r="G29" s="160"/>
      <c r="H29" s="160"/>
      <c r="I29" s="160"/>
      <c r="J29" s="160"/>
      <c r="K29" s="167"/>
    </row>
    <row r="30" spans="1:15" customFormat="1" ht="32.4" customHeight="1" x14ac:dyDescent="0.25">
      <c r="A30" s="33"/>
      <c r="B30" s="159"/>
      <c r="C30" s="160"/>
      <c r="D30" s="240" t="s">
        <v>64</v>
      </c>
      <c r="E30" s="240"/>
      <c r="F30" s="37"/>
      <c r="G30" s="240" t="s">
        <v>65</v>
      </c>
      <c r="H30" s="240"/>
      <c r="I30" s="249"/>
      <c r="J30" s="249"/>
      <c r="K30" s="250"/>
    </row>
    <row r="31" spans="1:15" customFormat="1" ht="16.5" customHeight="1" x14ac:dyDescent="0.25">
      <c r="A31" s="33"/>
      <c r="B31" s="221" t="s">
        <v>52</v>
      </c>
      <c r="C31" s="222"/>
      <c r="D31" s="184">
        <f>E5</f>
        <v>0</v>
      </c>
      <c r="E31" s="185"/>
      <c r="F31" s="87" t="s">
        <v>33</v>
      </c>
      <c r="G31" s="161">
        <f>VLOOKUP(D28,Rates!A5:B40,2,FALSE)</f>
        <v>10.64</v>
      </c>
      <c r="H31" s="162"/>
      <c r="I31" s="87" t="s">
        <v>16</v>
      </c>
      <c r="J31" s="193"/>
      <c r="K31" s="194"/>
    </row>
    <row r="32" spans="1:15" s="29" customFormat="1" ht="16.5" customHeight="1" x14ac:dyDescent="0.25">
      <c r="A32" s="35"/>
      <c r="B32" s="242"/>
      <c r="C32" s="243"/>
      <c r="D32" s="165" t="s">
        <v>51</v>
      </c>
      <c r="E32" s="166"/>
      <c r="F32" s="61"/>
      <c r="G32" s="182" t="s">
        <v>50</v>
      </c>
      <c r="H32" s="183"/>
      <c r="I32" s="61"/>
      <c r="J32" s="193"/>
      <c r="K32" s="194"/>
    </row>
    <row r="33" spans="1:15" customFormat="1" ht="16.5" customHeight="1" x14ac:dyDescent="0.25">
      <c r="A33" s="33"/>
      <c r="B33" s="221" t="s">
        <v>49</v>
      </c>
      <c r="C33" s="222"/>
      <c r="D33" s="184">
        <f>H5</f>
        <v>0</v>
      </c>
      <c r="E33" s="185"/>
      <c r="F33" s="87" t="s">
        <v>33</v>
      </c>
      <c r="G33" s="161">
        <f>VLOOKUP(G28,Rates!A5:H40,8,FALSE)</f>
        <v>12.09</v>
      </c>
      <c r="H33" s="162"/>
      <c r="I33" s="87" t="s">
        <v>16</v>
      </c>
      <c r="J33" s="193"/>
      <c r="K33" s="194"/>
    </row>
    <row r="34" spans="1:15" s="29" customFormat="1" ht="16.5" customHeight="1" x14ac:dyDescent="0.25">
      <c r="A34" s="35"/>
      <c r="B34" s="242"/>
      <c r="C34" s="243"/>
      <c r="D34" s="165" t="s">
        <v>48</v>
      </c>
      <c r="E34" s="166"/>
      <c r="F34" s="61"/>
      <c r="G34" s="182" t="s">
        <v>47</v>
      </c>
      <c r="H34" s="183"/>
      <c r="I34" s="61"/>
      <c r="J34" s="225"/>
      <c r="K34" s="226"/>
    </row>
    <row r="35" spans="1:15" customFormat="1" ht="16.5" customHeight="1" x14ac:dyDescent="0.25">
      <c r="A35" s="33"/>
      <c r="B35" s="221" t="s">
        <v>46</v>
      </c>
      <c r="C35" s="222"/>
      <c r="D35" s="184">
        <f>K5</f>
        <v>0</v>
      </c>
      <c r="E35" s="185"/>
      <c r="F35" s="87" t="s">
        <v>33</v>
      </c>
      <c r="G35" s="161">
        <f>VLOOKUP(J28,Rates!A5:H40,8,FALSE)</f>
        <v>12.09</v>
      </c>
      <c r="H35" s="162"/>
      <c r="I35" s="87" t="s">
        <v>15</v>
      </c>
      <c r="J35" s="161">
        <f>(D31*G31)+(D33*G33)+(D35*G35)</f>
        <v>0</v>
      </c>
      <c r="K35" s="162"/>
    </row>
    <row r="36" spans="1:15" s="29" customFormat="1" ht="13.8" x14ac:dyDescent="0.25">
      <c r="A36" s="35"/>
      <c r="B36" s="88"/>
      <c r="C36" s="89"/>
      <c r="D36" s="165" t="s">
        <v>45</v>
      </c>
      <c r="E36" s="166"/>
      <c r="F36" s="61"/>
      <c r="G36" s="182" t="s">
        <v>44</v>
      </c>
      <c r="H36" s="183"/>
      <c r="I36" s="61"/>
      <c r="J36" s="182" t="s">
        <v>12</v>
      </c>
      <c r="K36" s="183"/>
    </row>
    <row r="37" spans="1:15" s="29" customFormat="1" ht="26.4" x14ac:dyDescent="0.25">
      <c r="A37" s="35"/>
      <c r="B37" s="106" t="s">
        <v>67</v>
      </c>
      <c r="C37" s="242"/>
      <c r="D37" s="244"/>
      <c r="E37" s="244"/>
      <c r="F37" s="244"/>
      <c r="G37" s="244"/>
      <c r="H37" s="244"/>
      <c r="I37" s="244"/>
      <c r="J37" s="244"/>
      <c r="K37" s="243"/>
    </row>
    <row r="38" spans="1:15" customFormat="1" ht="28.2" customHeight="1" x14ac:dyDescent="0.25">
      <c r="A38" s="33"/>
      <c r="B38" s="116">
        <f>IFERROR(ROUND((((D28*0.05)*D31)+((G28*0.05)*D33)+((J28*0.05)*D35))/G38,2),0)</f>
        <v>0</v>
      </c>
      <c r="C38" s="245"/>
      <c r="D38" s="161">
        <f>J35</f>
        <v>0</v>
      </c>
      <c r="E38" s="162"/>
      <c r="F38" s="63" t="s">
        <v>14</v>
      </c>
      <c r="G38" s="184">
        <f>G23</f>
        <v>0</v>
      </c>
      <c r="H38" s="185"/>
      <c r="I38" s="63" t="s">
        <v>15</v>
      </c>
      <c r="J38" s="161">
        <f>IF(G38&gt;0,ROUND(D38/G38,2),0)</f>
        <v>0</v>
      </c>
      <c r="K38" s="162"/>
    </row>
    <row r="39" spans="1:15" s="29" customFormat="1" ht="13.8" x14ac:dyDescent="0.25">
      <c r="A39" s="35"/>
      <c r="B39" s="90"/>
      <c r="C39" s="246"/>
      <c r="D39" s="165" t="s">
        <v>43</v>
      </c>
      <c r="E39" s="166"/>
      <c r="F39" s="62"/>
      <c r="G39" s="182" t="s">
        <v>42</v>
      </c>
      <c r="H39" s="183"/>
      <c r="I39" s="62"/>
      <c r="J39" s="64" t="s">
        <v>13</v>
      </c>
      <c r="K39" s="65" t="s">
        <v>17</v>
      </c>
    </row>
    <row r="40" spans="1:15" x14ac:dyDescent="0.25">
      <c r="A40" s="28"/>
      <c r="B40" s="27"/>
      <c r="C40" s="27"/>
      <c r="D40" s="241"/>
      <c r="E40" s="241"/>
      <c r="F40" s="241"/>
      <c r="G40" s="241"/>
      <c r="H40" s="241"/>
      <c r="I40" s="241"/>
      <c r="J40" s="241"/>
      <c r="K40" s="241"/>
      <c r="L40" s="27"/>
    </row>
    <row r="41" spans="1:15" ht="28.2" customHeight="1" x14ac:dyDescent="0.25">
      <c r="A41" s="28"/>
      <c r="B41" s="152" t="s">
        <v>41</v>
      </c>
      <c r="C41" s="153"/>
      <c r="D41" s="153"/>
      <c r="E41" s="153"/>
      <c r="F41" s="153"/>
      <c r="G41" s="153"/>
      <c r="H41" s="153"/>
      <c r="I41" s="153"/>
      <c r="J41" s="153"/>
      <c r="K41" s="154"/>
      <c r="L41"/>
      <c r="M41"/>
      <c r="N41"/>
      <c r="O41"/>
    </row>
    <row r="42" spans="1:15" x14ac:dyDescent="0.25">
      <c r="A42" s="28"/>
      <c r="B42" s="218"/>
      <c r="C42" s="219"/>
      <c r="D42" s="219"/>
      <c r="E42" s="219"/>
      <c r="F42" s="219"/>
      <c r="G42" s="219"/>
      <c r="H42" s="219"/>
      <c r="I42" s="219"/>
      <c r="J42" s="219"/>
      <c r="K42" s="220"/>
    </row>
    <row r="43" spans="1:15" customFormat="1" ht="28.2" customHeight="1" x14ac:dyDescent="0.25">
      <c r="A43" s="33"/>
      <c r="B43" s="221"/>
      <c r="C43" s="222"/>
      <c r="D43" s="161">
        <f>J38</f>
        <v>0</v>
      </c>
      <c r="E43" s="162"/>
      <c r="F43" s="63" t="s">
        <v>33</v>
      </c>
      <c r="G43" s="227">
        <v>0.9</v>
      </c>
      <c r="H43" s="164"/>
      <c r="I43" s="63" t="s">
        <v>15</v>
      </c>
      <c r="J43" s="161">
        <f>ROUND(D43*G43,2)</f>
        <v>0</v>
      </c>
      <c r="K43" s="162"/>
    </row>
    <row r="44" spans="1:15" s="29" customFormat="1" ht="13.8" x14ac:dyDescent="0.25">
      <c r="A44" s="35"/>
      <c r="B44" s="223"/>
      <c r="C44" s="224"/>
      <c r="D44" s="165" t="s">
        <v>40</v>
      </c>
      <c r="E44" s="166"/>
      <c r="F44" s="62"/>
      <c r="G44" s="182"/>
      <c r="H44" s="183"/>
      <c r="I44" s="62"/>
      <c r="J44" s="64" t="s">
        <v>26</v>
      </c>
      <c r="K44" s="66" t="s">
        <v>39</v>
      </c>
    </row>
    <row r="45" spans="1:15" x14ac:dyDescent="0.25">
      <c r="A45" s="28"/>
      <c r="B45" s="133"/>
      <c r="C45" s="133"/>
      <c r="D45" s="133"/>
      <c r="E45" s="133"/>
      <c r="F45" s="133"/>
      <c r="G45" s="133"/>
      <c r="H45" s="133"/>
      <c r="I45" s="133"/>
      <c r="J45" s="133"/>
      <c r="K45" s="133"/>
      <c r="L45" s="27"/>
    </row>
    <row r="46" spans="1:15" ht="28.2" customHeight="1" x14ac:dyDescent="0.25">
      <c r="A46" s="28"/>
      <c r="B46" s="152" t="s">
        <v>38</v>
      </c>
      <c r="C46" s="153"/>
      <c r="D46" s="153"/>
      <c r="E46" s="153"/>
      <c r="F46" s="153"/>
      <c r="G46" s="153"/>
      <c r="H46" s="153"/>
      <c r="I46" s="153"/>
      <c r="J46" s="153"/>
      <c r="K46" s="154"/>
      <c r="L46"/>
      <c r="M46"/>
    </row>
    <row r="47" spans="1:15" x14ac:dyDescent="0.25">
      <c r="A47" s="28"/>
      <c r="B47" s="159"/>
      <c r="C47" s="160"/>
      <c r="D47" s="160"/>
      <c r="E47" s="160"/>
      <c r="F47" s="160"/>
      <c r="G47" s="160"/>
      <c r="H47" s="160"/>
      <c r="I47" s="160"/>
      <c r="J47" s="160"/>
      <c r="K47" s="167"/>
    </row>
    <row r="48" spans="1:15" customFormat="1" ht="28.2" customHeight="1" x14ac:dyDescent="0.25">
      <c r="A48" s="33"/>
      <c r="B48" s="214"/>
      <c r="C48" s="215"/>
      <c r="D48" s="161">
        <f>J43</f>
        <v>0</v>
      </c>
      <c r="E48" s="162"/>
      <c r="F48" s="31" t="s">
        <v>37</v>
      </c>
      <c r="G48" s="163">
        <f>J23</f>
        <v>0</v>
      </c>
      <c r="H48" s="164"/>
      <c r="I48" s="31" t="s">
        <v>15</v>
      </c>
      <c r="J48" s="161">
        <f>IFERROR(IF((D48-G48)&gt;B38,B38,(D48-G48)),0)</f>
        <v>0</v>
      </c>
      <c r="K48" s="162"/>
    </row>
    <row r="49" spans="1:12" s="29" customFormat="1" ht="13.8" x14ac:dyDescent="0.25">
      <c r="A49" s="35"/>
      <c r="B49" s="214"/>
      <c r="C49" s="215"/>
      <c r="D49" s="165" t="s">
        <v>36</v>
      </c>
      <c r="E49" s="166"/>
      <c r="F49" s="34"/>
      <c r="G49" s="182" t="s">
        <v>35</v>
      </c>
      <c r="H49" s="183"/>
      <c r="I49" s="34"/>
      <c r="J49" s="64" t="s">
        <v>27</v>
      </c>
      <c r="K49" s="65" t="s">
        <v>34</v>
      </c>
    </row>
    <row r="50" spans="1:12" customFormat="1" ht="28.2" customHeight="1" x14ac:dyDescent="0.25">
      <c r="A50" s="33"/>
      <c r="B50" s="214"/>
      <c r="C50" s="215"/>
      <c r="D50" s="161">
        <f>IF(J48&gt;0,J48,0)</f>
        <v>0</v>
      </c>
      <c r="E50" s="162"/>
      <c r="F50" s="31" t="s">
        <v>33</v>
      </c>
      <c r="G50" s="238"/>
      <c r="H50" s="239"/>
      <c r="I50" s="31" t="s">
        <v>15</v>
      </c>
      <c r="J50" s="161">
        <f>ROUND(D50*G50,2)</f>
        <v>0</v>
      </c>
      <c r="K50" s="162"/>
    </row>
    <row r="51" spans="1:12" s="29" customFormat="1" ht="13.8" x14ac:dyDescent="0.25">
      <c r="A51" s="35"/>
      <c r="B51" s="216"/>
      <c r="C51" s="217"/>
      <c r="D51" s="165" t="s">
        <v>32</v>
      </c>
      <c r="E51" s="166"/>
      <c r="F51" s="30"/>
      <c r="G51" s="182" t="s">
        <v>31</v>
      </c>
      <c r="H51" s="183"/>
      <c r="I51" s="30"/>
      <c r="J51" s="64" t="s">
        <v>30</v>
      </c>
      <c r="K51" s="65" t="s">
        <v>29</v>
      </c>
    </row>
    <row r="52" spans="1:12" s="29" customFormat="1" ht="13.8" x14ac:dyDescent="0.25">
      <c r="A52" s="75"/>
      <c r="B52" s="107"/>
      <c r="C52" s="107"/>
      <c r="D52" s="76"/>
      <c r="E52" s="76"/>
      <c r="F52" s="34"/>
      <c r="G52" s="77"/>
      <c r="H52" s="77"/>
      <c r="I52" s="34"/>
      <c r="J52" s="78"/>
      <c r="K52" s="78"/>
      <c r="L52" s="75"/>
    </row>
    <row r="53" spans="1:12" s="29" customFormat="1" ht="14.25" customHeight="1" x14ac:dyDescent="0.25">
      <c r="A53" s="75"/>
      <c r="B53" s="109"/>
      <c r="C53" s="212" t="s">
        <v>68</v>
      </c>
      <c r="D53" s="212"/>
      <c r="E53" s="212"/>
      <c r="F53" s="212"/>
      <c r="G53" s="212"/>
      <c r="H53" s="212"/>
      <c r="I53" s="212"/>
      <c r="J53" s="212"/>
      <c r="K53" s="213"/>
    </row>
    <row r="54" spans="1:12" s="29" customFormat="1" ht="13.8" x14ac:dyDescent="0.25">
      <c r="A54" s="75"/>
      <c r="B54" s="35"/>
      <c r="C54" s="103"/>
      <c r="D54" s="96"/>
      <c r="E54" s="96"/>
      <c r="F54" s="103"/>
      <c r="G54" s="96"/>
      <c r="H54" s="96"/>
      <c r="I54" s="103"/>
      <c r="J54" s="96"/>
      <c r="K54" s="102"/>
    </row>
    <row r="55" spans="1:12" s="29" customFormat="1" ht="27" customHeight="1" x14ac:dyDescent="0.25">
      <c r="A55" s="75"/>
      <c r="B55" s="35"/>
      <c r="C55" s="101"/>
      <c r="D55" s="230">
        <f>J50</f>
        <v>0</v>
      </c>
      <c r="E55" s="231"/>
      <c r="F55" s="232" t="s">
        <v>14</v>
      </c>
      <c r="G55" s="234">
        <f>J35</f>
        <v>0</v>
      </c>
      <c r="H55" s="235"/>
      <c r="I55" s="232" t="s">
        <v>15</v>
      </c>
      <c r="J55" s="236">
        <f>IFERROR(SUM(D55/G55),0)</f>
        <v>0</v>
      </c>
      <c r="K55" s="237"/>
    </row>
    <row r="56" spans="1:12" ht="13.2" customHeight="1" x14ac:dyDescent="0.25">
      <c r="A56" s="27"/>
      <c r="B56" s="110"/>
      <c r="C56" s="102"/>
      <c r="D56" s="228" t="s">
        <v>99</v>
      </c>
      <c r="E56" s="229"/>
      <c r="F56" s="233"/>
      <c r="G56" s="228" t="s">
        <v>101</v>
      </c>
      <c r="H56" s="229"/>
      <c r="I56" s="233"/>
      <c r="J56" s="228" t="s">
        <v>69</v>
      </c>
      <c r="K56" s="229"/>
      <c r="L56" s="27"/>
    </row>
    <row r="57" spans="1:12" x14ac:dyDescent="0.25">
      <c r="A57" s="28"/>
      <c r="B57" s="27"/>
      <c r="C57" s="27"/>
      <c r="D57" s="27"/>
      <c r="E57" s="27"/>
      <c r="F57" s="27"/>
      <c r="G57" s="27"/>
      <c r="H57" s="27"/>
      <c r="I57" s="27"/>
      <c r="J57" s="27"/>
      <c r="K57" s="27"/>
      <c r="L57" s="27"/>
    </row>
    <row r="58" spans="1:12" ht="36" customHeight="1" x14ac:dyDescent="0.25">
      <c r="A58" s="27"/>
      <c r="B58" s="139" t="s">
        <v>127</v>
      </c>
      <c r="C58" s="140"/>
      <c r="D58" s="140"/>
      <c r="E58" s="140"/>
      <c r="F58" s="140"/>
      <c r="G58" s="140"/>
      <c r="H58" s="140"/>
      <c r="I58" s="140"/>
      <c r="J58" s="140"/>
      <c r="K58" s="141"/>
      <c r="L58" s="27"/>
    </row>
    <row r="59" spans="1:12" x14ac:dyDescent="0.25">
      <c r="A59" s="27"/>
      <c r="B59" s="27"/>
      <c r="C59" s="27"/>
      <c r="D59" s="27"/>
      <c r="E59" s="27"/>
      <c r="F59" s="27"/>
      <c r="G59" s="27"/>
      <c r="H59" s="27"/>
      <c r="I59" s="27"/>
      <c r="J59" s="27"/>
      <c r="K59" s="27"/>
      <c r="L59" s="27"/>
    </row>
    <row r="60" spans="1:12" s="26" customFormat="1" ht="61.2" customHeight="1" x14ac:dyDescent="0.25">
      <c r="B60" s="139" t="s">
        <v>28</v>
      </c>
      <c r="C60" s="140"/>
      <c r="D60" s="140"/>
      <c r="E60" s="140"/>
      <c r="F60" s="140"/>
      <c r="G60" s="140"/>
      <c r="H60" s="140"/>
      <c r="I60" s="140"/>
      <c r="J60" s="140"/>
      <c r="K60" s="141"/>
    </row>
  </sheetData>
  <sheetProtection algorithmName="SHA-512" hashValue="zuVk/TLqeIv1qNLvhR+yOzClLUVFzOlVoXX8FgeyTvS0lwJH82BNqlsGAmVZdj6j55EhTN7MwWMDbNi+Qd7PzQ==" saltValue="fsKOX2rTFstQVU0REyVD9Q==" spinCount="100000" sheet="1" objects="1" scenarios="1"/>
  <mergeCells count="114">
    <mergeCell ref="G56:H56"/>
    <mergeCell ref="D56:E56"/>
    <mergeCell ref="J56:K56"/>
    <mergeCell ref="D39:E39"/>
    <mergeCell ref="G39:H39"/>
    <mergeCell ref="B35:C35"/>
    <mergeCell ref="B29:K29"/>
    <mergeCell ref="B25:K25"/>
    <mergeCell ref="B18:I18"/>
    <mergeCell ref="B23:C23"/>
    <mergeCell ref="B24:C24"/>
    <mergeCell ref="B22:C22"/>
    <mergeCell ref="B30:C30"/>
    <mergeCell ref="B28:C28"/>
    <mergeCell ref="B27:C27"/>
    <mergeCell ref="J31:K34"/>
    <mergeCell ref="I30:K30"/>
    <mergeCell ref="D28:E28"/>
    <mergeCell ref="G28:H28"/>
    <mergeCell ref="J28:K28"/>
    <mergeCell ref="B31:C31"/>
    <mergeCell ref="B32:C32"/>
    <mergeCell ref="D32:E32"/>
    <mergeCell ref="G32:H32"/>
    <mergeCell ref="B1:K1"/>
    <mergeCell ref="B15:I15"/>
    <mergeCell ref="B16:I16"/>
    <mergeCell ref="B5:C5"/>
    <mergeCell ref="B4:C4"/>
    <mergeCell ref="B2:K2"/>
    <mergeCell ref="B6:K6"/>
    <mergeCell ref="B7:K7"/>
    <mergeCell ref="B3:K3"/>
    <mergeCell ref="D4:E4"/>
    <mergeCell ref="G4:H4"/>
    <mergeCell ref="J4:K4"/>
    <mergeCell ref="B8:K8"/>
    <mergeCell ref="B9:K9"/>
    <mergeCell ref="B10:I10"/>
    <mergeCell ref="B11:I11"/>
    <mergeCell ref="B12:I12"/>
    <mergeCell ref="B13:I13"/>
    <mergeCell ref="B14:K14"/>
    <mergeCell ref="B60:K60"/>
    <mergeCell ref="D44:E44"/>
    <mergeCell ref="G44:H44"/>
    <mergeCell ref="B46:K46"/>
    <mergeCell ref="D48:E48"/>
    <mergeCell ref="G48:H48"/>
    <mergeCell ref="J48:K48"/>
    <mergeCell ref="B45:K45"/>
    <mergeCell ref="B47:K47"/>
    <mergeCell ref="D49:E49"/>
    <mergeCell ref="G49:H49"/>
    <mergeCell ref="D50:E50"/>
    <mergeCell ref="G50:H50"/>
    <mergeCell ref="J50:K50"/>
    <mergeCell ref="D51:E51"/>
    <mergeCell ref="G51:H51"/>
    <mergeCell ref="B48:C51"/>
    <mergeCell ref="B44:C44"/>
    <mergeCell ref="C53:K53"/>
    <mergeCell ref="D55:E55"/>
    <mergeCell ref="F55:F56"/>
    <mergeCell ref="G55:H55"/>
    <mergeCell ref="I55:I56"/>
    <mergeCell ref="J55:K55"/>
    <mergeCell ref="B41:K41"/>
    <mergeCell ref="D43:E43"/>
    <mergeCell ref="G43:H43"/>
    <mergeCell ref="J43:K43"/>
    <mergeCell ref="D38:E38"/>
    <mergeCell ref="G38:H38"/>
    <mergeCell ref="J38:K38"/>
    <mergeCell ref="D33:E33"/>
    <mergeCell ref="G33:H33"/>
    <mergeCell ref="D34:E34"/>
    <mergeCell ref="G34:H34"/>
    <mergeCell ref="D35:E35"/>
    <mergeCell ref="G35:H35"/>
    <mergeCell ref="J35:K35"/>
    <mergeCell ref="D36:E36"/>
    <mergeCell ref="G36:H36"/>
    <mergeCell ref="J36:K36"/>
    <mergeCell ref="B33:C33"/>
    <mergeCell ref="B34:C34"/>
    <mergeCell ref="C37:K37"/>
    <mergeCell ref="C38:C39"/>
    <mergeCell ref="B43:C43"/>
    <mergeCell ref="B42:K42"/>
    <mergeCell ref="B58:K58"/>
    <mergeCell ref="D24:E24"/>
    <mergeCell ref="G24:H24"/>
    <mergeCell ref="J24:K24"/>
    <mergeCell ref="D23:E23"/>
    <mergeCell ref="G23:H23"/>
    <mergeCell ref="J23:K23"/>
    <mergeCell ref="B17:I17"/>
    <mergeCell ref="J18:K18"/>
    <mergeCell ref="B20:K20"/>
    <mergeCell ref="D22:E22"/>
    <mergeCell ref="G22:H22"/>
    <mergeCell ref="J22:K22"/>
    <mergeCell ref="B21:K21"/>
    <mergeCell ref="B19:K19"/>
    <mergeCell ref="B26:K26"/>
    <mergeCell ref="D30:E30"/>
    <mergeCell ref="G30:H30"/>
    <mergeCell ref="D31:E31"/>
    <mergeCell ref="G31:H31"/>
    <mergeCell ref="D27:E27"/>
    <mergeCell ref="G27:H27"/>
    <mergeCell ref="J27:K27"/>
    <mergeCell ref="D40:K40"/>
  </mergeCells>
  <pageMargins left="0.25" right="0.25" top="0.5" bottom="0.5" header="0.3" footer="0.3"/>
  <pageSetup orientation="portrait" r:id="rId1"/>
  <headerFooter alignWithMargins="0">
    <oddFooter>&amp;C&amp;12&amp;A&amp;R&amp;N</oddFooter>
  </headerFooter>
  <rowBreaks count="1" manualBreakCount="1">
    <brk id="2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0"/>
  <sheetViews>
    <sheetView zoomScaleNormal="100" workbookViewId="0">
      <selection activeCell="B6" sqref="B6:K6"/>
    </sheetView>
  </sheetViews>
  <sheetFormatPr defaultColWidth="9.109375" defaultRowHeight="13.2" x14ac:dyDescent="0.25"/>
  <cols>
    <col min="1" max="1" width="3.88671875" style="25" customWidth="1"/>
    <col min="2" max="2" width="24" style="25" customWidth="1"/>
    <col min="3" max="3" width="5" style="25" customWidth="1"/>
    <col min="4" max="4" width="5.6640625" style="25" customWidth="1"/>
    <col min="5" max="5" width="15.5546875" style="25" customWidth="1"/>
    <col min="6" max="6" width="3.88671875" style="25" customWidth="1"/>
    <col min="7" max="7" width="5" style="25" customWidth="1"/>
    <col min="8" max="8" width="15.6640625" style="25" customWidth="1"/>
    <col min="9" max="9" width="3.6640625" style="25" customWidth="1"/>
    <col min="10" max="10" width="5" style="25" customWidth="1"/>
    <col min="11" max="11" width="17.5546875" style="25" customWidth="1"/>
    <col min="12" max="16384" width="9.109375" style="25"/>
  </cols>
  <sheetData>
    <row r="1" spans="1:15" ht="114" customHeight="1" x14ac:dyDescent="0.25">
      <c r="B1" s="134" t="s">
        <v>120</v>
      </c>
      <c r="C1" s="135"/>
      <c r="D1" s="135"/>
      <c r="E1" s="135"/>
      <c r="F1" s="135"/>
      <c r="G1" s="135"/>
      <c r="H1" s="135"/>
      <c r="I1" s="135"/>
      <c r="J1" s="135"/>
      <c r="K1" s="136"/>
      <c r="L1"/>
      <c r="M1"/>
    </row>
    <row r="2" spans="1:15" ht="12.6" customHeight="1" x14ac:dyDescent="0.25">
      <c r="A2" s="28"/>
      <c r="B2" s="133"/>
      <c r="C2" s="133"/>
      <c r="D2" s="133"/>
      <c r="E2" s="133"/>
      <c r="F2" s="133"/>
      <c r="G2" s="133"/>
      <c r="H2" s="133"/>
      <c r="I2" s="133"/>
      <c r="J2" s="133"/>
      <c r="K2" s="133"/>
      <c r="L2" s="27"/>
    </row>
    <row r="3" spans="1:15" customFormat="1" ht="28.2" customHeight="1" x14ac:dyDescent="0.25">
      <c r="A3" s="33"/>
      <c r="B3" s="152" t="s">
        <v>113</v>
      </c>
      <c r="C3" s="153"/>
      <c r="D3" s="153"/>
      <c r="E3" s="153"/>
      <c r="F3" s="153"/>
      <c r="G3" s="153"/>
      <c r="H3" s="153"/>
      <c r="I3" s="153"/>
      <c r="J3" s="153"/>
      <c r="K3" s="154"/>
    </row>
    <row r="4" spans="1:15" customFormat="1" ht="15" x14ac:dyDescent="0.25">
      <c r="A4" s="33"/>
      <c r="B4" s="159"/>
      <c r="C4" s="160"/>
      <c r="D4" s="240" t="s">
        <v>52</v>
      </c>
      <c r="E4" s="240"/>
      <c r="F4" s="37"/>
      <c r="G4" s="240" t="s">
        <v>49</v>
      </c>
      <c r="H4" s="240"/>
      <c r="I4" s="37"/>
      <c r="J4" s="240" t="s">
        <v>46</v>
      </c>
      <c r="K4" s="251"/>
    </row>
    <row r="5" spans="1:15" customFormat="1" ht="27.6" customHeight="1" x14ac:dyDescent="0.25">
      <c r="A5" s="33"/>
      <c r="B5" s="157" t="s">
        <v>103</v>
      </c>
      <c r="C5" s="158"/>
      <c r="D5" s="52" t="s">
        <v>0</v>
      </c>
      <c r="E5" s="54"/>
      <c r="F5" s="53"/>
      <c r="G5" s="52" t="s">
        <v>2</v>
      </c>
      <c r="H5" s="54"/>
      <c r="I5" s="53"/>
      <c r="J5" s="52" t="s">
        <v>2</v>
      </c>
      <c r="K5" s="54"/>
    </row>
    <row r="6" spans="1:15" x14ac:dyDescent="0.25">
      <c r="A6" s="28"/>
      <c r="B6" s="188"/>
      <c r="C6" s="188"/>
      <c r="D6" s="188"/>
      <c r="E6" s="188"/>
      <c r="F6" s="188"/>
      <c r="G6" s="188"/>
      <c r="H6" s="188"/>
      <c r="I6" s="188"/>
      <c r="J6" s="188"/>
      <c r="K6" s="188"/>
      <c r="L6" s="27"/>
    </row>
    <row r="7" spans="1:15" ht="28.2" customHeight="1" x14ac:dyDescent="0.25">
      <c r="A7" s="51"/>
      <c r="B7" s="142"/>
      <c r="C7" s="143"/>
      <c r="D7" s="143"/>
      <c r="E7" s="143"/>
      <c r="F7" s="143"/>
      <c r="G7" s="143"/>
      <c r="H7" s="143"/>
      <c r="I7" s="143"/>
      <c r="J7" s="143"/>
      <c r="K7" s="144"/>
      <c r="L7"/>
      <c r="M7"/>
      <c r="N7"/>
      <c r="O7"/>
    </row>
    <row r="8" spans="1:15" s="42" customFormat="1" ht="10.95" customHeight="1" x14ac:dyDescent="0.25">
      <c r="A8" s="44"/>
      <c r="B8" s="145"/>
      <c r="C8" s="146"/>
      <c r="D8" s="146"/>
      <c r="E8" s="146"/>
      <c r="F8" s="146"/>
      <c r="G8" s="146"/>
      <c r="H8" s="146"/>
      <c r="I8" s="146"/>
      <c r="J8" s="146"/>
      <c r="K8" s="147"/>
      <c r="L8"/>
      <c r="M8"/>
      <c r="N8"/>
      <c r="O8"/>
    </row>
    <row r="9" spans="1:15" s="47" customFormat="1" ht="28.2" customHeight="1" x14ac:dyDescent="0.25">
      <c r="A9" s="48"/>
      <c r="B9" s="149" t="s">
        <v>60</v>
      </c>
      <c r="C9" s="150"/>
      <c r="D9" s="150"/>
      <c r="E9" s="150"/>
      <c r="F9" s="150"/>
      <c r="G9" s="150"/>
      <c r="H9" s="150"/>
      <c r="I9" s="150"/>
      <c r="J9" s="150"/>
      <c r="K9" s="151"/>
      <c r="L9"/>
      <c r="M9"/>
      <c r="N9"/>
      <c r="O9"/>
    </row>
    <row r="10" spans="1:15" s="47" customFormat="1" ht="18.600000000000001" customHeight="1" x14ac:dyDescent="0.25">
      <c r="A10" s="48"/>
      <c r="B10" s="148" t="s">
        <v>90</v>
      </c>
      <c r="C10" s="148"/>
      <c r="D10" s="148"/>
      <c r="E10" s="148"/>
      <c r="F10" s="148"/>
      <c r="G10" s="148"/>
      <c r="H10" s="148"/>
      <c r="I10" s="148"/>
      <c r="J10" s="45" t="s">
        <v>3</v>
      </c>
      <c r="K10" s="55">
        <f>'Wages, Taxes and Workers'' Comp'!E8</f>
        <v>0</v>
      </c>
      <c r="L10"/>
      <c r="M10"/>
      <c r="N10"/>
      <c r="O10"/>
    </row>
    <row r="11" spans="1:15" s="42" customFormat="1" ht="16.5" customHeight="1" x14ac:dyDescent="0.25">
      <c r="A11" s="44"/>
      <c r="B11" s="148" t="s">
        <v>80</v>
      </c>
      <c r="C11" s="148"/>
      <c r="D11" s="148"/>
      <c r="E11" s="148"/>
      <c r="F11" s="148"/>
      <c r="G11" s="148"/>
      <c r="H11" s="148"/>
      <c r="I11" s="148"/>
      <c r="J11" s="45" t="s">
        <v>4</v>
      </c>
      <c r="K11" s="43"/>
      <c r="L11" s="46"/>
    </row>
    <row r="12" spans="1:15" s="42" customFormat="1" ht="16.5" customHeight="1" x14ac:dyDescent="0.25">
      <c r="A12" s="44"/>
      <c r="B12" s="168" t="s">
        <v>81</v>
      </c>
      <c r="C12" s="169"/>
      <c r="D12" s="169"/>
      <c r="E12" s="169"/>
      <c r="F12" s="169"/>
      <c r="G12" s="169"/>
      <c r="H12" s="169"/>
      <c r="I12" s="170"/>
      <c r="J12" s="45" t="s">
        <v>5</v>
      </c>
      <c r="K12" s="50"/>
      <c r="L12" s="39"/>
    </row>
    <row r="13" spans="1:15" s="42" customFormat="1" ht="16.5" customHeight="1" x14ac:dyDescent="0.25">
      <c r="A13" s="44"/>
      <c r="B13" s="168" t="s">
        <v>82</v>
      </c>
      <c r="C13" s="169"/>
      <c r="D13" s="169"/>
      <c r="E13" s="169"/>
      <c r="F13" s="169"/>
      <c r="G13" s="169"/>
      <c r="H13" s="169"/>
      <c r="I13" s="170"/>
      <c r="J13" s="45" t="s">
        <v>6</v>
      </c>
      <c r="K13" s="50"/>
      <c r="L13" s="49"/>
    </row>
    <row r="14" spans="1:15" s="47" customFormat="1" ht="13.8" x14ac:dyDescent="0.25">
      <c r="A14" s="48"/>
      <c r="B14" s="171" t="s">
        <v>59</v>
      </c>
      <c r="C14" s="172"/>
      <c r="D14" s="172"/>
      <c r="E14" s="172"/>
      <c r="F14" s="172"/>
      <c r="G14" s="172"/>
      <c r="H14" s="172"/>
      <c r="I14" s="172"/>
      <c r="J14" s="172"/>
      <c r="K14" s="173"/>
      <c r="L14"/>
      <c r="M14"/>
      <c r="N14"/>
      <c r="O14"/>
    </row>
    <row r="15" spans="1:15" s="42" customFormat="1" ht="28.5" customHeight="1" x14ac:dyDescent="0.25">
      <c r="A15" s="44"/>
      <c r="B15" s="179" t="s">
        <v>94</v>
      </c>
      <c r="C15" s="180"/>
      <c r="D15" s="180"/>
      <c r="E15" s="180"/>
      <c r="F15" s="180"/>
      <c r="G15" s="180"/>
      <c r="H15" s="180"/>
      <c r="I15" s="181"/>
      <c r="J15" s="56" t="s">
        <v>7</v>
      </c>
      <c r="K15" s="55">
        <f>IFERROR(ROUND('Wages, Taxes and Workers'' Comp'!E20*('Wages, Taxes and Workers'' Comp'!E8/'Wages, Taxes and Workers'' Comp'!E13),0),0)</f>
        <v>0</v>
      </c>
      <c r="L15" s="46"/>
    </row>
    <row r="16" spans="1:15" s="42" customFormat="1" ht="16.5" customHeight="1" x14ac:dyDescent="0.25">
      <c r="A16" s="44"/>
      <c r="B16" s="209"/>
      <c r="C16" s="210"/>
      <c r="D16" s="210"/>
      <c r="E16" s="210"/>
      <c r="F16" s="210"/>
      <c r="G16" s="210"/>
      <c r="H16" s="210"/>
      <c r="I16" s="211"/>
      <c r="J16" s="56"/>
      <c r="K16" s="55"/>
      <c r="L16" s="39"/>
    </row>
    <row r="17" spans="1:15" s="38" customFormat="1" ht="16.5" customHeight="1" x14ac:dyDescent="0.25">
      <c r="A17" s="41"/>
      <c r="B17" s="174" t="s">
        <v>57</v>
      </c>
      <c r="C17" s="175"/>
      <c r="D17" s="175"/>
      <c r="E17" s="175"/>
      <c r="F17" s="175"/>
      <c r="G17" s="175"/>
      <c r="H17" s="175"/>
      <c r="I17" s="176"/>
      <c r="J17" s="57" t="s">
        <v>11</v>
      </c>
      <c r="K17" s="40">
        <f>SUM(K10:K16)</f>
        <v>0</v>
      </c>
      <c r="L17" s="39"/>
    </row>
    <row r="18" spans="1:15" s="38" customFormat="1" ht="16.5" customHeight="1" x14ac:dyDescent="0.3">
      <c r="A18" s="41"/>
      <c r="B18" s="186"/>
      <c r="C18" s="186"/>
      <c r="D18" s="186"/>
      <c r="E18" s="186"/>
      <c r="F18" s="186"/>
      <c r="G18" s="186"/>
      <c r="H18" s="186"/>
      <c r="I18" s="187"/>
      <c r="J18" s="177" t="s">
        <v>126</v>
      </c>
      <c r="K18" s="178"/>
      <c r="L18" s="39"/>
    </row>
    <row r="19" spans="1:15" x14ac:dyDescent="0.25">
      <c r="A19" s="27"/>
      <c r="B19" s="188"/>
      <c r="C19" s="188"/>
      <c r="D19" s="188"/>
      <c r="E19" s="188"/>
      <c r="F19" s="188"/>
      <c r="G19" s="188"/>
      <c r="H19" s="188"/>
      <c r="I19" s="188"/>
      <c r="J19" s="188"/>
      <c r="K19" s="188"/>
    </row>
    <row r="20" spans="1:15" ht="28.2" customHeight="1" x14ac:dyDescent="0.25">
      <c r="A20" s="51"/>
      <c r="B20" s="152" t="s">
        <v>58</v>
      </c>
      <c r="C20" s="153"/>
      <c r="D20" s="153"/>
      <c r="E20" s="153"/>
      <c r="F20" s="153"/>
      <c r="G20" s="153"/>
      <c r="H20" s="153"/>
      <c r="I20" s="153"/>
      <c r="J20" s="153"/>
      <c r="K20" s="154"/>
      <c r="L20"/>
      <c r="M20"/>
      <c r="N20"/>
      <c r="O20"/>
    </row>
    <row r="21" spans="1:15" x14ac:dyDescent="0.25">
      <c r="A21" s="28"/>
      <c r="B21" s="218"/>
      <c r="C21" s="219"/>
      <c r="D21" s="219"/>
      <c r="E21" s="219"/>
      <c r="F21" s="219"/>
      <c r="G21" s="219"/>
      <c r="H21" s="219"/>
      <c r="I21" s="219"/>
      <c r="J21" s="219"/>
      <c r="K21" s="220"/>
    </row>
    <row r="22" spans="1:15" customFormat="1" ht="27.6" customHeight="1" x14ac:dyDescent="0.25">
      <c r="A22" s="33"/>
      <c r="B22" s="218"/>
      <c r="C22" s="219"/>
      <c r="D22" s="192" t="s">
        <v>57</v>
      </c>
      <c r="E22" s="192"/>
      <c r="F22" s="58"/>
      <c r="G22" s="195" t="s">
        <v>116</v>
      </c>
      <c r="H22" s="195"/>
      <c r="I22" s="58"/>
      <c r="J22" s="193"/>
      <c r="K22" s="194"/>
    </row>
    <row r="23" spans="1:15" customFormat="1" ht="16.5" customHeight="1" x14ac:dyDescent="0.25">
      <c r="A23" s="33"/>
      <c r="B23" s="221" t="s">
        <v>56</v>
      </c>
      <c r="C23" s="222"/>
      <c r="D23" s="161">
        <f>K17</f>
        <v>0</v>
      </c>
      <c r="E23" s="162"/>
      <c r="F23" s="60" t="s">
        <v>14</v>
      </c>
      <c r="G23" s="184">
        <f>SUM(E5:K5)</f>
        <v>0</v>
      </c>
      <c r="H23" s="185"/>
      <c r="I23" s="61" t="s">
        <v>15</v>
      </c>
      <c r="J23" s="161">
        <f>IF(G23&gt;0,ROUND(D23/G23,2),)</f>
        <v>0</v>
      </c>
      <c r="K23" s="162"/>
    </row>
    <row r="24" spans="1:15" s="29" customFormat="1" ht="16.5" customHeight="1" x14ac:dyDescent="0.25">
      <c r="A24" s="35"/>
      <c r="B24" s="223"/>
      <c r="C24" s="224"/>
      <c r="D24" s="182" t="s">
        <v>55</v>
      </c>
      <c r="E24" s="183"/>
      <c r="F24" s="62"/>
      <c r="G24" s="182" t="s">
        <v>42</v>
      </c>
      <c r="H24" s="183"/>
      <c r="I24" s="62"/>
      <c r="J24" s="182" t="s">
        <v>54</v>
      </c>
      <c r="K24" s="183"/>
    </row>
    <row r="25" spans="1:15" x14ac:dyDescent="0.25">
      <c r="A25" s="28"/>
      <c r="B25" s="133"/>
      <c r="C25" s="133"/>
      <c r="D25" s="133"/>
      <c r="E25" s="133"/>
      <c r="F25" s="133"/>
      <c r="G25" s="133"/>
      <c r="H25" s="133"/>
      <c r="I25" s="133"/>
      <c r="J25" s="133"/>
      <c r="K25" s="133"/>
      <c r="L25" s="27"/>
    </row>
    <row r="26" spans="1:15" ht="28.2" customHeight="1" thickBot="1" x14ac:dyDescent="0.3">
      <c r="A26" s="28"/>
      <c r="B26" s="152" t="s">
        <v>53</v>
      </c>
      <c r="C26" s="153"/>
      <c r="D26" s="153"/>
      <c r="E26" s="153"/>
      <c r="F26" s="153"/>
      <c r="G26" s="153"/>
      <c r="H26" s="153"/>
      <c r="I26" s="153"/>
      <c r="J26" s="153"/>
      <c r="K26" s="154"/>
      <c r="L26"/>
      <c r="M26"/>
      <c r="N26"/>
      <c r="O26"/>
    </row>
    <row r="27" spans="1:15" ht="13.2" customHeight="1" x14ac:dyDescent="0.25">
      <c r="A27" s="28"/>
      <c r="B27" s="200"/>
      <c r="C27" s="201"/>
      <c r="D27" s="196" t="s">
        <v>61</v>
      </c>
      <c r="E27" s="197"/>
      <c r="F27" s="71"/>
      <c r="G27" s="196" t="s">
        <v>62</v>
      </c>
      <c r="H27" s="197"/>
      <c r="I27" s="71"/>
      <c r="J27" s="196" t="s">
        <v>63</v>
      </c>
      <c r="K27" s="197"/>
      <c r="L27"/>
      <c r="M27"/>
      <c r="N27"/>
      <c r="O27"/>
    </row>
    <row r="28" spans="1:15" ht="27" customHeight="1" thickBot="1" x14ac:dyDescent="0.3">
      <c r="A28" s="28"/>
      <c r="B28" s="190" t="s">
        <v>102</v>
      </c>
      <c r="C28" s="191"/>
      <c r="D28" s="198">
        <v>0</v>
      </c>
      <c r="E28" s="199"/>
      <c r="F28" s="71"/>
      <c r="G28" s="198">
        <v>0</v>
      </c>
      <c r="H28" s="199"/>
      <c r="I28" s="71"/>
      <c r="J28" s="198">
        <v>0</v>
      </c>
      <c r="K28" s="199"/>
    </row>
    <row r="29" spans="1:15" s="81" customFormat="1" ht="8.4" customHeight="1" x14ac:dyDescent="0.25">
      <c r="A29" s="80"/>
      <c r="B29" s="252"/>
      <c r="C29" s="253"/>
      <c r="D29" s="253"/>
      <c r="E29" s="253"/>
      <c r="F29" s="253"/>
      <c r="G29" s="253"/>
      <c r="H29" s="253"/>
      <c r="I29" s="253"/>
      <c r="J29" s="253"/>
      <c r="K29" s="254"/>
    </row>
    <row r="30" spans="1:15" customFormat="1" ht="21" customHeight="1" x14ac:dyDescent="0.25">
      <c r="A30" s="33"/>
      <c r="B30" s="218"/>
      <c r="C30" s="219"/>
      <c r="D30" s="192" t="s">
        <v>64</v>
      </c>
      <c r="E30" s="192"/>
      <c r="F30" s="58"/>
      <c r="G30" s="192" t="s">
        <v>65</v>
      </c>
      <c r="H30" s="192"/>
      <c r="I30" s="58"/>
      <c r="J30" s="193"/>
      <c r="K30" s="194"/>
    </row>
    <row r="31" spans="1:15" customFormat="1" ht="16.5" customHeight="1" x14ac:dyDescent="0.25">
      <c r="A31" s="33"/>
      <c r="B31" s="221" t="s">
        <v>52</v>
      </c>
      <c r="C31" s="222"/>
      <c r="D31" s="184">
        <f>E5</f>
        <v>0</v>
      </c>
      <c r="E31" s="185"/>
      <c r="F31" s="87" t="s">
        <v>33</v>
      </c>
      <c r="G31" s="161">
        <f>VLOOKUP(D28,Rates!A5:D40,4,FALSE)</f>
        <v>11.12</v>
      </c>
      <c r="H31" s="162"/>
      <c r="I31" s="87" t="s">
        <v>16</v>
      </c>
      <c r="J31" s="193"/>
      <c r="K31" s="194"/>
    </row>
    <row r="32" spans="1:15" s="29" customFormat="1" ht="16.5" customHeight="1" x14ac:dyDescent="0.25">
      <c r="A32" s="35"/>
      <c r="B32" s="242"/>
      <c r="C32" s="243"/>
      <c r="D32" s="165" t="s">
        <v>51</v>
      </c>
      <c r="E32" s="166"/>
      <c r="F32" s="61"/>
      <c r="G32" s="182" t="s">
        <v>50</v>
      </c>
      <c r="H32" s="183"/>
      <c r="I32" s="61"/>
      <c r="J32" s="193"/>
      <c r="K32" s="194"/>
    </row>
    <row r="33" spans="1:15" customFormat="1" ht="16.5" customHeight="1" x14ac:dyDescent="0.25">
      <c r="A33" s="33"/>
      <c r="B33" s="221" t="s">
        <v>49</v>
      </c>
      <c r="C33" s="222"/>
      <c r="D33" s="184">
        <f>H5</f>
        <v>0</v>
      </c>
      <c r="E33" s="185"/>
      <c r="F33" s="87" t="s">
        <v>33</v>
      </c>
      <c r="G33" s="161">
        <f>VLOOKUP(G28,Rates!A5:J40,10,FALSE)</f>
        <v>14.5</v>
      </c>
      <c r="H33" s="162"/>
      <c r="I33" s="87" t="s">
        <v>16</v>
      </c>
      <c r="J33" s="193"/>
      <c r="K33" s="194"/>
    </row>
    <row r="34" spans="1:15" s="29" customFormat="1" ht="16.5" customHeight="1" x14ac:dyDescent="0.25">
      <c r="A34" s="35"/>
      <c r="B34" s="242"/>
      <c r="C34" s="243"/>
      <c r="D34" s="165" t="s">
        <v>48</v>
      </c>
      <c r="E34" s="166"/>
      <c r="F34" s="61"/>
      <c r="G34" s="182" t="s">
        <v>47</v>
      </c>
      <c r="H34" s="183"/>
      <c r="I34" s="61"/>
      <c r="J34" s="225"/>
      <c r="K34" s="226"/>
    </row>
    <row r="35" spans="1:15" customFormat="1" ht="16.5" customHeight="1" x14ac:dyDescent="0.25">
      <c r="A35" s="33"/>
      <c r="B35" s="221" t="s">
        <v>46</v>
      </c>
      <c r="C35" s="222"/>
      <c r="D35" s="184">
        <f>K5</f>
        <v>0</v>
      </c>
      <c r="E35" s="185"/>
      <c r="F35" s="87" t="s">
        <v>33</v>
      </c>
      <c r="G35" s="161">
        <f>VLOOKUP(J28,Rates!A5:J40,10,FALSE)</f>
        <v>14.5</v>
      </c>
      <c r="H35" s="162"/>
      <c r="I35" s="87" t="s">
        <v>15</v>
      </c>
      <c r="J35" s="161">
        <f>(D31*G31)+(D33*G33)+(D35*G35)</f>
        <v>0</v>
      </c>
      <c r="K35" s="162"/>
    </row>
    <row r="36" spans="1:15" s="29" customFormat="1" ht="13.8" x14ac:dyDescent="0.25">
      <c r="A36" s="35"/>
      <c r="B36" s="242"/>
      <c r="C36" s="243"/>
      <c r="D36" s="165" t="s">
        <v>45</v>
      </c>
      <c r="E36" s="166"/>
      <c r="F36" s="61"/>
      <c r="G36" s="182" t="s">
        <v>44</v>
      </c>
      <c r="H36" s="183"/>
      <c r="I36" s="61"/>
      <c r="J36" s="182" t="s">
        <v>12</v>
      </c>
      <c r="K36" s="183"/>
    </row>
    <row r="37" spans="1:15" s="29" customFormat="1" ht="26.4" x14ac:dyDescent="0.25">
      <c r="A37" s="35"/>
      <c r="B37" s="106" t="s">
        <v>67</v>
      </c>
      <c r="C37" s="242"/>
      <c r="D37" s="244"/>
      <c r="E37" s="244"/>
      <c r="F37" s="244"/>
      <c r="G37" s="244"/>
      <c r="H37" s="244"/>
      <c r="I37" s="244"/>
      <c r="J37" s="244"/>
      <c r="K37" s="243"/>
    </row>
    <row r="38" spans="1:15" customFormat="1" ht="28.2" customHeight="1" x14ac:dyDescent="0.25">
      <c r="A38" s="33"/>
      <c r="B38" s="115">
        <f>IFERROR(ROUND((((D28*0.05)*D31)+((G28*0.05)*D33)+((J28*0.05)*D35))/G38,2),0)</f>
        <v>0</v>
      </c>
      <c r="C38" s="59"/>
      <c r="D38" s="161">
        <f>J35</f>
        <v>0</v>
      </c>
      <c r="E38" s="162"/>
      <c r="F38" s="63" t="s">
        <v>14</v>
      </c>
      <c r="G38" s="184">
        <f>G23</f>
        <v>0</v>
      </c>
      <c r="H38" s="185"/>
      <c r="I38" s="63" t="s">
        <v>15</v>
      </c>
      <c r="J38" s="161">
        <f>IF(G38&gt;0,ROUND(D38/G38,2),0)</f>
        <v>0</v>
      </c>
      <c r="K38" s="162"/>
    </row>
    <row r="39" spans="1:15" s="29" customFormat="1" ht="13.8" x14ac:dyDescent="0.25">
      <c r="A39" s="35"/>
      <c r="B39" s="91"/>
      <c r="C39" s="92"/>
      <c r="D39" s="165" t="s">
        <v>43</v>
      </c>
      <c r="E39" s="166"/>
      <c r="F39" s="62"/>
      <c r="G39" s="182" t="s">
        <v>42</v>
      </c>
      <c r="H39" s="183"/>
      <c r="I39" s="62"/>
      <c r="J39" s="64" t="s">
        <v>13</v>
      </c>
      <c r="K39" s="65" t="s">
        <v>17</v>
      </c>
    </row>
    <row r="40" spans="1:15" x14ac:dyDescent="0.25">
      <c r="A40" s="28"/>
      <c r="B40" s="133"/>
      <c r="C40" s="133"/>
      <c r="D40" s="133"/>
      <c r="E40" s="133"/>
      <c r="F40" s="133"/>
      <c r="G40" s="133"/>
      <c r="H40" s="133"/>
      <c r="I40" s="133"/>
      <c r="J40" s="133"/>
      <c r="K40" s="133"/>
      <c r="L40" s="27"/>
    </row>
    <row r="41" spans="1:15" ht="28.2" customHeight="1" x14ac:dyDescent="0.25">
      <c r="A41" s="28"/>
      <c r="B41" s="152" t="s">
        <v>41</v>
      </c>
      <c r="C41" s="153"/>
      <c r="D41" s="153"/>
      <c r="E41" s="153"/>
      <c r="F41" s="153"/>
      <c r="G41" s="153"/>
      <c r="H41" s="153"/>
      <c r="I41" s="153"/>
      <c r="J41" s="153"/>
      <c r="K41" s="154"/>
      <c r="L41"/>
      <c r="M41"/>
      <c r="N41"/>
      <c r="O41"/>
    </row>
    <row r="42" spans="1:15" x14ac:dyDescent="0.25">
      <c r="A42" s="28"/>
      <c r="B42" s="218"/>
      <c r="C42" s="219"/>
      <c r="D42" s="219"/>
      <c r="E42" s="219"/>
      <c r="F42" s="219"/>
      <c r="G42" s="219"/>
      <c r="H42" s="219"/>
      <c r="I42" s="219"/>
      <c r="J42" s="219"/>
      <c r="K42" s="220"/>
    </row>
    <row r="43" spans="1:15" customFormat="1" ht="28.2" customHeight="1" x14ac:dyDescent="0.25">
      <c r="A43" s="33"/>
      <c r="B43" s="256"/>
      <c r="C43" s="257"/>
      <c r="D43" s="161">
        <f>J38</f>
        <v>0</v>
      </c>
      <c r="E43" s="162"/>
      <c r="F43" s="63" t="s">
        <v>33</v>
      </c>
      <c r="G43" s="227">
        <v>0.9</v>
      </c>
      <c r="H43" s="164"/>
      <c r="I43" s="63" t="s">
        <v>15</v>
      </c>
      <c r="J43" s="161">
        <f>ROUND(D43*G43,2)</f>
        <v>0</v>
      </c>
      <c r="K43" s="162"/>
    </row>
    <row r="44" spans="1:15" s="29" customFormat="1" ht="13.8" x14ac:dyDescent="0.25">
      <c r="A44" s="35"/>
      <c r="B44" s="223"/>
      <c r="C44" s="224"/>
      <c r="D44" s="165" t="s">
        <v>40</v>
      </c>
      <c r="E44" s="166"/>
      <c r="F44" s="62"/>
      <c r="G44" s="182"/>
      <c r="H44" s="183"/>
      <c r="I44" s="62"/>
      <c r="J44" s="64" t="s">
        <v>26</v>
      </c>
      <c r="K44" s="66" t="s">
        <v>39</v>
      </c>
    </row>
    <row r="45" spans="1:15" x14ac:dyDescent="0.25">
      <c r="A45" s="28"/>
      <c r="B45" s="189"/>
      <c r="C45" s="189"/>
      <c r="D45" s="189"/>
      <c r="E45" s="189"/>
      <c r="F45" s="189"/>
      <c r="G45" s="189"/>
      <c r="H45" s="189"/>
      <c r="I45" s="189"/>
      <c r="J45" s="189"/>
      <c r="K45" s="189"/>
      <c r="L45" s="27"/>
    </row>
    <row r="46" spans="1:15" ht="28.2" customHeight="1" x14ac:dyDescent="0.25">
      <c r="A46" s="28"/>
      <c r="B46" s="152" t="s">
        <v>38</v>
      </c>
      <c r="C46" s="153"/>
      <c r="D46" s="153"/>
      <c r="E46" s="153"/>
      <c r="F46" s="153"/>
      <c r="G46" s="153"/>
      <c r="H46" s="153"/>
      <c r="I46" s="153"/>
      <c r="J46" s="153"/>
      <c r="K46" s="154"/>
      <c r="L46"/>
      <c r="M46"/>
      <c r="N46"/>
      <c r="O46"/>
    </row>
    <row r="47" spans="1:15" x14ac:dyDescent="0.25">
      <c r="A47" s="28"/>
      <c r="B47" s="159"/>
      <c r="C47" s="160"/>
      <c r="D47" s="160"/>
      <c r="E47" s="160"/>
      <c r="F47" s="160"/>
      <c r="G47" s="160"/>
      <c r="H47" s="160"/>
      <c r="I47" s="160"/>
      <c r="J47" s="160"/>
      <c r="K47" s="167"/>
    </row>
    <row r="48" spans="1:15" customFormat="1" ht="28.2" customHeight="1" x14ac:dyDescent="0.25">
      <c r="A48" s="33"/>
      <c r="B48" s="214"/>
      <c r="C48" s="215"/>
      <c r="D48" s="161">
        <f>J43</f>
        <v>0</v>
      </c>
      <c r="E48" s="162"/>
      <c r="F48" s="31" t="s">
        <v>37</v>
      </c>
      <c r="G48" s="163">
        <f>J23</f>
        <v>0</v>
      </c>
      <c r="H48" s="164"/>
      <c r="I48" s="31" t="s">
        <v>15</v>
      </c>
      <c r="J48" s="161">
        <f>IFERROR(IF((D48-G48)&gt;B38,B38,(D48-G48)),0)</f>
        <v>0</v>
      </c>
      <c r="K48" s="162"/>
      <c r="N48" s="25"/>
      <c r="O48" s="25"/>
    </row>
    <row r="49" spans="1:12" s="29" customFormat="1" ht="13.8" x14ac:dyDescent="0.25">
      <c r="A49" s="35"/>
      <c r="B49" s="202"/>
      <c r="C49" s="204"/>
      <c r="D49" s="165" t="s">
        <v>36</v>
      </c>
      <c r="E49" s="166"/>
      <c r="F49" s="34"/>
      <c r="G49" s="182" t="s">
        <v>35</v>
      </c>
      <c r="H49" s="183"/>
      <c r="I49" s="34"/>
      <c r="J49" s="64" t="s">
        <v>27</v>
      </c>
      <c r="K49" s="65" t="s">
        <v>34</v>
      </c>
    </row>
    <row r="50" spans="1:12" customFormat="1" ht="28.2" customHeight="1" x14ac:dyDescent="0.25">
      <c r="A50" s="33"/>
      <c r="B50" s="214"/>
      <c r="C50" s="215"/>
      <c r="D50" s="161">
        <f>IF(J48&gt;0,J48,0)</f>
        <v>0</v>
      </c>
      <c r="E50" s="162"/>
      <c r="F50" s="31" t="s">
        <v>33</v>
      </c>
      <c r="G50" s="238"/>
      <c r="H50" s="239"/>
      <c r="I50" s="31" t="s">
        <v>15</v>
      </c>
      <c r="J50" s="161">
        <f>ROUND(D50*G50,2)</f>
        <v>0</v>
      </c>
      <c r="K50" s="162"/>
    </row>
    <row r="51" spans="1:12" s="29" customFormat="1" ht="13.8" x14ac:dyDescent="0.25">
      <c r="A51" s="35"/>
      <c r="B51" s="207"/>
      <c r="C51" s="208"/>
      <c r="D51" s="165" t="s">
        <v>32</v>
      </c>
      <c r="E51" s="166"/>
      <c r="F51" s="30"/>
      <c r="G51" s="182" t="s">
        <v>31</v>
      </c>
      <c r="H51" s="183"/>
      <c r="I51" s="30"/>
      <c r="J51" s="64" t="s">
        <v>30</v>
      </c>
      <c r="K51" s="65" t="s">
        <v>29</v>
      </c>
    </row>
    <row r="52" spans="1:12" s="29" customFormat="1" ht="14.25" customHeight="1" x14ac:dyDescent="0.25">
      <c r="A52" s="75"/>
      <c r="B52" s="93"/>
      <c r="C52" s="93"/>
      <c r="D52" s="76"/>
      <c r="E52" s="76"/>
      <c r="F52" s="34"/>
      <c r="G52" s="77"/>
      <c r="H52" s="77"/>
      <c r="I52" s="34"/>
      <c r="J52" s="78"/>
      <c r="K52" s="78"/>
    </row>
    <row r="53" spans="1:12" s="29" customFormat="1" ht="14.25" customHeight="1" x14ac:dyDescent="0.25">
      <c r="A53" s="75"/>
      <c r="B53" s="94"/>
      <c r="C53" s="212" t="s">
        <v>68</v>
      </c>
      <c r="D53" s="212"/>
      <c r="E53" s="212"/>
      <c r="F53" s="212"/>
      <c r="G53" s="212"/>
      <c r="H53" s="212"/>
      <c r="I53" s="212"/>
      <c r="J53" s="212"/>
      <c r="K53" s="213"/>
    </row>
    <row r="54" spans="1:12" s="29" customFormat="1" ht="14.25" customHeight="1" x14ac:dyDescent="0.25">
      <c r="A54" s="75"/>
      <c r="B54" s="100"/>
      <c r="C54" s="103"/>
      <c r="D54" s="96"/>
      <c r="E54" s="96"/>
      <c r="F54" s="103"/>
      <c r="G54" s="96"/>
      <c r="H54" s="96"/>
      <c r="I54" s="103"/>
      <c r="J54" s="96"/>
      <c r="K54" s="102"/>
    </row>
    <row r="55" spans="1:12" s="29" customFormat="1" ht="27" customHeight="1" x14ac:dyDescent="0.25">
      <c r="A55" s="75"/>
      <c r="B55" s="100"/>
      <c r="C55" s="101"/>
      <c r="D55" s="230">
        <f>J50</f>
        <v>0</v>
      </c>
      <c r="E55" s="255"/>
      <c r="F55" s="232" t="s">
        <v>14</v>
      </c>
      <c r="G55" s="234">
        <f>J35</f>
        <v>0</v>
      </c>
      <c r="H55" s="235"/>
      <c r="I55" s="232" t="s">
        <v>15</v>
      </c>
      <c r="J55" s="236">
        <f>IFERROR(SUM(D55/G55),0)</f>
        <v>0</v>
      </c>
      <c r="K55" s="237"/>
    </row>
    <row r="56" spans="1:12" ht="13.2" customHeight="1" x14ac:dyDescent="0.25">
      <c r="A56" s="27"/>
      <c r="B56" s="111"/>
      <c r="C56" s="102"/>
      <c r="D56" s="228" t="s">
        <v>99</v>
      </c>
      <c r="E56" s="229"/>
      <c r="F56" s="233"/>
      <c r="G56" s="228" t="s">
        <v>101</v>
      </c>
      <c r="H56" s="229"/>
      <c r="I56" s="233"/>
      <c r="J56" s="228" t="s">
        <v>69</v>
      </c>
      <c r="K56" s="229"/>
      <c r="L56" s="27"/>
    </row>
    <row r="57" spans="1:12" ht="13.2" customHeight="1" x14ac:dyDescent="0.25">
      <c r="A57" s="27"/>
      <c r="B57" s="72"/>
      <c r="C57" s="96"/>
      <c r="D57" s="97"/>
      <c r="E57" s="98"/>
      <c r="F57" s="99"/>
      <c r="G57" s="97"/>
      <c r="H57" s="98"/>
      <c r="I57" s="99"/>
      <c r="J57" s="97"/>
      <c r="K57" s="95"/>
      <c r="L57" s="27"/>
    </row>
    <row r="58" spans="1:12" ht="32.4" customHeight="1" x14ac:dyDescent="0.25">
      <c r="A58" s="73"/>
      <c r="B58" s="139" t="s">
        <v>127</v>
      </c>
      <c r="C58" s="140"/>
      <c r="D58" s="140"/>
      <c r="E58" s="140"/>
      <c r="F58" s="140"/>
      <c r="G58" s="140"/>
      <c r="H58" s="140"/>
      <c r="I58" s="140"/>
      <c r="J58" s="140"/>
      <c r="K58" s="141"/>
    </row>
    <row r="59" spans="1:12" x14ac:dyDescent="0.25">
      <c r="A59" s="73"/>
      <c r="B59" s="74"/>
      <c r="C59" s="74"/>
      <c r="D59" s="74"/>
      <c r="E59" s="74"/>
      <c r="F59" s="74"/>
      <c r="G59" s="74"/>
      <c r="H59" s="74"/>
      <c r="I59" s="74"/>
      <c r="J59" s="74"/>
      <c r="K59" s="74"/>
      <c r="L59" s="27"/>
    </row>
    <row r="60" spans="1:12" s="26" customFormat="1" ht="61.2" customHeight="1" x14ac:dyDescent="0.25">
      <c r="B60" s="139" t="s">
        <v>28</v>
      </c>
      <c r="C60" s="140"/>
      <c r="D60" s="140"/>
      <c r="E60" s="140"/>
      <c r="F60" s="140"/>
      <c r="G60" s="140"/>
      <c r="H60" s="140"/>
      <c r="I60" s="140"/>
      <c r="J60" s="140"/>
      <c r="K60" s="141"/>
    </row>
  </sheetData>
  <sheetProtection algorithmName="SHA-512" hashValue="/l2/pdprrivDzuLcliHr1sLsVrUG6LF/sDPKCUTBuH1wOCvPJF3Who3jD1MwUv6ecNQp24W1YMlfvYo9VPYjQQ==" saltValue="IaF8CEyElsI8rd2+HoMkRQ==" spinCount="100000" sheet="1" objects="1" scenarios="1"/>
  <mergeCells count="116">
    <mergeCell ref="B1:K1"/>
    <mergeCell ref="B2:K2"/>
    <mergeCell ref="B6:K6"/>
    <mergeCell ref="B15:I15"/>
    <mergeCell ref="B5:C5"/>
    <mergeCell ref="B4:C4"/>
    <mergeCell ref="D49:E49"/>
    <mergeCell ref="G49:H49"/>
    <mergeCell ref="D39:E39"/>
    <mergeCell ref="G39:H39"/>
    <mergeCell ref="B41:K41"/>
    <mergeCell ref="D43:E43"/>
    <mergeCell ref="G43:H43"/>
    <mergeCell ref="J43:K43"/>
    <mergeCell ref="B40:K40"/>
    <mergeCell ref="B43:C43"/>
    <mergeCell ref="B42:K42"/>
    <mergeCell ref="D38:E38"/>
    <mergeCell ref="G38:H38"/>
    <mergeCell ref="D32:E32"/>
    <mergeCell ref="G32:H32"/>
    <mergeCell ref="J30:K34"/>
    <mergeCell ref="B31:C31"/>
    <mergeCell ref="B33:C33"/>
    <mergeCell ref="B60:K60"/>
    <mergeCell ref="D44:E44"/>
    <mergeCell ref="G44:H44"/>
    <mergeCell ref="B46:K46"/>
    <mergeCell ref="D48:E48"/>
    <mergeCell ref="G48:H48"/>
    <mergeCell ref="J48:K48"/>
    <mergeCell ref="B45:K45"/>
    <mergeCell ref="B44:C44"/>
    <mergeCell ref="B48:C48"/>
    <mergeCell ref="B47:K47"/>
    <mergeCell ref="D50:E50"/>
    <mergeCell ref="G50:H50"/>
    <mergeCell ref="J50:K50"/>
    <mergeCell ref="D51:E51"/>
    <mergeCell ref="G51:H51"/>
    <mergeCell ref="B49:C49"/>
    <mergeCell ref="B50:C50"/>
    <mergeCell ref="B51:C51"/>
    <mergeCell ref="B58:K58"/>
    <mergeCell ref="I55:I56"/>
    <mergeCell ref="J55:K55"/>
    <mergeCell ref="D56:E56"/>
    <mergeCell ref="G56:H56"/>
    <mergeCell ref="C53:K53"/>
    <mergeCell ref="D55:E55"/>
    <mergeCell ref="F55:F56"/>
    <mergeCell ref="G55:H55"/>
    <mergeCell ref="D35:E35"/>
    <mergeCell ref="G35:H35"/>
    <mergeCell ref="J35:K35"/>
    <mergeCell ref="D36:E36"/>
    <mergeCell ref="G36:H36"/>
    <mergeCell ref="J36:K36"/>
    <mergeCell ref="B36:C36"/>
    <mergeCell ref="C37:K37"/>
    <mergeCell ref="J38:K38"/>
    <mergeCell ref="J56:K56"/>
    <mergeCell ref="B35:C35"/>
    <mergeCell ref="B34:C34"/>
    <mergeCell ref="D34:E34"/>
    <mergeCell ref="G34:H34"/>
    <mergeCell ref="D31:E31"/>
    <mergeCell ref="G31:H31"/>
    <mergeCell ref="D33:E33"/>
    <mergeCell ref="G33:H33"/>
    <mergeCell ref="B30:C30"/>
    <mergeCell ref="B32:C32"/>
    <mergeCell ref="D23:E23"/>
    <mergeCell ref="G23:H23"/>
    <mergeCell ref="J23:K23"/>
    <mergeCell ref="D24:E24"/>
    <mergeCell ref="G24:H24"/>
    <mergeCell ref="J24:K24"/>
    <mergeCell ref="B26:K26"/>
    <mergeCell ref="D30:E30"/>
    <mergeCell ref="G30:H30"/>
    <mergeCell ref="B23:C23"/>
    <mergeCell ref="B24:C24"/>
    <mergeCell ref="B25:K25"/>
    <mergeCell ref="B29:K29"/>
    <mergeCell ref="B27:C27"/>
    <mergeCell ref="D27:E27"/>
    <mergeCell ref="G27:H27"/>
    <mergeCell ref="J27:K27"/>
    <mergeCell ref="B28:C28"/>
    <mergeCell ref="D28:E28"/>
    <mergeCell ref="G28:H28"/>
    <mergeCell ref="J28:K28"/>
    <mergeCell ref="B17:I17"/>
    <mergeCell ref="J18:K18"/>
    <mergeCell ref="B20:K20"/>
    <mergeCell ref="D22:E22"/>
    <mergeCell ref="G22:H22"/>
    <mergeCell ref="J22:K22"/>
    <mergeCell ref="B21:K21"/>
    <mergeCell ref="B19:K19"/>
    <mergeCell ref="B18:I18"/>
    <mergeCell ref="B22:C22"/>
    <mergeCell ref="B16:I16"/>
    <mergeCell ref="B7:K7"/>
    <mergeCell ref="B3:K3"/>
    <mergeCell ref="D4:E4"/>
    <mergeCell ref="G4:H4"/>
    <mergeCell ref="J4:K4"/>
    <mergeCell ref="B8:K8"/>
    <mergeCell ref="B9:K9"/>
    <mergeCell ref="B10:I10"/>
    <mergeCell ref="B11:I11"/>
    <mergeCell ref="B12:I12"/>
    <mergeCell ref="B13:I13"/>
    <mergeCell ref="B14:K14"/>
  </mergeCells>
  <pageMargins left="0.25" right="0.25" top="0.5" bottom="0.5" header="0.3" footer="0.3"/>
  <pageSetup scale="90" orientation="portrait" r:id="rId1"/>
  <headerFooter alignWithMargins="0">
    <oddFooter>&amp;C&amp;12&amp;A&amp;R&amp;P</oddFooter>
  </headerFooter>
  <rowBreaks count="1" manualBreakCount="1">
    <brk id="25"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1AA3C-FD34-4BB1-8389-A1777432235A}">
  <dimension ref="A1:O60"/>
  <sheetViews>
    <sheetView workbookViewId="0">
      <selection activeCell="G34" sqref="G34:H34"/>
    </sheetView>
  </sheetViews>
  <sheetFormatPr defaultColWidth="9.109375" defaultRowHeight="13.2" x14ac:dyDescent="0.25"/>
  <cols>
    <col min="1" max="1" width="3.88671875" style="25" customWidth="1"/>
    <col min="2" max="2" width="20.44140625" style="25" customWidth="1"/>
    <col min="3" max="3" width="5.109375" style="25" customWidth="1"/>
    <col min="4" max="4" width="5.6640625" style="25" customWidth="1"/>
    <col min="5" max="5" width="15.33203125" style="25" customWidth="1"/>
    <col min="6" max="6" width="3.88671875" style="25" customWidth="1"/>
    <col min="7" max="7" width="5" style="25" customWidth="1"/>
    <col min="8" max="8" width="16.44140625" style="25" customWidth="1"/>
    <col min="9" max="9" width="3.6640625" style="25" customWidth="1"/>
    <col min="10" max="10" width="5" style="25" customWidth="1"/>
    <col min="11" max="11" width="17.44140625" style="25" customWidth="1"/>
    <col min="12" max="16384" width="9.109375" style="25"/>
  </cols>
  <sheetData>
    <row r="1" spans="1:15" ht="114" customHeight="1" x14ac:dyDescent="0.25">
      <c r="B1" s="134" t="s">
        <v>121</v>
      </c>
      <c r="C1" s="135"/>
      <c r="D1" s="135"/>
      <c r="E1" s="135"/>
      <c r="F1" s="135"/>
      <c r="G1" s="135"/>
      <c r="H1" s="135"/>
      <c r="I1" s="135"/>
      <c r="J1" s="135"/>
      <c r="K1" s="136"/>
      <c r="L1"/>
      <c r="M1"/>
    </row>
    <row r="2" spans="1:15" ht="12.6" customHeight="1" x14ac:dyDescent="0.25">
      <c r="A2" s="28"/>
      <c r="B2" s="133"/>
      <c r="C2" s="133"/>
      <c r="D2" s="133"/>
      <c r="E2" s="133"/>
      <c r="F2" s="133"/>
      <c r="G2" s="133"/>
      <c r="H2" s="133"/>
      <c r="I2" s="133"/>
      <c r="J2" s="133"/>
      <c r="K2" s="133"/>
      <c r="L2" s="27"/>
    </row>
    <row r="3" spans="1:15" customFormat="1" ht="28.2" customHeight="1" x14ac:dyDescent="0.25">
      <c r="A3" s="33"/>
      <c r="B3" s="152" t="s">
        <v>112</v>
      </c>
      <c r="C3" s="153"/>
      <c r="D3" s="153"/>
      <c r="E3" s="153"/>
      <c r="F3" s="153"/>
      <c r="G3" s="153"/>
      <c r="H3" s="153"/>
      <c r="I3" s="153"/>
      <c r="J3" s="153"/>
      <c r="K3" s="154"/>
    </row>
    <row r="4" spans="1:15" customFormat="1" ht="15" x14ac:dyDescent="0.25">
      <c r="A4" s="33"/>
      <c r="B4" s="159"/>
      <c r="C4" s="160"/>
      <c r="D4" s="155" t="s">
        <v>52</v>
      </c>
      <c r="E4" s="156"/>
      <c r="F4" s="137"/>
      <c r="G4" s="155" t="s">
        <v>49</v>
      </c>
      <c r="H4" s="156"/>
      <c r="I4" s="137"/>
      <c r="J4" s="155" t="s">
        <v>46</v>
      </c>
      <c r="K4" s="156"/>
    </row>
    <row r="5" spans="1:15" customFormat="1" ht="27.6" customHeight="1" x14ac:dyDescent="0.25">
      <c r="A5" s="33"/>
      <c r="B5" s="157" t="s">
        <v>105</v>
      </c>
      <c r="C5" s="158"/>
      <c r="D5" s="52" t="s">
        <v>0</v>
      </c>
      <c r="E5" s="54"/>
      <c r="F5" s="138"/>
      <c r="G5" s="52" t="s">
        <v>1</v>
      </c>
      <c r="H5" s="54"/>
      <c r="I5" s="138"/>
      <c r="J5" s="52" t="s">
        <v>2</v>
      </c>
      <c r="K5" s="54"/>
    </row>
    <row r="6" spans="1:15" x14ac:dyDescent="0.25">
      <c r="A6" s="27"/>
      <c r="B6" s="133"/>
      <c r="C6" s="133"/>
      <c r="D6" s="133"/>
      <c r="E6" s="133"/>
      <c r="F6" s="133"/>
      <c r="G6" s="133"/>
      <c r="H6" s="133"/>
      <c r="I6" s="133"/>
      <c r="J6" s="133"/>
      <c r="K6" s="133"/>
      <c r="L6" s="27"/>
    </row>
    <row r="7" spans="1:15" ht="28.2" customHeight="1" x14ac:dyDescent="0.25">
      <c r="A7" s="51"/>
      <c r="B7" s="142"/>
      <c r="C7" s="143"/>
      <c r="D7" s="143"/>
      <c r="E7" s="143"/>
      <c r="F7" s="143"/>
      <c r="G7" s="143"/>
      <c r="H7" s="143"/>
      <c r="I7" s="143"/>
      <c r="J7" s="143"/>
      <c r="K7" s="144"/>
      <c r="L7"/>
      <c r="M7"/>
      <c r="N7"/>
      <c r="O7"/>
    </row>
    <row r="8" spans="1:15" s="42" customFormat="1" ht="11.4" customHeight="1" x14ac:dyDescent="0.25">
      <c r="A8" s="44"/>
      <c r="B8" s="145"/>
      <c r="C8" s="146"/>
      <c r="D8" s="146"/>
      <c r="E8" s="146"/>
      <c r="F8" s="146"/>
      <c r="G8" s="146"/>
      <c r="H8" s="146"/>
      <c r="I8" s="146"/>
      <c r="J8" s="146"/>
      <c r="K8" s="147"/>
      <c r="L8"/>
      <c r="M8"/>
      <c r="N8"/>
      <c r="O8"/>
    </row>
    <row r="9" spans="1:15" s="47" customFormat="1" ht="28.2" customHeight="1" x14ac:dyDescent="0.25">
      <c r="A9" s="48"/>
      <c r="B9" s="149" t="s">
        <v>60</v>
      </c>
      <c r="C9" s="150"/>
      <c r="D9" s="150"/>
      <c r="E9" s="150"/>
      <c r="F9" s="150"/>
      <c r="G9" s="150"/>
      <c r="H9" s="150"/>
      <c r="I9" s="150"/>
      <c r="J9" s="150"/>
      <c r="K9" s="151"/>
      <c r="L9"/>
      <c r="M9"/>
      <c r="N9"/>
      <c r="O9"/>
    </row>
    <row r="10" spans="1:15" s="47" customFormat="1" ht="28.2" customHeight="1" x14ac:dyDescent="0.25">
      <c r="A10" s="48"/>
      <c r="B10" s="148" t="s">
        <v>89</v>
      </c>
      <c r="C10" s="148"/>
      <c r="D10" s="148"/>
      <c r="E10" s="148"/>
      <c r="F10" s="148"/>
      <c r="G10" s="148"/>
      <c r="H10" s="148"/>
      <c r="I10" s="148"/>
      <c r="J10" s="45" t="s">
        <v>3</v>
      </c>
      <c r="K10" s="55">
        <f>'Wages, Taxes and Workers'' Comp'!E9</f>
        <v>0</v>
      </c>
      <c r="L10"/>
      <c r="M10"/>
      <c r="N10"/>
      <c r="O10"/>
    </row>
    <row r="11" spans="1:15" s="42" customFormat="1" ht="16.5" customHeight="1" x14ac:dyDescent="0.25">
      <c r="A11" s="44"/>
      <c r="B11" s="148" t="s">
        <v>80</v>
      </c>
      <c r="C11" s="148"/>
      <c r="D11" s="148"/>
      <c r="E11" s="148"/>
      <c r="F11" s="148"/>
      <c r="G11" s="148"/>
      <c r="H11" s="148"/>
      <c r="I11" s="148"/>
      <c r="J11" s="45" t="s">
        <v>4</v>
      </c>
      <c r="K11" s="43"/>
      <c r="L11" s="46"/>
    </row>
    <row r="12" spans="1:15" s="42" customFormat="1" ht="16.5" customHeight="1" x14ac:dyDescent="0.25">
      <c r="A12" s="44"/>
      <c r="B12" s="168" t="s">
        <v>81</v>
      </c>
      <c r="C12" s="169"/>
      <c r="D12" s="169"/>
      <c r="E12" s="169"/>
      <c r="F12" s="169"/>
      <c r="G12" s="169"/>
      <c r="H12" s="169"/>
      <c r="I12" s="170"/>
      <c r="J12" s="45" t="s">
        <v>5</v>
      </c>
      <c r="K12" s="50"/>
      <c r="L12" s="39"/>
    </row>
    <row r="13" spans="1:15" s="42" customFormat="1" ht="16.5" customHeight="1" x14ac:dyDescent="0.25">
      <c r="A13" s="44"/>
      <c r="B13" s="168" t="s">
        <v>82</v>
      </c>
      <c r="C13" s="169"/>
      <c r="D13" s="169"/>
      <c r="E13" s="169"/>
      <c r="F13" s="169"/>
      <c r="G13" s="169"/>
      <c r="H13" s="169"/>
      <c r="I13" s="170"/>
      <c r="J13" s="45" t="s">
        <v>6</v>
      </c>
      <c r="K13" s="50"/>
      <c r="L13" s="49"/>
    </row>
    <row r="14" spans="1:15" s="47" customFormat="1" ht="18.600000000000001" customHeight="1" x14ac:dyDescent="0.25">
      <c r="A14" s="48"/>
      <c r="B14" s="171" t="s">
        <v>59</v>
      </c>
      <c r="C14" s="172"/>
      <c r="D14" s="172"/>
      <c r="E14" s="172"/>
      <c r="F14" s="172"/>
      <c r="G14" s="172"/>
      <c r="H14" s="172"/>
      <c r="I14" s="172"/>
      <c r="J14" s="172"/>
      <c r="K14" s="173"/>
      <c r="L14"/>
      <c r="M14"/>
      <c r="N14"/>
      <c r="O14"/>
    </row>
    <row r="15" spans="1:15" s="42" customFormat="1" ht="27.75" customHeight="1" x14ac:dyDescent="0.25">
      <c r="A15" s="44"/>
      <c r="B15" s="179" t="s">
        <v>95</v>
      </c>
      <c r="C15" s="180"/>
      <c r="D15" s="180"/>
      <c r="E15" s="180"/>
      <c r="F15" s="180"/>
      <c r="G15" s="180"/>
      <c r="H15" s="180"/>
      <c r="I15" s="181"/>
      <c r="J15" s="56" t="s">
        <v>7</v>
      </c>
      <c r="K15" s="55">
        <f>IFERROR(ROUND('Wages, Taxes and Workers'' Comp'!E20*('Wages, Taxes and Workers'' Comp'!E9/'Wages, Taxes and Workers'' Comp'!E13),0),0)</f>
        <v>0</v>
      </c>
      <c r="L15" s="46"/>
    </row>
    <row r="16" spans="1:15" s="42" customFormat="1" ht="9" customHeight="1" x14ac:dyDescent="0.25">
      <c r="A16" s="44"/>
      <c r="B16" s="209"/>
      <c r="C16" s="210"/>
      <c r="D16" s="210"/>
      <c r="E16" s="210"/>
      <c r="F16" s="210"/>
      <c r="G16" s="210"/>
      <c r="H16" s="210"/>
      <c r="I16" s="211"/>
      <c r="J16" s="56"/>
      <c r="K16" s="55"/>
      <c r="L16" s="39"/>
    </row>
    <row r="17" spans="1:15" s="38" customFormat="1" ht="16.5" customHeight="1" x14ac:dyDescent="0.25">
      <c r="A17" s="41"/>
      <c r="B17" s="174" t="s">
        <v>57</v>
      </c>
      <c r="C17" s="175"/>
      <c r="D17" s="175"/>
      <c r="E17" s="175"/>
      <c r="F17" s="175"/>
      <c r="G17" s="175"/>
      <c r="H17" s="175"/>
      <c r="I17" s="176"/>
      <c r="J17" s="57" t="s">
        <v>11</v>
      </c>
      <c r="K17" s="40">
        <f>SUM(K10:K16)</f>
        <v>0</v>
      </c>
      <c r="L17" s="39"/>
    </row>
    <row r="18" spans="1:15" s="38" customFormat="1" ht="16.5" customHeight="1" x14ac:dyDescent="0.3">
      <c r="A18" s="41"/>
      <c r="B18" s="186"/>
      <c r="C18" s="186"/>
      <c r="D18" s="186"/>
      <c r="E18" s="186"/>
      <c r="F18" s="186"/>
      <c r="G18" s="186"/>
      <c r="H18" s="186"/>
      <c r="I18" s="187"/>
      <c r="J18" s="177" t="s">
        <v>126</v>
      </c>
      <c r="K18" s="178"/>
      <c r="L18" s="39"/>
    </row>
    <row r="19" spans="1:15" x14ac:dyDescent="0.25">
      <c r="A19" s="27"/>
      <c r="B19" s="188"/>
      <c r="C19" s="188"/>
      <c r="D19" s="188"/>
      <c r="E19" s="188"/>
      <c r="F19" s="188"/>
      <c r="G19" s="188"/>
      <c r="H19" s="188"/>
      <c r="I19" s="188"/>
      <c r="J19" s="188"/>
      <c r="K19" s="188"/>
    </row>
    <row r="20" spans="1:15" ht="28.2" customHeight="1" x14ac:dyDescent="0.25">
      <c r="A20" s="51"/>
      <c r="B20" s="152" t="s">
        <v>78</v>
      </c>
      <c r="C20" s="153"/>
      <c r="D20" s="153"/>
      <c r="E20" s="153"/>
      <c r="F20" s="153"/>
      <c r="G20" s="153"/>
      <c r="H20" s="153"/>
      <c r="I20" s="153"/>
      <c r="J20" s="153"/>
      <c r="K20" s="154"/>
      <c r="L20"/>
      <c r="M20"/>
      <c r="N20"/>
      <c r="O20"/>
    </row>
    <row r="21" spans="1:15" x14ac:dyDescent="0.25">
      <c r="A21" s="28"/>
      <c r="B21" s="218"/>
      <c r="C21" s="219"/>
      <c r="D21" s="219"/>
      <c r="E21" s="219"/>
      <c r="F21" s="219"/>
      <c r="G21" s="219"/>
      <c r="H21" s="219"/>
      <c r="I21" s="219"/>
      <c r="J21" s="219"/>
      <c r="K21" s="220"/>
    </row>
    <row r="22" spans="1:15" customFormat="1" ht="27.6" customHeight="1" x14ac:dyDescent="0.25">
      <c r="A22" s="33"/>
      <c r="B22" s="218"/>
      <c r="C22" s="219"/>
      <c r="D22" s="192" t="s">
        <v>57</v>
      </c>
      <c r="E22" s="192"/>
      <c r="F22" s="58"/>
      <c r="G22" s="195" t="s">
        <v>116</v>
      </c>
      <c r="H22" s="195"/>
      <c r="I22" s="58"/>
      <c r="J22" s="193"/>
      <c r="K22" s="194"/>
    </row>
    <row r="23" spans="1:15" customFormat="1" ht="16.5" customHeight="1" x14ac:dyDescent="0.25">
      <c r="A23" s="33"/>
      <c r="B23" s="221" t="s">
        <v>56</v>
      </c>
      <c r="C23" s="222"/>
      <c r="D23" s="161">
        <f>K17</f>
        <v>0</v>
      </c>
      <c r="E23" s="162"/>
      <c r="F23" s="60" t="s">
        <v>14</v>
      </c>
      <c r="G23" s="184">
        <f>SUM(E5:K5)</f>
        <v>0</v>
      </c>
      <c r="H23" s="185"/>
      <c r="I23" s="61" t="s">
        <v>15</v>
      </c>
      <c r="J23" s="161">
        <f>IF(G23&gt;0,ROUND(D23/G23,2),)</f>
        <v>0</v>
      </c>
      <c r="K23" s="162"/>
    </row>
    <row r="24" spans="1:15" s="29" customFormat="1" ht="16.5" customHeight="1" x14ac:dyDescent="0.25">
      <c r="A24" s="35"/>
      <c r="B24" s="223"/>
      <c r="C24" s="224"/>
      <c r="D24" s="182" t="s">
        <v>55</v>
      </c>
      <c r="E24" s="183"/>
      <c r="F24" s="62"/>
      <c r="G24" s="182" t="s">
        <v>42</v>
      </c>
      <c r="H24" s="183"/>
      <c r="I24" s="62"/>
      <c r="J24" s="182" t="s">
        <v>54</v>
      </c>
      <c r="K24" s="183"/>
    </row>
    <row r="25" spans="1:15" x14ac:dyDescent="0.25">
      <c r="A25" s="28"/>
      <c r="B25" s="189"/>
      <c r="C25" s="189"/>
      <c r="D25" s="189"/>
      <c r="E25" s="189"/>
      <c r="F25" s="189"/>
      <c r="G25" s="189"/>
      <c r="H25" s="189"/>
      <c r="I25" s="189"/>
      <c r="J25" s="189"/>
      <c r="K25" s="189"/>
      <c r="L25" s="27"/>
    </row>
    <row r="26" spans="1:15" ht="28.2" customHeight="1" thickBot="1" x14ac:dyDescent="0.3">
      <c r="A26" s="28"/>
      <c r="B26" s="152" t="s">
        <v>79</v>
      </c>
      <c r="C26" s="153"/>
      <c r="D26" s="153"/>
      <c r="E26" s="153"/>
      <c r="F26" s="153"/>
      <c r="G26" s="153"/>
      <c r="H26" s="153"/>
      <c r="I26" s="153"/>
      <c r="J26" s="153"/>
      <c r="K26" s="154"/>
      <c r="L26"/>
      <c r="M26"/>
      <c r="N26"/>
      <c r="O26"/>
    </row>
    <row r="27" spans="1:15" ht="13.2" customHeight="1" x14ac:dyDescent="0.25">
      <c r="A27" s="28"/>
      <c r="B27" s="200"/>
      <c r="C27" s="201"/>
      <c r="D27" s="196" t="s">
        <v>61</v>
      </c>
      <c r="E27" s="197"/>
      <c r="F27" s="71"/>
      <c r="G27" s="196" t="s">
        <v>62</v>
      </c>
      <c r="H27" s="197"/>
      <c r="I27" s="71"/>
      <c r="J27" s="196" t="s">
        <v>63</v>
      </c>
      <c r="K27" s="197"/>
      <c r="L27"/>
      <c r="M27"/>
      <c r="N27"/>
      <c r="O27"/>
    </row>
    <row r="28" spans="1:15" ht="28.2" customHeight="1" thickBot="1" x14ac:dyDescent="0.3">
      <c r="A28" s="28"/>
      <c r="B28" s="190" t="s">
        <v>102</v>
      </c>
      <c r="C28" s="191"/>
      <c r="D28" s="198">
        <v>0</v>
      </c>
      <c r="E28" s="199"/>
      <c r="F28" s="71"/>
      <c r="G28" s="198">
        <v>0</v>
      </c>
      <c r="H28" s="199"/>
      <c r="I28" s="71"/>
      <c r="J28" s="198">
        <v>0</v>
      </c>
      <c r="K28" s="199"/>
      <c r="L28"/>
      <c r="M28"/>
      <c r="N28"/>
      <c r="O28"/>
    </row>
    <row r="29" spans="1:15" x14ac:dyDescent="0.25">
      <c r="A29" s="28"/>
      <c r="B29" s="159"/>
      <c r="C29" s="160"/>
      <c r="D29" s="160"/>
      <c r="E29" s="160"/>
      <c r="F29" s="160"/>
      <c r="G29" s="160"/>
      <c r="H29" s="160"/>
      <c r="I29" s="160"/>
      <c r="J29" s="160"/>
      <c r="K29" s="167"/>
    </row>
    <row r="30" spans="1:15" customFormat="1" ht="15" x14ac:dyDescent="0.25">
      <c r="A30" s="33"/>
      <c r="B30" s="159"/>
      <c r="C30" s="160"/>
      <c r="D30" s="192" t="s">
        <v>64</v>
      </c>
      <c r="E30" s="192"/>
      <c r="F30" s="58"/>
      <c r="G30" s="192" t="s">
        <v>65</v>
      </c>
      <c r="H30" s="192"/>
      <c r="I30" s="58"/>
      <c r="J30" s="193"/>
      <c r="K30" s="194"/>
    </row>
    <row r="31" spans="1:15" customFormat="1" ht="16.5" customHeight="1" x14ac:dyDescent="0.25">
      <c r="A31" s="33"/>
      <c r="B31" s="205" t="s">
        <v>52</v>
      </c>
      <c r="C31" s="206"/>
      <c r="D31" s="184">
        <f>E5</f>
        <v>0</v>
      </c>
      <c r="E31" s="185"/>
      <c r="F31" s="87" t="s">
        <v>33</v>
      </c>
      <c r="G31" s="161">
        <f>VLOOKUP(D28,Rates!A5:C40,3,FALSE)</f>
        <v>8.34</v>
      </c>
      <c r="H31" s="162"/>
      <c r="I31" s="87" t="s">
        <v>16</v>
      </c>
      <c r="J31" s="193"/>
      <c r="K31" s="194"/>
    </row>
    <row r="32" spans="1:15" s="29" customFormat="1" ht="16.5" customHeight="1" x14ac:dyDescent="0.25">
      <c r="A32" s="35"/>
      <c r="B32" s="202"/>
      <c r="C32" s="204"/>
      <c r="D32" s="165" t="s">
        <v>51</v>
      </c>
      <c r="E32" s="166"/>
      <c r="F32" s="61"/>
      <c r="G32" s="182" t="s">
        <v>50</v>
      </c>
      <c r="H32" s="183"/>
      <c r="I32" s="61"/>
      <c r="J32" s="193"/>
      <c r="K32" s="194"/>
    </row>
    <row r="33" spans="1:15" customFormat="1" ht="16.5" customHeight="1" x14ac:dyDescent="0.25">
      <c r="A33" s="33"/>
      <c r="B33" s="205" t="s">
        <v>49</v>
      </c>
      <c r="C33" s="206"/>
      <c r="D33" s="184">
        <f>H5</f>
        <v>0</v>
      </c>
      <c r="E33" s="185"/>
      <c r="F33" s="87" t="s">
        <v>33</v>
      </c>
      <c r="G33" s="161">
        <f>VLOOKUP(G28,Rates!A5:I40,9,FALSE)</f>
        <v>11.18</v>
      </c>
      <c r="H33" s="162"/>
      <c r="I33" s="87" t="s">
        <v>16</v>
      </c>
      <c r="J33" s="193"/>
      <c r="K33" s="194"/>
    </row>
    <row r="34" spans="1:15" s="29" customFormat="1" ht="16.5" customHeight="1" x14ac:dyDescent="0.25">
      <c r="A34" s="35"/>
      <c r="B34" s="202"/>
      <c r="C34" s="204"/>
      <c r="D34" s="165" t="s">
        <v>48</v>
      </c>
      <c r="E34" s="166"/>
      <c r="F34" s="61"/>
      <c r="G34" s="182" t="s">
        <v>47</v>
      </c>
      <c r="H34" s="183"/>
      <c r="I34" s="61"/>
      <c r="J34" s="225"/>
      <c r="K34" s="226"/>
    </row>
    <row r="35" spans="1:15" customFormat="1" ht="16.5" customHeight="1" x14ac:dyDescent="0.25">
      <c r="A35" s="33"/>
      <c r="B35" s="205" t="s">
        <v>46</v>
      </c>
      <c r="C35" s="206"/>
      <c r="D35" s="184">
        <f>K5</f>
        <v>0</v>
      </c>
      <c r="E35" s="185"/>
      <c r="F35" s="87" t="s">
        <v>33</v>
      </c>
      <c r="G35" s="161">
        <f>VLOOKUP(J28,Rates!A5:I40,9,FALSE)</f>
        <v>11.18</v>
      </c>
      <c r="H35" s="162"/>
      <c r="I35" s="87" t="s">
        <v>15</v>
      </c>
      <c r="J35" s="161">
        <f>(D31*G31)+(D33*G33)+(D35*G35)</f>
        <v>0</v>
      </c>
      <c r="K35" s="162"/>
    </row>
    <row r="36" spans="1:15" s="29" customFormat="1" ht="13.8" x14ac:dyDescent="0.25">
      <c r="A36" s="35"/>
      <c r="B36" s="202"/>
      <c r="C36" s="204"/>
      <c r="D36" s="165" t="s">
        <v>45</v>
      </c>
      <c r="E36" s="166"/>
      <c r="F36" s="61"/>
      <c r="G36" s="182" t="s">
        <v>44</v>
      </c>
      <c r="H36" s="183"/>
      <c r="I36" s="61"/>
      <c r="J36" s="182" t="s">
        <v>12</v>
      </c>
      <c r="K36" s="183"/>
    </row>
    <row r="37" spans="1:15" s="29" customFormat="1" ht="32.25" customHeight="1" x14ac:dyDescent="0.25">
      <c r="A37" s="35"/>
      <c r="B37" s="105" t="s">
        <v>67</v>
      </c>
      <c r="C37" s="202"/>
      <c r="D37" s="203"/>
      <c r="E37" s="203"/>
      <c r="F37" s="203"/>
      <c r="G37" s="203"/>
      <c r="H37" s="203"/>
      <c r="I37" s="203"/>
      <c r="J37" s="203"/>
      <c r="K37" s="204"/>
    </row>
    <row r="38" spans="1:15" customFormat="1" ht="28.2" customHeight="1" x14ac:dyDescent="0.25">
      <c r="A38" s="33"/>
      <c r="B38" s="112">
        <f>IFERROR(ROUND((((D28*0.05)*D31)+((G28*0.05)*D33)+((J28*0.05)*D35))/G38,2),0)</f>
        <v>0</v>
      </c>
      <c r="C38" s="32"/>
      <c r="D38" s="161">
        <f>J35</f>
        <v>0</v>
      </c>
      <c r="E38" s="162"/>
      <c r="F38" s="63" t="s">
        <v>14</v>
      </c>
      <c r="G38" s="184">
        <f>G23</f>
        <v>0</v>
      </c>
      <c r="H38" s="185"/>
      <c r="I38" s="63" t="s">
        <v>15</v>
      </c>
      <c r="J38" s="161">
        <f>IF(G38&gt;0,ROUND(D38/G38,2),0)</f>
        <v>0</v>
      </c>
      <c r="K38" s="162"/>
      <c r="M38" s="79"/>
    </row>
    <row r="39" spans="1:15" s="29" customFormat="1" ht="13.8" x14ac:dyDescent="0.25">
      <c r="A39" s="35"/>
      <c r="B39" s="207"/>
      <c r="C39" s="208"/>
      <c r="D39" s="165" t="s">
        <v>43</v>
      </c>
      <c r="E39" s="166"/>
      <c r="F39" s="62"/>
      <c r="G39" s="182" t="s">
        <v>42</v>
      </c>
      <c r="H39" s="183"/>
      <c r="I39" s="62"/>
      <c r="J39" s="64" t="s">
        <v>13</v>
      </c>
      <c r="K39" s="66" t="s">
        <v>17</v>
      </c>
    </row>
    <row r="40" spans="1:15" x14ac:dyDescent="0.25">
      <c r="A40" s="159"/>
      <c r="B40" s="160"/>
      <c r="C40" s="160"/>
      <c r="D40" s="160"/>
      <c r="E40" s="160"/>
      <c r="F40" s="160"/>
      <c r="G40" s="160"/>
      <c r="H40" s="160"/>
      <c r="I40" s="160"/>
      <c r="J40" s="160"/>
      <c r="K40" s="160"/>
      <c r="L40" s="160"/>
    </row>
    <row r="41" spans="1:15" ht="28.2" customHeight="1" x14ac:dyDescent="0.25">
      <c r="A41" s="28"/>
      <c r="B41" s="152" t="s">
        <v>41</v>
      </c>
      <c r="C41" s="153"/>
      <c r="D41" s="153"/>
      <c r="E41" s="153"/>
      <c r="F41" s="153"/>
      <c r="G41" s="153"/>
      <c r="H41" s="153"/>
      <c r="I41" s="153"/>
      <c r="J41" s="153"/>
      <c r="K41" s="154"/>
      <c r="L41"/>
      <c r="M41"/>
      <c r="N41"/>
      <c r="O41"/>
    </row>
    <row r="42" spans="1:15" x14ac:dyDescent="0.25">
      <c r="A42" s="28"/>
      <c r="B42" s="159"/>
      <c r="C42" s="160"/>
      <c r="D42" s="160"/>
      <c r="E42" s="160"/>
      <c r="F42" s="160"/>
      <c r="G42" s="160"/>
      <c r="H42" s="160"/>
      <c r="I42" s="160"/>
      <c r="J42" s="160"/>
      <c r="K42" s="167"/>
    </row>
    <row r="43" spans="1:15" customFormat="1" ht="28.2" customHeight="1" x14ac:dyDescent="0.25">
      <c r="A43" s="33"/>
      <c r="B43" s="214"/>
      <c r="C43" s="215"/>
      <c r="D43" s="161">
        <f>J38</f>
        <v>0</v>
      </c>
      <c r="E43" s="162"/>
      <c r="F43" s="63" t="s">
        <v>33</v>
      </c>
      <c r="G43" s="227">
        <v>0.9</v>
      </c>
      <c r="H43" s="164"/>
      <c r="I43" s="63" t="s">
        <v>15</v>
      </c>
      <c r="J43" s="161">
        <f>ROUND(D43*G43,2)</f>
        <v>0</v>
      </c>
      <c r="K43" s="162"/>
    </row>
    <row r="44" spans="1:15" s="29" customFormat="1" ht="13.8" x14ac:dyDescent="0.25">
      <c r="A44" s="35"/>
      <c r="B44" s="216"/>
      <c r="C44" s="217"/>
      <c r="D44" s="165" t="s">
        <v>40</v>
      </c>
      <c r="E44" s="166"/>
      <c r="F44" s="62"/>
      <c r="G44" s="182"/>
      <c r="H44" s="183"/>
      <c r="I44" s="62"/>
      <c r="J44" s="64" t="s">
        <v>26</v>
      </c>
      <c r="K44" s="66" t="s">
        <v>39</v>
      </c>
    </row>
    <row r="45" spans="1:15" x14ac:dyDescent="0.25">
      <c r="A45" s="28"/>
      <c r="B45" s="133"/>
      <c r="C45" s="133"/>
      <c r="D45" s="133"/>
      <c r="E45" s="133"/>
      <c r="F45" s="133"/>
      <c r="G45" s="133"/>
      <c r="H45" s="133"/>
      <c r="I45" s="133"/>
      <c r="J45" s="133"/>
      <c r="K45" s="133"/>
      <c r="L45" s="27"/>
    </row>
    <row r="46" spans="1:15" ht="28.2" customHeight="1" x14ac:dyDescent="0.25">
      <c r="A46" s="28"/>
      <c r="B46" s="152" t="s">
        <v>38</v>
      </c>
      <c r="C46" s="153"/>
      <c r="D46" s="153"/>
      <c r="E46" s="153"/>
      <c r="F46" s="153"/>
      <c r="G46" s="153"/>
      <c r="H46" s="153"/>
      <c r="I46" s="153"/>
      <c r="J46" s="153"/>
      <c r="K46" s="154"/>
      <c r="L46"/>
      <c r="M46"/>
      <c r="N46"/>
      <c r="O46"/>
    </row>
    <row r="47" spans="1:15" x14ac:dyDescent="0.25">
      <c r="A47" s="28"/>
      <c r="B47" s="159"/>
      <c r="C47" s="160"/>
      <c r="D47" s="160"/>
      <c r="E47" s="160"/>
      <c r="F47" s="160"/>
      <c r="G47" s="160"/>
      <c r="H47" s="160"/>
      <c r="I47" s="160"/>
      <c r="J47" s="160"/>
      <c r="K47" s="167"/>
    </row>
    <row r="48" spans="1:15" customFormat="1" ht="28.2" customHeight="1" x14ac:dyDescent="0.25">
      <c r="A48" s="33"/>
      <c r="B48" s="214"/>
      <c r="C48" s="215"/>
      <c r="D48" s="161">
        <f>J43</f>
        <v>0</v>
      </c>
      <c r="E48" s="162"/>
      <c r="F48" s="63" t="s">
        <v>37</v>
      </c>
      <c r="G48" s="163">
        <f>J23</f>
        <v>0</v>
      </c>
      <c r="H48" s="164"/>
      <c r="I48" s="63" t="s">
        <v>15</v>
      </c>
      <c r="J48" s="161">
        <f>IFERROR(IF((D48-G48)&gt;B38,B38,(D48-G48)),0)</f>
        <v>0</v>
      </c>
      <c r="K48" s="162"/>
    </row>
    <row r="49" spans="1:14" s="29" customFormat="1" ht="13.8" x14ac:dyDescent="0.25">
      <c r="A49" s="35"/>
      <c r="B49" s="214"/>
      <c r="C49" s="215"/>
      <c r="D49" s="165" t="s">
        <v>36</v>
      </c>
      <c r="E49" s="166"/>
      <c r="F49" s="61"/>
      <c r="G49" s="182" t="s">
        <v>35</v>
      </c>
      <c r="H49" s="183"/>
      <c r="I49" s="61"/>
      <c r="J49" s="64" t="s">
        <v>27</v>
      </c>
      <c r="K49" s="65" t="s">
        <v>34</v>
      </c>
    </row>
    <row r="50" spans="1:14" customFormat="1" ht="28.2" customHeight="1" x14ac:dyDescent="0.25">
      <c r="A50" s="33"/>
      <c r="B50" s="214"/>
      <c r="C50" s="215"/>
      <c r="D50" s="161">
        <f>IF(J48&gt;0,J48,0)</f>
        <v>0</v>
      </c>
      <c r="E50" s="162"/>
      <c r="F50" s="31" t="s">
        <v>33</v>
      </c>
      <c r="G50" s="238"/>
      <c r="H50" s="239"/>
      <c r="I50" s="31" t="s">
        <v>15</v>
      </c>
      <c r="J50" s="161">
        <f>ROUND(D50*G50,2)</f>
        <v>0</v>
      </c>
      <c r="K50" s="162"/>
      <c r="M50" s="25"/>
      <c r="N50" s="25"/>
    </row>
    <row r="51" spans="1:14" s="29" customFormat="1" ht="13.8" x14ac:dyDescent="0.25">
      <c r="A51" s="35"/>
      <c r="B51" s="216"/>
      <c r="C51" s="217"/>
      <c r="D51" s="165" t="s">
        <v>32</v>
      </c>
      <c r="E51" s="166"/>
      <c r="F51" s="30"/>
      <c r="G51" s="182" t="s">
        <v>31</v>
      </c>
      <c r="H51" s="183"/>
      <c r="I51" s="30"/>
      <c r="J51" s="64" t="s">
        <v>30</v>
      </c>
      <c r="K51" s="65" t="s">
        <v>29</v>
      </c>
    </row>
    <row r="52" spans="1:14" s="29" customFormat="1" ht="13.8" x14ac:dyDescent="0.25">
      <c r="A52" s="75"/>
      <c r="B52" s="107"/>
      <c r="C52" s="107"/>
      <c r="D52" s="76"/>
      <c r="E52" s="76"/>
      <c r="F52" s="34"/>
      <c r="G52" s="77"/>
      <c r="H52" s="77"/>
      <c r="I52" s="34"/>
      <c r="J52" s="78"/>
      <c r="K52" s="78"/>
      <c r="L52" s="75"/>
    </row>
    <row r="53" spans="1:14" s="29" customFormat="1" ht="14.25" customHeight="1" x14ac:dyDescent="0.25">
      <c r="A53" s="75"/>
      <c r="B53" s="109"/>
      <c r="C53" s="212" t="s">
        <v>68</v>
      </c>
      <c r="D53" s="212"/>
      <c r="E53" s="212"/>
      <c r="F53" s="212"/>
      <c r="G53" s="212"/>
      <c r="H53" s="212"/>
      <c r="I53" s="212"/>
      <c r="J53" s="212"/>
      <c r="K53" s="213"/>
    </row>
    <row r="54" spans="1:14" s="29" customFormat="1" ht="13.8" x14ac:dyDescent="0.25">
      <c r="A54" s="75"/>
      <c r="B54" s="35"/>
      <c r="C54" s="103"/>
      <c r="D54" s="96"/>
      <c r="E54" s="96"/>
      <c r="F54" s="103"/>
      <c r="G54" s="96"/>
      <c r="H54" s="96"/>
      <c r="I54" s="103"/>
      <c r="J54" s="96"/>
      <c r="K54" s="102"/>
    </row>
    <row r="55" spans="1:14" s="29" customFormat="1" ht="24.75" customHeight="1" x14ac:dyDescent="0.25">
      <c r="A55" s="75"/>
      <c r="B55" s="35"/>
      <c r="C55" s="101"/>
      <c r="D55" s="230">
        <f>J50</f>
        <v>0</v>
      </c>
      <c r="E55" s="231"/>
      <c r="F55" s="232" t="s">
        <v>14</v>
      </c>
      <c r="G55" s="234">
        <f>J35</f>
        <v>0</v>
      </c>
      <c r="H55" s="235"/>
      <c r="I55" s="232" t="s">
        <v>15</v>
      </c>
      <c r="J55" s="236">
        <f>IFERROR(SUM(D55/G55),0)</f>
        <v>0</v>
      </c>
      <c r="K55" s="237"/>
    </row>
    <row r="56" spans="1:14" s="29" customFormat="1" ht="13.8" x14ac:dyDescent="0.25">
      <c r="A56" s="75"/>
      <c r="B56" s="110"/>
      <c r="C56" s="102"/>
      <c r="D56" s="228" t="s">
        <v>99</v>
      </c>
      <c r="E56" s="229"/>
      <c r="F56" s="233"/>
      <c r="G56" s="228" t="s">
        <v>101</v>
      </c>
      <c r="H56" s="229"/>
      <c r="I56" s="233"/>
      <c r="J56" s="228" t="s">
        <v>69</v>
      </c>
      <c r="K56" s="229"/>
    </row>
    <row r="57" spans="1:14" s="29" customFormat="1" ht="13.8" x14ac:dyDescent="0.25">
      <c r="A57" s="75"/>
      <c r="B57" s="75"/>
      <c r="C57" s="96"/>
      <c r="D57" s="96"/>
      <c r="E57" s="96"/>
      <c r="F57" s="96"/>
      <c r="G57" s="96"/>
      <c r="H57" s="96"/>
      <c r="I57" s="96"/>
      <c r="J57" s="96"/>
      <c r="K57" s="96"/>
      <c r="L57" s="75"/>
    </row>
    <row r="58" spans="1:14" ht="40.950000000000003" customHeight="1" x14ac:dyDescent="0.25">
      <c r="B58" s="139" t="s">
        <v>127</v>
      </c>
      <c r="C58" s="140"/>
      <c r="D58" s="140"/>
      <c r="E58" s="140"/>
      <c r="F58" s="140"/>
      <c r="G58" s="140"/>
      <c r="H58" s="140"/>
      <c r="I58" s="140"/>
      <c r="J58" s="140"/>
      <c r="K58" s="141"/>
    </row>
    <row r="59" spans="1:14" x14ac:dyDescent="0.25">
      <c r="A59" s="28"/>
      <c r="B59" s="27"/>
      <c r="C59" s="27"/>
      <c r="D59" s="27"/>
      <c r="E59" s="27"/>
      <c r="F59" s="27"/>
      <c r="G59" s="27"/>
      <c r="H59" s="27"/>
      <c r="I59" s="27"/>
      <c r="J59" s="27"/>
      <c r="K59" s="27"/>
      <c r="L59" s="27"/>
    </row>
    <row r="60" spans="1:14" s="26" customFormat="1" ht="61.2" customHeight="1" x14ac:dyDescent="0.25">
      <c r="B60" s="139" t="s">
        <v>28</v>
      </c>
      <c r="C60" s="140"/>
      <c r="D60" s="140"/>
      <c r="E60" s="140"/>
      <c r="F60" s="140"/>
      <c r="G60" s="140"/>
      <c r="H60" s="140"/>
      <c r="I60" s="140"/>
      <c r="J60" s="140"/>
      <c r="K60" s="141"/>
    </row>
  </sheetData>
  <sheetProtection algorithmName="SHA-512" hashValue="H+soDRzJFwsxWosOVd6Fb5oCc69RlnoRnKbfKF0XVsksZumk86tTBXkkzcEMwK5r9WoBXdmyURsWUy+ohosiTw==" saltValue="TZgLP4RJWNAm4jc4hoKG3A==" spinCount="100000" sheet="1" objects="1" scenarios="1"/>
  <mergeCells count="115">
    <mergeCell ref="G56:H56"/>
    <mergeCell ref="D56:E56"/>
    <mergeCell ref="J56:K56"/>
    <mergeCell ref="B58:K58"/>
    <mergeCell ref="B60:K60"/>
    <mergeCell ref="G50:H50"/>
    <mergeCell ref="J50:K50"/>
    <mergeCell ref="D51:E51"/>
    <mergeCell ref="G51:H51"/>
    <mergeCell ref="C53:K53"/>
    <mergeCell ref="D55:E55"/>
    <mergeCell ref="F55:F56"/>
    <mergeCell ref="G55:H55"/>
    <mergeCell ref="I55:I56"/>
    <mergeCell ref="J55:K55"/>
    <mergeCell ref="B45:K45"/>
    <mergeCell ref="B46:K46"/>
    <mergeCell ref="B47:K47"/>
    <mergeCell ref="B48:C51"/>
    <mergeCell ref="D48:E48"/>
    <mergeCell ref="G48:H48"/>
    <mergeCell ref="J48:K48"/>
    <mergeCell ref="D49:E49"/>
    <mergeCell ref="G49:H49"/>
    <mergeCell ref="D50:E50"/>
    <mergeCell ref="A40:L40"/>
    <mergeCell ref="B41:K41"/>
    <mergeCell ref="B42:K42"/>
    <mergeCell ref="B43:C44"/>
    <mergeCell ref="D43:E43"/>
    <mergeCell ref="G43:H43"/>
    <mergeCell ref="J43:K43"/>
    <mergeCell ref="D44:E44"/>
    <mergeCell ref="G44:H44"/>
    <mergeCell ref="D38:E38"/>
    <mergeCell ref="G38:H38"/>
    <mergeCell ref="J38:K38"/>
    <mergeCell ref="B39:C39"/>
    <mergeCell ref="D39:E39"/>
    <mergeCell ref="G39:H39"/>
    <mergeCell ref="J35:K35"/>
    <mergeCell ref="B36:C36"/>
    <mergeCell ref="D36:E36"/>
    <mergeCell ref="G36:H36"/>
    <mergeCell ref="J36:K36"/>
    <mergeCell ref="C37:K37"/>
    <mergeCell ref="B35:C35"/>
    <mergeCell ref="D35:E35"/>
    <mergeCell ref="G35:H35"/>
    <mergeCell ref="J28:K28"/>
    <mergeCell ref="B29:K29"/>
    <mergeCell ref="B30:C30"/>
    <mergeCell ref="D30:E30"/>
    <mergeCell ref="G30:H30"/>
    <mergeCell ref="J30:K34"/>
    <mergeCell ref="B31:C31"/>
    <mergeCell ref="B34:C34"/>
    <mergeCell ref="D34:E34"/>
    <mergeCell ref="G34:H34"/>
    <mergeCell ref="D31:E31"/>
    <mergeCell ref="G31:H31"/>
    <mergeCell ref="B32:C32"/>
    <mergeCell ref="D32:E32"/>
    <mergeCell ref="G32:H32"/>
    <mergeCell ref="B33:C33"/>
    <mergeCell ref="D33:E33"/>
    <mergeCell ref="G33:H33"/>
    <mergeCell ref="B28:C28"/>
    <mergeCell ref="D28:E28"/>
    <mergeCell ref="G28:H28"/>
    <mergeCell ref="B25:K25"/>
    <mergeCell ref="B26:K26"/>
    <mergeCell ref="B27:C27"/>
    <mergeCell ref="D27:E27"/>
    <mergeCell ref="G27:H27"/>
    <mergeCell ref="J27:K27"/>
    <mergeCell ref="B23:C23"/>
    <mergeCell ref="D23:E23"/>
    <mergeCell ref="G23:H23"/>
    <mergeCell ref="J23:K23"/>
    <mergeCell ref="B24:C24"/>
    <mergeCell ref="D24:E24"/>
    <mergeCell ref="G24:H24"/>
    <mergeCell ref="J24:K24"/>
    <mergeCell ref="B18:I18"/>
    <mergeCell ref="J18:K18"/>
    <mergeCell ref="B19:K19"/>
    <mergeCell ref="B20:K20"/>
    <mergeCell ref="B21:K21"/>
    <mergeCell ref="B22:C22"/>
    <mergeCell ref="D22:E22"/>
    <mergeCell ref="G22:H22"/>
    <mergeCell ref="J22:K22"/>
    <mergeCell ref="B12:I12"/>
    <mergeCell ref="B13:I13"/>
    <mergeCell ref="B14:K14"/>
    <mergeCell ref="B15:I15"/>
    <mergeCell ref="B16:I16"/>
    <mergeCell ref="B17:I17"/>
    <mergeCell ref="B6:K6"/>
    <mergeCell ref="B7:K7"/>
    <mergeCell ref="B8:K8"/>
    <mergeCell ref="B9:K9"/>
    <mergeCell ref="B10:I10"/>
    <mergeCell ref="B11:I11"/>
    <mergeCell ref="B1:K1"/>
    <mergeCell ref="B2:K2"/>
    <mergeCell ref="B3:K3"/>
    <mergeCell ref="B4:C4"/>
    <mergeCell ref="D4:E4"/>
    <mergeCell ref="F4:F5"/>
    <mergeCell ref="G4:H4"/>
    <mergeCell ref="I4:I5"/>
    <mergeCell ref="J4:K4"/>
    <mergeCell ref="B5:C5"/>
  </mergeCells>
  <pageMargins left="0.7" right="0.7" top="0.75" bottom="0.75" header="0.3" footer="0.3"/>
  <pageSetup scale="85" orientation="portrait" r:id="rId1"/>
  <headerFooter>
    <oddFooter>&amp;C&amp;A&amp;R&amp;N</oddFooter>
  </headerFooter>
  <rowBreaks count="1" manualBreakCount="1">
    <brk id="2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07D16-FE71-416C-BA48-F0858DB3E287}">
  <dimension ref="A1:O60"/>
  <sheetViews>
    <sheetView workbookViewId="0"/>
  </sheetViews>
  <sheetFormatPr defaultColWidth="9.109375" defaultRowHeight="13.2" x14ac:dyDescent="0.25"/>
  <cols>
    <col min="1" max="1" width="3.88671875" style="25" customWidth="1"/>
    <col min="2" max="2" width="20.44140625" style="25" customWidth="1"/>
    <col min="3" max="3" width="5.109375" style="25" customWidth="1"/>
    <col min="4" max="4" width="5.6640625" style="25" customWidth="1"/>
    <col min="5" max="5" width="15.33203125" style="25" customWidth="1"/>
    <col min="6" max="6" width="3.88671875" style="25" customWidth="1"/>
    <col min="7" max="7" width="5" style="25" customWidth="1"/>
    <col min="8" max="8" width="16.44140625" style="25" customWidth="1"/>
    <col min="9" max="9" width="3.6640625" style="25" customWidth="1"/>
    <col min="10" max="10" width="5" style="25" customWidth="1"/>
    <col min="11" max="11" width="17.44140625" style="25" customWidth="1"/>
    <col min="12" max="16384" width="9.109375" style="25"/>
  </cols>
  <sheetData>
    <row r="1" spans="1:15" ht="114" customHeight="1" x14ac:dyDescent="0.25">
      <c r="B1" s="134" t="s">
        <v>122</v>
      </c>
      <c r="C1" s="135"/>
      <c r="D1" s="135"/>
      <c r="E1" s="135"/>
      <c r="F1" s="135"/>
      <c r="G1" s="135"/>
      <c r="H1" s="135"/>
      <c r="I1" s="135"/>
      <c r="J1" s="135"/>
      <c r="K1" s="136"/>
      <c r="L1"/>
      <c r="M1"/>
    </row>
    <row r="2" spans="1:15" ht="12.6" customHeight="1" x14ac:dyDescent="0.25">
      <c r="A2" s="28"/>
      <c r="B2" s="133"/>
      <c r="C2" s="133"/>
      <c r="D2" s="133"/>
      <c r="E2" s="133"/>
      <c r="F2" s="133"/>
      <c r="G2" s="133"/>
      <c r="H2" s="133"/>
      <c r="I2" s="133"/>
      <c r="J2" s="133"/>
      <c r="K2" s="133"/>
      <c r="L2" s="27"/>
    </row>
    <row r="3" spans="1:15" customFormat="1" ht="28.2" customHeight="1" x14ac:dyDescent="0.25">
      <c r="A3" s="33"/>
      <c r="B3" s="152" t="s">
        <v>111</v>
      </c>
      <c r="C3" s="153"/>
      <c r="D3" s="153"/>
      <c r="E3" s="153"/>
      <c r="F3" s="153"/>
      <c r="G3" s="153"/>
      <c r="H3" s="153"/>
      <c r="I3" s="153"/>
      <c r="J3" s="153"/>
      <c r="K3" s="154"/>
    </row>
    <row r="4" spans="1:15" customFormat="1" ht="15" x14ac:dyDescent="0.25">
      <c r="A4" s="33"/>
      <c r="B4" s="159"/>
      <c r="C4" s="160"/>
      <c r="D4" s="155" t="s">
        <v>52</v>
      </c>
      <c r="E4" s="156"/>
      <c r="F4" s="137"/>
      <c r="G4" s="155" t="s">
        <v>49</v>
      </c>
      <c r="H4" s="156"/>
      <c r="I4" s="137"/>
      <c r="J4" s="155" t="s">
        <v>46</v>
      </c>
      <c r="K4" s="156"/>
    </row>
    <row r="5" spans="1:15" customFormat="1" ht="39" customHeight="1" x14ac:dyDescent="0.25">
      <c r="A5" s="33"/>
      <c r="B5" s="157" t="s">
        <v>106</v>
      </c>
      <c r="C5" s="158"/>
      <c r="D5" s="52" t="s">
        <v>0</v>
      </c>
      <c r="E5" s="54"/>
      <c r="F5" s="138"/>
      <c r="G5" s="52" t="s">
        <v>1</v>
      </c>
      <c r="H5" s="54"/>
      <c r="I5" s="138"/>
      <c r="J5" s="52" t="s">
        <v>2</v>
      </c>
      <c r="K5" s="54"/>
    </row>
    <row r="6" spans="1:15" x14ac:dyDescent="0.25">
      <c r="A6" s="27"/>
      <c r="B6" s="133"/>
      <c r="C6" s="133"/>
      <c r="D6" s="133"/>
      <c r="E6" s="133"/>
      <c r="F6" s="133"/>
      <c r="G6" s="133"/>
      <c r="H6" s="133"/>
      <c r="I6" s="133"/>
      <c r="J6" s="133"/>
      <c r="K6" s="133"/>
      <c r="L6" s="27"/>
    </row>
    <row r="7" spans="1:15" ht="28.2" customHeight="1" x14ac:dyDescent="0.25">
      <c r="A7" s="51"/>
      <c r="B7" s="142"/>
      <c r="C7" s="143"/>
      <c r="D7" s="143"/>
      <c r="E7" s="143"/>
      <c r="F7" s="143"/>
      <c r="G7" s="143"/>
      <c r="H7" s="143"/>
      <c r="I7" s="143"/>
      <c r="J7" s="143"/>
      <c r="K7" s="144"/>
      <c r="L7"/>
      <c r="M7"/>
      <c r="N7"/>
      <c r="O7"/>
    </row>
    <row r="8" spans="1:15" s="42" customFormat="1" ht="11.4" customHeight="1" x14ac:dyDescent="0.25">
      <c r="A8" s="44"/>
      <c r="B8" s="145"/>
      <c r="C8" s="146"/>
      <c r="D8" s="146"/>
      <c r="E8" s="146"/>
      <c r="F8" s="146"/>
      <c r="G8" s="146"/>
      <c r="H8" s="146"/>
      <c r="I8" s="146"/>
      <c r="J8" s="146"/>
      <c r="K8" s="147"/>
      <c r="L8"/>
      <c r="M8"/>
      <c r="N8"/>
      <c r="O8"/>
    </row>
    <row r="9" spans="1:15" s="47" customFormat="1" ht="28.2" customHeight="1" x14ac:dyDescent="0.25">
      <c r="A9" s="48"/>
      <c r="B9" s="149" t="s">
        <v>60</v>
      </c>
      <c r="C9" s="150"/>
      <c r="D9" s="150"/>
      <c r="E9" s="150"/>
      <c r="F9" s="150"/>
      <c r="G9" s="150"/>
      <c r="H9" s="150"/>
      <c r="I9" s="150"/>
      <c r="J9" s="150"/>
      <c r="K9" s="151"/>
      <c r="L9"/>
      <c r="M9"/>
      <c r="N9"/>
      <c r="O9"/>
    </row>
    <row r="10" spans="1:15" s="47" customFormat="1" ht="28.2" customHeight="1" x14ac:dyDescent="0.25">
      <c r="A10" s="48"/>
      <c r="B10" s="148" t="s">
        <v>88</v>
      </c>
      <c r="C10" s="148"/>
      <c r="D10" s="148"/>
      <c r="E10" s="148"/>
      <c r="F10" s="148"/>
      <c r="G10" s="148"/>
      <c r="H10" s="148"/>
      <c r="I10" s="148"/>
      <c r="J10" s="45" t="s">
        <v>3</v>
      </c>
      <c r="K10" s="55">
        <f>'Wages, Taxes and Workers'' Comp'!E10</f>
        <v>0</v>
      </c>
      <c r="L10"/>
      <c r="M10"/>
      <c r="N10"/>
      <c r="O10"/>
    </row>
    <row r="11" spans="1:15" s="42" customFormat="1" ht="16.5" customHeight="1" x14ac:dyDescent="0.25">
      <c r="A11" s="44"/>
      <c r="B11" s="148" t="s">
        <v>80</v>
      </c>
      <c r="C11" s="148"/>
      <c r="D11" s="148"/>
      <c r="E11" s="148"/>
      <c r="F11" s="148"/>
      <c r="G11" s="148"/>
      <c r="H11" s="148"/>
      <c r="I11" s="148"/>
      <c r="J11" s="45" t="s">
        <v>4</v>
      </c>
      <c r="K11" s="43"/>
      <c r="L11" s="46"/>
    </row>
    <row r="12" spans="1:15" s="42" customFormat="1" ht="16.5" customHeight="1" x14ac:dyDescent="0.25">
      <c r="A12" s="44"/>
      <c r="B12" s="168" t="s">
        <v>81</v>
      </c>
      <c r="C12" s="169"/>
      <c r="D12" s="169"/>
      <c r="E12" s="169"/>
      <c r="F12" s="169"/>
      <c r="G12" s="169"/>
      <c r="H12" s="169"/>
      <c r="I12" s="170"/>
      <c r="J12" s="45" t="s">
        <v>5</v>
      </c>
      <c r="K12" s="50"/>
      <c r="L12" s="39"/>
    </row>
    <row r="13" spans="1:15" s="42" customFormat="1" ht="16.5" customHeight="1" x14ac:dyDescent="0.25">
      <c r="A13" s="44"/>
      <c r="B13" s="168" t="s">
        <v>82</v>
      </c>
      <c r="C13" s="169"/>
      <c r="D13" s="169"/>
      <c r="E13" s="169"/>
      <c r="F13" s="169"/>
      <c r="G13" s="169"/>
      <c r="H13" s="169"/>
      <c r="I13" s="170"/>
      <c r="J13" s="45" t="s">
        <v>6</v>
      </c>
      <c r="K13" s="50"/>
      <c r="L13" s="49"/>
    </row>
    <row r="14" spans="1:15" s="47" customFormat="1" ht="18.600000000000001" customHeight="1" x14ac:dyDescent="0.25">
      <c r="A14" s="48"/>
      <c r="B14" s="171" t="s">
        <v>59</v>
      </c>
      <c r="C14" s="172"/>
      <c r="D14" s="172"/>
      <c r="E14" s="172"/>
      <c r="F14" s="172"/>
      <c r="G14" s="172"/>
      <c r="H14" s="172"/>
      <c r="I14" s="172"/>
      <c r="J14" s="172"/>
      <c r="K14" s="173"/>
      <c r="L14"/>
      <c r="M14"/>
      <c r="N14"/>
      <c r="O14"/>
    </row>
    <row r="15" spans="1:15" s="42" customFormat="1" ht="27.75" customHeight="1" x14ac:dyDescent="0.25">
      <c r="A15" s="44"/>
      <c r="B15" s="179" t="s">
        <v>96</v>
      </c>
      <c r="C15" s="180"/>
      <c r="D15" s="180"/>
      <c r="E15" s="180"/>
      <c r="F15" s="180"/>
      <c r="G15" s="180"/>
      <c r="H15" s="180"/>
      <c r="I15" s="181"/>
      <c r="J15" s="56" t="s">
        <v>7</v>
      </c>
      <c r="K15" s="55">
        <f>IFERROR(ROUND('Wages, Taxes and Workers'' Comp'!E20*('Wages, Taxes and Workers'' Comp'!E10/'Wages, Taxes and Workers'' Comp'!E13),0),0)</f>
        <v>0</v>
      </c>
      <c r="L15" s="46"/>
    </row>
    <row r="16" spans="1:15" s="42" customFormat="1" ht="9" customHeight="1" x14ac:dyDescent="0.25">
      <c r="A16" s="44"/>
      <c r="B16" s="209"/>
      <c r="C16" s="210"/>
      <c r="D16" s="210"/>
      <c r="E16" s="210"/>
      <c r="F16" s="210"/>
      <c r="G16" s="210"/>
      <c r="H16" s="210"/>
      <c r="I16" s="211"/>
      <c r="J16" s="56"/>
      <c r="K16" s="55"/>
      <c r="L16" s="39"/>
    </row>
    <row r="17" spans="1:15" s="38" customFormat="1" ht="16.5" customHeight="1" x14ac:dyDescent="0.25">
      <c r="A17" s="41"/>
      <c r="B17" s="174" t="s">
        <v>57</v>
      </c>
      <c r="C17" s="175"/>
      <c r="D17" s="175"/>
      <c r="E17" s="175"/>
      <c r="F17" s="175"/>
      <c r="G17" s="175"/>
      <c r="H17" s="175"/>
      <c r="I17" s="176"/>
      <c r="J17" s="57" t="s">
        <v>11</v>
      </c>
      <c r="K17" s="40">
        <f>SUM(K10:K16)</f>
        <v>0</v>
      </c>
      <c r="L17" s="39"/>
    </row>
    <row r="18" spans="1:15" s="38" customFormat="1" ht="16.5" customHeight="1" x14ac:dyDescent="0.3">
      <c r="A18" s="41"/>
      <c r="B18" s="186"/>
      <c r="C18" s="186"/>
      <c r="D18" s="186"/>
      <c r="E18" s="186"/>
      <c r="F18" s="186"/>
      <c r="G18" s="186"/>
      <c r="H18" s="186"/>
      <c r="I18" s="187"/>
      <c r="J18" s="177" t="s">
        <v>126</v>
      </c>
      <c r="K18" s="178"/>
      <c r="L18" s="39"/>
    </row>
    <row r="19" spans="1:15" x14ac:dyDescent="0.25">
      <c r="A19" s="27"/>
      <c r="B19" s="188"/>
      <c r="C19" s="188"/>
      <c r="D19" s="188"/>
      <c r="E19" s="188"/>
      <c r="F19" s="188"/>
      <c r="G19" s="188"/>
      <c r="H19" s="188"/>
      <c r="I19" s="188"/>
      <c r="J19" s="188"/>
      <c r="K19" s="188"/>
    </row>
    <row r="20" spans="1:15" ht="28.2" customHeight="1" x14ac:dyDescent="0.25">
      <c r="A20" s="51"/>
      <c r="B20" s="152" t="s">
        <v>78</v>
      </c>
      <c r="C20" s="153"/>
      <c r="D20" s="153"/>
      <c r="E20" s="153"/>
      <c r="F20" s="153"/>
      <c r="G20" s="153"/>
      <c r="H20" s="153"/>
      <c r="I20" s="153"/>
      <c r="J20" s="153"/>
      <c r="K20" s="154"/>
      <c r="L20"/>
      <c r="M20"/>
      <c r="N20"/>
      <c r="O20"/>
    </row>
    <row r="21" spans="1:15" x14ac:dyDescent="0.25">
      <c r="A21" s="28"/>
      <c r="B21" s="218"/>
      <c r="C21" s="219"/>
      <c r="D21" s="219"/>
      <c r="E21" s="219"/>
      <c r="F21" s="219"/>
      <c r="G21" s="219"/>
      <c r="H21" s="219"/>
      <c r="I21" s="219"/>
      <c r="J21" s="219"/>
      <c r="K21" s="220"/>
    </row>
    <row r="22" spans="1:15" customFormat="1" ht="27.6" customHeight="1" x14ac:dyDescent="0.25">
      <c r="A22" s="33"/>
      <c r="B22" s="218"/>
      <c r="C22" s="219"/>
      <c r="D22" s="192" t="s">
        <v>57</v>
      </c>
      <c r="E22" s="192"/>
      <c r="F22" s="58"/>
      <c r="G22" s="195" t="s">
        <v>116</v>
      </c>
      <c r="H22" s="195"/>
      <c r="I22" s="58"/>
      <c r="J22" s="193"/>
      <c r="K22" s="194"/>
    </row>
    <row r="23" spans="1:15" customFormat="1" ht="16.5" customHeight="1" x14ac:dyDescent="0.25">
      <c r="A23" s="33"/>
      <c r="B23" s="221" t="s">
        <v>56</v>
      </c>
      <c r="C23" s="222"/>
      <c r="D23" s="161">
        <f>K17</f>
        <v>0</v>
      </c>
      <c r="E23" s="162"/>
      <c r="F23" s="60" t="s">
        <v>14</v>
      </c>
      <c r="G23" s="184">
        <f>SUM(E5:K5)</f>
        <v>0</v>
      </c>
      <c r="H23" s="185"/>
      <c r="I23" s="61" t="s">
        <v>15</v>
      </c>
      <c r="J23" s="161">
        <f>IF(G23&gt;0,ROUND(D23/G23,2),)</f>
        <v>0</v>
      </c>
      <c r="K23" s="162"/>
    </row>
    <row r="24" spans="1:15" s="29" customFormat="1" ht="16.5" customHeight="1" x14ac:dyDescent="0.25">
      <c r="A24" s="35"/>
      <c r="B24" s="223"/>
      <c r="C24" s="224"/>
      <c r="D24" s="182" t="s">
        <v>55</v>
      </c>
      <c r="E24" s="183"/>
      <c r="F24" s="62"/>
      <c r="G24" s="182" t="s">
        <v>42</v>
      </c>
      <c r="H24" s="183"/>
      <c r="I24" s="62"/>
      <c r="J24" s="182" t="s">
        <v>54</v>
      </c>
      <c r="K24" s="183"/>
    </row>
    <row r="25" spans="1:15" x14ac:dyDescent="0.25">
      <c r="A25" s="28"/>
      <c r="B25" s="189"/>
      <c r="C25" s="189"/>
      <c r="D25" s="189"/>
      <c r="E25" s="189"/>
      <c r="F25" s="189"/>
      <c r="G25" s="189"/>
      <c r="H25" s="189"/>
      <c r="I25" s="189"/>
      <c r="J25" s="189"/>
      <c r="K25" s="189"/>
      <c r="L25" s="27"/>
    </row>
    <row r="26" spans="1:15" ht="28.2" customHeight="1" thickBot="1" x14ac:dyDescent="0.3">
      <c r="A26" s="28"/>
      <c r="B26" s="152" t="s">
        <v>79</v>
      </c>
      <c r="C26" s="153"/>
      <c r="D26" s="153"/>
      <c r="E26" s="153"/>
      <c r="F26" s="153"/>
      <c r="G26" s="153"/>
      <c r="H26" s="153"/>
      <c r="I26" s="153"/>
      <c r="J26" s="153"/>
      <c r="K26" s="154"/>
      <c r="L26"/>
      <c r="M26"/>
      <c r="N26"/>
      <c r="O26"/>
    </row>
    <row r="27" spans="1:15" ht="13.2" customHeight="1" x14ac:dyDescent="0.25">
      <c r="A27" s="28"/>
      <c r="B27" s="200"/>
      <c r="C27" s="201"/>
      <c r="D27" s="196" t="s">
        <v>61</v>
      </c>
      <c r="E27" s="197"/>
      <c r="F27" s="71"/>
      <c r="G27" s="196" t="s">
        <v>62</v>
      </c>
      <c r="H27" s="197"/>
      <c r="I27" s="71"/>
      <c r="J27" s="196" t="s">
        <v>63</v>
      </c>
      <c r="K27" s="197"/>
      <c r="L27"/>
      <c r="M27"/>
      <c r="N27"/>
      <c r="O27"/>
    </row>
    <row r="28" spans="1:15" ht="28.2" customHeight="1" thickBot="1" x14ac:dyDescent="0.3">
      <c r="A28" s="28"/>
      <c r="B28" s="190" t="s">
        <v>102</v>
      </c>
      <c r="C28" s="191"/>
      <c r="D28" s="198"/>
      <c r="E28" s="199"/>
      <c r="F28" s="71"/>
      <c r="G28" s="198"/>
      <c r="H28" s="199"/>
      <c r="I28" s="71"/>
      <c r="J28" s="198"/>
      <c r="K28" s="199"/>
      <c r="L28"/>
      <c r="M28"/>
      <c r="N28"/>
      <c r="O28"/>
    </row>
    <row r="29" spans="1:15" x14ac:dyDescent="0.25">
      <c r="A29" s="28"/>
      <c r="B29" s="159"/>
      <c r="C29" s="160"/>
      <c r="D29" s="160"/>
      <c r="E29" s="160"/>
      <c r="F29" s="160"/>
      <c r="G29" s="160"/>
      <c r="H29" s="160"/>
      <c r="I29" s="160"/>
      <c r="J29" s="160"/>
      <c r="K29" s="167"/>
    </row>
    <row r="30" spans="1:15" customFormat="1" ht="15" x14ac:dyDescent="0.25">
      <c r="A30" s="33"/>
      <c r="B30" s="159"/>
      <c r="C30" s="160"/>
      <c r="D30" s="192" t="s">
        <v>64</v>
      </c>
      <c r="E30" s="192"/>
      <c r="F30" s="58"/>
      <c r="G30" s="192" t="s">
        <v>65</v>
      </c>
      <c r="H30" s="192"/>
      <c r="I30" s="58"/>
      <c r="J30" s="193"/>
      <c r="K30" s="194"/>
    </row>
    <row r="31" spans="1:15" customFormat="1" ht="16.5" customHeight="1" x14ac:dyDescent="0.25">
      <c r="A31" s="33"/>
      <c r="B31" s="205" t="s">
        <v>52</v>
      </c>
      <c r="C31" s="206"/>
      <c r="D31" s="184">
        <f>E5</f>
        <v>0</v>
      </c>
      <c r="E31" s="185"/>
      <c r="F31" s="87" t="s">
        <v>33</v>
      </c>
      <c r="G31" s="161">
        <f>VLOOKUP(D28,Rates!A5:E40,5,FALSE)</f>
        <v>19.07</v>
      </c>
      <c r="H31" s="162"/>
      <c r="I31" s="87" t="s">
        <v>16</v>
      </c>
      <c r="J31" s="193"/>
      <c r="K31" s="194"/>
    </row>
    <row r="32" spans="1:15" s="29" customFormat="1" ht="16.5" customHeight="1" x14ac:dyDescent="0.25">
      <c r="A32" s="35"/>
      <c r="B32" s="202"/>
      <c r="C32" s="204"/>
      <c r="D32" s="165" t="s">
        <v>51</v>
      </c>
      <c r="E32" s="166"/>
      <c r="F32" s="61"/>
      <c r="G32" s="182" t="s">
        <v>50</v>
      </c>
      <c r="H32" s="183"/>
      <c r="I32" s="61"/>
      <c r="J32" s="193"/>
      <c r="K32" s="194"/>
    </row>
    <row r="33" spans="1:15" customFormat="1" ht="16.5" customHeight="1" x14ac:dyDescent="0.25">
      <c r="A33" s="33"/>
      <c r="B33" s="205" t="s">
        <v>49</v>
      </c>
      <c r="C33" s="206"/>
      <c r="D33" s="184">
        <f>H5</f>
        <v>0</v>
      </c>
      <c r="E33" s="185"/>
      <c r="F33" s="87" t="s">
        <v>33</v>
      </c>
      <c r="G33" s="161">
        <f>VLOOKUP(G28,Rates!A5:E40,5,FALSE)</f>
        <v>19.07</v>
      </c>
      <c r="H33" s="162"/>
      <c r="I33" s="87" t="s">
        <v>16</v>
      </c>
      <c r="J33" s="193"/>
      <c r="K33" s="194"/>
    </row>
    <row r="34" spans="1:15" s="29" customFormat="1" ht="16.5" customHeight="1" x14ac:dyDescent="0.25">
      <c r="A34" s="35"/>
      <c r="B34" s="202"/>
      <c r="C34" s="204"/>
      <c r="D34" s="165" t="s">
        <v>48</v>
      </c>
      <c r="E34" s="166"/>
      <c r="F34" s="61"/>
      <c r="G34" s="182" t="s">
        <v>47</v>
      </c>
      <c r="H34" s="183"/>
      <c r="I34" s="61"/>
      <c r="J34" s="225"/>
      <c r="K34" s="226"/>
    </row>
    <row r="35" spans="1:15" customFormat="1" ht="16.5" customHeight="1" x14ac:dyDescent="0.25">
      <c r="A35" s="33"/>
      <c r="B35" s="205" t="s">
        <v>46</v>
      </c>
      <c r="C35" s="206"/>
      <c r="D35" s="184">
        <f>K5</f>
        <v>0</v>
      </c>
      <c r="E35" s="185"/>
      <c r="F35" s="87" t="s">
        <v>33</v>
      </c>
      <c r="G35" s="161">
        <f>VLOOKUP(J28,Rates!A5:E40,5,FALSE)</f>
        <v>19.07</v>
      </c>
      <c r="H35" s="162"/>
      <c r="I35" s="87" t="s">
        <v>15</v>
      </c>
      <c r="J35" s="161">
        <f>(D31*G31)+(D33*G33)+(D35*G35)</f>
        <v>0</v>
      </c>
      <c r="K35" s="162"/>
    </row>
    <row r="36" spans="1:15" s="29" customFormat="1" ht="13.8" x14ac:dyDescent="0.25">
      <c r="A36" s="35"/>
      <c r="B36" s="202"/>
      <c r="C36" s="204"/>
      <c r="D36" s="165" t="s">
        <v>45</v>
      </c>
      <c r="E36" s="166"/>
      <c r="F36" s="61"/>
      <c r="G36" s="182" t="s">
        <v>44</v>
      </c>
      <c r="H36" s="183"/>
      <c r="I36" s="61"/>
      <c r="J36" s="182" t="s">
        <v>12</v>
      </c>
      <c r="K36" s="183"/>
    </row>
    <row r="37" spans="1:15" s="29" customFormat="1" ht="32.25" customHeight="1" x14ac:dyDescent="0.25">
      <c r="A37" s="35"/>
      <c r="B37" s="105" t="s">
        <v>67</v>
      </c>
      <c r="C37" s="202"/>
      <c r="D37" s="203"/>
      <c r="E37" s="203"/>
      <c r="F37" s="203"/>
      <c r="G37" s="203"/>
      <c r="H37" s="203"/>
      <c r="I37" s="203"/>
      <c r="J37" s="203"/>
      <c r="K37" s="204"/>
    </row>
    <row r="38" spans="1:15" customFormat="1" ht="28.2" customHeight="1" x14ac:dyDescent="0.25">
      <c r="A38" s="33"/>
      <c r="B38" s="112">
        <f>IFERROR(ROUND((((D28*0.05)*D31)+((G28*0.05)*D33)+((J28*0.05)*D35))/G38,2),0)</f>
        <v>0</v>
      </c>
      <c r="C38" s="32"/>
      <c r="D38" s="161">
        <f>J35</f>
        <v>0</v>
      </c>
      <c r="E38" s="162"/>
      <c r="F38" s="63" t="s">
        <v>14</v>
      </c>
      <c r="G38" s="184">
        <f>G23</f>
        <v>0</v>
      </c>
      <c r="H38" s="185"/>
      <c r="I38" s="63" t="s">
        <v>15</v>
      </c>
      <c r="J38" s="161">
        <f>IF(G38&gt;0,ROUND(D38/G38,2),0)</f>
        <v>0</v>
      </c>
      <c r="K38" s="162"/>
      <c r="M38" s="79"/>
    </row>
    <row r="39" spans="1:15" s="29" customFormat="1" ht="13.8" x14ac:dyDescent="0.25">
      <c r="A39" s="35"/>
      <c r="B39" s="207"/>
      <c r="C39" s="208"/>
      <c r="D39" s="165" t="s">
        <v>43</v>
      </c>
      <c r="E39" s="166"/>
      <c r="F39" s="62"/>
      <c r="G39" s="182" t="s">
        <v>42</v>
      </c>
      <c r="H39" s="183"/>
      <c r="I39" s="62"/>
      <c r="J39" s="64" t="s">
        <v>13</v>
      </c>
      <c r="K39" s="66" t="s">
        <v>17</v>
      </c>
    </row>
    <row r="40" spans="1:15" x14ac:dyDescent="0.25">
      <c r="A40" s="159"/>
      <c r="B40" s="160"/>
      <c r="C40" s="160"/>
      <c r="D40" s="160"/>
      <c r="E40" s="160"/>
      <c r="F40" s="160"/>
      <c r="G40" s="160"/>
      <c r="H40" s="160"/>
      <c r="I40" s="160"/>
      <c r="J40" s="160"/>
      <c r="K40" s="160"/>
      <c r="L40" s="160"/>
    </row>
    <row r="41" spans="1:15" ht="28.2" customHeight="1" x14ac:dyDescent="0.25">
      <c r="A41" s="28"/>
      <c r="B41" s="152" t="s">
        <v>41</v>
      </c>
      <c r="C41" s="153"/>
      <c r="D41" s="153"/>
      <c r="E41" s="153"/>
      <c r="F41" s="153"/>
      <c r="G41" s="153"/>
      <c r="H41" s="153"/>
      <c r="I41" s="153"/>
      <c r="J41" s="153"/>
      <c r="K41" s="154"/>
      <c r="L41"/>
      <c r="M41"/>
      <c r="N41"/>
      <c r="O41"/>
    </row>
    <row r="42" spans="1:15" x14ac:dyDescent="0.25">
      <c r="A42" s="28"/>
      <c r="B42" s="159"/>
      <c r="C42" s="160"/>
      <c r="D42" s="160"/>
      <c r="E42" s="160"/>
      <c r="F42" s="160"/>
      <c r="G42" s="160"/>
      <c r="H42" s="160"/>
      <c r="I42" s="160"/>
      <c r="J42" s="160"/>
      <c r="K42" s="167"/>
    </row>
    <row r="43" spans="1:15" customFormat="1" ht="28.2" customHeight="1" x14ac:dyDescent="0.25">
      <c r="A43" s="33"/>
      <c r="B43" s="214"/>
      <c r="C43" s="215"/>
      <c r="D43" s="161">
        <f>J38</f>
        <v>0</v>
      </c>
      <c r="E43" s="162"/>
      <c r="F43" s="63" t="s">
        <v>33</v>
      </c>
      <c r="G43" s="227">
        <v>0.9</v>
      </c>
      <c r="H43" s="164"/>
      <c r="I43" s="63" t="s">
        <v>15</v>
      </c>
      <c r="J43" s="161">
        <f>ROUND(D43*G43,2)</f>
        <v>0</v>
      </c>
      <c r="K43" s="162"/>
    </row>
    <row r="44" spans="1:15" s="29" customFormat="1" ht="13.8" x14ac:dyDescent="0.25">
      <c r="A44" s="35"/>
      <c r="B44" s="216"/>
      <c r="C44" s="217"/>
      <c r="D44" s="165" t="s">
        <v>40</v>
      </c>
      <c r="E44" s="166"/>
      <c r="F44" s="62"/>
      <c r="G44" s="182"/>
      <c r="H44" s="183"/>
      <c r="I44" s="62"/>
      <c r="J44" s="64" t="s">
        <v>26</v>
      </c>
      <c r="K44" s="66" t="s">
        <v>39</v>
      </c>
    </row>
    <row r="45" spans="1:15" x14ac:dyDescent="0.25">
      <c r="A45" s="28"/>
      <c r="B45" s="133"/>
      <c r="C45" s="133"/>
      <c r="D45" s="133"/>
      <c r="E45" s="133"/>
      <c r="F45" s="133"/>
      <c r="G45" s="133"/>
      <c r="H45" s="133"/>
      <c r="I45" s="133"/>
      <c r="J45" s="133"/>
      <c r="K45" s="133"/>
      <c r="L45" s="27"/>
    </row>
    <row r="46" spans="1:15" ht="28.2" customHeight="1" x14ac:dyDescent="0.25">
      <c r="A46" s="28"/>
      <c r="B46" s="152" t="s">
        <v>38</v>
      </c>
      <c r="C46" s="153"/>
      <c r="D46" s="153"/>
      <c r="E46" s="153"/>
      <c r="F46" s="153"/>
      <c r="G46" s="153"/>
      <c r="H46" s="153"/>
      <c r="I46" s="153"/>
      <c r="J46" s="153"/>
      <c r="K46" s="154"/>
      <c r="L46"/>
      <c r="M46"/>
      <c r="N46"/>
      <c r="O46"/>
    </row>
    <row r="47" spans="1:15" x14ac:dyDescent="0.25">
      <c r="A47" s="28"/>
      <c r="B47" s="159"/>
      <c r="C47" s="160"/>
      <c r="D47" s="160"/>
      <c r="E47" s="160"/>
      <c r="F47" s="160"/>
      <c r="G47" s="160"/>
      <c r="H47" s="160"/>
      <c r="I47" s="160"/>
      <c r="J47" s="160"/>
      <c r="K47" s="167"/>
    </row>
    <row r="48" spans="1:15" customFormat="1" ht="28.2" customHeight="1" x14ac:dyDescent="0.25">
      <c r="A48" s="33"/>
      <c r="B48" s="214"/>
      <c r="C48" s="215"/>
      <c r="D48" s="161">
        <f>J43</f>
        <v>0</v>
      </c>
      <c r="E48" s="162"/>
      <c r="F48" s="63" t="s">
        <v>37</v>
      </c>
      <c r="G48" s="163">
        <f>J23</f>
        <v>0</v>
      </c>
      <c r="H48" s="164"/>
      <c r="I48" s="63" t="s">
        <v>15</v>
      </c>
      <c r="J48" s="161">
        <f>IFERROR(IF((D48-G48)&gt;B38,B38,(D48-G48)),0)</f>
        <v>0</v>
      </c>
      <c r="K48" s="162"/>
      <c r="N48" s="25"/>
      <c r="O48" s="25"/>
    </row>
    <row r="49" spans="1:12" s="29" customFormat="1" ht="13.8" x14ac:dyDescent="0.25">
      <c r="A49" s="35"/>
      <c r="B49" s="214"/>
      <c r="C49" s="215"/>
      <c r="D49" s="165" t="s">
        <v>36</v>
      </c>
      <c r="E49" s="166"/>
      <c r="F49" s="61"/>
      <c r="G49" s="182" t="s">
        <v>35</v>
      </c>
      <c r="H49" s="183"/>
      <c r="I49" s="61"/>
      <c r="J49" s="64" t="s">
        <v>27</v>
      </c>
      <c r="K49" s="65" t="s">
        <v>34</v>
      </c>
    </row>
    <row r="50" spans="1:12" customFormat="1" ht="28.2" customHeight="1" x14ac:dyDescent="0.25">
      <c r="A50" s="33"/>
      <c r="B50" s="214"/>
      <c r="C50" s="215"/>
      <c r="D50" s="161">
        <f>IF(J48&gt;0,J48,0)</f>
        <v>0</v>
      </c>
      <c r="E50" s="162"/>
      <c r="F50" s="31" t="s">
        <v>33</v>
      </c>
      <c r="G50" s="238"/>
      <c r="H50" s="239"/>
      <c r="I50" s="31" t="s">
        <v>15</v>
      </c>
      <c r="J50" s="161">
        <f>ROUND(D50*G50,2)</f>
        <v>0</v>
      </c>
      <c r="K50" s="162"/>
    </row>
    <row r="51" spans="1:12" s="29" customFormat="1" ht="13.8" x14ac:dyDescent="0.25">
      <c r="A51" s="35"/>
      <c r="B51" s="216"/>
      <c r="C51" s="217"/>
      <c r="D51" s="165" t="s">
        <v>32</v>
      </c>
      <c r="E51" s="166"/>
      <c r="F51" s="30"/>
      <c r="G51" s="182" t="s">
        <v>31</v>
      </c>
      <c r="H51" s="183"/>
      <c r="I51" s="30"/>
      <c r="J51" s="64" t="s">
        <v>30</v>
      </c>
      <c r="K51" s="65" t="s">
        <v>29</v>
      </c>
    </row>
    <row r="52" spans="1:12" s="29" customFormat="1" ht="13.8" x14ac:dyDescent="0.25">
      <c r="A52" s="75"/>
      <c r="B52" s="107"/>
      <c r="C52" s="107"/>
      <c r="D52" s="76"/>
      <c r="E52" s="76"/>
      <c r="F52" s="34"/>
      <c r="G52" s="77"/>
      <c r="H52" s="77"/>
      <c r="I52" s="34"/>
      <c r="J52" s="78"/>
      <c r="K52" s="78"/>
      <c r="L52" s="75"/>
    </row>
    <row r="53" spans="1:12" s="29" customFormat="1" ht="14.25" customHeight="1" x14ac:dyDescent="0.25">
      <c r="A53" s="75"/>
      <c r="B53" s="109"/>
      <c r="C53" s="212" t="s">
        <v>68</v>
      </c>
      <c r="D53" s="212"/>
      <c r="E53" s="212"/>
      <c r="F53" s="212"/>
      <c r="G53" s="212"/>
      <c r="H53" s="212"/>
      <c r="I53" s="212"/>
      <c r="J53" s="212"/>
      <c r="K53" s="213"/>
    </row>
    <row r="54" spans="1:12" s="29" customFormat="1" ht="13.8" x14ac:dyDescent="0.25">
      <c r="A54" s="75"/>
      <c r="B54" s="35"/>
      <c r="C54" s="103"/>
      <c r="D54" s="96"/>
      <c r="E54" s="96"/>
      <c r="F54" s="103"/>
      <c r="G54" s="96"/>
      <c r="H54" s="96"/>
      <c r="I54" s="103"/>
      <c r="J54" s="96"/>
      <c r="K54" s="102"/>
    </row>
    <row r="55" spans="1:12" s="29" customFormat="1" ht="28.5" customHeight="1" x14ac:dyDescent="0.25">
      <c r="A55" s="75"/>
      <c r="B55" s="35"/>
      <c r="C55" s="101"/>
      <c r="D55" s="230">
        <f>J50</f>
        <v>0</v>
      </c>
      <c r="E55" s="231"/>
      <c r="F55" s="232" t="s">
        <v>14</v>
      </c>
      <c r="G55" s="234">
        <f>J35</f>
        <v>0</v>
      </c>
      <c r="H55" s="235"/>
      <c r="I55" s="232" t="s">
        <v>15</v>
      </c>
      <c r="J55" s="236">
        <f>IFERROR(SUM(D55/G55),0)</f>
        <v>0</v>
      </c>
      <c r="K55" s="237"/>
    </row>
    <row r="56" spans="1:12" s="29" customFormat="1" ht="13.8" x14ac:dyDescent="0.25">
      <c r="A56" s="75"/>
      <c r="B56" s="110"/>
      <c r="C56" s="102"/>
      <c r="D56" s="228" t="s">
        <v>99</v>
      </c>
      <c r="E56" s="229"/>
      <c r="F56" s="233"/>
      <c r="G56" s="228" t="s">
        <v>101</v>
      </c>
      <c r="H56" s="229"/>
      <c r="I56" s="233"/>
      <c r="J56" s="228" t="s">
        <v>69</v>
      </c>
      <c r="K56" s="229"/>
    </row>
    <row r="57" spans="1:12" s="29" customFormat="1" ht="13.8" x14ac:dyDescent="0.25">
      <c r="A57" s="75"/>
      <c r="B57" s="75"/>
      <c r="C57" s="96"/>
      <c r="D57" s="96"/>
      <c r="E57" s="96"/>
      <c r="F57" s="96"/>
      <c r="G57" s="96"/>
      <c r="H57" s="96"/>
      <c r="I57" s="96"/>
      <c r="J57" s="96"/>
      <c r="K57" s="96"/>
      <c r="L57" s="75"/>
    </row>
    <row r="58" spans="1:12" ht="40.950000000000003" customHeight="1" x14ac:dyDescent="0.25">
      <c r="B58" s="139" t="s">
        <v>127</v>
      </c>
      <c r="C58" s="140"/>
      <c r="D58" s="140"/>
      <c r="E58" s="140"/>
      <c r="F58" s="140"/>
      <c r="G58" s="140"/>
      <c r="H58" s="140"/>
      <c r="I58" s="140"/>
      <c r="J58" s="140"/>
      <c r="K58" s="141"/>
    </row>
    <row r="59" spans="1:12" x14ac:dyDescent="0.25">
      <c r="A59" s="28"/>
      <c r="B59" s="27"/>
      <c r="C59" s="27"/>
      <c r="D59" s="27"/>
      <c r="E59" s="27"/>
      <c r="F59" s="27"/>
      <c r="G59" s="27"/>
      <c r="H59" s="27"/>
      <c r="I59" s="27"/>
      <c r="J59" s="27"/>
      <c r="K59" s="27"/>
      <c r="L59" s="27"/>
    </row>
    <row r="60" spans="1:12" s="26" customFormat="1" ht="61.2" customHeight="1" x14ac:dyDescent="0.25">
      <c r="B60" s="139" t="s">
        <v>28</v>
      </c>
      <c r="C60" s="140"/>
      <c r="D60" s="140"/>
      <c r="E60" s="140"/>
      <c r="F60" s="140"/>
      <c r="G60" s="140"/>
      <c r="H60" s="140"/>
      <c r="I60" s="140"/>
      <c r="J60" s="140"/>
      <c r="K60" s="141"/>
    </row>
  </sheetData>
  <sheetProtection algorithmName="SHA-512" hashValue="oXl3EhHvcuyHQeI7yq8Vj/MKFXMIC8DaksrYlgchjtAgnTrYn1kN+jq1gV8MscaaDByIMEfop1etHqOFQqGMRA==" saltValue="zCD9hKBFNCmErsvU78QQyQ==" spinCount="100000" sheet="1" objects="1" scenarios="1"/>
  <mergeCells count="115">
    <mergeCell ref="G56:H56"/>
    <mergeCell ref="D56:E56"/>
    <mergeCell ref="J56:K56"/>
    <mergeCell ref="B58:K58"/>
    <mergeCell ref="B60:K60"/>
    <mergeCell ref="G50:H50"/>
    <mergeCell ref="J50:K50"/>
    <mergeCell ref="D51:E51"/>
    <mergeCell ref="G51:H51"/>
    <mergeCell ref="C53:K53"/>
    <mergeCell ref="D55:E55"/>
    <mergeCell ref="F55:F56"/>
    <mergeCell ref="G55:H55"/>
    <mergeCell ref="I55:I56"/>
    <mergeCell ref="J55:K55"/>
    <mergeCell ref="B45:K45"/>
    <mergeCell ref="B46:K46"/>
    <mergeCell ref="B47:K47"/>
    <mergeCell ref="B48:C51"/>
    <mergeCell ref="D48:E48"/>
    <mergeCell ref="G48:H48"/>
    <mergeCell ref="J48:K48"/>
    <mergeCell ref="D49:E49"/>
    <mergeCell ref="G49:H49"/>
    <mergeCell ref="D50:E50"/>
    <mergeCell ref="A40:L40"/>
    <mergeCell ref="B41:K41"/>
    <mergeCell ref="B42:K42"/>
    <mergeCell ref="B43:C44"/>
    <mergeCell ref="D43:E43"/>
    <mergeCell ref="G43:H43"/>
    <mergeCell ref="J43:K43"/>
    <mergeCell ref="D44:E44"/>
    <mergeCell ref="G44:H44"/>
    <mergeCell ref="D38:E38"/>
    <mergeCell ref="G38:H38"/>
    <mergeCell ref="J38:K38"/>
    <mergeCell ref="B39:C39"/>
    <mergeCell ref="D39:E39"/>
    <mergeCell ref="G39:H39"/>
    <mergeCell ref="J35:K35"/>
    <mergeCell ref="B36:C36"/>
    <mergeCell ref="D36:E36"/>
    <mergeCell ref="G36:H36"/>
    <mergeCell ref="J36:K36"/>
    <mergeCell ref="C37:K37"/>
    <mergeCell ref="B35:C35"/>
    <mergeCell ref="D35:E35"/>
    <mergeCell ref="G35:H35"/>
    <mergeCell ref="J28:K28"/>
    <mergeCell ref="B29:K29"/>
    <mergeCell ref="B30:C30"/>
    <mergeCell ref="D30:E30"/>
    <mergeCell ref="G30:H30"/>
    <mergeCell ref="J30:K34"/>
    <mergeCell ref="B31:C31"/>
    <mergeCell ref="B34:C34"/>
    <mergeCell ref="D34:E34"/>
    <mergeCell ref="G34:H34"/>
    <mergeCell ref="D31:E31"/>
    <mergeCell ref="G31:H31"/>
    <mergeCell ref="B32:C32"/>
    <mergeCell ref="D32:E32"/>
    <mergeCell ref="G32:H32"/>
    <mergeCell ref="B33:C33"/>
    <mergeCell ref="D33:E33"/>
    <mergeCell ref="G33:H33"/>
    <mergeCell ref="B28:C28"/>
    <mergeCell ref="D28:E28"/>
    <mergeCell ref="G28:H28"/>
    <mergeCell ref="B25:K25"/>
    <mergeCell ref="B26:K26"/>
    <mergeCell ref="B27:C27"/>
    <mergeCell ref="D27:E27"/>
    <mergeCell ref="G27:H27"/>
    <mergeCell ref="J27:K27"/>
    <mergeCell ref="B23:C23"/>
    <mergeCell ref="D23:E23"/>
    <mergeCell ref="G23:H23"/>
    <mergeCell ref="J23:K23"/>
    <mergeCell ref="B24:C24"/>
    <mergeCell ref="D24:E24"/>
    <mergeCell ref="G24:H24"/>
    <mergeCell ref="J24:K24"/>
    <mergeCell ref="B18:I18"/>
    <mergeCell ref="J18:K18"/>
    <mergeCell ref="B19:K19"/>
    <mergeCell ref="B20:K20"/>
    <mergeCell ref="B21:K21"/>
    <mergeCell ref="B22:C22"/>
    <mergeCell ref="D22:E22"/>
    <mergeCell ref="G22:H22"/>
    <mergeCell ref="J22:K22"/>
    <mergeCell ref="B12:I12"/>
    <mergeCell ref="B13:I13"/>
    <mergeCell ref="B14:K14"/>
    <mergeCell ref="B15:I15"/>
    <mergeCell ref="B16:I16"/>
    <mergeCell ref="B17:I17"/>
    <mergeCell ref="B6:K6"/>
    <mergeCell ref="B7:K7"/>
    <mergeCell ref="B8:K8"/>
    <mergeCell ref="B9:K9"/>
    <mergeCell ref="B10:I10"/>
    <mergeCell ref="B11:I11"/>
    <mergeCell ref="B1:K1"/>
    <mergeCell ref="B2:K2"/>
    <mergeCell ref="B3:K3"/>
    <mergeCell ref="B4:C4"/>
    <mergeCell ref="D4:E4"/>
    <mergeCell ref="F4:F5"/>
    <mergeCell ref="G4:H4"/>
    <mergeCell ref="I4:I5"/>
    <mergeCell ref="J4:K4"/>
    <mergeCell ref="B5:C5"/>
  </mergeCells>
  <pageMargins left="0.7" right="0.7" top="0.75" bottom="0.75" header="0.3" footer="0.3"/>
  <pageSetup scale="85" orientation="portrait" r:id="rId1"/>
  <headerFooter>
    <oddFooter>&amp;C&amp;A&amp;R&amp;N</oddFooter>
  </headerFooter>
  <rowBreaks count="1" manualBreakCount="1">
    <brk id="2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17AC1-6FCA-45A7-A168-FB8573D15D15}">
  <dimension ref="A1:O60"/>
  <sheetViews>
    <sheetView workbookViewId="0"/>
  </sheetViews>
  <sheetFormatPr defaultColWidth="9.109375" defaultRowHeight="13.2" x14ac:dyDescent="0.25"/>
  <cols>
    <col min="1" max="1" width="3.88671875" style="25" customWidth="1"/>
    <col min="2" max="2" width="20.44140625" style="25" customWidth="1"/>
    <col min="3" max="3" width="5.109375" style="25" customWidth="1"/>
    <col min="4" max="4" width="5.6640625" style="25" customWidth="1"/>
    <col min="5" max="5" width="15.33203125" style="25" customWidth="1"/>
    <col min="6" max="6" width="3.88671875" style="25" customWidth="1"/>
    <col min="7" max="7" width="5" style="25" customWidth="1"/>
    <col min="8" max="8" width="16.44140625" style="25" customWidth="1"/>
    <col min="9" max="9" width="3.6640625" style="25" customWidth="1"/>
    <col min="10" max="10" width="5" style="25" customWidth="1"/>
    <col min="11" max="11" width="17.44140625" style="25" customWidth="1"/>
    <col min="12" max="16384" width="9.109375" style="25"/>
  </cols>
  <sheetData>
    <row r="1" spans="1:15" ht="114" customHeight="1" x14ac:dyDescent="0.25">
      <c r="B1" s="134" t="s">
        <v>123</v>
      </c>
      <c r="C1" s="135"/>
      <c r="D1" s="135"/>
      <c r="E1" s="135"/>
      <c r="F1" s="135"/>
      <c r="G1" s="135"/>
      <c r="H1" s="135"/>
      <c r="I1" s="135"/>
      <c r="J1" s="135"/>
      <c r="K1" s="136"/>
      <c r="L1"/>
      <c r="M1"/>
    </row>
    <row r="2" spans="1:15" ht="12.6" customHeight="1" x14ac:dyDescent="0.25">
      <c r="A2" s="28"/>
      <c r="B2" s="133"/>
      <c r="C2" s="133"/>
      <c r="D2" s="133"/>
      <c r="E2" s="133"/>
      <c r="F2" s="133"/>
      <c r="G2" s="133"/>
      <c r="H2" s="133"/>
      <c r="I2" s="133"/>
      <c r="J2" s="133"/>
      <c r="K2" s="133"/>
      <c r="L2" s="27"/>
    </row>
    <row r="3" spans="1:15" customFormat="1" ht="28.2" customHeight="1" x14ac:dyDescent="0.25">
      <c r="A3" s="33"/>
      <c r="B3" s="152" t="s">
        <v>110</v>
      </c>
      <c r="C3" s="153"/>
      <c r="D3" s="153"/>
      <c r="E3" s="153"/>
      <c r="F3" s="153"/>
      <c r="G3" s="153"/>
      <c r="H3" s="153"/>
      <c r="I3" s="153"/>
      <c r="J3" s="153"/>
      <c r="K3" s="154"/>
    </row>
    <row r="4" spans="1:15" customFormat="1" ht="15" x14ac:dyDescent="0.25">
      <c r="A4" s="33"/>
      <c r="B4" s="159"/>
      <c r="C4" s="160"/>
      <c r="D4" s="155" t="s">
        <v>52</v>
      </c>
      <c r="E4" s="156"/>
      <c r="F4" s="137"/>
      <c r="G4" s="155" t="s">
        <v>49</v>
      </c>
      <c r="H4" s="156"/>
      <c r="I4" s="137"/>
      <c r="J4" s="155" t="s">
        <v>46</v>
      </c>
      <c r="K4" s="156"/>
    </row>
    <row r="5" spans="1:15" customFormat="1" ht="29.25" customHeight="1" x14ac:dyDescent="0.25">
      <c r="A5" s="33"/>
      <c r="B5" s="157" t="s">
        <v>107</v>
      </c>
      <c r="C5" s="158"/>
      <c r="D5" s="52" t="s">
        <v>0</v>
      </c>
      <c r="E5" s="54"/>
      <c r="F5" s="138"/>
      <c r="G5" s="52" t="s">
        <v>1</v>
      </c>
      <c r="H5" s="54"/>
      <c r="I5" s="138"/>
      <c r="J5" s="52" t="s">
        <v>2</v>
      </c>
      <c r="K5" s="54"/>
    </row>
    <row r="6" spans="1:15" x14ac:dyDescent="0.25">
      <c r="A6" s="27"/>
      <c r="B6" s="133"/>
      <c r="C6" s="133"/>
      <c r="D6" s="133"/>
      <c r="E6" s="133"/>
      <c r="F6" s="133"/>
      <c r="G6" s="133"/>
      <c r="H6" s="133"/>
      <c r="I6" s="133"/>
      <c r="J6" s="133"/>
      <c r="K6" s="133"/>
      <c r="L6" s="27"/>
    </row>
    <row r="7" spans="1:15" ht="28.2" customHeight="1" x14ac:dyDescent="0.25">
      <c r="A7" s="51"/>
      <c r="B7" s="142"/>
      <c r="C7" s="143"/>
      <c r="D7" s="143"/>
      <c r="E7" s="143"/>
      <c r="F7" s="143"/>
      <c r="G7" s="143"/>
      <c r="H7" s="143"/>
      <c r="I7" s="143"/>
      <c r="J7" s="143"/>
      <c r="K7" s="144"/>
      <c r="L7"/>
      <c r="M7"/>
      <c r="N7"/>
      <c r="O7"/>
    </row>
    <row r="8" spans="1:15" s="42" customFormat="1" ht="11.4" customHeight="1" x14ac:dyDescent="0.25">
      <c r="A8" s="44"/>
      <c r="B8" s="145"/>
      <c r="C8" s="146"/>
      <c r="D8" s="146"/>
      <c r="E8" s="146"/>
      <c r="F8" s="146"/>
      <c r="G8" s="146"/>
      <c r="H8" s="146"/>
      <c r="I8" s="146"/>
      <c r="J8" s="146"/>
      <c r="K8" s="147"/>
      <c r="L8"/>
      <c r="M8"/>
      <c r="N8"/>
      <c r="O8"/>
    </row>
    <row r="9" spans="1:15" s="47" customFormat="1" ht="28.2" customHeight="1" x14ac:dyDescent="0.25">
      <c r="A9" s="48"/>
      <c r="B9" s="149" t="s">
        <v>60</v>
      </c>
      <c r="C9" s="150"/>
      <c r="D9" s="150"/>
      <c r="E9" s="150"/>
      <c r="F9" s="150"/>
      <c r="G9" s="150"/>
      <c r="H9" s="150"/>
      <c r="I9" s="150"/>
      <c r="J9" s="150"/>
      <c r="K9" s="151"/>
      <c r="L9"/>
      <c r="M9"/>
      <c r="N9"/>
      <c r="O9"/>
    </row>
    <row r="10" spans="1:15" s="47" customFormat="1" ht="28.2" customHeight="1" x14ac:dyDescent="0.25">
      <c r="A10" s="48"/>
      <c r="B10" s="148" t="s">
        <v>87</v>
      </c>
      <c r="C10" s="148"/>
      <c r="D10" s="148"/>
      <c r="E10" s="148"/>
      <c r="F10" s="148"/>
      <c r="G10" s="148"/>
      <c r="H10" s="148"/>
      <c r="I10" s="148"/>
      <c r="J10" s="45" t="s">
        <v>3</v>
      </c>
      <c r="K10" s="55">
        <f>'Wages, Taxes and Workers'' Comp'!E11</f>
        <v>0</v>
      </c>
      <c r="L10"/>
      <c r="M10"/>
      <c r="N10"/>
      <c r="O10"/>
    </row>
    <row r="11" spans="1:15" s="42" customFormat="1" ht="16.5" customHeight="1" x14ac:dyDescent="0.25">
      <c r="A11" s="44"/>
      <c r="B11" s="148" t="s">
        <v>80</v>
      </c>
      <c r="C11" s="148"/>
      <c r="D11" s="148"/>
      <c r="E11" s="148"/>
      <c r="F11" s="148"/>
      <c r="G11" s="148"/>
      <c r="H11" s="148"/>
      <c r="I11" s="148"/>
      <c r="J11" s="45" t="s">
        <v>4</v>
      </c>
      <c r="K11" s="43"/>
      <c r="L11" s="46"/>
    </row>
    <row r="12" spans="1:15" s="42" customFormat="1" ht="16.5" customHeight="1" x14ac:dyDescent="0.25">
      <c r="A12" s="44"/>
      <c r="B12" s="168" t="s">
        <v>81</v>
      </c>
      <c r="C12" s="169"/>
      <c r="D12" s="169"/>
      <c r="E12" s="169"/>
      <c r="F12" s="169"/>
      <c r="G12" s="169"/>
      <c r="H12" s="169"/>
      <c r="I12" s="170"/>
      <c r="J12" s="45" t="s">
        <v>5</v>
      </c>
      <c r="K12" s="50"/>
      <c r="L12" s="39"/>
    </row>
    <row r="13" spans="1:15" s="42" customFormat="1" ht="16.5" customHeight="1" x14ac:dyDescent="0.25">
      <c r="A13" s="44"/>
      <c r="B13" s="168" t="s">
        <v>82</v>
      </c>
      <c r="C13" s="169"/>
      <c r="D13" s="169"/>
      <c r="E13" s="169"/>
      <c r="F13" s="169"/>
      <c r="G13" s="169"/>
      <c r="H13" s="169"/>
      <c r="I13" s="170"/>
      <c r="J13" s="45" t="s">
        <v>6</v>
      </c>
      <c r="K13" s="50"/>
      <c r="L13" s="49"/>
    </row>
    <row r="14" spans="1:15" s="47" customFormat="1" ht="18.600000000000001" customHeight="1" x14ac:dyDescent="0.25">
      <c r="A14" s="48"/>
      <c r="B14" s="171" t="s">
        <v>59</v>
      </c>
      <c r="C14" s="172"/>
      <c r="D14" s="172"/>
      <c r="E14" s="172"/>
      <c r="F14" s="172"/>
      <c r="G14" s="172"/>
      <c r="H14" s="172"/>
      <c r="I14" s="172"/>
      <c r="J14" s="172"/>
      <c r="K14" s="173"/>
      <c r="L14"/>
      <c r="M14"/>
      <c r="N14"/>
      <c r="O14"/>
    </row>
    <row r="15" spans="1:15" s="42" customFormat="1" ht="27.75" customHeight="1" x14ac:dyDescent="0.25">
      <c r="A15" s="44"/>
      <c r="B15" s="179" t="s">
        <v>97</v>
      </c>
      <c r="C15" s="180"/>
      <c r="D15" s="180"/>
      <c r="E15" s="180"/>
      <c r="F15" s="180"/>
      <c r="G15" s="180"/>
      <c r="H15" s="180"/>
      <c r="I15" s="181"/>
      <c r="J15" s="56" t="s">
        <v>7</v>
      </c>
      <c r="K15" s="55">
        <f>IFERROR(ROUND('Wages, Taxes and Workers'' Comp'!E20*('Wages, Taxes and Workers'' Comp'!E11/'Wages, Taxes and Workers'' Comp'!E13),0),0)</f>
        <v>0</v>
      </c>
      <c r="L15" s="46"/>
    </row>
    <row r="16" spans="1:15" s="42" customFormat="1" ht="9" customHeight="1" x14ac:dyDescent="0.25">
      <c r="A16" s="44"/>
      <c r="B16" s="209"/>
      <c r="C16" s="210"/>
      <c r="D16" s="210"/>
      <c r="E16" s="210"/>
      <c r="F16" s="210"/>
      <c r="G16" s="210"/>
      <c r="H16" s="210"/>
      <c r="I16" s="211"/>
      <c r="J16" s="56"/>
      <c r="K16" s="55"/>
      <c r="L16" s="39"/>
    </row>
    <row r="17" spans="1:15" s="38" customFormat="1" ht="16.5" customHeight="1" x14ac:dyDescent="0.25">
      <c r="A17" s="41"/>
      <c r="B17" s="174" t="s">
        <v>57</v>
      </c>
      <c r="C17" s="175"/>
      <c r="D17" s="175"/>
      <c r="E17" s="175"/>
      <c r="F17" s="175"/>
      <c r="G17" s="175"/>
      <c r="H17" s="175"/>
      <c r="I17" s="176"/>
      <c r="J17" s="57" t="s">
        <v>11</v>
      </c>
      <c r="K17" s="40">
        <f>SUM(K10:K16)</f>
        <v>0</v>
      </c>
      <c r="L17" s="39"/>
    </row>
    <row r="18" spans="1:15" s="38" customFormat="1" ht="16.5" customHeight="1" x14ac:dyDescent="0.3">
      <c r="A18" s="41"/>
      <c r="B18" s="186"/>
      <c r="C18" s="186"/>
      <c r="D18" s="186"/>
      <c r="E18" s="186"/>
      <c r="F18" s="186"/>
      <c r="G18" s="186"/>
      <c r="H18" s="186"/>
      <c r="I18" s="187"/>
      <c r="J18" s="177" t="s">
        <v>126</v>
      </c>
      <c r="K18" s="178"/>
      <c r="L18" s="39"/>
    </row>
    <row r="19" spans="1:15" x14ac:dyDescent="0.25">
      <c r="A19" s="27"/>
      <c r="B19" s="188"/>
      <c r="C19" s="188"/>
      <c r="D19" s="188"/>
      <c r="E19" s="188"/>
      <c r="F19" s="188"/>
      <c r="G19" s="188"/>
      <c r="H19" s="188"/>
      <c r="I19" s="188"/>
      <c r="J19" s="188"/>
      <c r="K19" s="188"/>
    </row>
    <row r="20" spans="1:15" ht="28.2" customHeight="1" x14ac:dyDescent="0.25">
      <c r="A20" s="51"/>
      <c r="B20" s="152" t="s">
        <v>78</v>
      </c>
      <c r="C20" s="153"/>
      <c r="D20" s="153"/>
      <c r="E20" s="153"/>
      <c r="F20" s="153"/>
      <c r="G20" s="153"/>
      <c r="H20" s="153"/>
      <c r="I20" s="153"/>
      <c r="J20" s="153"/>
      <c r="K20" s="154"/>
      <c r="L20"/>
      <c r="M20"/>
      <c r="N20"/>
      <c r="O20"/>
    </row>
    <row r="21" spans="1:15" x14ac:dyDescent="0.25">
      <c r="A21" s="28"/>
      <c r="B21" s="218"/>
      <c r="C21" s="219"/>
      <c r="D21" s="219"/>
      <c r="E21" s="219"/>
      <c r="F21" s="219"/>
      <c r="G21" s="219"/>
      <c r="H21" s="219"/>
      <c r="I21" s="219"/>
      <c r="J21" s="219"/>
      <c r="K21" s="220"/>
    </row>
    <row r="22" spans="1:15" customFormat="1" ht="27.6" customHeight="1" x14ac:dyDescent="0.25">
      <c r="A22" s="33"/>
      <c r="B22" s="218"/>
      <c r="C22" s="219"/>
      <c r="D22" s="192" t="s">
        <v>57</v>
      </c>
      <c r="E22" s="192"/>
      <c r="F22" s="58"/>
      <c r="G22" s="195" t="s">
        <v>116</v>
      </c>
      <c r="H22" s="195"/>
      <c r="I22" s="58"/>
      <c r="J22" s="193"/>
      <c r="K22" s="194"/>
    </row>
    <row r="23" spans="1:15" customFormat="1" ht="16.5" customHeight="1" x14ac:dyDescent="0.25">
      <c r="A23" s="33"/>
      <c r="B23" s="221" t="s">
        <v>56</v>
      </c>
      <c r="C23" s="222"/>
      <c r="D23" s="161">
        <f>K17</f>
        <v>0</v>
      </c>
      <c r="E23" s="162"/>
      <c r="F23" s="60" t="s">
        <v>14</v>
      </c>
      <c r="G23" s="184">
        <f>SUM(E5:K5)</f>
        <v>0</v>
      </c>
      <c r="H23" s="185"/>
      <c r="I23" s="61" t="s">
        <v>15</v>
      </c>
      <c r="J23" s="161">
        <f>IF(G23&gt;0,ROUND(D23/G23,2),)</f>
        <v>0</v>
      </c>
      <c r="K23" s="162"/>
    </row>
    <row r="24" spans="1:15" s="29" customFormat="1" ht="16.5" customHeight="1" x14ac:dyDescent="0.25">
      <c r="A24" s="35"/>
      <c r="B24" s="223"/>
      <c r="C24" s="224"/>
      <c r="D24" s="182" t="s">
        <v>55</v>
      </c>
      <c r="E24" s="183"/>
      <c r="F24" s="62"/>
      <c r="G24" s="182" t="s">
        <v>42</v>
      </c>
      <c r="H24" s="183"/>
      <c r="I24" s="62"/>
      <c r="J24" s="182" t="s">
        <v>54</v>
      </c>
      <c r="K24" s="183"/>
    </row>
    <row r="25" spans="1:15" x14ac:dyDescent="0.25">
      <c r="A25" s="28"/>
      <c r="B25" s="189"/>
      <c r="C25" s="189"/>
      <c r="D25" s="189"/>
      <c r="E25" s="189"/>
      <c r="F25" s="189"/>
      <c r="G25" s="189"/>
      <c r="H25" s="189"/>
      <c r="I25" s="189"/>
      <c r="J25" s="189"/>
      <c r="K25" s="189"/>
      <c r="L25" s="27"/>
    </row>
    <row r="26" spans="1:15" ht="28.2" customHeight="1" thickBot="1" x14ac:dyDescent="0.3">
      <c r="A26" s="28"/>
      <c r="B26" s="152" t="s">
        <v>79</v>
      </c>
      <c r="C26" s="153"/>
      <c r="D26" s="153"/>
      <c r="E26" s="153"/>
      <c r="F26" s="153"/>
      <c r="G26" s="153"/>
      <c r="H26" s="153"/>
      <c r="I26" s="153"/>
      <c r="J26" s="153"/>
      <c r="K26" s="154"/>
      <c r="L26"/>
      <c r="M26"/>
      <c r="N26"/>
      <c r="O26"/>
    </row>
    <row r="27" spans="1:15" ht="13.2" customHeight="1" x14ac:dyDescent="0.25">
      <c r="A27" s="28"/>
      <c r="B27" s="200"/>
      <c r="C27" s="201"/>
      <c r="D27" s="196" t="s">
        <v>61</v>
      </c>
      <c r="E27" s="197"/>
      <c r="F27" s="71"/>
      <c r="G27" s="196" t="s">
        <v>62</v>
      </c>
      <c r="H27" s="197"/>
      <c r="I27" s="71"/>
      <c r="J27" s="196" t="s">
        <v>63</v>
      </c>
      <c r="K27" s="197"/>
      <c r="L27"/>
      <c r="M27"/>
      <c r="N27"/>
      <c r="O27"/>
    </row>
    <row r="28" spans="1:15" ht="28.2" customHeight="1" thickBot="1" x14ac:dyDescent="0.3">
      <c r="A28" s="28"/>
      <c r="B28" s="190" t="s">
        <v>102</v>
      </c>
      <c r="C28" s="191"/>
      <c r="D28" s="198"/>
      <c r="E28" s="199"/>
      <c r="F28" s="71"/>
      <c r="G28" s="198"/>
      <c r="H28" s="199"/>
      <c r="I28" s="71"/>
      <c r="J28" s="198"/>
      <c r="K28" s="199"/>
      <c r="L28"/>
      <c r="M28"/>
      <c r="N28"/>
      <c r="O28"/>
    </row>
    <row r="29" spans="1:15" x14ac:dyDescent="0.25">
      <c r="A29" s="28"/>
      <c r="B29" s="159"/>
      <c r="C29" s="160"/>
      <c r="D29" s="160"/>
      <c r="E29" s="160"/>
      <c r="F29" s="160"/>
      <c r="G29" s="160"/>
      <c r="H29" s="160"/>
      <c r="I29" s="160"/>
      <c r="J29" s="160"/>
      <c r="K29" s="167"/>
    </row>
    <row r="30" spans="1:15" customFormat="1" ht="15" x14ac:dyDescent="0.25">
      <c r="A30" s="33"/>
      <c r="B30" s="159"/>
      <c r="C30" s="160"/>
      <c r="D30" s="192" t="s">
        <v>64</v>
      </c>
      <c r="E30" s="192"/>
      <c r="F30" s="58"/>
      <c r="G30" s="192" t="s">
        <v>65</v>
      </c>
      <c r="H30" s="192"/>
      <c r="I30" s="58"/>
      <c r="J30" s="193"/>
      <c r="K30" s="194"/>
    </row>
    <row r="31" spans="1:15" customFormat="1" ht="16.5" customHeight="1" x14ac:dyDescent="0.25">
      <c r="A31" s="33"/>
      <c r="B31" s="205" t="s">
        <v>52</v>
      </c>
      <c r="C31" s="206"/>
      <c r="D31" s="184">
        <f>E5</f>
        <v>0</v>
      </c>
      <c r="E31" s="185"/>
      <c r="F31" s="87" t="s">
        <v>33</v>
      </c>
      <c r="G31" s="161">
        <f>VLOOKUP(D28,Rates!A5:E40,5,FALSE)</f>
        <v>19.07</v>
      </c>
      <c r="H31" s="162"/>
      <c r="I31" s="87" t="s">
        <v>16</v>
      </c>
      <c r="J31" s="193"/>
      <c r="K31" s="194"/>
    </row>
    <row r="32" spans="1:15" s="29" customFormat="1" ht="16.5" customHeight="1" x14ac:dyDescent="0.25">
      <c r="A32" s="35"/>
      <c r="B32" s="202"/>
      <c r="C32" s="204"/>
      <c r="D32" s="165" t="s">
        <v>51</v>
      </c>
      <c r="E32" s="166"/>
      <c r="F32" s="61"/>
      <c r="G32" s="182" t="s">
        <v>50</v>
      </c>
      <c r="H32" s="183"/>
      <c r="I32" s="61"/>
      <c r="J32" s="193"/>
      <c r="K32" s="194"/>
    </row>
    <row r="33" spans="1:15" customFormat="1" ht="16.5" customHeight="1" x14ac:dyDescent="0.25">
      <c r="A33" s="33"/>
      <c r="B33" s="205" t="s">
        <v>49</v>
      </c>
      <c r="C33" s="206"/>
      <c r="D33" s="184">
        <f>H5</f>
        <v>0</v>
      </c>
      <c r="E33" s="185"/>
      <c r="F33" s="87" t="s">
        <v>33</v>
      </c>
      <c r="G33" s="161">
        <f>VLOOKUP(G28,Rates!A5:E40,5,FALSE)</f>
        <v>19.07</v>
      </c>
      <c r="H33" s="162"/>
      <c r="I33" s="87" t="s">
        <v>16</v>
      </c>
      <c r="J33" s="193"/>
      <c r="K33" s="194"/>
    </row>
    <row r="34" spans="1:15" s="29" customFormat="1" ht="16.5" customHeight="1" x14ac:dyDescent="0.25">
      <c r="A34" s="35"/>
      <c r="B34" s="202"/>
      <c r="C34" s="204"/>
      <c r="D34" s="165" t="s">
        <v>48</v>
      </c>
      <c r="E34" s="166"/>
      <c r="F34" s="61"/>
      <c r="G34" s="182" t="s">
        <v>47</v>
      </c>
      <c r="H34" s="183"/>
      <c r="I34" s="61"/>
      <c r="J34" s="225"/>
      <c r="K34" s="226"/>
    </row>
    <row r="35" spans="1:15" customFormat="1" ht="16.5" customHeight="1" x14ac:dyDescent="0.25">
      <c r="A35" s="33"/>
      <c r="B35" s="205" t="s">
        <v>46</v>
      </c>
      <c r="C35" s="206"/>
      <c r="D35" s="184">
        <f>K5</f>
        <v>0</v>
      </c>
      <c r="E35" s="185"/>
      <c r="F35" s="87" t="s">
        <v>33</v>
      </c>
      <c r="G35" s="161">
        <f>VLOOKUP(J28,Rates!A5:E40,5,FALSE)</f>
        <v>19.07</v>
      </c>
      <c r="H35" s="162"/>
      <c r="I35" s="87" t="s">
        <v>15</v>
      </c>
      <c r="J35" s="161">
        <f>(D31*G31)+(D33*G33)+(D35*G35)</f>
        <v>0</v>
      </c>
      <c r="K35" s="162"/>
    </row>
    <row r="36" spans="1:15" s="29" customFormat="1" ht="13.8" x14ac:dyDescent="0.25">
      <c r="A36" s="35"/>
      <c r="B36" s="202"/>
      <c r="C36" s="204"/>
      <c r="D36" s="165" t="s">
        <v>45</v>
      </c>
      <c r="E36" s="166"/>
      <c r="F36" s="61"/>
      <c r="G36" s="182" t="s">
        <v>44</v>
      </c>
      <c r="H36" s="183"/>
      <c r="I36" s="61"/>
      <c r="J36" s="182" t="s">
        <v>12</v>
      </c>
      <c r="K36" s="183"/>
    </row>
    <row r="37" spans="1:15" s="29" customFormat="1" ht="32.25" customHeight="1" x14ac:dyDescent="0.25">
      <c r="A37" s="35"/>
      <c r="B37" s="105" t="s">
        <v>67</v>
      </c>
      <c r="C37" s="202"/>
      <c r="D37" s="203"/>
      <c r="E37" s="203"/>
      <c r="F37" s="203"/>
      <c r="G37" s="203"/>
      <c r="H37" s="203"/>
      <c r="I37" s="203"/>
      <c r="J37" s="203"/>
      <c r="K37" s="204"/>
    </row>
    <row r="38" spans="1:15" customFormat="1" ht="28.2" customHeight="1" x14ac:dyDescent="0.25">
      <c r="A38" s="33"/>
      <c r="B38" s="112">
        <f>IFERROR(ROUND((((D28*0.05)*D31)+((G28*0.05)*D33)+((J28*0.05)*D35))/G38,2),0)</f>
        <v>0</v>
      </c>
      <c r="C38" s="32"/>
      <c r="D38" s="161">
        <f>J35</f>
        <v>0</v>
      </c>
      <c r="E38" s="162"/>
      <c r="F38" s="63" t="s">
        <v>14</v>
      </c>
      <c r="G38" s="184">
        <f>G23</f>
        <v>0</v>
      </c>
      <c r="H38" s="185"/>
      <c r="I38" s="63" t="s">
        <v>15</v>
      </c>
      <c r="J38" s="161">
        <f>IF(G38&gt;0,ROUND(D38/G38,2),0)</f>
        <v>0</v>
      </c>
      <c r="K38" s="162"/>
      <c r="M38" s="79"/>
    </row>
    <row r="39" spans="1:15" s="29" customFormat="1" ht="13.8" x14ac:dyDescent="0.25">
      <c r="A39" s="35"/>
      <c r="B39" s="207"/>
      <c r="C39" s="208"/>
      <c r="D39" s="165" t="s">
        <v>43</v>
      </c>
      <c r="E39" s="166"/>
      <c r="F39" s="62"/>
      <c r="G39" s="182" t="s">
        <v>42</v>
      </c>
      <c r="H39" s="183"/>
      <c r="I39" s="62"/>
      <c r="J39" s="64" t="s">
        <v>13</v>
      </c>
      <c r="K39" s="66" t="s">
        <v>17</v>
      </c>
    </row>
    <row r="40" spans="1:15" x14ac:dyDescent="0.25">
      <c r="A40" s="159"/>
      <c r="B40" s="160"/>
      <c r="C40" s="160"/>
      <c r="D40" s="160"/>
      <c r="E40" s="160"/>
      <c r="F40" s="160"/>
      <c r="G40" s="160"/>
      <c r="H40" s="160"/>
      <c r="I40" s="160"/>
      <c r="J40" s="160"/>
      <c r="K40" s="160"/>
      <c r="L40" s="160"/>
    </row>
    <row r="41" spans="1:15" ht="28.2" customHeight="1" x14ac:dyDescent="0.25">
      <c r="A41" s="28"/>
      <c r="B41" s="152" t="s">
        <v>41</v>
      </c>
      <c r="C41" s="153"/>
      <c r="D41" s="153"/>
      <c r="E41" s="153"/>
      <c r="F41" s="153"/>
      <c r="G41" s="153"/>
      <c r="H41" s="153"/>
      <c r="I41" s="153"/>
      <c r="J41" s="153"/>
      <c r="K41" s="154"/>
      <c r="L41"/>
      <c r="M41"/>
      <c r="N41"/>
      <c r="O41"/>
    </row>
    <row r="42" spans="1:15" x14ac:dyDescent="0.25">
      <c r="A42" s="28"/>
      <c r="B42" s="159"/>
      <c r="C42" s="160"/>
      <c r="D42" s="160"/>
      <c r="E42" s="160"/>
      <c r="F42" s="160"/>
      <c r="G42" s="160"/>
      <c r="H42" s="160"/>
      <c r="I42" s="160"/>
      <c r="J42" s="160"/>
      <c r="K42" s="167"/>
    </row>
    <row r="43" spans="1:15" customFormat="1" ht="28.2" customHeight="1" x14ac:dyDescent="0.25">
      <c r="A43" s="33"/>
      <c r="B43" s="214"/>
      <c r="C43" s="215"/>
      <c r="D43" s="161">
        <f>J38</f>
        <v>0</v>
      </c>
      <c r="E43" s="162"/>
      <c r="F43" s="63" t="s">
        <v>33</v>
      </c>
      <c r="G43" s="227">
        <v>0.9</v>
      </c>
      <c r="H43" s="164"/>
      <c r="I43" s="63" t="s">
        <v>15</v>
      </c>
      <c r="J43" s="161">
        <f>ROUND(D43*G43,2)</f>
        <v>0</v>
      </c>
      <c r="K43" s="162"/>
      <c r="N43" s="25"/>
      <c r="O43" s="25"/>
    </row>
    <row r="44" spans="1:15" s="29" customFormat="1" ht="13.8" x14ac:dyDescent="0.25">
      <c r="A44" s="35"/>
      <c r="B44" s="216"/>
      <c r="C44" s="217"/>
      <c r="D44" s="165" t="s">
        <v>40</v>
      </c>
      <c r="E44" s="166"/>
      <c r="F44" s="62"/>
      <c r="G44" s="182"/>
      <c r="H44" s="183"/>
      <c r="I44" s="62"/>
      <c r="J44" s="64" t="s">
        <v>26</v>
      </c>
      <c r="K44" s="66" t="s">
        <v>39</v>
      </c>
    </row>
    <row r="45" spans="1:15" x14ac:dyDescent="0.25">
      <c r="A45" s="28"/>
      <c r="B45" s="133"/>
      <c r="C45" s="133"/>
      <c r="D45" s="133"/>
      <c r="E45" s="133"/>
      <c r="F45" s="133"/>
      <c r="G45" s="133"/>
      <c r="H45" s="133"/>
      <c r="I45" s="133"/>
      <c r="J45" s="133"/>
      <c r="K45" s="133"/>
      <c r="L45" s="27"/>
    </row>
    <row r="46" spans="1:15" ht="28.2" customHeight="1" x14ac:dyDescent="0.25">
      <c r="A46" s="28"/>
      <c r="B46" s="152" t="s">
        <v>38</v>
      </c>
      <c r="C46" s="153"/>
      <c r="D46" s="153"/>
      <c r="E46" s="153"/>
      <c r="F46" s="153"/>
      <c r="G46" s="153"/>
      <c r="H46" s="153"/>
      <c r="I46" s="153"/>
      <c r="J46" s="153"/>
      <c r="K46" s="154"/>
      <c r="L46"/>
      <c r="M46"/>
      <c r="N46"/>
      <c r="O46"/>
    </row>
    <row r="47" spans="1:15" x14ac:dyDescent="0.25">
      <c r="A47" s="28"/>
      <c r="B47" s="159"/>
      <c r="C47" s="160"/>
      <c r="D47" s="160"/>
      <c r="E47" s="160"/>
      <c r="F47" s="160"/>
      <c r="G47" s="160"/>
      <c r="H47" s="160"/>
      <c r="I47" s="160"/>
      <c r="J47" s="160"/>
      <c r="K47" s="167"/>
    </row>
    <row r="48" spans="1:15" customFormat="1" ht="28.2" customHeight="1" x14ac:dyDescent="0.25">
      <c r="A48" s="33"/>
      <c r="B48" s="214"/>
      <c r="C48" s="215"/>
      <c r="D48" s="161">
        <f>J43</f>
        <v>0</v>
      </c>
      <c r="E48" s="162"/>
      <c r="F48" s="63" t="s">
        <v>37</v>
      </c>
      <c r="G48" s="163">
        <f>J23</f>
        <v>0</v>
      </c>
      <c r="H48" s="164"/>
      <c r="I48" s="63" t="s">
        <v>15</v>
      </c>
      <c r="J48" s="161">
        <f>IFERROR(IF((D48-G48)&gt;B38,B38,(D48-G48)),0)</f>
        <v>0</v>
      </c>
      <c r="K48" s="162"/>
    </row>
    <row r="49" spans="1:12" s="29" customFormat="1" ht="13.8" x14ac:dyDescent="0.25">
      <c r="A49" s="35"/>
      <c r="B49" s="214"/>
      <c r="C49" s="215"/>
      <c r="D49" s="165" t="s">
        <v>36</v>
      </c>
      <c r="E49" s="166"/>
      <c r="F49" s="61"/>
      <c r="G49" s="182" t="s">
        <v>35</v>
      </c>
      <c r="H49" s="183"/>
      <c r="I49" s="61"/>
      <c r="J49" s="64" t="s">
        <v>27</v>
      </c>
      <c r="K49" s="65" t="s">
        <v>34</v>
      </c>
    </row>
    <row r="50" spans="1:12" customFormat="1" ht="28.2" customHeight="1" x14ac:dyDescent="0.25">
      <c r="A50" s="33"/>
      <c r="B50" s="214"/>
      <c r="C50" s="215"/>
      <c r="D50" s="161">
        <f>IF(J48&gt;0,J48,0)</f>
        <v>0</v>
      </c>
      <c r="E50" s="162"/>
      <c r="F50" s="31" t="s">
        <v>33</v>
      </c>
      <c r="G50" s="238"/>
      <c r="H50" s="239"/>
      <c r="I50" s="31" t="s">
        <v>15</v>
      </c>
      <c r="J50" s="161">
        <f>ROUND(D50*G50,2)</f>
        <v>0</v>
      </c>
      <c r="K50" s="162"/>
    </row>
    <row r="51" spans="1:12" s="29" customFormat="1" ht="13.8" x14ac:dyDescent="0.25">
      <c r="A51" s="35"/>
      <c r="B51" s="216"/>
      <c r="C51" s="217"/>
      <c r="D51" s="165" t="s">
        <v>32</v>
      </c>
      <c r="E51" s="166"/>
      <c r="F51" s="30"/>
      <c r="G51" s="182" t="s">
        <v>31</v>
      </c>
      <c r="H51" s="183"/>
      <c r="I51" s="30"/>
      <c r="J51" s="64" t="s">
        <v>30</v>
      </c>
      <c r="K51" s="65" t="s">
        <v>29</v>
      </c>
    </row>
    <row r="52" spans="1:12" s="29" customFormat="1" ht="13.8" x14ac:dyDescent="0.25">
      <c r="A52" s="75"/>
      <c r="B52" s="107"/>
      <c r="C52" s="107"/>
      <c r="D52" s="76"/>
      <c r="E52" s="76"/>
      <c r="F52" s="34"/>
      <c r="G52" s="77"/>
      <c r="H52" s="77"/>
      <c r="I52" s="34"/>
      <c r="J52" s="78"/>
      <c r="K52" s="78"/>
      <c r="L52" s="75"/>
    </row>
    <row r="53" spans="1:12" s="29" customFormat="1" ht="14.25" customHeight="1" x14ac:dyDescent="0.25">
      <c r="A53" s="75"/>
      <c r="B53" s="109"/>
      <c r="C53" s="212" t="s">
        <v>68</v>
      </c>
      <c r="D53" s="212"/>
      <c r="E53" s="212"/>
      <c r="F53" s="212"/>
      <c r="G53" s="212"/>
      <c r="H53" s="212"/>
      <c r="I53" s="212"/>
      <c r="J53" s="212"/>
      <c r="K53" s="213"/>
    </row>
    <row r="54" spans="1:12" s="29" customFormat="1" ht="13.8" x14ac:dyDescent="0.25">
      <c r="A54" s="75"/>
      <c r="B54" s="35"/>
      <c r="C54" s="103"/>
      <c r="D54" s="96"/>
      <c r="E54" s="96"/>
      <c r="F54" s="103"/>
      <c r="G54" s="96"/>
      <c r="H54" s="96"/>
      <c r="I54" s="103"/>
      <c r="J54" s="96"/>
      <c r="K54" s="102"/>
    </row>
    <row r="55" spans="1:12" s="29" customFormat="1" ht="26.25" customHeight="1" x14ac:dyDescent="0.25">
      <c r="A55" s="75"/>
      <c r="B55" s="35"/>
      <c r="C55" s="101"/>
      <c r="D55" s="230">
        <f>J50</f>
        <v>0</v>
      </c>
      <c r="E55" s="231"/>
      <c r="F55" s="232" t="s">
        <v>14</v>
      </c>
      <c r="G55" s="234">
        <f>J35</f>
        <v>0</v>
      </c>
      <c r="H55" s="235"/>
      <c r="I55" s="232" t="s">
        <v>15</v>
      </c>
      <c r="J55" s="236">
        <f>IFERROR(SUM(D55/G55),0)</f>
        <v>0</v>
      </c>
      <c r="K55" s="237"/>
    </row>
    <row r="56" spans="1:12" s="29" customFormat="1" ht="13.8" x14ac:dyDescent="0.25">
      <c r="A56" s="75"/>
      <c r="B56" s="110"/>
      <c r="C56" s="102"/>
      <c r="D56" s="228" t="s">
        <v>99</v>
      </c>
      <c r="E56" s="229"/>
      <c r="F56" s="233"/>
      <c r="G56" s="228" t="s">
        <v>101</v>
      </c>
      <c r="H56" s="229"/>
      <c r="I56" s="233"/>
      <c r="J56" s="228" t="s">
        <v>69</v>
      </c>
      <c r="K56" s="229"/>
    </row>
    <row r="57" spans="1:12" s="29" customFormat="1" ht="13.8" x14ac:dyDescent="0.25">
      <c r="A57" s="75"/>
      <c r="B57" s="75"/>
      <c r="C57" s="96"/>
      <c r="D57" s="96"/>
      <c r="E57" s="96"/>
      <c r="F57" s="96"/>
      <c r="G57" s="96"/>
      <c r="H57" s="96"/>
      <c r="I57" s="96"/>
      <c r="J57" s="96"/>
      <c r="K57" s="96"/>
      <c r="L57" s="75"/>
    </row>
    <row r="58" spans="1:12" ht="40.950000000000003" customHeight="1" x14ac:dyDescent="0.25">
      <c r="B58" s="139" t="s">
        <v>127</v>
      </c>
      <c r="C58" s="140"/>
      <c r="D58" s="140"/>
      <c r="E58" s="140"/>
      <c r="F58" s="140"/>
      <c r="G58" s="140"/>
      <c r="H58" s="140"/>
      <c r="I58" s="140"/>
      <c r="J58" s="140"/>
      <c r="K58" s="141"/>
    </row>
    <row r="59" spans="1:12" x14ac:dyDescent="0.25">
      <c r="A59" s="28"/>
      <c r="B59" s="27"/>
      <c r="C59" s="27"/>
      <c r="D59" s="27"/>
      <c r="E59" s="27"/>
      <c r="F59" s="27"/>
      <c r="G59" s="27"/>
      <c r="H59" s="27"/>
      <c r="I59" s="27"/>
      <c r="J59" s="27"/>
      <c r="K59" s="27"/>
      <c r="L59" s="27"/>
    </row>
    <row r="60" spans="1:12" s="26" customFormat="1" ht="61.2" customHeight="1" x14ac:dyDescent="0.25">
      <c r="B60" s="139" t="s">
        <v>28</v>
      </c>
      <c r="C60" s="140"/>
      <c r="D60" s="140"/>
      <c r="E60" s="140"/>
      <c r="F60" s="140"/>
      <c r="G60" s="140"/>
      <c r="H60" s="140"/>
      <c r="I60" s="140"/>
      <c r="J60" s="140"/>
      <c r="K60" s="141"/>
    </row>
  </sheetData>
  <sheetProtection algorithmName="SHA-512" hashValue="WYh8/BZBbZSsXbnEtH23Rpt1fOX4cICcCqghuKVPFxlrFm42WDnFxKblegRXzaW4nM8y/v3LTJeufM6EPhYUtQ==" saltValue="ecr8n/Sf44pL3oP0tUuu+g==" spinCount="100000" sheet="1" objects="1" scenarios="1"/>
  <mergeCells count="115">
    <mergeCell ref="G56:H56"/>
    <mergeCell ref="D56:E56"/>
    <mergeCell ref="J56:K56"/>
    <mergeCell ref="B58:K58"/>
    <mergeCell ref="B60:K60"/>
    <mergeCell ref="G50:H50"/>
    <mergeCell ref="J50:K50"/>
    <mergeCell ref="D51:E51"/>
    <mergeCell ref="G51:H51"/>
    <mergeCell ref="C53:K53"/>
    <mergeCell ref="D55:E55"/>
    <mergeCell ref="F55:F56"/>
    <mergeCell ref="G55:H55"/>
    <mergeCell ref="I55:I56"/>
    <mergeCell ref="J55:K55"/>
    <mergeCell ref="B45:K45"/>
    <mergeCell ref="B46:K46"/>
    <mergeCell ref="B47:K47"/>
    <mergeCell ref="B48:C51"/>
    <mergeCell ref="D48:E48"/>
    <mergeCell ref="G48:H48"/>
    <mergeCell ref="J48:K48"/>
    <mergeCell ref="D49:E49"/>
    <mergeCell ref="G49:H49"/>
    <mergeCell ref="D50:E50"/>
    <mergeCell ref="A40:L40"/>
    <mergeCell ref="B41:K41"/>
    <mergeCell ref="B42:K42"/>
    <mergeCell ref="B43:C44"/>
    <mergeCell ref="D43:E43"/>
    <mergeCell ref="G43:H43"/>
    <mergeCell ref="J43:K43"/>
    <mergeCell ref="D44:E44"/>
    <mergeCell ref="G44:H44"/>
    <mergeCell ref="D38:E38"/>
    <mergeCell ref="G38:H38"/>
    <mergeCell ref="J38:K38"/>
    <mergeCell ref="B39:C39"/>
    <mergeCell ref="D39:E39"/>
    <mergeCell ref="G39:H39"/>
    <mergeCell ref="J35:K35"/>
    <mergeCell ref="B36:C36"/>
    <mergeCell ref="D36:E36"/>
    <mergeCell ref="G36:H36"/>
    <mergeCell ref="J36:K36"/>
    <mergeCell ref="C37:K37"/>
    <mergeCell ref="B35:C35"/>
    <mergeCell ref="D35:E35"/>
    <mergeCell ref="G35:H35"/>
    <mergeCell ref="J28:K28"/>
    <mergeCell ref="B29:K29"/>
    <mergeCell ref="B30:C30"/>
    <mergeCell ref="D30:E30"/>
    <mergeCell ref="G30:H30"/>
    <mergeCell ref="J30:K34"/>
    <mergeCell ref="B31:C31"/>
    <mergeCell ref="B34:C34"/>
    <mergeCell ref="D34:E34"/>
    <mergeCell ref="G34:H34"/>
    <mergeCell ref="D31:E31"/>
    <mergeCell ref="G31:H31"/>
    <mergeCell ref="B32:C32"/>
    <mergeCell ref="D32:E32"/>
    <mergeCell ref="G32:H32"/>
    <mergeCell ref="B33:C33"/>
    <mergeCell ref="D33:E33"/>
    <mergeCell ref="G33:H33"/>
    <mergeCell ref="B28:C28"/>
    <mergeCell ref="D28:E28"/>
    <mergeCell ref="G28:H28"/>
    <mergeCell ref="B25:K25"/>
    <mergeCell ref="B26:K26"/>
    <mergeCell ref="B27:C27"/>
    <mergeCell ref="D27:E27"/>
    <mergeCell ref="G27:H27"/>
    <mergeCell ref="J27:K27"/>
    <mergeCell ref="B23:C23"/>
    <mergeCell ref="D23:E23"/>
    <mergeCell ref="G23:H23"/>
    <mergeCell ref="J23:K23"/>
    <mergeCell ref="B24:C24"/>
    <mergeCell ref="D24:E24"/>
    <mergeCell ref="G24:H24"/>
    <mergeCell ref="J24:K24"/>
    <mergeCell ref="B18:I18"/>
    <mergeCell ref="J18:K18"/>
    <mergeCell ref="B19:K19"/>
    <mergeCell ref="B20:K20"/>
    <mergeCell ref="B21:K21"/>
    <mergeCell ref="B22:C22"/>
    <mergeCell ref="D22:E22"/>
    <mergeCell ref="G22:H22"/>
    <mergeCell ref="J22:K22"/>
    <mergeCell ref="B12:I12"/>
    <mergeCell ref="B13:I13"/>
    <mergeCell ref="B14:K14"/>
    <mergeCell ref="B15:I15"/>
    <mergeCell ref="B16:I16"/>
    <mergeCell ref="B17:I17"/>
    <mergeCell ref="B6:K6"/>
    <mergeCell ref="B7:K7"/>
    <mergeCell ref="B8:K8"/>
    <mergeCell ref="B9:K9"/>
    <mergeCell ref="B10:I10"/>
    <mergeCell ref="B11:I11"/>
    <mergeCell ref="B1:K1"/>
    <mergeCell ref="B2:K2"/>
    <mergeCell ref="B3:K3"/>
    <mergeCell ref="B4:C4"/>
    <mergeCell ref="D4:E4"/>
    <mergeCell ref="F4:F5"/>
    <mergeCell ref="G4:H4"/>
    <mergeCell ref="I4:I5"/>
    <mergeCell ref="J4:K4"/>
    <mergeCell ref="B5:C5"/>
  </mergeCells>
  <pageMargins left="0.7" right="0.7" top="0.75" bottom="0.75" header="0.3" footer="0.3"/>
  <pageSetup scale="85" orientation="portrait" r:id="rId1"/>
  <headerFooter>
    <oddFooter>&amp;C&amp;A&amp;R&amp;N</oddFooter>
  </headerFooter>
  <rowBreaks count="1" manualBreakCount="1">
    <brk id="2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A244D-74FC-46E9-A6E1-3E17E84EB284}">
  <dimension ref="A1:O60"/>
  <sheetViews>
    <sheetView workbookViewId="0">
      <selection activeCell="G34" sqref="G34:H34"/>
    </sheetView>
  </sheetViews>
  <sheetFormatPr defaultColWidth="9.109375" defaultRowHeight="13.2" x14ac:dyDescent="0.25"/>
  <cols>
    <col min="1" max="1" width="3.88671875" style="25" customWidth="1"/>
    <col min="2" max="2" width="20.44140625" style="25" customWidth="1"/>
    <col min="3" max="3" width="5.109375" style="25" customWidth="1"/>
    <col min="4" max="4" width="5.6640625" style="25" customWidth="1"/>
    <col min="5" max="5" width="15.33203125" style="25" customWidth="1"/>
    <col min="6" max="6" width="3.88671875" style="25" customWidth="1"/>
    <col min="7" max="7" width="5" style="25" customWidth="1"/>
    <col min="8" max="8" width="16.44140625" style="25" customWidth="1"/>
    <col min="9" max="9" width="3.6640625" style="25" customWidth="1"/>
    <col min="10" max="10" width="5" style="25" customWidth="1"/>
    <col min="11" max="11" width="17.44140625" style="25" customWidth="1"/>
    <col min="12" max="16384" width="9.109375" style="25"/>
  </cols>
  <sheetData>
    <row r="1" spans="1:15" ht="114" customHeight="1" x14ac:dyDescent="0.25">
      <c r="B1" s="134" t="s">
        <v>124</v>
      </c>
      <c r="C1" s="135"/>
      <c r="D1" s="135"/>
      <c r="E1" s="135"/>
      <c r="F1" s="135"/>
      <c r="G1" s="135"/>
      <c r="H1" s="135"/>
      <c r="I1" s="135"/>
      <c r="J1" s="135"/>
      <c r="K1" s="136"/>
      <c r="L1"/>
      <c r="M1"/>
    </row>
    <row r="2" spans="1:15" ht="12.6" customHeight="1" x14ac:dyDescent="0.25">
      <c r="A2" s="28"/>
      <c r="B2" s="133"/>
      <c r="C2" s="133"/>
      <c r="D2" s="133"/>
      <c r="E2" s="133"/>
      <c r="F2" s="133"/>
      <c r="G2" s="133"/>
      <c r="H2" s="133"/>
      <c r="I2" s="133"/>
      <c r="J2" s="133"/>
      <c r="K2" s="133"/>
      <c r="L2" s="27"/>
    </row>
    <row r="3" spans="1:15" customFormat="1" ht="28.2" customHeight="1" x14ac:dyDescent="0.25">
      <c r="A3" s="33"/>
      <c r="B3" s="152" t="s">
        <v>109</v>
      </c>
      <c r="C3" s="153"/>
      <c r="D3" s="153"/>
      <c r="E3" s="153"/>
      <c r="F3" s="153"/>
      <c r="G3" s="153"/>
      <c r="H3" s="153"/>
      <c r="I3" s="153"/>
      <c r="J3" s="153"/>
      <c r="K3" s="154"/>
    </row>
    <row r="4" spans="1:15" customFormat="1" ht="15" x14ac:dyDescent="0.25">
      <c r="A4" s="33"/>
      <c r="B4" s="159"/>
      <c r="C4" s="160"/>
      <c r="D4" s="155" t="s">
        <v>52</v>
      </c>
      <c r="E4" s="156"/>
      <c r="F4" s="137"/>
      <c r="G4" s="155" t="s">
        <v>49</v>
      </c>
      <c r="H4" s="156"/>
      <c r="I4" s="137"/>
      <c r="J4" s="155" t="s">
        <v>46</v>
      </c>
      <c r="K4" s="156"/>
    </row>
    <row r="5" spans="1:15" customFormat="1" ht="27.6" customHeight="1" x14ac:dyDescent="0.25">
      <c r="A5" s="33"/>
      <c r="B5" s="157" t="s">
        <v>108</v>
      </c>
      <c r="C5" s="158"/>
      <c r="D5" s="52" t="s">
        <v>0</v>
      </c>
      <c r="E5" s="54"/>
      <c r="F5" s="138"/>
      <c r="G5" s="52" t="s">
        <v>1</v>
      </c>
      <c r="H5" s="54"/>
      <c r="I5" s="138"/>
      <c r="J5" s="52" t="s">
        <v>2</v>
      </c>
      <c r="K5" s="54"/>
    </row>
    <row r="6" spans="1:15" x14ac:dyDescent="0.25">
      <c r="A6" s="27"/>
      <c r="B6" s="133"/>
      <c r="C6" s="133"/>
      <c r="D6" s="133"/>
      <c r="E6" s="133"/>
      <c r="F6" s="133"/>
      <c r="G6" s="133"/>
      <c r="H6" s="133"/>
      <c r="I6" s="133"/>
      <c r="J6" s="133"/>
      <c r="K6" s="133"/>
      <c r="L6" s="27"/>
    </row>
    <row r="7" spans="1:15" ht="28.2" customHeight="1" x14ac:dyDescent="0.25">
      <c r="A7" s="51"/>
      <c r="B7" s="142"/>
      <c r="C7" s="143"/>
      <c r="D7" s="143"/>
      <c r="E7" s="143"/>
      <c r="F7" s="143"/>
      <c r="G7" s="143"/>
      <c r="H7" s="143"/>
      <c r="I7" s="143"/>
      <c r="J7" s="143"/>
      <c r="K7" s="144"/>
      <c r="L7"/>
      <c r="M7"/>
      <c r="N7"/>
      <c r="O7"/>
    </row>
    <row r="8" spans="1:15" s="42" customFormat="1" ht="11.4" customHeight="1" x14ac:dyDescent="0.25">
      <c r="A8" s="44"/>
      <c r="B8" s="145"/>
      <c r="C8" s="146"/>
      <c r="D8" s="146"/>
      <c r="E8" s="146"/>
      <c r="F8" s="146"/>
      <c r="G8" s="146"/>
      <c r="H8" s="146"/>
      <c r="I8" s="146"/>
      <c r="J8" s="146"/>
      <c r="K8" s="147"/>
      <c r="L8"/>
      <c r="M8"/>
      <c r="N8"/>
      <c r="O8"/>
    </row>
    <row r="9" spans="1:15" s="47" customFormat="1" ht="28.2" customHeight="1" x14ac:dyDescent="0.25">
      <c r="A9" s="48"/>
      <c r="B9" s="149" t="s">
        <v>60</v>
      </c>
      <c r="C9" s="150"/>
      <c r="D9" s="150"/>
      <c r="E9" s="150"/>
      <c r="F9" s="150"/>
      <c r="G9" s="150"/>
      <c r="H9" s="150"/>
      <c r="I9" s="150"/>
      <c r="J9" s="150"/>
      <c r="K9" s="151"/>
      <c r="L9"/>
      <c r="M9"/>
      <c r="N9"/>
      <c r="O9"/>
    </row>
    <row r="10" spans="1:15" s="47" customFormat="1" ht="28.2" customHeight="1" x14ac:dyDescent="0.25">
      <c r="A10" s="48"/>
      <c r="B10" s="148" t="s">
        <v>86</v>
      </c>
      <c r="C10" s="148"/>
      <c r="D10" s="148"/>
      <c r="E10" s="148"/>
      <c r="F10" s="148"/>
      <c r="G10" s="148"/>
      <c r="H10" s="148"/>
      <c r="I10" s="148"/>
      <c r="J10" s="45" t="s">
        <v>3</v>
      </c>
      <c r="K10" s="55">
        <f>'Wages, Taxes and Workers'' Comp'!E12</f>
        <v>0</v>
      </c>
      <c r="L10"/>
      <c r="M10"/>
      <c r="N10"/>
      <c r="O10"/>
    </row>
    <row r="11" spans="1:15" s="42" customFormat="1" ht="16.5" customHeight="1" x14ac:dyDescent="0.25">
      <c r="A11" s="44"/>
      <c r="B11" s="148" t="s">
        <v>80</v>
      </c>
      <c r="C11" s="148"/>
      <c r="D11" s="148"/>
      <c r="E11" s="148"/>
      <c r="F11" s="148"/>
      <c r="G11" s="148"/>
      <c r="H11" s="148"/>
      <c r="I11" s="148"/>
      <c r="J11" s="45" t="s">
        <v>4</v>
      </c>
      <c r="K11" s="43"/>
      <c r="L11" s="46"/>
    </row>
    <row r="12" spans="1:15" s="42" customFormat="1" ht="16.5" customHeight="1" x14ac:dyDescent="0.25">
      <c r="A12" s="44"/>
      <c r="B12" s="168" t="s">
        <v>81</v>
      </c>
      <c r="C12" s="169"/>
      <c r="D12" s="169"/>
      <c r="E12" s="169"/>
      <c r="F12" s="169"/>
      <c r="G12" s="169"/>
      <c r="H12" s="169"/>
      <c r="I12" s="170"/>
      <c r="J12" s="45" t="s">
        <v>5</v>
      </c>
      <c r="K12" s="50"/>
      <c r="L12" s="39"/>
    </row>
    <row r="13" spans="1:15" s="42" customFormat="1" ht="16.5" customHeight="1" x14ac:dyDescent="0.25">
      <c r="A13" s="44"/>
      <c r="B13" s="168" t="s">
        <v>82</v>
      </c>
      <c r="C13" s="169"/>
      <c r="D13" s="169"/>
      <c r="E13" s="169"/>
      <c r="F13" s="169"/>
      <c r="G13" s="169"/>
      <c r="H13" s="169"/>
      <c r="I13" s="170"/>
      <c r="J13" s="45" t="s">
        <v>6</v>
      </c>
      <c r="K13" s="50"/>
      <c r="L13" s="49"/>
    </row>
    <row r="14" spans="1:15" s="47" customFormat="1" ht="18.600000000000001" customHeight="1" x14ac:dyDescent="0.25">
      <c r="A14" s="48"/>
      <c r="B14" s="171" t="s">
        <v>59</v>
      </c>
      <c r="C14" s="172"/>
      <c r="D14" s="172"/>
      <c r="E14" s="172"/>
      <c r="F14" s="172"/>
      <c r="G14" s="172"/>
      <c r="H14" s="172"/>
      <c r="I14" s="172"/>
      <c r="J14" s="172"/>
      <c r="K14" s="173"/>
      <c r="L14"/>
      <c r="M14"/>
      <c r="N14"/>
      <c r="O14"/>
    </row>
    <row r="15" spans="1:15" s="42" customFormat="1" ht="27.75" customHeight="1" x14ac:dyDescent="0.25">
      <c r="A15" s="44"/>
      <c r="B15" s="179" t="s">
        <v>98</v>
      </c>
      <c r="C15" s="180"/>
      <c r="D15" s="180"/>
      <c r="E15" s="180"/>
      <c r="F15" s="180"/>
      <c r="G15" s="180"/>
      <c r="H15" s="180"/>
      <c r="I15" s="181"/>
      <c r="J15" s="56" t="s">
        <v>7</v>
      </c>
      <c r="K15" s="55">
        <f>IFERROR(ROUND('Wages, Taxes and Workers'' Comp'!E20*('Wages, Taxes and Workers'' Comp'!E12/'Wages, Taxes and Workers'' Comp'!E13),0),0)</f>
        <v>0</v>
      </c>
      <c r="L15" s="46"/>
    </row>
    <row r="16" spans="1:15" s="42" customFormat="1" ht="9" customHeight="1" x14ac:dyDescent="0.25">
      <c r="A16" s="44"/>
      <c r="B16" s="209"/>
      <c r="C16" s="210"/>
      <c r="D16" s="210"/>
      <c r="E16" s="210"/>
      <c r="F16" s="210"/>
      <c r="G16" s="210"/>
      <c r="H16" s="210"/>
      <c r="I16" s="211"/>
      <c r="J16" s="56"/>
      <c r="K16" s="55"/>
      <c r="L16" s="39"/>
    </row>
    <row r="17" spans="1:15" s="38" customFormat="1" ht="16.5" customHeight="1" x14ac:dyDescent="0.25">
      <c r="A17" s="41"/>
      <c r="B17" s="174" t="s">
        <v>57</v>
      </c>
      <c r="C17" s="175"/>
      <c r="D17" s="175"/>
      <c r="E17" s="175"/>
      <c r="F17" s="175"/>
      <c r="G17" s="175"/>
      <c r="H17" s="175"/>
      <c r="I17" s="176"/>
      <c r="J17" s="57" t="s">
        <v>11</v>
      </c>
      <c r="K17" s="40">
        <f>SUM(K10:K16)</f>
        <v>0</v>
      </c>
      <c r="L17" s="39"/>
    </row>
    <row r="18" spans="1:15" s="38" customFormat="1" ht="16.5" customHeight="1" x14ac:dyDescent="0.3">
      <c r="A18" s="41"/>
      <c r="B18" s="186"/>
      <c r="C18" s="186"/>
      <c r="D18" s="186"/>
      <c r="E18" s="186"/>
      <c r="F18" s="186"/>
      <c r="G18" s="186"/>
      <c r="H18" s="186"/>
      <c r="I18" s="187"/>
      <c r="J18" s="177" t="s">
        <v>126</v>
      </c>
      <c r="K18" s="178"/>
      <c r="L18" s="39"/>
    </row>
    <row r="19" spans="1:15" x14ac:dyDescent="0.25">
      <c r="A19" s="27"/>
      <c r="B19" s="188"/>
      <c r="C19" s="188"/>
      <c r="D19" s="188"/>
      <c r="E19" s="188"/>
      <c r="F19" s="188"/>
      <c r="G19" s="188"/>
      <c r="H19" s="188"/>
      <c r="I19" s="188"/>
      <c r="J19" s="188"/>
      <c r="K19" s="188"/>
    </row>
    <row r="20" spans="1:15" ht="28.2" customHeight="1" x14ac:dyDescent="0.25">
      <c r="A20" s="51"/>
      <c r="B20" s="152" t="s">
        <v>85</v>
      </c>
      <c r="C20" s="153"/>
      <c r="D20" s="153"/>
      <c r="E20" s="153"/>
      <c r="F20" s="153"/>
      <c r="G20" s="153"/>
      <c r="H20" s="153"/>
      <c r="I20" s="153"/>
      <c r="J20" s="153"/>
      <c r="K20" s="154"/>
      <c r="L20"/>
      <c r="M20"/>
      <c r="N20"/>
      <c r="O20"/>
    </row>
    <row r="21" spans="1:15" x14ac:dyDescent="0.25">
      <c r="A21" s="28"/>
      <c r="B21" s="218"/>
      <c r="C21" s="219"/>
      <c r="D21" s="219"/>
      <c r="E21" s="219"/>
      <c r="F21" s="219"/>
      <c r="G21" s="219"/>
      <c r="H21" s="219"/>
      <c r="I21" s="219"/>
      <c r="J21" s="219"/>
      <c r="K21" s="220"/>
    </row>
    <row r="22" spans="1:15" customFormat="1" ht="27.6" customHeight="1" x14ac:dyDescent="0.25">
      <c r="A22" s="33"/>
      <c r="B22" s="218"/>
      <c r="C22" s="219"/>
      <c r="D22" s="192" t="s">
        <v>57</v>
      </c>
      <c r="E22" s="192"/>
      <c r="F22" s="58"/>
      <c r="G22" s="195" t="s">
        <v>116</v>
      </c>
      <c r="H22" s="195"/>
      <c r="I22" s="58"/>
      <c r="J22" s="193"/>
      <c r="K22" s="194"/>
    </row>
    <row r="23" spans="1:15" customFormat="1" ht="16.5" customHeight="1" x14ac:dyDescent="0.25">
      <c r="A23" s="33"/>
      <c r="B23" s="221" t="s">
        <v>56</v>
      </c>
      <c r="C23" s="222"/>
      <c r="D23" s="161">
        <f>K17</f>
        <v>0</v>
      </c>
      <c r="E23" s="162"/>
      <c r="F23" s="60" t="s">
        <v>14</v>
      </c>
      <c r="G23" s="184">
        <f>SUM(E5:K5)</f>
        <v>0</v>
      </c>
      <c r="H23" s="185"/>
      <c r="I23" s="61" t="s">
        <v>15</v>
      </c>
      <c r="J23" s="161">
        <f>IF(G23&gt;0,ROUND(D23/G23,2),)</f>
        <v>0</v>
      </c>
      <c r="K23" s="162"/>
    </row>
    <row r="24" spans="1:15" s="29" customFormat="1" ht="16.5" customHeight="1" x14ac:dyDescent="0.25">
      <c r="A24" s="35"/>
      <c r="B24" s="223"/>
      <c r="C24" s="224"/>
      <c r="D24" s="182" t="s">
        <v>55</v>
      </c>
      <c r="E24" s="183"/>
      <c r="F24" s="62"/>
      <c r="G24" s="182" t="s">
        <v>42</v>
      </c>
      <c r="H24" s="183"/>
      <c r="I24" s="62"/>
      <c r="J24" s="182" t="s">
        <v>54</v>
      </c>
      <c r="K24" s="183"/>
    </row>
    <row r="25" spans="1:15" x14ac:dyDescent="0.25">
      <c r="A25" s="28"/>
      <c r="B25" s="189"/>
      <c r="C25" s="189"/>
      <c r="D25" s="189"/>
      <c r="E25" s="189"/>
      <c r="F25" s="189"/>
      <c r="G25" s="189"/>
      <c r="H25" s="189"/>
      <c r="I25" s="189"/>
      <c r="J25" s="189"/>
      <c r="K25" s="189"/>
      <c r="L25" s="27"/>
    </row>
    <row r="26" spans="1:15" ht="28.2" customHeight="1" thickBot="1" x14ac:dyDescent="0.3">
      <c r="A26" s="28"/>
      <c r="B26" s="152" t="s">
        <v>84</v>
      </c>
      <c r="C26" s="153"/>
      <c r="D26" s="153"/>
      <c r="E26" s="153"/>
      <c r="F26" s="153"/>
      <c r="G26" s="153"/>
      <c r="H26" s="153"/>
      <c r="I26" s="153"/>
      <c r="J26" s="153"/>
      <c r="K26" s="154"/>
      <c r="L26"/>
      <c r="M26"/>
      <c r="N26"/>
      <c r="O26"/>
    </row>
    <row r="27" spans="1:15" ht="13.2" customHeight="1" x14ac:dyDescent="0.25">
      <c r="A27" s="28"/>
      <c r="B27" s="200"/>
      <c r="C27" s="201"/>
      <c r="D27" s="196" t="s">
        <v>61</v>
      </c>
      <c r="E27" s="197"/>
      <c r="F27" s="71"/>
      <c r="G27" s="196" t="s">
        <v>62</v>
      </c>
      <c r="H27" s="197"/>
      <c r="I27" s="71"/>
      <c r="J27" s="196" t="s">
        <v>63</v>
      </c>
      <c r="K27" s="197"/>
      <c r="L27"/>
      <c r="M27"/>
      <c r="N27"/>
      <c r="O27"/>
    </row>
    <row r="28" spans="1:15" ht="28.2" customHeight="1" thickBot="1" x14ac:dyDescent="0.3">
      <c r="A28" s="28"/>
      <c r="B28" s="190" t="s">
        <v>102</v>
      </c>
      <c r="C28" s="191"/>
      <c r="D28" s="198">
        <v>0</v>
      </c>
      <c r="E28" s="199"/>
      <c r="F28" s="71"/>
      <c r="G28" s="198">
        <v>0</v>
      </c>
      <c r="H28" s="199"/>
      <c r="I28" s="71"/>
      <c r="J28" s="198">
        <v>0</v>
      </c>
      <c r="K28" s="199"/>
      <c r="L28"/>
      <c r="M28"/>
      <c r="N28"/>
      <c r="O28"/>
    </row>
    <row r="29" spans="1:15" x14ac:dyDescent="0.25">
      <c r="A29" s="28"/>
      <c r="B29" s="159"/>
      <c r="C29" s="160"/>
      <c r="D29" s="160"/>
      <c r="E29" s="160"/>
      <c r="F29" s="160"/>
      <c r="G29" s="160"/>
      <c r="H29" s="160"/>
      <c r="I29" s="160"/>
      <c r="J29" s="160"/>
      <c r="K29" s="167"/>
    </row>
    <row r="30" spans="1:15" customFormat="1" ht="15" x14ac:dyDescent="0.25">
      <c r="A30" s="33"/>
      <c r="B30" s="159"/>
      <c r="C30" s="160"/>
      <c r="D30" s="192" t="s">
        <v>64</v>
      </c>
      <c r="E30" s="192"/>
      <c r="F30" s="58"/>
      <c r="G30" s="192" t="s">
        <v>65</v>
      </c>
      <c r="H30" s="192"/>
      <c r="I30" s="58"/>
      <c r="J30" s="193"/>
      <c r="K30" s="194"/>
    </row>
    <row r="31" spans="1:15" customFormat="1" ht="16.5" customHeight="1" x14ac:dyDescent="0.25">
      <c r="A31" s="33"/>
      <c r="B31" s="205" t="s">
        <v>52</v>
      </c>
      <c r="C31" s="206"/>
      <c r="D31" s="184">
        <f>E5</f>
        <v>0</v>
      </c>
      <c r="E31" s="185"/>
      <c r="F31" s="87" t="s">
        <v>33</v>
      </c>
      <c r="G31" s="161">
        <f>VLOOKUP(D28,Rates!A5:B40,2,FALSE)</f>
        <v>10.64</v>
      </c>
      <c r="H31" s="162"/>
      <c r="I31" s="87" t="s">
        <v>16</v>
      </c>
      <c r="J31" s="193"/>
      <c r="K31" s="194"/>
    </row>
    <row r="32" spans="1:15" s="29" customFormat="1" ht="16.5" customHeight="1" x14ac:dyDescent="0.25">
      <c r="A32" s="35"/>
      <c r="B32" s="202"/>
      <c r="C32" s="204"/>
      <c r="D32" s="165" t="s">
        <v>51</v>
      </c>
      <c r="E32" s="166"/>
      <c r="F32" s="61"/>
      <c r="G32" s="182" t="s">
        <v>50</v>
      </c>
      <c r="H32" s="183"/>
      <c r="I32" s="61"/>
      <c r="J32" s="193"/>
      <c r="K32" s="194"/>
    </row>
    <row r="33" spans="1:15" customFormat="1" ht="16.5" customHeight="1" x14ac:dyDescent="0.25">
      <c r="A33" s="33"/>
      <c r="B33" s="205" t="s">
        <v>49</v>
      </c>
      <c r="C33" s="206"/>
      <c r="D33" s="184">
        <f>H5</f>
        <v>0</v>
      </c>
      <c r="E33" s="185"/>
      <c r="F33" s="87" t="s">
        <v>33</v>
      </c>
      <c r="G33" s="161">
        <f>VLOOKUP(G28,Rates!A5:H40,8,FALSE)</f>
        <v>12.09</v>
      </c>
      <c r="H33" s="162"/>
      <c r="I33" s="87" t="s">
        <v>16</v>
      </c>
      <c r="J33" s="193"/>
      <c r="K33" s="194"/>
    </row>
    <row r="34" spans="1:15" s="29" customFormat="1" ht="16.5" customHeight="1" x14ac:dyDescent="0.25">
      <c r="A34" s="35"/>
      <c r="B34" s="202"/>
      <c r="C34" s="204"/>
      <c r="D34" s="165" t="s">
        <v>48</v>
      </c>
      <c r="E34" s="166"/>
      <c r="F34" s="61"/>
      <c r="G34" s="182" t="s">
        <v>47</v>
      </c>
      <c r="H34" s="183"/>
      <c r="I34" s="61"/>
      <c r="J34" s="225"/>
      <c r="K34" s="226"/>
    </row>
    <row r="35" spans="1:15" customFormat="1" ht="16.5" customHeight="1" x14ac:dyDescent="0.25">
      <c r="A35" s="33"/>
      <c r="B35" s="205" t="s">
        <v>46</v>
      </c>
      <c r="C35" s="206"/>
      <c r="D35" s="184">
        <f>K5</f>
        <v>0</v>
      </c>
      <c r="E35" s="185"/>
      <c r="F35" s="87" t="s">
        <v>33</v>
      </c>
      <c r="G35" s="161">
        <f>VLOOKUP(J28,Rates!A5:H40,8,FALSE)</f>
        <v>12.09</v>
      </c>
      <c r="H35" s="162"/>
      <c r="I35" s="87" t="s">
        <v>15</v>
      </c>
      <c r="J35" s="161">
        <f>(D31*G31)+(D33*G33)+(D35*G35)</f>
        <v>0</v>
      </c>
      <c r="K35" s="162"/>
    </row>
    <row r="36" spans="1:15" s="29" customFormat="1" ht="13.8" x14ac:dyDescent="0.25">
      <c r="A36" s="35"/>
      <c r="B36" s="202"/>
      <c r="C36" s="204"/>
      <c r="D36" s="165" t="s">
        <v>45</v>
      </c>
      <c r="E36" s="166"/>
      <c r="F36" s="61"/>
      <c r="G36" s="182" t="s">
        <v>44</v>
      </c>
      <c r="H36" s="183"/>
      <c r="I36" s="61"/>
      <c r="J36" s="182" t="s">
        <v>12</v>
      </c>
      <c r="K36" s="183"/>
    </row>
    <row r="37" spans="1:15" s="29" customFormat="1" ht="32.25" customHeight="1" x14ac:dyDescent="0.25">
      <c r="A37" s="35"/>
      <c r="B37" s="105" t="s">
        <v>67</v>
      </c>
      <c r="C37" s="202"/>
      <c r="D37" s="203"/>
      <c r="E37" s="203"/>
      <c r="F37" s="203"/>
      <c r="G37" s="203"/>
      <c r="H37" s="203"/>
      <c r="I37" s="203"/>
      <c r="J37" s="203"/>
      <c r="K37" s="204"/>
    </row>
    <row r="38" spans="1:15" customFormat="1" ht="28.2" customHeight="1" x14ac:dyDescent="0.25">
      <c r="A38" s="33"/>
      <c r="B38" s="112">
        <f>IFERROR(ROUND((((D28*0.05)*D31)+((G28*0.05)*D33)+((J28*0.05)*D35))/G38,2),0)</f>
        <v>0</v>
      </c>
      <c r="C38" s="32"/>
      <c r="D38" s="161">
        <f>J35</f>
        <v>0</v>
      </c>
      <c r="E38" s="162"/>
      <c r="F38" s="63" t="s">
        <v>14</v>
      </c>
      <c r="G38" s="184">
        <f>G23</f>
        <v>0</v>
      </c>
      <c r="H38" s="185"/>
      <c r="I38" s="63" t="s">
        <v>15</v>
      </c>
      <c r="J38" s="161">
        <f>IF(G38&gt;0,ROUND(D38/G38,2),0)</f>
        <v>0</v>
      </c>
      <c r="K38" s="162"/>
      <c r="M38" s="79"/>
    </row>
    <row r="39" spans="1:15" s="29" customFormat="1" ht="13.8" x14ac:dyDescent="0.25">
      <c r="A39" s="35"/>
      <c r="B39" s="207"/>
      <c r="C39" s="208"/>
      <c r="D39" s="165" t="s">
        <v>43</v>
      </c>
      <c r="E39" s="166"/>
      <c r="F39" s="62"/>
      <c r="G39" s="182" t="s">
        <v>42</v>
      </c>
      <c r="H39" s="183"/>
      <c r="I39" s="62"/>
      <c r="J39" s="64" t="s">
        <v>13</v>
      </c>
      <c r="K39" s="66" t="s">
        <v>17</v>
      </c>
    </row>
    <row r="40" spans="1:15" x14ac:dyDescent="0.25">
      <c r="A40" s="159"/>
      <c r="B40" s="160"/>
      <c r="C40" s="160"/>
      <c r="D40" s="160"/>
      <c r="E40" s="160"/>
      <c r="F40" s="160"/>
      <c r="G40" s="160"/>
      <c r="H40" s="160"/>
      <c r="I40" s="160"/>
      <c r="J40" s="160"/>
      <c r="K40" s="160"/>
      <c r="L40" s="160"/>
    </row>
    <row r="41" spans="1:15" ht="28.2" customHeight="1" x14ac:dyDescent="0.25">
      <c r="A41" s="28"/>
      <c r="B41" s="152" t="s">
        <v>41</v>
      </c>
      <c r="C41" s="153"/>
      <c r="D41" s="153"/>
      <c r="E41" s="153"/>
      <c r="F41" s="153"/>
      <c r="G41" s="153"/>
      <c r="H41" s="153"/>
      <c r="I41" s="153"/>
      <c r="J41" s="153"/>
      <c r="K41" s="154"/>
      <c r="L41"/>
      <c r="M41"/>
      <c r="N41"/>
      <c r="O41"/>
    </row>
    <row r="42" spans="1:15" x14ac:dyDescent="0.25">
      <c r="A42" s="28"/>
      <c r="B42" s="159"/>
      <c r="C42" s="160"/>
      <c r="D42" s="160"/>
      <c r="E42" s="160"/>
      <c r="F42" s="160"/>
      <c r="G42" s="160"/>
      <c r="H42" s="160"/>
      <c r="I42" s="160"/>
      <c r="J42" s="160"/>
      <c r="K42" s="167"/>
    </row>
    <row r="43" spans="1:15" customFormat="1" ht="28.2" customHeight="1" x14ac:dyDescent="0.25">
      <c r="A43" s="33"/>
      <c r="B43" s="214"/>
      <c r="C43" s="215"/>
      <c r="D43" s="161">
        <f>J38</f>
        <v>0</v>
      </c>
      <c r="E43" s="162"/>
      <c r="F43" s="63" t="s">
        <v>33</v>
      </c>
      <c r="G43" s="227">
        <v>0.9</v>
      </c>
      <c r="H43" s="164"/>
      <c r="I43" s="63" t="s">
        <v>15</v>
      </c>
      <c r="J43" s="161">
        <f>ROUND(D43*G43,2)</f>
        <v>0</v>
      </c>
      <c r="K43" s="162"/>
    </row>
    <row r="44" spans="1:15" s="29" customFormat="1" ht="13.8" x14ac:dyDescent="0.25">
      <c r="A44" s="35"/>
      <c r="B44" s="216"/>
      <c r="C44" s="217"/>
      <c r="D44" s="165" t="s">
        <v>40</v>
      </c>
      <c r="E44" s="166"/>
      <c r="F44" s="62"/>
      <c r="G44" s="182"/>
      <c r="H44" s="183"/>
      <c r="I44" s="62"/>
      <c r="J44" s="64" t="s">
        <v>26</v>
      </c>
      <c r="K44" s="66" t="s">
        <v>39</v>
      </c>
    </row>
    <row r="45" spans="1:15" x14ac:dyDescent="0.25">
      <c r="A45" s="28"/>
      <c r="B45" s="133"/>
      <c r="C45" s="133"/>
      <c r="D45" s="133"/>
      <c r="E45" s="133"/>
      <c r="F45" s="133"/>
      <c r="G45" s="133"/>
      <c r="H45" s="133"/>
      <c r="I45" s="133"/>
      <c r="J45" s="133"/>
      <c r="K45" s="133"/>
      <c r="L45" s="27"/>
    </row>
    <row r="46" spans="1:15" ht="28.2" customHeight="1" x14ac:dyDescent="0.25">
      <c r="A46" s="28"/>
      <c r="B46" s="152" t="s">
        <v>38</v>
      </c>
      <c r="C46" s="153"/>
      <c r="D46" s="153"/>
      <c r="E46" s="153"/>
      <c r="F46" s="153"/>
      <c r="G46" s="153"/>
      <c r="H46" s="153"/>
      <c r="I46" s="153"/>
      <c r="J46" s="153"/>
      <c r="K46" s="154"/>
      <c r="L46"/>
      <c r="M46"/>
    </row>
    <row r="47" spans="1:15" x14ac:dyDescent="0.25">
      <c r="A47" s="28"/>
      <c r="B47" s="159"/>
      <c r="C47" s="160"/>
      <c r="D47" s="160"/>
      <c r="E47" s="160"/>
      <c r="F47" s="160"/>
      <c r="G47" s="160"/>
      <c r="H47" s="160"/>
      <c r="I47" s="160"/>
      <c r="J47" s="160"/>
      <c r="K47" s="167"/>
    </row>
    <row r="48" spans="1:15" customFormat="1" ht="28.2" customHeight="1" x14ac:dyDescent="0.25">
      <c r="A48" s="33"/>
      <c r="B48" s="214"/>
      <c r="C48" s="215"/>
      <c r="D48" s="161">
        <f>J43</f>
        <v>0</v>
      </c>
      <c r="E48" s="162"/>
      <c r="F48" s="63" t="s">
        <v>37</v>
      </c>
      <c r="G48" s="163">
        <f>J23</f>
        <v>0</v>
      </c>
      <c r="H48" s="164"/>
      <c r="I48" s="63" t="s">
        <v>15</v>
      </c>
      <c r="J48" s="161">
        <f>IFERROR(IF((D48-G48)&gt;B38,B38,(D48-G48)),0)</f>
        <v>0</v>
      </c>
      <c r="K48" s="162"/>
    </row>
    <row r="49" spans="1:12" s="29" customFormat="1" ht="13.8" x14ac:dyDescent="0.25">
      <c r="A49" s="35"/>
      <c r="B49" s="214"/>
      <c r="C49" s="215"/>
      <c r="D49" s="165" t="s">
        <v>36</v>
      </c>
      <c r="E49" s="166"/>
      <c r="F49" s="61"/>
      <c r="G49" s="182" t="s">
        <v>35</v>
      </c>
      <c r="H49" s="183"/>
      <c r="I49" s="61"/>
      <c r="J49" s="64" t="s">
        <v>27</v>
      </c>
      <c r="K49" s="65" t="s">
        <v>34</v>
      </c>
    </row>
    <row r="50" spans="1:12" customFormat="1" ht="28.2" customHeight="1" x14ac:dyDescent="0.25">
      <c r="A50" s="33"/>
      <c r="B50" s="214"/>
      <c r="C50" s="215"/>
      <c r="D50" s="161">
        <f>IF(J48&gt;0,J48,0)</f>
        <v>0</v>
      </c>
      <c r="E50" s="162"/>
      <c r="F50" s="31" t="s">
        <v>33</v>
      </c>
      <c r="G50" s="238"/>
      <c r="H50" s="239"/>
      <c r="I50" s="31" t="s">
        <v>15</v>
      </c>
      <c r="J50" s="161">
        <f>ROUND(D50*G50,2)</f>
        <v>0</v>
      </c>
      <c r="K50" s="162"/>
    </row>
    <row r="51" spans="1:12" s="29" customFormat="1" ht="13.8" x14ac:dyDescent="0.25">
      <c r="A51" s="35"/>
      <c r="B51" s="216"/>
      <c r="C51" s="217"/>
      <c r="D51" s="165" t="s">
        <v>32</v>
      </c>
      <c r="E51" s="166"/>
      <c r="F51" s="30"/>
      <c r="G51" s="182" t="s">
        <v>31</v>
      </c>
      <c r="H51" s="183"/>
      <c r="I51" s="30"/>
      <c r="J51" s="64" t="s">
        <v>30</v>
      </c>
      <c r="K51" s="65" t="s">
        <v>29</v>
      </c>
    </row>
    <row r="52" spans="1:12" s="29" customFormat="1" ht="13.8" x14ac:dyDescent="0.25">
      <c r="A52" s="75"/>
      <c r="B52" s="107"/>
      <c r="C52" s="107"/>
      <c r="D52" s="76"/>
      <c r="E52" s="76"/>
      <c r="F52" s="34"/>
      <c r="G52" s="77"/>
      <c r="H52" s="77"/>
      <c r="I52" s="34"/>
      <c r="J52" s="78"/>
      <c r="K52" s="78"/>
      <c r="L52" s="75"/>
    </row>
    <row r="53" spans="1:12" s="29" customFormat="1" ht="14.25" customHeight="1" x14ac:dyDescent="0.25">
      <c r="A53" s="75"/>
      <c r="B53" s="109"/>
      <c r="C53" s="212" t="s">
        <v>68</v>
      </c>
      <c r="D53" s="212"/>
      <c r="E53" s="212"/>
      <c r="F53" s="212"/>
      <c r="G53" s="212"/>
      <c r="H53" s="212"/>
      <c r="I53" s="212"/>
      <c r="J53" s="212"/>
      <c r="K53" s="213"/>
    </row>
    <row r="54" spans="1:12" s="29" customFormat="1" ht="13.8" x14ac:dyDescent="0.25">
      <c r="A54" s="75"/>
      <c r="B54" s="35"/>
      <c r="C54" s="103"/>
      <c r="D54" s="96"/>
      <c r="E54" s="96"/>
      <c r="F54" s="103"/>
      <c r="G54" s="96"/>
      <c r="H54" s="96"/>
      <c r="I54" s="103"/>
      <c r="J54" s="96"/>
      <c r="K54" s="102"/>
    </row>
    <row r="55" spans="1:12" s="29" customFormat="1" ht="27" customHeight="1" x14ac:dyDescent="0.25">
      <c r="A55" s="75"/>
      <c r="B55" s="35"/>
      <c r="C55" s="101"/>
      <c r="D55" s="230">
        <f>J50</f>
        <v>0</v>
      </c>
      <c r="E55" s="231"/>
      <c r="F55" s="232" t="s">
        <v>14</v>
      </c>
      <c r="G55" s="234">
        <f>J35</f>
        <v>0</v>
      </c>
      <c r="H55" s="235"/>
      <c r="I55" s="232" t="s">
        <v>15</v>
      </c>
      <c r="J55" s="236">
        <f>IFERROR(SUM(D55/G55),0)</f>
        <v>0</v>
      </c>
      <c r="K55" s="237"/>
    </row>
    <row r="56" spans="1:12" s="29" customFormat="1" ht="13.8" x14ac:dyDescent="0.25">
      <c r="A56" s="75"/>
      <c r="B56" s="110"/>
      <c r="C56" s="102"/>
      <c r="D56" s="228" t="s">
        <v>99</v>
      </c>
      <c r="E56" s="229"/>
      <c r="F56" s="233"/>
      <c r="G56" s="228" t="s">
        <v>101</v>
      </c>
      <c r="H56" s="229"/>
      <c r="I56" s="233"/>
      <c r="J56" s="228" t="s">
        <v>69</v>
      </c>
      <c r="K56" s="229"/>
    </row>
    <row r="57" spans="1:12" s="29" customFormat="1" ht="13.8" x14ac:dyDescent="0.25">
      <c r="A57" s="75"/>
      <c r="B57" s="75"/>
      <c r="C57" s="96"/>
      <c r="D57" s="96"/>
      <c r="E57" s="96"/>
      <c r="F57" s="96"/>
      <c r="G57" s="96"/>
      <c r="H57" s="96"/>
      <c r="I57" s="96"/>
      <c r="J57" s="96"/>
      <c r="K57" s="96"/>
      <c r="L57" s="75"/>
    </row>
    <row r="58" spans="1:12" ht="40.950000000000003" customHeight="1" x14ac:dyDescent="0.25">
      <c r="B58" s="139" t="s">
        <v>127</v>
      </c>
      <c r="C58" s="140"/>
      <c r="D58" s="140"/>
      <c r="E58" s="140"/>
      <c r="F58" s="140"/>
      <c r="G58" s="140"/>
      <c r="H58" s="140"/>
      <c r="I58" s="140"/>
      <c r="J58" s="140"/>
      <c r="K58" s="141"/>
    </row>
    <row r="59" spans="1:12" x14ac:dyDescent="0.25">
      <c r="A59" s="28"/>
      <c r="B59" s="27"/>
      <c r="C59" s="27"/>
      <c r="D59" s="27"/>
      <c r="E59" s="27"/>
      <c r="F59" s="27"/>
      <c r="G59" s="27"/>
      <c r="H59" s="27"/>
      <c r="I59" s="27"/>
      <c r="J59" s="27"/>
      <c r="K59" s="27"/>
      <c r="L59" s="27"/>
    </row>
    <row r="60" spans="1:12" s="26" customFormat="1" ht="61.2" customHeight="1" x14ac:dyDescent="0.25">
      <c r="B60" s="139" t="s">
        <v>28</v>
      </c>
      <c r="C60" s="140"/>
      <c r="D60" s="140"/>
      <c r="E60" s="140"/>
      <c r="F60" s="140"/>
      <c r="G60" s="140"/>
      <c r="H60" s="140"/>
      <c r="I60" s="140"/>
      <c r="J60" s="140"/>
      <c r="K60" s="141"/>
    </row>
  </sheetData>
  <sheetProtection algorithmName="SHA-512" hashValue="uzIYX0zra8KV3pGqZN9eDwTmYXRWfvi7SnWeG1qCTX5uATDgU87FWu6qoGT2duDDYga19/MUBAU9j8Q5nUVqLw==" saltValue="5raeUjcYkVFE7VNjg59LWA==" spinCount="100000" sheet="1" objects="1" scenarios="1"/>
  <mergeCells count="115">
    <mergeCell ref="G56:H56"/>
    <mergeCell ref="D56:E56"/>
    <mergeCell ref="J56:K56"/>
    <mergeCell ref="B58:K58"/>
    <mergeCell ref="B60:K60"/>
    <mergeCell ref="G50:H50"/>
    <mergeCell ref="J50:K50"/>
    <mergeCell ref="D51:E51"/>
    <mergeCell ref="G51:H51"/>
    <mergeCell ref="C53:K53"/>
    <mergeCell ref="D55:E55"/>
    <mergeCell ref="F55:F56"/>
    <mergeCell ref="G55:H55"/>
    <mergeCell ref="I55:I56"/>
    <mergeCell ref="J55:K55"/>
    <mergeCell ref="B45:K45"/>
    <mergeCell ref="B46:K46"/>
    <mergeCell ref="B47:K47"/>
    <mergeCell ref="B48:C51"/>
    <mergeCell ref="D48:E48"/>
    <mergeCell ref="G48:H48"/>
    <mergeCell ref="J48:K48"/>
    <mergeCell ref="D49:E49"/>
    <mergeCell ref="G49:H49"/>
    <mergeCell ref="D50:E50"/>
    <mergeCell ref="A40:L40"/>
    <mergeCell ref="B41:K41"/>
    <mergeCell ref="B42:K42"/>
    <mergeCell ref="B43:C44"/>
    <mergeCell ref="D43:E43"/>
    <mergeCell ref="G43:H43"/>
    <mergeCell ref="J43:K43"/>
    <mergeCell ref="D44:E44"/>
    <mergeCell ref="G44:H44"/>
    <mergeCell ref="D38:E38"/>
    <mergeCell ref="G38:H38"/>
    <mergeCell ref="J38:K38"/>
    <mergeCell ref="B39:C39"/>
    <mergeCell ref="D39:E39"/>
    <mergeCell ref="G39:H39"/>
    <mergeCell ref="J35:K35"/>
    <mergeCell ref="B36:C36"/>
    <mergeCell ref="D36:E36"/>
    <mergeCell ref="G36:H36"/>
    <mergeCell ref="J36:K36"/>
    <mergeCell ref="C37:K37"/>
    <mergeCell ref="B35:C35"/>
    <mergeCell ref="D35:E35"/>
    <mergeCell ref="G35:H35"/>
    <mergeCell ref="J28:K28"/>
    <mergeCell ref="B29:K29"/>
    <mergeCell ref="B30:C30"/>
    <mergeCell ref="D30:E30"/>
    <mergeCell ref="G30:H30"/>
    <mergeCell ref="J30:K34"/>
    <mergeCell ref="B31:C31"/>
    <mergeCell ref="B34:C34"/>
    <mergeCell ref="D34:E34"/>
    <mergeCell ref="G34:H34"/>
    <mergeCell ref="D31:E31"/>
    <mergeCell ref="G31:H31"/>
    <mergeCell ref="B32:C32"/>
    <mergeCell ref="D32:E32"/>
    <mergeCell ref="G32:H32"/>
    <mergeCell ref="B33:C33"/>
    <mergeCell ref="D33:E33"/>
    <mergeCell ref="G33:H33"/>
    <mergeCell ref="B28:C28"/>
    <mergeCell ref="D28:E28"/>
    <mergeCell ref="G28:H28"/>
    <mergeCell ref="B25:K25"/>
    <mergeCell ref="B26:K26"/>
    <mergeCell ref="B27:C27"/>
    <mergeCell ref="D27:E27"/>
    <mergeCell ref="G27:H27"/>
    <mergeCell ref="J27:K27"/>
    <mergeCell ref="B23:C23"/>
    <mergeCell ref="D23:E23"/>
    <mergeCell ref="G23:H23"/>
    <mergeCell ref="J23:K23"/>
    <mergeCell ref="B24:C24"/>
    <mergeCell ref="D24:E24"/>
    <mergeCell ref="G24:H24"/>
    <mergeCell ref="J24:K24"/>
    <mergeCell ref="B18:I18"/>
    <mergeCell ref="J18:K18"/>
    <mergeCell ref="B19:K19"/>
    <mergeCell ref="B20:K20"/>
    <mergeCell ref="B21:K21"/>
    <mergeCell ref="B22:C22"/>
    <mergeCell ref="D22:E22"/>
    <mergeCell ref="G22:H22"/>
    <mergeCell ref="J22:K22"/>
    <mergeCell ref="B12:I12"/>
    <mergeCell ref="B13:I13"/>
    <mergeCell ref="B14:K14"/>
    <mergeCell ref="B15:I15"/>
    <mergeCell ref="B16:I16"/>
    <mergeCell ref="B17:I17"/>
    <mergeCell ref="B6:K6"/>
    <mergeCell ref="B7:K7"/>
    <mergeCell ref="B8:K8"/>
    <mergeCell ref="B9:K9"/>
    <mergeCell ref="B10:I10"/>
    <mergeCell ref="B11:I11"/>
    <mergeCell ref="B1:K1"/>
    <mergeCell ref="B2:K2"/>
    <mergeCell ref="B3:K3"/>
    <mergeCell ref="B4:C4"/>
    <mergeCell ref="D4:E4"/>
    <mergeCell ref="F4:F5"/>
    <mergeCell ref="G4:H4"/>
    <mergeCell ref="I4:I5"/>
    <mergeCell ref="J4:K4"/>
    <mergeCell ref="B5:C5"/>
  </mergeCells>
  <pageMargins left="0.7" right="0.7" top="0.75" bottom="0.75" header="0.3" footer="0.3"/>
  <pageSetup scale="85" orientation="portrait" r:id="rId1"/>
  <headerFooter>
    <oddFooter>&amp;C&amp;A&amp;R&amp;N</oddFooter>
  </headerFooter>
  <rowBreaks count="1" manualBreakCount="1">
    <brk id="2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0"/>
  <sheetViews>
    <sheetView workbookViewId="0">
      <pane ySplit="4" topLeftCell="A5" activePane="bottomLeft" state="frozen"/>
      <selection pane="bottomLeft" activeCell="M13" sqref="M13"/>
    </sheetView>
  </sheetViews>
  <sheetFormatPr defaultRowHeight="13.2" x14ac:dyDescent="0.25"/>
  <cols>
    <col min="1" max="1" width="13" customWidth="1"/>
    <col min="2" max="2" width="9.6640625" style="67" customWidth="1"/>
    <col min="3" max="3" width="10.6640625" style="67" customWidth="1"/>
    <col min="4" max="4" width="11.33203125" style="67" customWidth="1"/>
    <col min="5" max="5" width="13.5546875" style="67" customWidth="1"/>
    <col min="6" max="6" width="1.44140625" customWidth="1"/>
    <col min="7" max="7" width="13.44140625" customWidth="1"/>
    <col min="10" max="10" width="11" customWidth="1"/>
    <col min="11" max="11" width="12.6640625" customWidth="1"/>
  </cols>
  <sheetData>
    <row r="1" spans="1:11" ht="36" customHeight="1" x14ac:dyDescent="0.25">
      <c r="A1" s="262" t="s">
        <v>130</v>
      </c>
      <c r="B1" s="261"/>
      <c r="C1" s="261"/>
      <c r="D1" s="261"/>
      <c r="E1" s="261"/>
      <c r="F1" s="261"/>
      <c r="G1" s="261"/>
      <c r="H1" s="261"/>
      <c r="I1" s="261"/>
      <c r="J1" s="261"/>
      <c r="K1" s="261"/>
    </row>
    <row r="2" spans="1:11" ht="19.5" customHeight="1" x14ac:dyDescent="0.25">
      <c r="A2" s="260" t="s">
        <v>129</v>
      </c>
      <c r="B2" s="261"/>
      <c r="C2" s="261"/>
      <c r="D2" s="261"/>
      <c r="E2" s="261"/>
      <c r="F2" s="261"/>
      <c r="G2" s="261"/>
      <c r="H2" s="261"/>
      <c r="I2" s="261"/>
      <c r="J2" s="261"/>
      <c r="K2" s="261"/>
    </row>
    <row r="3" spans="1:11" ht="18.75" customHeight="1" x14ac:dyDescent="0.25">
      <c r="A3" s="258" t="s">
        <v>128</v>
      </c>
      <c r="B3" s="259"/>
      <c r="C3" s="259"/>
      <c r="D3" s="259"/>
      <c r="E3" s="259"/>
      <c r="F3" s="117"/>
      <c r="G3" s="258" t="s">
        <v>136</v>
      </c>
      <c r="H3" s="259"/>
      <c r="I3" s="259"/>
      <c r="J3" s="259"/>
      <c r="K3" s="259"/>
    </row>
    <row r="4" spans="1:11" ht="79.2" x14ac:dyDescent="0.25">
      <c r="A4" s="118" t="s">
        <v>66</v>
      </c>
      <c r="B4" s="120" t="s">
        <v>131</v>
      </c>
      <c r="C4" s="120" t="s">
        <v>132</v>
      </c>
      <c r="D4" s="120" t="s">
        <v>133</v>
      </c>
      <c r="E4" s="120" t="s">
        <v>134</v>
      </c>
      <c r="F4" s="119"/>
      <c r="G4" s="118" t="s">
        <v>66</v>
      </c>
      <c r="H4" s="120" t="s">
        <v>135</v>
      </c>
      <c r="I4" s="120" t="s">
        <v>132</v>
      </c>
      <c r="J4" s="120" t="s">
        <v>133</v>
      </c>
      <c r="K4" s="120" t="s">
        <v>134</v>
      </c>
    </row>
    <row r="5" spans="1:11" x14ac:dyDescent="0.25">
      <c r="A5" s="121">
        <v>0</v>
      </c>
      <c r="B5" s="68">
        <v>10.64</v>
      </c>
      <c r="C5" s="68">
        <f>8.34</f>
        <v>8.34</v>
      </c>
      <c r="D5" s="68">
        <f>11.12</f>
        <v>11.12</v>
      </c>
      <c r="E5" s="68">
        <f>19.07</f>
        <v>19.07</v>
      </c>
      <c r="F5" s="117"/>
      <c r="G5" s="121">
        <v>0</v>
      </c>
      <c r="H5" s="68">
        <v>12.09</v>
      </c>
      <c r="I5" s="68">
        <v>11.18</v>
      </c>
      <c r="J5" s="68">
        <v>14.5</v>
      </c>
      <c r="K5" s="68">
        <f>19.07</f>
        <v>19.07</v>
      </c>
    </row>
    <row r="6" spans="1:11" x14ac:dyDescent="0.25">
      <c r="A6" s="122">
        <v>1</v>
      </c>
      <c r="B6" s="68">
        <f>10.64+(A6*0.05)</f>
        <v>10.690000000000001</v>
      </c>
      <c r="C6" s="68">
        <f>8.34+(A6*0.05)</f>
        <v>8.39</v>
      </c>
      <c r="D6" s="68">
        <f>11.12+(A6*0.05)</f>
        <v>11.17</v>
      </c>
      <c r="E6" s="68">
        <f>19.07+(A6*0.05)</f>
        <v>19.12</v>
      </c>
      <c r="F6" s="117"/>
      <c r="G6" s="122">
        <v>1</v>
      </c>
      <c r="H6" s="68">
        <f>SUM(G6*0.05)+12.09</f>
        <v>12.14</v>
      </c>
      <c r="I6" s="68">
        <f>SUM(G6*0.05)+11.18</f>
        <v>11.23</v>
      </c>
      <c r="J6" s="68">
        <f>SUM(G6*0.05)+14.5</f>
        <v>14.55</v>
      </c>
      <c r="K6" s="68">
        <f>19.07+(G6*0.05)</f>
        <v>19.12</v>
      </c>
    </row>
    <row r="7" spans="1:11" x14ac:dyDescent="0.25">
      <c r="A7" s="121">
        <v>2</v>
      </c>
      <c r="B7" s="68">
        <f t="shared" ref="B7:B40" si="0">10.64+(A7*0.05)</f>
        <v>10.74</v>
      </c>
      <c r="C7" s="68">
        <f t="shared" ref="C7:C40" si="1">8.34+(A7*0.05)</f>
        <v>8.44</v>
      </c>
      <c r="D7" s="68">
        <f t="shared" ref="D7:D40" si="2">11.12+(A7*0.05)</f>
        <v>11.219999999999999</v>
      </c>
      <c r="E7" s="68">
        <f t="shared" ref="E7:E40" si="3">19.07+(A7*0.05)</f>
        <v>19.170000000000002</v>
      </c>
      <c r="F7" s="117"/>
      <c r="G7" s="121">
        <v>2</v>
      </c>
      <c r="H7" s="68">
        <f t="shared" ref="H7:H40" si="4">SUM(G7*0.05)+12.09</f>
        <v>12.19</v>
      </c>
      <c r="I7" s="68">
        <f t="shared" ref="I7:I40" si="5">SUM(G7*0.05)+11.18</f>
        <v>11.28</v>
      </c>
      <c r="J7" s="68">
        <f t="shared" ref="J7:J40" si="6">SUM(G7*0.05)+14.5</f>
        <v>14.6</v>
      </c>
      <c r="K7" s="68">
        <f t="shared" ref="K7:K40" si="7">19.07+(G7*0.05)</f>
        <v>19.170000000000002</v>
      </c>
    </row>
    <row r="8" spans="1:11" x14ac:dyDescent="0.25">
      <c r="A8" s="121">
        <v>3</v>
      </c>
      <c r="B8" s="68">
        <f t="shared" si="0"/>
        <v>10.790000000000001</v>
      </c>
      <c r="C8" s="68">
        <f t="shared" si="1"/>
        <v>8.49</v>
      </c>
      <c r="D8" s="68">
        <f t="shared" si="2"/>
        <v>11.27</v>
      </c>
      <c r="E8" s="68">
        <f t="shared" si="3"/>
        <v>19.22</v>
      </c>
      <c r="F8" s="117"/>
      <c r="G8" s="121">
        <v>3</v>
      </c>
      <c r="H8" s="68">
        <f t="shared" si="4"/>
        <v>12.24</v>
      </c>
      <c r="I8" s="68">
        <f t="shared" si="5"/>
        <v>11.33</v>
      </c>
      <c r="J8" s="68">
        <f t="shared" si="6"/>
        <v>14.65</v>
      </c>
      <c r="K8" s="68">
        <f t="shared" si="7"/>
        <v>19.22</v>
      </c>
    </row>
    <row r="9" spans="1:11" x14ac:dyDescent="0.25">
      <c r="A9" s="121">
        <v>4</v>
      </c>
      <c r="B9" s="68">
        <f t="shared" si="0"/>
        <v>10.84</v>
      </c>
      <c r="C9" s="68">
        <f t="shared" si="1"/>
        <v>8.5399999999999991</v>
      </c>
      <c r="D9" s="68">
        <f t="shared" si="2"/>
        <v>11.319999999999999</v>
      </c>
      <c r="E9" s="68">
        <f t="shared" si="3"/>
        <v>19.27</v>
      </c>
      <c r="F9" s="117"/>
      <c r="G9" s="121">
        <v>4</v>
      </c>
      <c r="H9" s="68">
        <f t="shared" si="4"/>
        <v>12.29</v>
      </c>
      <c r="I9" s="68">
        <f t="shared" si="5"/>
        <v>11.379999999999999</v>
      </c>
      <c r="J9" s="68">
        <f t="shared" si="6"/>
        <v>14.7</v>
      </c>
      <c r="K9" s="68">
        <f t="shared" si="7"/>
        <v>19.27</v>
      </c>
    </row>
    <row r="10" spans="1:11" x14ac:dyDescent="0.25">
      <c r="A10" s="121">
        <v>5</v>
      </c>
      <c r="B10" s="68">
        <f t="shared" si="0"/>
        <v>10.89</v>
      </c>
      <c r="C10" s="68">
        <f t="shared" si="1"/>
        <v>8.59</v>
      </c>
      <c r="D10" s="68">
        <f t="shared" si="2"/>
        <v>11.37</v>
      </c>
      <c r="E10" s="68">
        <f t="shared" si="3"/>
        <v>19.32</v>
      </c>
      <c r="F10" s="117"/>
      <c r="G10" s="121">
        <v>5</v>
      </c>
      <c r="H10" s="68">
        <f t="shared" si="4"/>
        <v>12.34</v>
      </c>
      <c r="I10" s="68">
        <f t="shared" si="5"/>
        <v>11.43</v>
      </c>
      <c r="J10" s="68">
        <f t="shared" si="6"/>
        <v>14.75</v>
      </c>
      <c r="K10" s="68">
        <f t="shared" si="7"/>
        <v>19.32</v>
      </c>
    </row>
    <row r="11" spans="1:11" x14ac:dyDescent="0.25">
      <c r="A11" s="121">
        <v>6</v>
      </c>
      <c r="B11" s="68">
        <f t="shared" si="0"/>
        <v>10.940000000000001</v>
      </c>
      <c r="C11" s="68">
        <f t="shared" si="1"/>
        <v>8.64</v>
      </c>
      <c r="D11" s="68">
        <f t="shared" si="2"/>
        <v>11.42</v>
      </c>
      <c r="E11" s="68">
        <f t="shared" si="3"/>
        <v>19.37</v>
      </c>
      <c r="F11" s="117"/>
      <c r="G11" s="121">
        <v>6</v>
      </c>
      <c r="H11" s="68">
        <f t="shared" si="4"/>
        <v>12.39</v>
      </c>
      <c r="I11" s="68">
        <f t="shared" si="5"/>
        <v>11.48</v>
      </c>
      <c r="J11" s="68">
        <f t="shared" si="6"/>
        <v>14.8</v>
      </c>
      <c r="K11" s="68">
        <f t="shared" si="7"/>
        <v>19.37</v>
      </c>
    </row>
    <row r="12" spans="1:11" x14ac:dyDescent="0.25">
      <c r="A12" s="121">
        <v>7</v>
      </c>
      <c r="B12" s="68">
        <f t="shared" si="0"/>
        <v>10.99</v>
      </c>
      <c r="C12" s="68">
        <f t="shared" si="1"/>
        <v>8.69</v>
      </c>
      <c r="D12" s="68">
        <f t="shared" si="2"/>
        <v>11.469999999999999</v>
      </c>
      <c r="E12" s="68">
        <f t="shared" si="3"/>
        <v>19.420000000000002</v>
      </c>
      <c r="F12" s="117"/>
      <c r="G12" s="121">
        <v>7</v>
      </c>
      <c r="H12" s="68">
        <f t="shared" si="4"/>
        <v>12.44</v>
      </c>
      <c r="I12" s="68">
        <f t="shared" si="5"/>
        <v>11.53</v>
      </c>
      <c r="J12" s="68">
        <f t="shared" si="6"/>
        <v>14.85</v>
      </c>
      <c r="K12" s="68">
        <f t="shared" si="7"/>
        <v>19.420000000000002</v>
      </c>
    </row>
    <row r="13" spans="1:11" x14ac:dyDescent="0.25">
      <c r="A13" s="121">
        <v>8</v>
      </c>
      <c r="B13" s="68">
        <f t="shared" si="0"/>
        <v>11.040000000000001</v>
      </c>
      <c r="C13" s="68">
        <f t="shared" si="1"/>
        <v>8.74</v>
      </c>
      <c r="D13" s="68">
        <f t="shared" si="2"/>
        <v>11.52</v>
      </c>
      <c r="E13" s="68">
        <f t="shared" si="3"/>
        <v>19.47</v>
      </c>
      <c r="F13" s="117"/>
      <c r="G13" s="121">
        <v>8</v>
      </c>
      <c r="H13" s="68">
        <f t="shared" si="4"/>
        <v>12.49</v>
      </c>
      <c r="I13" s="68">
        <f t="shared" si="5"/>
        <v>11.58</v>
      </c>
      <c r="J13" s="68">
        <f t="shared" si="6"/>
        <v>14.9</v>
      </c>
      <c r="K13" s="68">
        <f t="shared" si="7"/>
        <v>19.47</v>
      </c>
    </row>
    <row r="14" spans="1:11" x14ac:dyDescent="0.25">
      <c r="A14" s="121">
        <v>9</v>
      </c>
      <c r="B14" s="68">
        <f t="shared" si="0"/>
        <v>11.09</v>
      </c>
      <c r="C14" s="68">
        <f t="shared" si="1"/>
        <v>8.7899999999999991</v>
      </c>
      <c r="D14" s="68">
        <f t="shared" si="2"/>
        <v>11.569999999999999</v>
      </c>
      <c r="E14" s="68">
        <f t="shared" si="3"/>
        <v>19.52</v>
      </c>
      <c r="F14" s="117"/>
      <c r="G14" s="121">
        <v>9</v>
      </c>
      <c r="H14" s="68">
        <f t="shared" si="4"/>
        <v>12.54</v>
      </c>
      <c r="I14" s="68">
        <f t="shared" si="5"/>
        <v>11.629999999999999</v>
      </c>
      <c r="J14" s="68">
        <f t="shared" si="6"/>
        <v>14.95</v>
      </c>
      <c r="K14" s="68">
        <f t="shared" si="7"/>
        <v>19.52</v>
      </c>
    </row>
    <row r="15" spans="1:11" x14ac:dyDescent="0.25">
      <c r="A15" s="121">
        <v>10</v>
      </c>
      <c r="B15" s="68">
        <f t="shared" si="0"/>
        <v>11.14</v>
      </c>
      <c r="C15" s="68">
        <f t="shared" si="1"/>
        <v>8.84</v>
      </c>
      <c r="D15" s="68">
        <f t="shared" si="2"/>
        <v>11.62</v>
      </c>
      <c r="E15" s="68">
        <f t="shared" si="3"/>
        <v>19.57</v>
      </c>
      <c r="F15" s="117"/>
      <c r="G15" s="121">
        <v>10</v>
      </c>
      <c r="H15" s="68">
        <f t="shared" si="4"/>
        <v>12.59</v>
      </c>
      <c r="I15" s="68">
        <f t="shared" si="5"/>
        <v>11.68</v>
      </c>
      <c r="J15" s="68">
        <f t="shared" si="6"/>
        <v>15</v>
      </c>
      <c r="K15" s="68">
        <f t="shared" si="7"/>
        <v>19.57</v>
      </c>
    </row>
    <row r="16" spans="1:11" x14ac:dyDescent="0.25">
      <c r="A16" s="121">
        <v>11</v>
      </c>
      <c r="B16" s="68">
        <f t="shared" si="0"/>
        <v>11.190000000000001</v>
      </c>
      <c r="C16" s="68">
        <f t="shared" si="1"/>
        <v>8.89</v>
      </c>
      <c r="D16" s="68">
        <f t="shared" si="2"/>
        <v>11.67</v>
      </c>
      <c r="E16" s="68">
        <f t="shared" si="3"/>
        <v>19.62</v>
      </c>
      <c r="F16" s="117"/>
      <c r="G16" s="121">
        <v>11</v>
      </c>
      <c r="H16" s="68">
        <f t="shared" si="4"/>
        <v>12.64</v>
      </c>
      <c r="I16" s="68">
        <f t="shared" si="5"/>
        <v>11.73</v>
      </c>
      <c r="J16" s="68">
        <f t="shared" si="6"/>
        <v>15.05</v>
      </c>
      <c r="K16" s="68">
        <f t="shared" si="7"/>
        <v>19.62</v>
      </c>
    </row>
    <row r="17" spans="1:11" x14ac:dyDescent="0.25">
      <c r="A17" s="121">
        <v>12</v>
      </c>
      <c r="B17" s="68">
        <f t="shared" si="0"/>
        <v>11.24</v>
      </c>
      <c r="C17" s="68">
        <f t="shared" si="1"/>
        <v>8.94</v>
      </c>
      <c r="D17" s="68">
        <f t="shared" si="2"/>
        <v>11.719999999999999</v>
      </c>
      <c r="E17" s="68">
        <f t="shared" si="3"/>
        <v>19.670000000000002</v>
      </c>
      <c r="F17" s="117"/>
      <c r="G17" s="121">
        <v>12</v>
      </c>
      <c r="H17" s="68">
        <f t="shared" si="4"/>
        <v>12.69</v>
      </c>
      <c r="I17" s="68">
        <f t="shared" si="5"/>
        <v>11.78</v>
      </c>
      <c r="J17" s="68">
        <f t="shared" si="6"/>
        <v>15.1</v>
      </c>
      <c r="K17" s="68">
        <f t="shared" si="7"/>
        <v>19.670000000000002</v>
      </c>
    </row>
    <row r="18" spans="1:11" x14ac:dyDescent="0.25">
      <c r="A18" s="121">
        <v>13</v>
      </c>
      <c r="B18" s="68">
        <f t="shared" si="0"/>
        <v>11.290000000000001</v>
      </c>
      <c r="C18" s="68">
        <f t="shared" si="1"/>
        <v>8.99</v>
      </c>
      <c r="D18" s="68">
        <f t="shared" si="2"/>
        <v>11.77</v>
      </c>
      <c r="E18" s="68">
        <f t="shared" si="3"/>
        <v>19.72</v>
      </c>
      <c r="F18" s="117"/>
      <c r="G18" s="121">
        <v>13</v>
      </c>
      <c r="H18" s="68">
        <f t="shared" si="4"/>
        <v>12.74</v>
      </c>
      <c r="I18" s="68">
        <f t="shared" si="5"/>
        <v>11.83</v>
      </c>
      <c r="J18" s="68">
        <f t="shared" si="6"/>
        <v>15.15</v>
      </c>
      <c r="K18" s="68">
        <f t="shared" si="7"/>
        <v>19.72</v>
      </c>
    </row>
    <row r="19" spans="1:11" x14ac:dyDescent="0.25">
      <c r="A19" s="121">
        <v>14</v>
      </c>
      <c r="B19" s="68">
        <f t="shared" si="0"/>
        <v>11.34</v>
      </c>
      <c r="C19" s="68">
        <f t="shared" si="1"/>
        <v>9.0399999999999991</v>
      </c>
      <c r="D19" s="68">
        <f t="shared" si="2"/>
        <v>11.819999999999999</v>
      </c>
      <c r="E19" s="68">
        <f t="shared" si="3"/>
        <v>19.77</v>
      </c>
      <c r="F19" s="117"/>
      <c r="G19" s="121">
        <v>14</v>
      </c>
      <c r="H19" s="68">
        <f t="shared" si="4"/>
        <v>12.79</v>
      </c>
      <c r="I19" s="68">
        <f t="shared" si="5"/>
        <v>11.879999999999999</v>
      </c>
      <c r="J19" s="68">
        <f t="shared" si="6"/>
        <v>15.2</v>
      </c>
      <c r="K19" s="68">
        <f t="shared" si="7"/>
        <v>19.77</v>
      </c>
    </row>
    <row r="20" spans="1:11" x14ac:dyDescent="0.25">
      <c r="A20" s="121">
        <v>15</v>
      </c>
      <c r="B20" s="68">
        <f t="shared" si="0"/>
        <v>11.39</v>
      </c>
      <c r="C20" s="68">
        <f t="shared" si="1"/>
        <v>9.09</v>
      </c>
      <c r="D20" s="68">
        <f t="shared" si="2"/>
        <v>11.87</v>
      </c>
      <c r="E20" s="68">
        <f t="shared" si="3"/>
        <v>19.82</v>
      </c>
      <c r="F20" s="117"/>
      <c r="G20" s="121">
        <v>15</v>
      </c>
      <c r="H20" s="68">
        <f t="shared" si="4"/>
        <v>12.84</v>
      </c>
      <c r="I20" s="68">
        <f t="shared" si="5"/>
        <v>11.93</v>
      </c>
      <c r="J20" s="68">
        <f t="shared" si="6"/>
        <v>15.25</v>
      </c>
      <c r="K20" s="68">
        <f t="shared" si="7"/>
        <v>19.82</v>
      </c>
    </row>
    <row r="21" spans="1:11" x14ac:dyDescent="0.25">
      <c r="A21" s="121">
        <v>16</v>
      </c>
      <c r="B21" s="68">
        <f t="shared" si="0"/>
        <v>11.440000000000001</v>
      </c>
      <c r="C21" s="68">
        <f t="shared" si="1"/>
        <v>9.14</v>
      </c>
      <c r="D21" s="68">
        <f t="shared" si="2"/>
        <v>11.92</v>
      </c>
      <c r="E21" s="68">
        <f t="shared" si="3"/>
        <v>19.87</v>
      </c>
      <c r="F21" s="117"/>
      <c r="G21" s="121">
        <v>16</v>
      </c>
      <c r="H21" s="68">
        <f t="shared" si="4"/>
        <v>12.89</v>
      </c>
      <c r="I21" s="68">
        <f t="shared" si="5"/>
        <v>11.98</v>
      </c>
      <c r="J21" s="68">
        <f t="shared" si="6"/>
        <v>15.3</v>
      </c>
      <c r="K21" s="68">
        <f t="shared" si="7"/>
        <v>19.87</v>
      </c>
    </row>
    <row r="22" spans="1:11" x14ac:dyDescent="0.25">
      <c r="A22" s="121">
        <v>17</v>
      </c>
      <c r="B22" s="68">
        <f t="shared" si="0"/>
        <v>11.49</v>
      </c>
      <c r="C22" s="68">
        <f t="shared" si="1"/>
        <v>9.19</v>
      </c>
      <c r="D22" s="68">
        <f t="shared" si="2"/>
        <v>11.969999999999999</v>
      </c>
      <c r="E22" s="68">
        <f t="shared" si="3"/>
        <v>19.920000000000002</v>
      </c>
      <c r="F22" s="117"/>
      <c r="G22" s="121">
        <v>17</v>
      </c>
      <c r="H22" s="68">
        <f t="shared" si="4"/>
        <v>12.94</v>
      </c>
      <c r="I22" s="68">
        <f t="shared" si="5"/>
        <v>12.03</v>
      </c>
      <c r="J22" s="68">
        <f t="shared" si="6"/>
        <v>15.35</v>
      </c>
      <c r="K22" s="68">
        <f t="shared" si="7"/>
        <v>19.920000000000002</v>
      </c>
    </row>
    <row r="23" spans="1:11" x14ac:dyDescent="0.25">
      <c r="A23" s="121">
        <v>18</v>
      </c>
      <c r="B23" s="68">
        <f t="shared" si="0"/>
        <v>11.540000000000001</v>
      </c>
      <c r="C23" s="68">
        <f t="shared" si="1"/>
        <v>9.24</v>
      </c>
      <c r="D23" s="68">
        <f t="shared" si="2"/>
        <v>12.02</v>
      </c>
      <c r="E23" s="68">
        <f t="shared" si="3"/>
        <v>19.97</v>
      </c>
      <c r="F23" s="117"/>
      <c r="G23" s="121">
        <v>18</v>
      </c>
      <c r="H23" s="68">
        <f t="shared" si="4"/>
        <v>12.99</v>
      </c>
      <c r="I23" s="68">
        <f t="shared" si="5"/>
        <v>12.08</v>
      </c>
      <c r="J23" s="68">
        <f t="shared" si="6"/>
        <v>15.4</v>
      </c>
      <c r="K23" s="68">
        <f t="shared" si="7"/>
        <v>19.97</v>
      </c>
    </row>
    <row r="24" spans="1:11" x14ac:dyDescent="0.25">
      <c r="A24" s="121">
        <v>19</v>
      </c>
      <c r="B24" s="68">
        <f t="shared" si="0"/>
        <v>11.59</v>
      </c>
      <c r="C24" s="68">
        <f t="shared" si="1"/>
        <v>9.2899999999999991</v>
      </c>
      <c r="D24" s="68">
        <f t="shared" si="2"/>
        <v>12.069999999999999</v>
      </c>
      <c r="E24" s="68">
        <f t="shared" si="3"/>
        <v>20.02</v>
      </c>
      <c r="F24" s="117"/>
      <c r="G24" s="121">
        <v>19</v>
      </c>
      <c r="H24" s="68">
        <f t="shared" si="4"/>
        <v>13.04</v>
      </c>
      <c r="I24" s="68">
        <f t="shared" si="5"/>
        <v>12.129999999999999</v>
      </c>
      <c r="J24" s="68">
        <f t="shared" si="6"/>
        <v>15.45</v>
      </c>
      <c r="K24" s="68">
        <f t="shared" si="7"/>
        <v>20.02</v>
      </c>
    </row>
    <row r="25" spans="1:11" x14ac:dyDescent="0.25">
      <c r="A25" s="121">
        <v>20</v>
      </c>
      <c r="B25" s="68">
        <f t="shared" si="0"/>
        <v>11.64</v>
      </c>
      <c r="C25" s="68">
        <f t="shared" si="1"/>
        <v>9.34</v>
      </c>
      <c r="D25" s="68">
        <f t="shared" si="2"/>
        <v>12.12</v>
      </c>
      <c r="E25" s="68">
        <f t="shared" si="3"/>
        <v>20.07</v>
      </c>
      <c r="F25" s="117"/>
      <c r="G25" s="121">
        <v>20</v>
      </c>
      <c r="H25" s="68">
        <f t="shared" si="4"/>
        <v>13.09</v>
      </c>
      <c r="I25" s="68">
        <f t="shared" si="5"/>
        <v>12.18</v>
      </c>
      <c r="J25" s="68">
        <f t="shared" si="6"/>
        <v>15.5</v>
      </c>
      <c r="K25" s="68">
        <f t="shared" si="7"/>
        <v>20.07</v>
      </c>
    </row>
    <row r="26" spans="1:11" x14ac:dyDescent="0.25">
      <c r="A26" s="121">
        <v>21</v>
      </c>
      <c r="B26" s="68">
        <f t="shared" si="0"/>
        <v>11.690000000000001</v>
      </c>
      <c r="C26" s="68">
        <f t="shared" si="1"/>
        <v>9.39</v>
      </c>
      <c r="D26" s="68">
        <f t="shared" si="2"/>
        <v>12.17</v>
      </c>
      <c r="E26" s="68">
        <f t="shared" si="3"/>
        <v>20.12</v>
      </c>
      <c r="F26" s="117"/>
      <c r="G26" s="121">
        <v>21</v>
      </c>
      <c r="H26" s="68">
        <f t="shared" si="4"/>
        <v>13.14</v>
      </c>
      <c r="I26" s="68">
        <f t="shared" si="5"/>
        <v>12.23</v>
      </c>
      <c r="J26" s="68">
        <f t="shared" si="6"/>
        <v>15.55</v>
      </c>
      <c r="K26" s="68">
        <f t="shared" si="7"/>
        <v>20.12</v>
      </c>
    </row>
    <row r="27" spans="1:11" x14ac:dyDescent="0.25">
      <c r="A27" s="121">
        <v>22</v>
      </c>
      <c r="B27" s="68">
        <f t="shared" si="0"/>
        <v>11.74</v>
      </c>
      <c r="C27" s="68">
        <f t="shared" si="1"/>
        <v>9.44</v>
      </c>
      <c r="D27" s="68">
        <f t="shared" si="2"/>
        <v>12.219999999999999</v>
      </c>
      <c r="E27" s="68">
        <f t="shared" si="3"/>
        <v>20.170000000000002</v>
      </c>
      <c r="F27" s="117"/>
      <c r="G27" s="121">
        <v>22</v>
      </c>
      <c r="H27" s="68">
        <f t="shared" si="4"/>
        <v>13.19</v>
      </c>
      <c r="I27" s="68">
        <f t="shared" si="5"/>
        <v>12.28</v>
      </c>
      <c r="J27" s="68">
        <f t="shared" si="6"/>
        <v>15.6</v>
      </c>
      <c r="K27" s="68">
        <f t="shared" si="7"/>
        <v>20.170000000000002</v>
      </c>
    </row>
    <row r="28" spans="1:11" x14ac:dyDescent="0.25">
      <c r="A28" s="121">
        <v>23</v>
      </c>
      <c r="B28" s="68">
        <f t="shared" si="0"/>
        <v>11.790000000000001</v>
      </c>
      <c r="C28" s="68">
        <f t="shared" si="1"/>
        <v>9.49</v>
      </c>
      <c r="D28" s="68">
        <f t="shared" si="2"/>
        <v>12.27</v>
      </c>
      <c r="E28" s="68">
        <f t="shared" si="3"/>
        <v>20.22</v>
      </c>
      <c r="F28" s="117"/>
      <c r="G28" s="121">
        <v>23</v>
      </c>
      <c r="H28" s="68">
        <f t="shared" si="4"/>
        <v>13.24</v>
      </c>
      <c r="I28" s="68">
        <f t="shared" si="5"/>
        <v>12.33</v>
      </c>
      <c r="J28" s="68">
        <f t="shared" si="6"/>
        <v>15.65</v>
      </c>
      <c r="K28" s="68">
        <f t="shared" si="7"/>
        <v>20.22</v>
      </c>
    </row>
    <row r="29" spans="1:11" x14ac:dyDescent="0.25">
      <c r="A29" s="121">
        <v>24</v>
      </c>
      <c r="B29" s="68">
        <f t="shared" si="0"/>
        <v>11.84</v>
      </c>
      <c r="C29" s="68">
        <f t="shared" si="1"/>
        <v>9.5399999999999991</v>
      </c>
      <c r="D29" s="68">
        <f t="shared" si="2"/>
        <v>12.32</v>
      </c>
      <c r="E29" s="68">
        <f t="shared" si="3"/>
        <v>20.27</v>
      </c>
      <c r="F29" s="117"/>
      <c r="G29" s="121">
        <v>24</v>
      </c>
      <c r="H29" s="68">
        <f t="shared" si="4"/>
        <v>13.29</v>
      </c>
      <c r="I29" s="68">
        <f t="shared" si="5"/>
        <v>12.379999999999999</v>
      </c>
      <c r="J29" s="68">
        <f t="shared" si="6"/>
        <v>15.7</v>
      </c>
      <c r="K29" s="68">
        <f t="shared" si="7"/>
        <v>20.27</v>
      </c>
    </row>
    <row r="30" spans="1:11" x14ac:dyDescent="0.25">
      <c r="A30" s="121">
        <v>25</v>
      </c>
      <c r="B30" s="68">
        <f t="shared" si="0"/>
        <v>11.89</v>
      </c>
      <c r="C30" s="68">
        <f t="shared" si="1"/>
        <v>9.59</v>
      </c>
      <c r="D30" s="68">
        <f t="shared" si="2"/>
        <v>12.37</v>
      </c>
      <c r="E30" s="68">
        <f t="shared" si="3"/>
        <v>20.32</v>
      </c>
      <c r="F30" s="117"/>
      <c r="G30" s="121">
        <v>25</v>
      </c>
      <c r="H30" s="68">
        <f t="shared" si="4"/>
        <v>13.34</v>
      </c>
      <c r="I30" s="68">
        <f t="shared" si="5"/>
        <v>12.43</v>
      </c>
      <c r="J30" s="68">
        <f t="shared" si="6"/>
        <v>15.75</v>
      </c>
      <c r="K30" s="68">
        <f t="shared" si="7"/>
        <v>20.32</v>
      </c>
    </row>
    <row r="31" spans="1:11" x14ac:dyDescent="0.25">
      <c r="A31" s="121">
        <v>26</v>
      </c>
      <c r="B31" s="68">
        <f t="shared" si="0"/>
        <v>11.940000000000001</v>
      </c>
      <c r="C31" s="68">
        <f t="shared" si="1"/>
        <v>9.64</v>
      </c>
      <c r="D31" s="68">
        <f t="shared" si="2"/>
        <v>12.42</v>
      </c>
      <c r="E31" s="68">
        <f t="shared" si="3"/>
        <v>20.37</v>
      </c>
      <c r="F31" s="117"/>
      <c r="G31" s="121">
        <v>26</v>
      </c>
      <c r="H31" s="68">
        <f t="shared" si="4"/>
        <v>13.39</v>
      </c>
      <c r="I31" s="68">
        <f t="shared" si="5"/>
        <v>12.48</v>
      </c>
      <c r="J31" s="68">
        <f t="shared" si="6"/>
        <v>15.8</v>
      </c>
      <c r="K31" s="68">
        <f t="shared" si="7"/>
        <v>20.37</v>
      </c>
    </row>
    <row r="32" spans="1:11" x14ac:dyDescent="0.25">
      <c r="A32" s="121">
        <v>27</v>
      </c>
      <c r="B32" s="68">
        <f t="shared" si="0"/>
        <v>11.99</v>
      </c>
      <c r="C32" s="68">
        <f t="shared" si="1"/>
        <v>9.69</v>
      </c>
      <c r="D32" s="68">
        <f t="shared" si="2"/>
        <v>12.469999999999999</v>
      </c>
      <c r="E32" s="68">
        <f t="shared" si="3"/>
        <v>20.420000000000002</v>
      </c>
      <c r="F32" s="117"/>
      <c r="G32" s="121">
        <v>27</v>
      </c>
      <c r="H32" s="68">
        <f t="shared" si="4"/>
        <v>13.44</v>
      </c>
      <c r="I32" s="68">
        <f t="shared" si="5"/>
        <v>12.53</v>
      </c>
      <c r="J32" s="68">
        <f t="shared" si="6"/>
        <v>15.85</v>
      </c>
      <c r="K32" s="68">
        <f t="shared" si="7"/>
        <v>20.420000000000002</v>
      </c>
    </row>
    <row r="33" spans="1:11" x14ac:dyDescent="0.25">
      <c r="A33" s="121">
        <v>28</v>
      </c>
      <c r="B33" s="68">
        <f t="shared" si="0"/>
        <v>12.040000000000001</v>
      </c>
      <c r="C33" s="68">
        <f t="shared" si="1"/>
        <v>9.74</v>
      </c>
      <c r="D33" s="68">
        <f t="shared" si="2"/>
        <v>12.52</v>
      </c>
      <c r="E33" s="68">
        <f t="shared" si="3"/>
        <v>20.47</v>
      </c>
      <c r="F33" s="117"/>
      <c r="G33" s="121">
        <v>28</v>
      </c>
      <c r="H33" s="68">
        <f t="shared" si="4"/>
        <v>13.49</v>
      </c>
      <c r="I33" s="68">
        <f t="shared" si="5"/>
        <v>12.58</v>
      </c>
      <c r="J33" s="68">
        <f t="shared" si="6"/>
        <v>15.9</v>
      </c>
      <c r="K33" s="68">
        <f t="shared" si="7"/>
        <v>20.47</v>
      </c>
    </row>
    <row r="34" spans="1:11" x14ac:dyDescent="0.25">
      <c r="A34" s="121">
        <v>29</v>
      </c>
      <c r="B34" s="68">
        <f t="shared" si="0"/>
        <v>12.09</v>
      </c>
      <c r="C34" s="68">
        <f t="shared" si="1"/>
        <v>9.7899999999999991</v>
      </c>
      <c r="D34" s="68">
        <f t="shared" si="2"/>
        <v>12.57</v>
      </c>
      <c r="E34" s="68">
        <f t="shared" si="3"/>
        <v>20.52</v>
      </c>
      <c r="F34" s="117"/>
      <c r="G34" s="121">
        <v>29</v>
      </c>
      <c r="H34" s="68">
        <f t="shared" si="4"/>
        <v>13.54</v>
      </c>
      <c r="I34" s="68">
        <f t="shared" si="5"/>
        <v>12.629999999999999</v>
      </c>
      <c r="J34" s="68">
        <f t="shared" si="6"/>
        <v>15.95</v>
      </c>
      <c r="K34" s="68">
        <f t="shared" si="7"/>
        <v>20.52</v>
      </c>
    </row>
    <row r="35" spans="1:11" x14ac:dyDescent="0.25">
      <c r="A35" s="121">
        <v>30</v>
      </c>
      <c r="B35" s="68">
        <f t="shared" si="0"/>
        <v>12.14</v>
      </c>
      <c r="C35" s="68">
        <f t="shared" si="1"/>
        <v>9.84</v>
      </c>
      <c r="D35" s="68">
        <f t="shared" si="2"/>
        <v>12.62</v>
      </c>
      <c r="E35" s="68">
        <f t="shared" si="3"/>
        <v>20.57</v>
      </c>
      <c r="F35" s="117"/>
      <c r="G35" s="121">
        <v>30</v>
      </c>
      <c r="H35" s="68">
        <f t="shared" si="4"/>
        <v>13.59</v>
      </c>
      <c r="I35" s="68">
        <f t="shared" si="5"/>
        <v>12.68</v>
      </c>
      <c r="J35" s="68">
        <f t="shared" si="6"/>
        <v>16</v>
      </c>
      <c r="K35" s="68">
        <f t="shared" si="7"/>
        <v>20.57</v>
      </c>
    </row>
    <row r="36" spans="1:11" x14ac:dyDescent="0.25">
      <c r="A36" s="121">
        <v>31</v>
      </c>
      <c r="B36" s="68">
        <f t="shared" si="0"/>
        <v>12.190000000000001</v>
      </c>
      <c r="C36" s="68">
        <f t="shared" si="1"/>
        <v>9.89</v>
      </c>
      <c r="D36" s="68">
        <f t="shared" si="2"/>
        <v>12.67</v>
      </c>
      <c r="E36" s="68">
        <f t="shared" si="3"/>
        <v>20.62</v>
      </c>
      <c r="F36" s="117"/>
      <c r="G36" s="121">
        <v>31</v>
      </c>
      <c r="H36" s="68">
        <f t="shared" si="4"/>
        <v>13.64</v>
      </c>
      <c r="I36" s="68">
        <f t="shared" si="5"/>
        <v>12.73</v>
      </c>
      <c r="J36" s="68">
        <f t="shared" si="6"/>
        <v>16.05</v>
      </c>
      <c r="K36" s="68">
        <f t="shared" si="7"/>
        <v>20.62</v>
      </c>
    </row>
    <row r="37" spans="1:11" x14ac:dyDescent="0.25">
      <c r="A37" s="121">
        <v>32</v>
      </c>
      <c r="B37" s="68">
        <f t="shared" si="0"/>
        <v>12.24</v>
      </c>
      <c r="C37" s="68">
        <f t="shared" si="1"/>
        <v>9.94</v>
      </c>
      <c r="D37" s="68">
        <f t="shared" si="2"/>
        <v>12.719999999999999</v>
      </c>
      <c r="E37" s="68">
        <f t="shared" si="3"/>
        <v>20.67</v>
      </c>
      <c r="F37" s="117"/>
      <c r="G37" s="121">
        <v>32</v>
      </c>
      <c r="H37" s="68">
        <f t="shared" si="4"/>
        <v>13.69</v>
      </c>
      <c r="I37" s="68">
        <f t="shared" si="5"/>
        <v>12.78</v>
      </c>
      <c r="J37" s="68">
        <f t="shared" si="6"/>
        <v>16.100000000000001</v>
      </c>
      <c r="K37" s="68">
        <f t="shared" si="7"/>
        <v>20.67</v>
      </c>
    </row>
    <row r="38" spans="1:11" x14ac:dyDescent="0.25">
      <c r="A38" s="121">
        <v>33</v>
      </c>
      <c r="B38" s="68">
        <f t="shared" si="0"/>
        <v>12.290000000000001</v>
      </c>
      <c r="C38" s="68">
        <f t="shared" si="1"/>
        <v>9.99</v>
      </c>
      <c r="D38" s="68">
        <f t="shared" si="2"/>
        <v>12.77</v>
      </c>
      <c r="E38" s="68">
        <f t="shared" si="3"/>
        <v>20.72</v>
      </c>
      <c r="F38" s="117"/>
      <c r="G38" s="121">
        <v>33</v>
      </c>
      <c r="H38" s="68">
        <f t="shared" si="4"/>
        <v>13.74</v>
      </c>
      <c r="I38" s="68">
        <f t="shared" si="5"/>
        <v>12.83</v>
      </c>
      <c r="J38" s="68">
        <f t="shared" si="6"/>
        <v>16.149999999999999</v>
      </c>
      <c r="K38" s="68">
        <f t="shared" si="7"/>
        <v>20.72</v>
      </c>
    </row>
    <row r="39" spans="1:11" x14ac:dyDescent="0.25">
      <c r="A39" s="121">
        <v>34</v>
      </c>
      <c r="B39" s="68">
        <f t="shared" si="0"/>
        <v>12.34</v>
      </c>
      <c r="C39" s="68">
        <f t="shared" si="1"/>
        <v>10.039999999999999</v>
      </c>
      <c r="D39" s="68">
        <f t="shared" si="2"/>
        <v>12.82</v>
      </c>
      <c r="E39" s="68">
        <f t="shared" si="3"/>
        <v>20.77</v>
      </c>
      <c r="F39" s="117"/>
      <c r="G39" s="121">
        <v>34</v>
      </c>
      <c r="H39" s="68">
        <f t="shared" si="4"/>
        <v>13.79</v>
      </c>
      <c r="I39" s="68">
        <f t="shared" si="5"/>
        <v>12.879999999999999</v>
      </c>
      <c r="J39" s="68">
        <f t="shared" si="6"/>
        <v>16.2</v>
      </c>
      <c r="K39" s="68">
        <f t="shared" si="7"/>
        <v>20.77</v>
      </c>
    </row>
    <row r="40" spans="1:11" x14ac:dyDescent="0.25">
      <c r="A40" s="121">
        <v>35</v>
      </c>
      <c r="B40" s="68">
        <f t="shared" si="0"/>
        <v>12.39</v>
      </c>
      <c r="C40" s="68">
        <f t="shared" si="1"/>
        <v>10.09</v>
      </c>
      <c r="D40" s="68">
        <f t="shared" si="2"/>
        <v>12.87</v>
      </c>
      <c r="E40" s="68">
        <f t="shared" si="3"/>
        <v>20.82</v>
      </c>
      <c r="F40" s="117"/>
      <c r="G40" s="121">
        <v>35</v>
      </c>
      <c r="H40" s="68">
        <f t="shared" si="4"/>
        <v>13.84</v>
      </c>
      <c r="I40" s="68">
        <f t="shared" si="5"/>
        <v>12.93</v>
      </c>
      <c r="J40" s="68">
        <f t="shared" si="6"/>
        <v>16.25</v>
      </c>
      <c r="K40" s="68">
        <f t="shared" si="7"/>
        <v>20.82</v>
      </c>
    </row>
  </sheetData>
  <sheetProtection password="C82F" sheet="1" objects="1" scenarios="1"/>
  <mergeCells count="4">
    <mergeCell ref="A3:E3"/>
    <mergeCell ref="G3:K3"/>
    <mergeCell ref="A2:K2"/>
    <mergeCell ref="A1:K1"/>
  </mergeCells>
  <pageMargins left="0.7" right="0.7" top="0.75" bottom="0.75" header="0.3" footer="0.3"/>
  <pageSetup orientation="portrait" r:id="rId1"/>
  <headerFooter>
    <oddFooter>&amp;C&amp;A&amp;R&amp;N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Y2PHC7Y2YW5Y-1871477060-76</_dlc_DocId>
    <_dlc_DocIdUrl xmlns="ea37a463-b99d-470c-8a85-4153a11441a9">
      <Url>https://txhhs.sharepoint.com/sites/hhsc/fs/ra/ltss/_layouts/15/DocIdRedir.aspx?ID=Y2PHC7Y2YW5Y-1871477060-76</Url>
      <Description>Y2PHC7Y2YW5Y-1871477060-76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1036" ma:contentTypeDescription="Create a new document." ma:contentTypeScope="" ma:versionID="48e90c5dd1888fed06d41dc92d35bbc6">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3221d7a3bee2b4091ea9a70511b52eca"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56F175-4BD6-4612-B650-4AE4B015E2B7}">
  <ds:schemaRefs>
    <ds:schemaRef ds:uri="http://schemas.microsoft.com/sharepoint/events"/>
  </ds:schemaRefs>
</ds:datastoreItem>
</file>

<file path=customXml/itemProps2.xml><?xml version="1.0" encoding="utf-8"?>
<ds:datastoreItem xmlns:ds="http://schemas.openxmlformats.org/officeDocument/2006/customXml" ds:itemID="{450885E7-C8F8-4631-9B4E-AF1812B02A12}">
  <ds:schemaRefs>
    <ds:schemaRef ds:uri="http://purl.org/dc/terms/"/>
    <ds:schemaRef ds:uri="892c8f4f-e050-4044-8793-43ed188ab5b7"/>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dcmitype/"/>
    <ds:schemaRef ds:uri="http://schemas.openxmlformats.org/package/2006/metadata/core-properties"/>
    <ds:schemaRef ds:uri="ea37a463-b99d-470c-8a85-4153a11441a9"/>
    <ds:schemaRef ds:uri="http://www.w3.org/XML/1998/namespace"/>
  </ds:schemaRefs>
</ds:datastoreItem>
</file>

<file path=customXml/itemProps3.xml><?xml version="1.0" encoding="utf-8"?>
<ds:datastoreItem xmlns:ds="http://schemas.openxmlformats.org/officeDocument/2006/customXml" ds:itemID="{06406E6A-DE4B-4EBD-B085-869D7205B7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892c8f4f-e050-4044-8793-43ed188ab5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7C13FF0-C024-4B5E-8370-604BF49D72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Wages, Taxes and Workers' Comp</vt:lpstr>
      <vt:lpstr>Day Hab</vt:lpstr>
      <vt:lpstr>Hab LT24 hrs</vt:lpstr>
      <vt:lpstr>Intervener</vt:lpstr>
      <vt:lpstr>Chore</vt:lpstr>
      <vt:lpstr>SE</vt:lpstr>
      <vt:lpstr>EA</vt:lpstr>
      <vt:lpstr>CFC</vt:lpstr>
      <vt:lpstr>Rates</vt:lpstr>
      <vt:lpstr>'Day Hab'!Print_Area</vt:lpstr>
      <vt:lpstr>'Hab LT24 hrs'!Print_Area</vt:lpstr>
      <vt:lpstr>Intervener!Print_Area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2014-04-29T14:27:32Z</dcterms:created>
  <dcterms:modified xsi:type="dcterms:W3CDTF">2021-08-05T19:12:02Z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ea932433-5f14-4328-8e7d-a003afdbf90b</vt:lpwstr>
  </property>
  <property fmtid="{D5CDD505-2E9C-101B-9397-08002B2CF9AE}" pid="4" name="AuthorIds_UIVersion_3584">
    <vt:lpwstr>2208</vt:lpwstr>
  </property>
</Properties>
</file>