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defaultThemeVersion="124226"/>
  <xr:revisionPtr revIDLastSave="0" documentId="10_ncr:100000_{B8968D47-9509-44EA-97BC-833E69C024CD}" xr6:coauthVersionLast="31" xr6:coauthVersionMax="45" xr10:uidLastSave="{00000000-0000-0000-0000-000000000000}"/>
  <bookViews>
    <workbookView xWindow="28680" yWindow="-120" windowWidth="29040" windowHeight="15840" tabRatio="926" xr2:uid="{00000000-000D-0000-FFFF-FFFF00000000}"/>
  </bookViews>
  <sheets>
    <sheet name="HCS-TxHmL DH-p1" sheetId="12" r:id="rId1"/>
    <sheet name="HCS-TxHmL DH-2" sheetId="13" r:id="rId2"/>
    <sheet name="HCS-TxHmL NonDH-p1" sheetId="1" r:id="rId3"/>
    <sheet name="HCS-TxHmL NonDH-p2" sheetId="5" r:id="rId4"/>
    <sheet name="HCS-TxHmL Res-p1" sheetId="14" r:id="rId5"/>
    <sheet name="HCS-TxHmL Res-p2" sheetId="15" r:id="rId6"/>
    <sheet name="HCS-TxHmL Rates 01-08-20" sheetId="9" r:id="rId7"/>
    <sheet name="HCS-TxHmL Rates 09-01-2020" sheetId="16" r:id="rId8"/>
  </sheets>
  <definedNames>
    <definedName name="_xlnm.Print_Area" localSheetId="1">'HCS-TxHmL DH-2'!$A$1:$N$53</definedName>
    <definedName name="_xlnm.Print_Area" localSheetId="0">'HCS-TxHmL DH-p1'!$A$1:$G$53</definedName>
    <definedName name="_xlnm.Print_Area" localSheetId="3">'HCS-TxHmL NonDH-p2'!$A$1:$N$56</definedName>
    <definedName name="_xlnm.Print_Area" localSheetId="4">'HCS-TxHmL Res-p1'!$A$1:$G$39</definedName>
    <definedName name="_xlnm.Print_Area" localSheetId="5">'HCS-TxHmL Res-p2'!$A$1:$N$53</definedName>
  </definedNames>
  <calcPr calcId="179017"/>
</workbook>
</file>

<file path=xl/calcChain.xml><?xml version="1.0" encoding="utf-8"?>
<calcChain xmlns="http://schemas.openxmlformats.org/spreadsheetml/2006/main">
  <c r="H24" i="13" l="1"/>
  <c r="H27" i="5"/>
  <c r="H24" i="15"/>
  <c r="G30" i="16" l="1"/>
  <c r="G29" i="16"/>
  <c r="G28" i="16"/>
  <c r="G27" i="16"/>
  <c r="G26" i="16"/>
  <c r="G25" i="16"/>
  <c r="G24" i="16"/>
  <c r="G23" i="16"/>
  <c r="G22" i="16"/>
  <c r="G21" i="16"/>
  <c r="G20" i="16"/>
  <c r="G19" i="16"/>
  <c r="G18" i="16"/>
  <c r="G17" i="16"/>
  <c r="G16" i="16"/>
  <c r="G15" i="16"/>
  <c r="G14" i="16"/>
  <c r="G13" i="16"/>
  <c r="G12" i="16"/>
  <c r="G11" i="16"/>
  <c r="G10" i="16"/>
  <c r="G9" i="16"/>
  <c r="G8" i="16"/>
  <c r="G7" i="16"/>
  <c r="G6" i="16"/>
  <c r="G5" i="16"/>
  <c r="F30" i="16"/>
  <c r="E30" i="16"/>
  <c r="D30" i="16"/>
  <c r="C30" i="16"/>
  <c r="B30" i="16"/>
  <c r="F29" i="16"/>
  <c r="E29" i="16"/>
  <c r="D29" i="16"/>
  <c r="C29" i="16"/>
  <c r="B29" i="16"/>
  <c r="F28" i="16"/>
  <c r="E28" i="16"/>
  <c r="D28" i="16"/>
  <c r="C28" i="16"/>
  <c r="B28" i="16"/>
  <c r="F27" i="16"/>
  <c r="E27" i="16"/>
  <c r="D27" i="16"/>
  <c r="C27" i="16"/>
  <c r="B27" i="16"/>
  <c r="F26" i="16"/>
  <c r="E26" i="16"/>
  <c r="D26" i="16"/>
  <c r="C26" i="16"/>
  <c r="B26" i="16"/>
  <c r="F25" i="16"/>
  <c r="E25" i="16"/>
  <c r="D25" i="16"/>
  <c r="C25" i="16"/>
  <c r="B25" i="16"/>
  <c r="F24" i="16"/>
  <c r="E24" i="16"/>
  <c r="D24" i="16"/>
  <c r="C24" i="16"/>
  <c r="B24" i="16"/>
  <c r="F23" i="16"/>
  <c r="E23" i="16"/>
  <c r="D23" i="16"/>
  <c r="C23" i="16"/>
  <c r="B23" i="16"/>
  <c r="F22" i="16"/>
  <c r="E22" i="16"/>
  <c r="D22" i="16"/>
  <c r="C22" i="16"/>
  <c r="B22" i="16"/>
  <c r="F21" i="16"/>
  <c r="E21" i="16"/>
  <c r="D21" i="16"/>
  <c r="C21" i="16"/>
  <c r="B21" i="16"/>
  <c r="F20" i="16"/>
  <c r="E20" i="16"/>
  <c r="D20" i="16"/>
  <c r="C20" i="16"/>
  <c r="B20" i="16"/>
  <c r="F19" i="16"/>
  <c r="E19" i="16"/>
  <c r="D19" i="16"/>
  <c r="C19" i="16"/>
  <c r="B19" i="16"/>
  <c r="F18" i="16"/>
  <c r="E18" i="16"/>
  <c r="D18" i="16"/>
  <c r="C18" i="16"/>
  <c r="B18" i="16"/>
  <c r="F17" i="16"/>
  <c r="E17" i="16"/>
  <c r="D17" i="16"/>
  <c r="C17" i="16"/>
  <c r="B17" i="16"/>
  <c r="F16" i="16"/>
  <c r="E16" i="16"/>
  <c r="D16" i="16"/>
  <c r="C16" i="16"/>
  <c r="B16" i="16"/>
  <c r="F15" i="16"/>
  <c r="E15" i="16"/>
  <c r="D15" i="16"/>
  <c r="C15" i="16"/>
  <c r="B15" i="16"/>
  <c r="F14" i="16"/>
  <c r="E14" i="16"/>
  <c r="D14" i="16"/>
  <c r="C14" i="16"/>
  <c r="B14" i="16"/>
  <c r="F13" i="16"/>
  <c r="E13" i="16"/>
  <c r="D13" i="16"/>
  <c r="C13" i="16"/>
  <c r="B13" i="16"/>
  <c r="F12" i="16"/>
  <c r="E12" i="16"/>
  <c r="D12" i="16"/>
  <c r="C12" i="16"/>
  <c r="B12" i="16"/>
  <c r="F11" i="16"/>
  <c r="E11" i="16"/>
  <c r="D11" i="16"/>
  <c r="C11" i="16"/>
  <c r="B11" i="16"/>
  <c r="F10" i="16"/>
  <c r="E10" i="16"/>
  <c r="D10" i="16"/>
  <c r="C10" i="16"/>
  <c r="B10" i="16"/>
  <c r="F9" i="16"/>
  <c r="E9" i="16"/>
  <c r="D9" i="16"/>
  <c r="C9" i="16"/>
  <c r="B9" i="16"/>
  <c r="F8" i="16"/>
  <c r="E8" i="16"/>
  <c r="D8" i="16"/>
  <c r="C8" i="16"/>
  <c r="B8" i="16"/>
  <c r="F7" i="16"/>
  <c r="E7" i="16"/>
  <c r="D7" i="16"/>
  <c r="C7" i="16"/>
  <c r="B7" i="16"/>
  <c r="F6" i="16"/>
  <c r="E6" i="16"/>
  <c r="D6" i="16"/>
  <c r="C6" i="16"/>
  <c r="B6" i="16"/>
  <c r="F5" i="16"/>
  <c r="E5" i="16"/>
  <c r="D5" i="16"/>
  <c r="C5" i="16"/>
  <c r="B5" i="16"/>
  <c r="F65" i="16"/>
  <c r="E65" i="16"/>
  <c r="D65" i="16"/>
  <c r="C65" i="16"/>
  <c r="B65" i="16"/>
  <c r="F64" i="16"/>
  <c r="E64" i="16"/>
  <c r="D64" i="16"/>
  <c r="C64" i="16"/>
  <c r="B64" i="16"/>
  <c r="F63" i="16"/>
  <c r="E63" i="16"/>
  <c r="D63" i="16"/>
  <c r="C63" i="16"/>
  <c r="B63" i="16"/>
  <c r="F62" i="16"/>
  <c r="E62" i="16"/>
  <c r="D62" i="16"/>
  <c r="C62" i="16"/>
  <c r="B62" i="16"/>
  <c r="F61" i="16"/>
  <c r="E61" i="16"/>
  <c r="D61" i="16"/>
  <c r="C61" i="16"/>
  <c r="B61" i="16"/>
  <c r="F60" i="16"/>
  <c r="E60" i="16"/>
  <c r="D60" i="16"/>
  <c r="C60" i="16"/>
  <c r="B60" i="16"/>
  <c r="F59" i="16"/>
  <c r="E59" i="16"/>
  <c r="D59" i="16"/>
  <c r="C59" i="16"/>
  <c r="B59" i="16"/>
  <c r="F58" i="16"/>
  <c r="E58" i="16"/>
  <c r="D58" i="16"/>
  <c r="C58" i="16"/>
  <c r="B58" i="16"/>
  <c r="F57" i="16"/>
  <c r="E57" i="16"/>
  <c r="D57" i="16"/>
  <c r="C57" i="16"/>
  <c r="B57" i="16"/>
  <c r="F56" i="16"/>
  <c r="E56" i="16"/>
  <c r="D56" i="16"/>
  <c r="C56" i="16"/>
  <c r="B56" i="16"/>
  <c r="F55" i="16"/>
  <c r="E55" i="16"/>
  <c r="D55" i="16"/>
  <c r="C55" i="16"/>
  <c r="B55" i="16"/>
  <c r="F54" i="16"/>
  <c r="E54" i="16"/>
  <c r="D54" i="16"/>
  <c r="C54" i="16"/>
  <c r="B54" i="16"/>
  <c r="F53" i="16"/>
  <c r="E53" i="16"/>
  <c r="D53" i="16"/>
  <c r="C53" i="16"/>
  <c r="B53" i="16"/>
  <c r="F52" i="16"/>
  <c r="E52" i="16"/>
  <c r="D52" i="16"/>
  <c r="C52" i="16"/>
  <c r="B52" i="16"/>
  <c r="F51" i="16"/>
  <c r="E51" i="16"/>
  <c r="D51" i="16"/>
  <c r="C51" i="16"/>
  <c r="B51" i="16"/>
  <c r="F50" i="16"/>
  <c r="E50" i="16"/>
  <c r="D50" i="16"/>
  <c r="C50" i="16"/>
  <c r="B50" i="16"/>
  <c r="F49" i="16"/>
  <c r="E49" i="16"/>
  <c r="D49" i="16"/>
  <c r="C49" i="16"/>
  <c r="B49" i="16"/>
  <c r="F48" i="16"/>
  <c r="E48" i="16"/>
  <c r="D48" i="16"/>
  <c r="C48" i="16"/>
  <c r="B48" i="16"/>
  <c r="F47" i="16"/>
  <c r="E47" i="16"/>
  <c r="D47" i="16"/>
  <c r="C47" i="16"/>
  <c r="B47" i="16"/>
  <c r="F46" i="16"/>
  <c r="E46" i="16"/>
  <c r="D46" i="16"/>
  <c r="C46" i="16"/>
  <c r="B46" i="16"/>
  <c r="F45" i="16"/>
  <c r="E45" i="16"/>
  <c r="D45" i="16"/>
  <c r="C45" i="16"/>
  <c r="B45" i="16"/>
  <c r="F44" i="16"/>
  <c r="E44" i="16"/>
  <c r="D44" i="16"/>
  <c r="C44" i="16"/>
  <c r="B44" i="16"/>
  <c r="F43" i="16"/>
  <c r="E43" i="16"/>
  <c r="D43" i="16"/>
  <c r="C43" i="16"/>
  <c r="B43" i="16"/>
  <c r="F42" i="16"/>
  <c r="E42" i="16"/>
  <c r="D42" i="16"/>
  <c r="C42" i="16"/>
  <c r="B42" i="16"/>
  <c r="G41" i="16"/>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F41" i="16"/>
  <c r="E41" i="16"/>
  <c r="D41" i="16"/>
  <c r="C41" i="16"/>
  <c r="B41" i="16"/>
  <c r="B27" i="5" l="1"/>
  <c r="G16" i="5"/>
  <c r="G15" i="5"/>
  <c r="G14" i="5"/>
  <c r="G13" i="5"/>
  <c r="G12" i="5"/>
  <c r="G11" i="5"/>
  <c r="G10" i="5"/>
  <c r="G9" i="5"/>
  <c r="E37" i="14"/>
  <c r="D16" i="5"/>
  <c r="D15" i="5"/>
  <c r="D14" i="5"/>
  <c r="D13" i="5"/>
  <c r="D12" i="5"/>
  <c r="D11" i="5"/>
  <c r="J11" i="5" s="1"/>
  <c r="D10" i="5"/>
  <c r="D9" i="5"/>
  <c r="U9" i="15"/>
  <c r="P24" i="15"/>
  <c r="U9" i="13"/>
  <c r="P24" i="13" s="1"/>
  <c r="D14" i="15"/>
  <c r="R14" i="15"/>
  <c r="D13" i="15"/>
  <c r="R13" i="15"/>
  <c r="D12" i="15"/>
  <c r="R12" i="15"/>
  <c r="D10" i="15"/>
  <c r="R10" i="15"/>
  <c r="E69" i="1"/>
  <c r="U14" i="15"/>
  <c r="X14" i="15" s="1"/>
  <c r="X17" i="15" s="1"/>
  <c r="R24" i="15" s="1"/>
  <c r="U13" i="15"/>
  <c r="X13" i="15" s="1"/>
  <c r="U12" i="15"/>
  <c r="U11" i="15"/>
  <c r="U10" i="15"/>
  <c r="U12" i="13"/>
  <c r="X12" i="13" s="1"/>
  <c r="D41" i="9"/>
  <c r="D42" i="9"/>
  <c r="D43" i="9"/>
  <c r="D44" i="9"/>
  <c r="D45" i="9"/>
  <c r="D46" i="9"/>
  <c r="D47" i="9"/>
  <c r="D48" i="9"/>
  <c r="D49" i="9"/>
  <c r="D50" i="9"/>
  <c r="D51" i="9"/>
  <c r="D52" i="9"/>
  <c r="D53" i="9"/>
  <c r="D54" i="9"/>
  <c r="D55" i="9"/>
  <c r="D56" i="9"/>
  <c r="D57" i="9"/>
  <c r="D58" i="9"/>
  <c r="D59" i="9"/>
  <c r="D60" i="9"/>
  <c r="D61" i="9"/>
  <c r="D62" i="9"/>
  <c r="D63" i="9"/>
  <c r="D64" i="9"/>
  <c r="D65" i="9"/>
  <c r="C41" i="9"/>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B41" i="9"/>
  <c r="B42" i="9"/>
  <c r="B43" i="9"/>
  <c r="B44" i="9"/>
  <c r="B45" i="9"/>
  <c r="B46" i="9"/>
  <c r="B47" i="9"/>
  <c r="B48" i="9"/>
  <c r="B49" i="9"/>
  <c r="B50" i="9"/>
  <c r="B51" i="9"/>
  <c r="B52" i="9"/>
  <c r="B53" i="9"/>
  <c r="B54" i="9"/>
  <c r="B55" i="9"/>
  <c r="B56" i="9"/>
  <c r="B57" i="9"/>
  <c r="B58" i="9"/>
  <c r="B59" i="9"/>
  <c r="B60" i="9"/>
  <c r="B61" i="9"/>
  <c r="B62" i="9"/>
  <c r="B63" i="9"/>
  <c r="B64" i="9"/>
  <c r="B65" i="9"/>
  <c r="F6" i="9"/>
  <c r="F7" i="9" s="1"/>
  <c r="F8" i="9" s="1"/>
  <c r="F9" i="9" s="1"/>
  <c r="F10" i="9" s="1"/>
  <c r="F11" i="9" s="1"/>
  <c r="F12" i="9" s="1"/>
  <c r="F13" i="9" s="1"/>
  <c r="F14" i="9" s="1"/>
  <c r="F15" i="9" s="1"/>
  <c r="F16" i="9" s="1"/>
  <c r="F17" i="9" s="1"/>
  <c r="F18" i="9" s="1"/>
  <c r="F19" i="9" s="1"/>
  <c r="F20" i="9" s="1"/>
  <c r="F21" i="9" s="1"/>
  <c r="F22" i="9" s="1"/>
  <c r="F23" i="9" s="1"/>
  <c r="F24" i="9" s="1"/>
  <c r="F25" i="9" s="1"/>
  <c r="F26" i="9" s="1"/>
  <c r="F27" i="9" s="1"/>
  <c r="F28" i="9" s="1"/>
  <c r="F29" i="9" s="1"/>
  <c r="F30" i="9" s="1"/>
  <c r="E6" i="9"/>
  <c r="E7" i="9"/>
  <c r="E8" i="9"/>
  <c r="E9" i="9"/>
  <c r="E10" i="9"/>
  <c r="E11" i="9"/>
  <c r="E12" i="9"/>
  <c r="E13" i="9"/>
  <c r="E14" i="9"/>
  <c r="E15" i="9"/>
  <c r="E16" i="9"/>
  <c r="E17" i="9"/>
  <c r="E18" i="9"/>
  <c r="E19" i="9"/>
  <c r="E20" i="9"/>
  <c r="E21" i="9"/>
  <c r="E22" i="9"/>
  <c r="E23" i="9"/>
  <c r="E24" i="9"/>
  <c r="E25" i="9"/>
  <c r="E26" i="9"/>
  <c r="E27" i="9"/>
  <c r="E28" i="9"/>
  <c r="E29" i="9"/>
  <c r="E30" i="9"/>
  <c r="D6" i="9"/>
  <c r="D7" i="9" s="1"/>
  <c r="D8" i="9" s="1"/>
  <c r="D9" i="9" s="1"/>
  <c r="D10" i="9" s="1"/>
  <c r="D11" i="9" s="1"/>
  <c r="D12" i="9" s="1"/>
  <c r="D13" i="9" s="1"/>
  <c r="D14" i="9" s="1"/>
  <c r="D15" i="9" s="1"/>
  <c r="D16" i="9" s="1"/>
  <c r="D17" i="9" s="1"/>
  <c r="D18" i="9" s="1"/>
  <c r="D19" i="9" s="1"/>
  <c r="D20" i="9" s="1"/>
  <c r="D21" i="9" s="1"/>
  <c r="D22" i="9" s="1"/>
  <c r="D23" i="9" s="1"/>
  <c r="D24" i="9" s="1"/>
  <c r="D25" i="9" s="1"/>
  <c r="D26" i="9" s="1"/>
  <c r="D27" i="9" s="1"/>
  <c r="D28" i="9" s="1"/>
  <c r="D29" i="9" s="1"/>
  <c r="D30" i="9" s="1"/>
  <c r="C6" i="9"/>
  <c r="C7" i="9" s="1"/>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B6" i="9"/>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U14" i="13"/>
  <c r="X14" i="13" s="1"/>
  <c r="U10" i="13"/>
  <c r="N6" i="16"/>
  <c r="N7" i="16"/>
  <c r="N8" i="16"/>
  <c r="N9" i="16"/>
  <c r="N10" i="16"/>
  <c r="N11" i="16"/>
  <c r="N12" i="16"/>
  <c r="N13" i="16"/>
  <c r="N14" i="16"/>
  <c r="N15" i="16"/>
  <c r="N16" i="16"/>
  <c r="N17" i="16"/>
  <c r="N18" i="16"/>
  <c r="M6" i="16"/>
  <c r="M7" i="16"/>
  <c r="M8" i="16"/>
  <c r="M9" i="16"/>
  <c r="M10" i="16"/>
  <c r="M11" i="16"/>
  <c r="M12" i="16"/>
  <c r="M13" i="16"/>
  <c r="M14" i="16"/>
  <c r="M15" i="16"/>
  <c r="M16" i="16"/>
  <c r="M17" i="16"/>
  <c r="M18" i="16"/>
  <c r="L6" i="16"/>
  <c r="L7" i="16"/>
  <c r="L8" i="16"/>
  <c r="L9" i="16"/>
  <c r="L10" i="16"/>
  <c r="L11" i="16"/>
  <c r="L12" i="16"/>
  <c r="L13" i="16"/>
  <c r="L14" i="16"/>
  <c r="L15" i="16"/>
  <c r="L16" i="16"/>
  <c r="L17" i="16"/>
  <c r="L18" i="16"/>
  <c r="K6" i="16"/>
  <c r="K7" i="16"/>
  <c r="K8" i="16"/>
  <c r="K9" i="16"/>
  <c r="K10" i="16"/>
  <c r="K11" i="16"/>
  <c r="K12" i="16"/>
  <c r="K13" i="16"/>
  <c r="K14" i="16"/>
  <c r="K15" i="16"/>
  <c r="K16" i="16"/>
  <c r="K17" i="16"/>
  <c r="K18" i="16"/>
  <c r="J6" i="16"/>
  <c r="J7" i="16"/>
  <c r="J8" i="16"/>
  <c r="J9" i="16"/>
  <c r="J10" i="16"/>
  <c r="J11" i="16"/>
  <c r="J12" i="16"/>
  <c r="J13" i="16"/>
  <c r="J14" i="16"/>
  <c r="J15" i="16"/>
  <c r="J16" i="16"/>
  <c r="J17" i="16"/>
  <c r="J18" i="16"/>
  <c r="I6" i="16"/>
  <c r="I7" i="16"/>
  <c r="I8" i="16"/>
  <c r="I9" i="16"/>
  <c r="I10" i="16"/>
  <c r="I11" i="16"/>
  <c r="I12" i="16"/>
  <c r="I13" i="16"/>
  <c r="I14" i="16"/>
  <c r="I15" i="16"/>
  <c r="I16" i="16"/>
  <c r="I17" i="16"/>
  <c r="I18" i="16"/>
  <c r="H6" i="16"/>
  <c r="H7" i="16"/>
  <c r="H8" i="16"/>
  <c r="H9" i="16"/>
  <c r="H10" i="16"/>
  <c r="H11" i="16"/>
  <c r="H12" i="16"/>
  <c r="H13" i="16"/>
  <c r="H14" i="16"/>
  <c r="H15" i="16"/>
  <c r="H16" i="16"/>
  <c r="H17" i="16"/>
  <c r="H18" i="16"/>
  <c r="B24" i="15"/>
  <c r="G14" i="15"/>
  <c r="J14" i="15"/>
  <c r="G13" i="15"/>
  <c r="J13" i="15"/>
  <c r="G12" i="15"/>
  <c r="J12" i="15" s="1"/>
  <c r="G11" i="15"/>
  <c r="G10" i="15"/>
  <c r="J10" i="15"/>
  <c r="B24" i="13"/>
  <c r="D10" i="13"/>
  <c r="R10" i="13" s="1"/>
  <c r="G12" i="13"/>
  <c r="J12" i="13" s="1"/>
  <c r="G11" i="13"/>
  <c r="J11" i="13" s="1"/>
  <c r="G10" i="13"/>
  <c r="D15" i="13"/>
  <c r="D14" i="13"/>
  <c r="R14" i="13"/>
  <c r="D13" i="13"/>
  <c r="R13" i="13"/>
  <c r="D12" i="13"/>
  <c r="D11" i="13"/>
  <c r="G40" i="9"/>
  <c r="F40" i="9"/>
  <c r="E40" i="9"/>
  <c r="E51" i="12"/>
  <c r="E36" i="12"/>
  <c r="E25" i="12"/>
  <c r="E40" i="12" s="1"/>
  <c r="L24" i="13" s="1"/>
  <c r="Z24" i="13" s="1"/>
  <c r="E49" i="1"/>
  <c r="G6" i="9"/>
  <c r="G7" i="9"/>
  <c r="G8" i="9"/>
  <c r="G9" i="9"/>
  <c r="G10" i="9"/>
  <c r="G11" i="9"/>
  <c r="G12" i="9"/>
  <c r="G13" i="9"/>
  <c r="G14" i="9"/>
  <c r="G15" i="9"/>
  <c r="G16" i="9"/>
  <c r="G17" i="9"/>
  <c r="G18" i="9"/>
  <c r="G19" i="9"/>
  <c r="G20" i="9"/>
  <c r="G21" i="9"/>
  <c r="G22" i="9"/>
  <c r="G23" i="9"/>
  <c r="G24" i="9"/>
  <c r="G25" i="9"/>
  <c r="G26" i="9"/>
  <c r="G27" i="9"/>
  <c r="G28" i="9"/>
  <c r="G29" i="9"/>
  <c r="G30" i="9"/>
  <c r="H6" i="9"/>
  <c r="H7" i="9" s="1"/>
  <c r="H8" i="9" s="1"/>
  <c r="H9" i="9" s="1"/>
  <c r="H10" i="9" s="1"/>
  <c r="H11" i="9" s="1"/>
  <c r="H12" i="9" s="1"/>
  <c r="H13" i="9" s="1"/>
  <c r="H14" i="9" s="1"/>
  <c r="H15" i="9" s="1"/>
  <c r="H16" i="9" s="1"/>
  <c r="H17" i="9" s="1"/>
  <c r="H18" i="9" s="1"/>
  <c r="H19" i="9" s="1"/>
  <c r="H20" i="9" s="1"/>
  <c r="H21" i="9" s="1"/>
  <c r="H22" i="9" s="1"/>
  <c r="H23" i="9" s="1"/>
  <c r="H24" i="9" s="1"/>
  <c r="H25" i="9" s="1"/>
  <c r="H26" i="9" s="1"/>
  <c r="H27" i="9" s="1"/>
  <c r="H28" i="9" s="1"/>
  <c r="H29" i="9" s="1"/>
  <c r="H30" i="9" s="1"/>
  <c r="I6" i="9"/>
  <c r="I7" i="9" s="1"/>
  <c r="I8" i="9" s="1"/>
  <c r="I9" i="9" s="1"/>
  <c r="I10" i="9" s="1"/>
  <c r="I11" i="9" s="1"/>
  <c r="I12" i="9" s="1"/>
  <c r="I13" i="9" s="1"/>
  <c r="I14" i="9" s="1"/>
  <c r="I15" i="9" s="1"/>
  <c r="I16" i="9" s="1"/>
  <c r="I17" i="9" s="1"/>
  <c r="I18" i="9" s="1"/>
  <c r="I19" i="9" s="1"/>
  <c r="I20" i="9" s="1"/>
  <c r="I21" i="9" s="1"/>
  <c r="I22" i="9" s="1"/>
  <c r="I23" i="9" s="1"/>
  <c r="I24" i="9" s="1"/>
  <c r="I25" i="9" s="1"/>
  <c r="I26" i="9" s="1"/>
  <c r="I27" i="9" s="1"/>
  <c r="I28" i="9" s="1"/>
  <c r="I29" i="9" s="1"/>
  <c r="I30" i="9" s="1"/>
  <c r="J6" i="9"/>
  <c r="J7" i="9" s="1"/>
  <c r="J8" i="9" s="1"/>
  <c r="J9" i="9" s="1"/>
  <c r="J10" i="9" s="1"/>
  <c r="J11" i="9" s="1"/>
  <c r="J12" i="9" s="1"/>
  <c r="J13" i="9" s="1"/>
  <c r="J14" i="9" s="1"/>
  <c r="J15" i="9" s="1"/>
  <c r="J16" i="9" s="1"/>
  <c r="J17" i="9" s="1"/>
  <c r="J18" i="9" s="1"/>
  <c r="J19" i="9" s="1"/>
  <c r="J20" i="9" s="1"/>
  <c r="J21" i="9" s="1"/>
  <c r="J22" i="9" s="1"/>
  <c r="J23" i="9" s="1"/>
  <c r="J24" i="9" s="1"/>
  <c r="J25" i="9" s="1"/>
  <c r="J26" i="9" s="1"/>
  <c r="J27" i="9" s="1"/>
  <c r="J28" i="9" s="1"/>
  <c r="J29" i="9" s="1"/>
  <c r="J30" i="9" s="1"/>
  <c r="K6" i="9"/>
  <c r="K7" i="9" s="1"/>
  <c r="K8" i="9" s="1"/>
  <c r="K9" i="9" s="1"/>
  <c r="K10" i="9" s="1"/>
  <c r="K11" i="9" s="1"/>
  <c r="K12" i="9" s="1"/>
  <c r="K13" i="9" s="1"/>
  <c r="K14" i="9" s="1"/>
  <c r="K15" i="9" s="1"/>
  <c r="K16" i="9" s="1"/>
  <c r="K17" i="9" s="1"/>
  <c r="K18" i="9" s="1"/>
  <c r="K19" i="9" s="1"/>
  <c r="K20" i="9" s="1"/>
  <c r="K21" i="9" s="1"/>
  <c r="K22" i="9" s="1"/>
  <c r="K23" i="9" s="1"/>
  <c r="K24" i="9" s="1"/>
  <c r="K25" i="9" s="1"/>
  <c r="K26" i="9" s="1"/>
  <c r="K27" i="9" s="1"/>
  <c r="K28" i="9" s="1"/>
  <c r="K29" i="9" s="1"/>
  <c r="K30" i="9" s="1"/>
  <c r="L6" i="9"/>
  <c r="L7" i="9" s="1"/>
  <c r="L8" i="9" s="1"/>
  <c r="L9" i="9" s="1"/>
  <c r="L10" i="9" s="1"/>
  <c r="L11" i="9" s="1"/>
  <c r="L12" i="9" s="1"/>
  <c r="L13" i="9" s="1"/>
  <c r="L14" i="9" s="1"/>
  <c r="L15" i="9" s="1"/>
  <c r="L16" i="9" s="1"/>
  <c r="L17" i="9" s="1"/>
  <c r="L18" i="9" s="1"/>
  <c r="L19" i="9" s="1"/>
  <c r="L20" i="9" s="1"/>
  <c r="L21" i="9" s="1"/>
  <c r="L22" i="9" s="1"/>
  <c r="L23" i="9" s="1"/>
  <c r="L24" i="9" s="1"/>
  <c r="L25" i="9" s="1"/>
  <c r="L26" i="9" s="1"/>
  <c r="L27" i="9" s="1"/>
  <c r="L28" i="9" s="1"/>
  <c r="L29" i="9" s="1"/>
  <c r="L30" i="9" s="1"/>
  <c r="M6" i="9"/>
  <c r="M7" i="9" s="1"/>
  <c r="M8" i="9" s="1"/>
  <c r="M9" i="9" s="1"/>
  <c r="M10" i="9" s="1"/>
  <c r="M11" i="9" s="1"/>
  <c r="M12" i="9" s="1"/>
  <c r="M13" i="9" s="1"/>
  <c r="M14" i="9" s="1"/>
  <c r="M15" i="9" s="1"/>
  <c r="M16" i="9" s="1"/>
  <c r="M17" i="9" s="1"/>
  <c r="M18" i="9" s="1"/>
  <c r="M19" i="9" s="1"/>
  <c r="M20" i="9" s="1"/>
  <c r="M21" i="9" s="1"/>
  <c r="M22" i="9" s="1"/>
  <c r="M23" i="9" s="1"/>
  <c r="M24" i="9" s="1"/>
  <c r="M25" i="9" s="1"/>
  <c r="M26" i="9" s="1"/>
  <c r="M27" i="9" s="1"/>
  <c r="M28" i="9" s="1"/>
  <c r="M29" i="9" s="1"/>
  <c r="M30" i="9" s="1"/>
  <c r="N6" i="9"/>
  <c r="N7" i="9" s="1"/>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U11" i="13"/>
  <c r="X11" i="13" s="1"/>
  <c r="U13" i="13"/>
  <c r="X13" i="13" s="1"/>
  <c r="X12" i="15"/>
  <c r="E25" i="14"/>
  <c r="L24" i="15"/>
  <c r="Z24" i="15"/>
  <c r="D11" i="15"/>
  <c r="J11" i="15"/>
  <c r="R11" i="15"/>
  <c r="X11" i="15"/>
  <c r="X10" i="15"/>
  <c r="J10" i="5"/>
  <c r="E38" i="1"/>
  <c r="E26" i="1"/>
  <c r="J15" i="5"/>
  <c r="J12" i="5"/>
  <c r="J16" i="5"/>
  <c r="J13" i="5"/>
  <c r="J14" i="5"/>
  <c r="J9" i="5"/>
  <c r="J17" i="15"/>
  <c r="D24" i="15"/>
  <c r="E52" i="1"/>
  <c r="L27" i="5"/>
  <c r="J20" i="5"/>
  <c r="D27" i="5"/>
  <c r="N24" i="15"/>
  <c r="N27" i="5"/>
  <c r="J27" i="5"/>
  <c r="J24" i="15"/>
  <c r="R12" i="13"/>
  <c r="R11" i="13"/>
  <c r="R15" i="13"/>
  <c r="X10" i="13" l="1"/>
  <c r="J10" i="13"/>
  <c r="V24" i="15"/>
  <c r="AB24" i="15" s="1"/>
  <c r="E41" i="9"/>
  <c r="E42" i="9" s="1"/>
  <c r="E43" i="9" s="1"/>
  <c r="E44" i="9" s="1"/>
  <c r="E45" i="9" s="1"/>
  <c r="E46" i="9" s="1"/>
  <c r="E47" i="9" s="1"/>
  <c r="E48" i="9" s="1"/>
  <c r="E49" i="9" s="1"/>
  <c r="E50" i="9" s="1"/>
  <c r="E51" i="9" s="1"/>
  <c r="E52" i="9" s="1"/>
  <c r="E53" i="9" s="1"/>
  <c r="E54" i="9" s="1"/>
  <c r="E55" i="9" s="1"/>
  <c r="E56" i="9" s="1"/>
  <c r="E57" i="9" s="1"/>
  <c r="E58" i="9" s="1"/>
  <c r="E59" i="9" s="1"/>
  <c r="E60" i="9" s="1"/>
  <c r="E61" i="9" s="1"/>
  <c r="E62" i="9" s="1"/>
  <c r="E63" i="9" s="1"/>
  <c r="E64" i="9" s="1"/>
  <c r="E65" i="9" s="1"/>
  <c r="G13" i="13"/>
  <c r="J13" i="13" s="1"/>
  <c r="F41" i="9"/>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G14" i="13"/>
  <c r="J14" i="13" s="1"/>
  <c r="U15" i="13"/>
  <c r="X15" i="13" s="1"/>
  <c r="X18" i="13" s="1"/>
  <c r="R24" i="13" s="1"/>
  <c r="G41" i="9"/>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15" i="13"/>
  <c r="J15" i="13" s="1"/>
  <c r="X24" i="15" l="1"/>
  <c r="V24" i="13"/>
  <c r="AB24" i="13" s="1"/>
  <c r="X24" i="13"/>
  <c r="J18" i="13"/>
  <c r="D24" i="13" s="1"/>
  <c r="N24" i="13" l="1"/>
  <c r="J24" i="13"/>
</calcChain>
</file>

<file path=xl/sharedStrings.xml><?xml version="1.0" encoding="utf-8"?>
<sst xmlns="http://schemas.openxmlformats.org/spreadsheetml/2006/main" count="608" uniqueCount="159">
  <si>
    <t xml:space="preserve">                Enter your selected reporting period.</t>
  </si>
  <si>
    <t>Reporting Period - Beginning Date</t>
  </si>
  <si>
    <t>Reporting Period - Ending Date</t>
  </si>
  <si>
    <t>Enter HCS attendant costs during your selected reporting period</t>
  </si>
  <si>
    <t>HCS Day Habilitation Attendants</t>
  </si>
  <si>
    <t xml:space="preserve">Attendant Salaries &amp; Wages (including drivers and medication aide) </t>
  </si>
  <si>
    <t>.00</t>
  </si>
  <si>
    <t>Contracted Labor Payments</t>
  </si>
  <si>
    <t>Employee Benefits/ Insurance</t>
  </si>
  <si>
    <t>Mileage Reimbursement</t>
  </si>
  <si>
    <t>FICA &amp; Medicare (payroll taxes)</t>
  </si>
  <si>
    <t>State and Federal Unemployment (palroll taxes)</t>
  </si>
  <si>
    <t>Insurance Premiums (workers' compensation)</t>
  </si>
  <si>
    <t>Paid Claims (workers' compensation)</t>
  </si>
  <si>
    <t>Total HCS Day Hab Attendants Cost</t>
  </si>
  <si>
    <t>Box A</t>
  </si>
  <si>
    <t>TxHmL Day Habilitation Attendants</t>
  </si>
  <si>
    <t>Attendant Salaries &amp; Wages</t>
  </si>
  <si>
    <t>Total TxHmL Day Hab Attendants Cost</t>
  </si>
  <si>
    <t>Box B</t>
  </si>
  <si>
    <r>
      <t xml:space="preserve">Contracted Day Hab - </t>
    </r>
    <r>
      <rPr>
        <u/>
        <sz val="11"/>
        <rFont val="Arial"/>
        <family val="2"/>
      </rPr>
      <t>Non-related Party</t>
    </r>
    <r>
      <rPr>
        <sz val="11"/>
        <rFont val="Arial"/>
        <family val="2"/>
      </rPr>
      <t xml:space="preserve"> (</t>
    </r>
    <r>
      <rPr>
        <sz val="8"/>
        <rFont val="Arial"/>
        <family val="2"/>
      </rPr>
      <t xml:space="preserve">Per TAC §355.112(ff)(2) Allowed 1/2 of contracted Day Hab for Participants in Rate Enhancement) </t>
    </r>
  </si>
  <si>
    <t>Box C</t>
  </si>
  <si>
    <t>Total Attendant Cost</t>
  </si>
  <si>
    <t>Box D</t>
  </si>
  <si>
    <t xml:space="preserve">                 Enter HCS &amp; TxHmL Units of Service during the service period</t>
  </si>
  <si>
    <r>
      <t xml:space="preserve">Units of Service  </t>
    </r>
    <r>
      <rPr>
        <sz val="8"/>
        <rFont val="Arial"/>
        <family val="2"/>
      </rPr>
      <t>(report units of service for reportitng period above)</t>
    </r>
  </si>
  <si>
    <t>HCS  LON1</t>
  </si>
  <si>
    <t>Box U1</t>
  </si>
  <si>
    <t>units</t>
  </si>
  <si>
    <t>HCS  LON5</t>
  </si>
  <si>
    <t>Box U2</t>
  </si>
  <si>
    <t>HCS  LON8</t>
  </si>
  <si>
    <t>Box U3</t>
  </si>
  <si>
    <t>HCS  LON6</t>
  </si>
  <si>
    <t>Box U4</t>
  </si>
  <si>
    <t>HCS  LON9</t>
  </si>
  <si>
    <t>Box U5</t>
  </si>
  <si>
    <t xml:space="preserve">TxHmL </t>
  </si>
  <si>
    <t>Box U6</t>
  </si>
  <si>
    <t>Total Units of Service</t>
  </si>
  <si>
    <t>Box E</t>
  </si>
  <si>
    <t>Sum Boxes U1 - U6</t>
  </si>
  <si>
    <t>Columns A-L of this worksheet display participation using add-on amounts effective after 9/1/20 and columns P-Y display the same participation using add-on amounts prior to 9/1/20.</t>
  </si>
  <si>
    <t>Rates effective January 8, 2020 with add-on amounts effective 9/1/20</t>
  </si>
  <si>
    <t>Rates effective September 1, 2019 add-on amounts prior to 9/1/20</t>
  </si>
  <si>
    <t>Column A</t>
  </si>
  <si>
    <t>Column B</t>
  </si>
  <si>
    <r>
      <t xml:space="preserve">Medicaid
Units of Service
</t>
    </r>
    <r>
      <rPr>
        <sz val="8"/>
        <rFont val="Arial"/>
        <family val="2"/>
      </rPr>
      <t>(only include the months from your selected reporting period)</t>
    </r>
  </si>
  <si>
    <t>Enter Your Level of Rate Enhancement -- HERE --</t>
  </si>
  <si>
    <t>Level Participant Status from Step 4a</t>
  </si>
  <si>
    <t>Program, Service and LON</t>
  </si>
  <si>
    <t>Column C</t>
  </si>
  <si>
    <t>X</t>
  </si>
  <si>
    <t>=</t>
  </si>
  <si>
    <t>Total Estimated Day Habilitation Medicaid Attendant Revenue</t>
  </si>
  <si>
    <t>Non-Day Hab attendant rate and spending requirement for participating at level</t>
  </si>
  <si>
    <t>Column D</t>
  </si>
  <si>
    <t>Column E</t>
  </si>
  <si>
    <t>Column F</t>
  </si>
  <si>
    <t>Attendant Rate Component</t>
  </si>
  <si>
    <t>Spending Req. Percent</t>
  </si>
  <si>
    <t>Required
Attendant
Spending</t>
  </si>
  <si>
    <t>Difference Between Attendant Rate Component and Required Spending</t>
  </si>
  <si>
    <t>Current Attendant
Spending</t>
  </si>
  <si>
    <t>Required Spending Increase
(If less than zero, set to zero)</t>
  </si>
  <si>
    <t>x</t>
  </si>
  <si>
    <t>From Box E</t>
  </si>
  <si>
    <t>Column B minus Column C</t>
  </si>
  <si>
    <t>From Box C</t>
  </si>
  <si>
    <t>Column C minus Column E</t>
  </si>
  <si>
    <t>Things to consider when making your participation decision</t>
  </si>
  <si>
    <t xml:space="preserve">Compare your attendant cost per unit of service with the attendant rate component and the required attendant spending for each enhancement level.  At which enhancement level is your attendant cost per unit of service most comparable? </t>
  </si>
  <si>
    <t xml:space="preserve">At which level of enhancement will you feel most comfortable, taking into consideration recoupment for failure to meet spending requirements? </t>
  </si>
  <si>
    <t>Consider the impact of reduced turnover (due to paying higher wages) on your recruiting and training expenses.</t>
  </si>
  <si>
    <t>Consider the impact of paying higher wages on the quality of care you deliver to your clients.</t>
  </si>
  <si>
    <t>Consider whether any improvements in the quality of care you deliver would lead more clients to chose your agency to provide their services, thus leading to a higher utilization rate (i.e., more units of service) for your agency.</t>
  </si>
  <si>
    <t>Consider your total operational costs against the total rate to determine your ability to meet the attendant spending requirements.</t>
  </si>
  <si>
    <t>NOTE:  The accuracy of all figures calculated on these worksheets is dependent upon the accuracy of the data entered and the accuracy of your mathematical calculations.  If the data entered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</si>
  <si>
    <t>HCS SHL/TxHmL/CFC CSS/CFC Attendants</t>
  </si>
  <si>
    <t>Total HCS SHL/TxHmL/CFC CSS/CFC Attendants Cost</t>
  </si>
  <si>
    <t>HCS &amp; TxHmL Respite Attendants</t>
  </si>
  <si>
    <t>Total HCS &amp; TxHmL Respite Attendants Cost</t>
  </si>
  <si>
    <t>HCS &amp; TxHmL SE &amp; EA Attendants</t>
  </si>
  <si>
    <t>Total HCS &amp; TxHmL SE &amp; EA Attendants Cost</t>
  </si>
  <si>
    <t>Sum Boxes A -C</t>
  </si>
  <si>
    <t xml:space="preserve">                 Enter HCS Units of Service during the service period</t>
  </si>
  <si>
    <t>HCS SHL</t>
  </si>
  <si>
    <t>HCS CFC</t>
  </si>
  <si>
    <t>HCS Respite</t>
  </si>
  <si>
    <t>HCS SE</t>
  </si>
  <si>
    <t>HCS EA</t>
  </si>
  <si>
    <t>TxHmL CSS</t>
  </si>
  <si>
    <t>TxHmL CFC</t>
  </si>
  <si>
    <t>Box U7</t>
  </si>
  <si>
    <t>TxHmL Respite</t>
  </si>
  <si>
    <t>Box U8</t>
  </si>
  <si>
    <t>TxHmL SE</t>
  </si>
  <si>
    <t>Box U9</t>
  </si>
  <si>
    <t>TxHmL EA</t>
  </si>
  <si>
    <t>Box U10</t>
  </si>
  <si>
    <t>Sum Boxes U1 - U8</t>
  </si>
  <si>
    <t>No Rate Changes to Non-Day Habilitation effective September 1, 2020</t>
  </si>
  <si>
    <t>HCS SHL/CFC</t>
  </si>
  <si>
    <t>TxHmL CSS/CFC</t>
  </si>
  <si>
    <t>Total Estimated Non-Day Habilitation Medicaid Attendant Revenue</t>
  </si>
  <si>
    <t>Box F</t>
  </si>
  <si>
    <t>Level Participant Status from Step 4</t>
  </si>
  <si>
    <t>From Box F</t>
  </si>
  <si>
    <t>From Box D</t>
  </si>
  <si>
    <t>HCS SL/RSS Attendants</t>
  </si>
  <si>
    <t>Total HCS SL/RSS Attendants Cost</t>
  </si>
  <si>
    <t>HCS SL/RSS LON1</t>
  </si>
  <si>
    <t>HCS SL/RSS LON5</t>
  </si>
  <si>
    <t>HCS SL/RSS LON8</t>
  </si>
  <si>
    <t>HCS SL/RSS LON6</t>
  </si>
  <si>
    <t>HCS SL/RSS LON9</t>
  </si>
  <si>
    <t>Sum Boxes U1 - U5</t>
  </si>
  <si>
    <t>HCS &amp; TxHmL Residential Services - Worksheet (cont.)
Calculate total Residential Medicaid Attendant cost
Enrollment Year  2021</t>
  </si>
  <si>
    <t>Rates effective September 1, 2020</t>
  </si>
  <si>
    <t>Rates prior September 1, 2020</t>
  </si>
  <si>
    <t>HCS RSS/SL LON1</t>
  </si>
  <si>
    <t>HCS RSS/SL LON5</t>
  </si>
  <si>
    <t>HCS RSS/SL LON8</t>
  </si>
  <si>
    <t>HCS RSS/SL LON6</t>
  </si>
  <si>
    <t>HCS RSS/SL LON9</t>
  </si>
  <si>
    <t>Total Estimated Residential Medicaid Attendant Revenue</t>
  </si>
  <si>
    <t>Residential attendant rate and spending requirement for participating at level</t>
  </si>
  <si>
    <t>From Box A</t>
  </si>
  <si>
    <t>Residential and Non-Day Hab Attendant Compensation Payment Rate Component</t>
  </si>
  <si>
    <t>Level</t>
  </si>
  <si>
    <t>HCS RSS/SL LON1 (Intermeittent)</t>
  </si>
  <si>
    <t>HCS RSS/SL LON5 (Limited)</t>
  </si>
  <si>
    <t>HCS RSS/SL LON8 (Extensive)</t>
  </si>
  <si>
    <t>HCS RSS/SL LON6 (Pervasive)</t>
  </si>
  <si>
    <t>HCS RSS/SL LON9 (Pervasive+)</t>
  </si>
  <si>
    <t>* Level 0 = Non-Participant</t>
  </si>
  <si>
    <t>* The numbers presented above are limited to the Residential and Non-Day Hab Attendant Compensation Rate Component of the total HCS &amp; TxHmL payment rates.  HCS total payment rates are available on the HHSC Rate Analysis website at https://rad.hhs.texas.gov/long-term-services-supports/home-and-community-based-services-hcs.  TxHmL total payment rates are available on the HHSC Rate Analysis website at https://rad.hhs.texas.gov/long-term-services-supports/texas-home-living-txhml.shtml.</t>
  </si>
  <si>
    <t>* The numbers presented above are limited to the Residential Attendant Compensation Rate Component of the total ICF/MR payment rate.  ICF/MR total payment rates are available on the HHSC Rate Analysis website at 'www.hhsc.state.tx.us/medicaid/programs/rad/Mhmr/Hcs.html.</t>
  </si>
  <si>
    <t>HCS &amp; TxHmL Day Habilitation Services - Worksheet - Enrollment Year 2021
Day Habilitation Attendant Compensation Payment Rate Component* Effective September 1, 2020</t>
  </si>
  <si>
    <t>Day Hab Attendant Compensation Payment Rate Component</t>
  </si>
  <si>
    <t>HCS LON1 (Intermittent)</t>
  </si>
  <si>
    <t>HCS LON5 (Limited)</t>
  </si>
  <si>
    <t>HCS LON8 (Extensive)</t>
  </si>
  <si>
    <t>HCS LON6 (Pervasive)</t>
  </si>
  <si>
    <t>HCS LON9 (Pervasive+)</t>
  </si>
  <si>
    <t>TxHmL</t>
  </si>
  <si>
    <t>* The numbers presented above are limited to the Day Hab Attendant Compensation Rate Component of the total HCS &amp; TxHmL payment rates.  HCS total payment rates are available on the HHSC Rate Analysis website at https://rad.hhs.texas.gov/long-term-services-supports/home-and-community-based-services-hcs.  TxHmL total payment rates are available on the HHSC Rate Analysis website at https://rad.hhs.texas.gov/long-term-services-supports/texas-home-living-txhml.shtml.</t>
  </si>
  <si>
    <t>Non-Day Hab Attendant Compensation Payment Rate Component</t>
  </si>
  <si>
    <t>* The numbers presented above are limited to the Non-Day Hab Attendant Compensation Rate Component of the total HCS &amp; TxHmL payment rates.  HCS total payment rates are available on the HHSC Rate Analysis website at https://rad.hhs.texas.gov/long-term-services-supports/home-and-community-based-services-hcs.  TxHmL total payment rates are available on the HHSC Rate Analysis website at https://rad.hhs.texas.gov/long-term-services-supports/texas-home-living-txhml.shtml.</t>
  </si>
  <si>
    <t>HCS &amp; TxHmL Day Habilitation Services - Worksheet - Enrollment Year 2020
Day Habilitation Attendant Compensation Payment Rate Component* Effective August 1, 2017</t>
  </si>
  <si>
    <t>HCS &amp; TxHmL Residential and Non-Day Habilitation Services - Worksheet - Enrollment Year 2022
Residential and Non-Day Habilitation Attendant Compensation Payment Rate Component* Effective January 8, 2020</t>
  </si>
  <si>
    <t>HCS &amp; TxHmL Non-Day Habilitation Services - Worksheet - Enrollment Year 2022
Non-Day Habilitation Attendant Compensation Payment Rate Component* Effective August 1, 2017</t>
  </si>
  <si>
    <t>This Worksheet is to be used to compare the Fiscal Year 2020 (rates prior September 1, 2020) and 2022 Enrollment due to the rate increase effective September 1, 2020.</t>
  </si>
  <si>
    <t>HCS &amp; TxHmLResidential Services - Worksheet
Enter data for: SL/RSS Services
NOTE:  Attendants are defined in the Worksheet Instructions
Enrollment Year  2022</t>
  </si>
  <si>
    <t>HCS &amp; TxHmL Non-Day Habilitation Services - Worksheet (cont.)
Calculate total Non-Day Habilitation Medicaid Attendant cost
Enrollment Year  2022</t>
  </si>
  <si>
    <t>HCS &amp; TxHmL Non-Day Habilitation Services - Worksheet
Enter data for: SHL/CFC, CSS/CFC, HCS &amp; TxHmL Respite Services, SE &amp; EA
NOTE:  Attendants are defined in the Worksheet Instructions
Enrollment Year  2022</t>
  </si>
  <si>
    <t>HCS &amp; TxHmL Day Habilitation Services - Worksheet (cont.)
Calculate total Day Habilitation Medicaid Attendant cost
Enrollment Year  2022</t>
  </si>
  <si>
    <t>HCS &amp; TxHmL Day Habilitation Services - Worksheet
Enter data for: HCS &amp; TxHmL Day Hab
NOTE:  Attendants are defined in the Worksheet Instructions
Enrollment Year  2022</t>
  </si>
  <si>
    <t>HCS RSS/SL LON1 (Intermittent)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</si>
</sst>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
    <numFmt numFmtId="165" formatCode="&quot;$&quot;#,##0.00"/>
    <numFmt numFmtId="166" formatCode="&quot;$&quot;#,##0.00;[Red]&quot;$&quot;#,##0.00"/>
    <numFmt numFmtId="167" formatCode="0.00_)"/>
  </numFmts>
  <fonts count="28"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8"/>
      <name val="Arial"/>
      <family val="2"/>
    </font>
    <font>
      <sz val="14"/>
      <name val="Arial"/>
      <family val="2"/>
    </font>
    <font>
      <sz val="18"/>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vertAlign val="superscript"/>
      <sz val="11"/>
      <name val="Arial"/>
      <family val="2"/>
    </font>
    <font>
      <vertAlign val="subscript"/>
      <sz val="8"/>
      <name val="Arial"/>
      <family val="2"/>
    </font>
    <font>
      <sz val="10"/>
      <name val="Arial"/>
      <family val="2"/>
    </font>
    <font>
      <b/>
      <sz val="10"/>
      <name val="Arial"/>
      <family val="2"/>
    </font>
    <font>
      <b/>
      <sz val="12"/>
      <name val="Arial"/>
      <family val="2"/>
    </font>
    <font>
      <vertAlign val="superscript"/>
      <sz val="20"/>
      <name val="Arial"/>
      <family val="2"/>
    </font>
    <font>
      <sz val="20"/>
      <name val="Arial"/>
      <family val="2"/>
    </font>
    <font>
      <vertAlign val="subscript"/>
      <sz val="12"/>
      <name val="Arial"/>
      <family val="2"/>
    </font>
    <font>
      <u/>
      <sz val="12"/>
      <name val="Arial"/>
      <family val="2"/>
    </font>
    <font>
      <u/>
      <sz val="11"/>
      <name val="Arial"/>
      <family val="2"/>
    </font>
    <font>
      <vertAlign val="superscript"/>
      <sz val="10"/>
      <name val="Arial"/>
      <family val="2"/>
    </font>
    <font>
      <sz val="10"/>
      <color rgb="FFFF0000"/>
      <name val="Times New Roman"/>
      <family val="1"/>
    </font>
    <font>
      <sz val="11"/>
      <color theme="1"/>
      <name val="Calibri"/>
      <family val="2"/>
      <scheme val="minor"/>
    </font>
  </fonts>
  <fills count="11">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3">
    <xf numFmtId="0" fontId="0" fillId="0" borderId="0"/>
    <xf numFmtId="43" fontId="17" fillId="0" borderId="0" applyFont="0" applyFill="0" applyBorder="0" applyAlignment="0" applyProtection="0"/>
    <xf numFmtId="164" fontId="2" fillId="2" borderId="1"/>
    <xf numFmtId="0" fontId="3" fillId="0" borderId="0" applyFont="0" applyFill="0"/>
    <xf numFmtId="44" fontId="17" fillId="0" borderId="0" applyFont="0" applyFill="0" applyBorder="0" applyAlignment="0" applyProtection="0"/>
    <xf numFmtId="38" fontId="4" fillId="3" borderId="0" applyNumberFormat="0" applyBorder="0" applyAlignment="0" applyProtection="0"/>
    <xf numFmtId="10" fontId="4" fillId="4" borderId="2" applyNumberFormat="0" applyBorder="0" applyAlignment="0" applyProtection="0"/>
    <xf numFmtId="37" fontId="5" fillId="0" borderId="0"/>
    <xf numFmtId="167" fontId="6" fillId="0" borderId="0"/>
    <xf numFmtId="0" fontId="1" fillId="0" borderId="0"/>
    <xf numFmtId="0" fontId="1" fillId="0" borderId="0"/>
    <xf numFmtId="10" fontId="1" fillId="0" borderId="0" applyFont="0" applyFill="0" applyBorder="0" applyAlignment="0" applyProtection="0"/>
    <xf numFmtId="0" fontId="27" fillId="0" borderId="0"/>
  </cellStyleXfs>
  <cellXfs count="359">
    <xf numFmtId="0" fontId="0" fillId="0" borderId="0" xfId="0"/>
    <xf numFmtId="0" fontId="0" fillId="0" borderId="0" xfId="0" applyAlignment="1">
      <alignment horizontal="right"/>
    </xf>
    <xf numFmtId="0" fontId="9" fillId="0" borderId="0" xfId="0" applyFont="1" applyFill="1" applyBorder="1" applyAlignment="1">
      <alignment horizontal="center" vertical="center" wrapText="1"/>
    </xf>
    <xf numFmtId="0" fontId="10" fillId="0" borderId="0" xfId="0" applyFont="1" applyBorder="1"/>
    <xf numFmtId="0" fontId="10" fillId="0" borderId="0" xfId="0" applyFont="1" applyBorder="1" applyAlignment="1">
      <alignment wrapText="1"/>
    </xf>
    <xf numFmtId="0" fontId="11" fillId="0" borderId="0" xfId="0" applyFont="1"/>
    <xf numFmtId="0" fontId="11" fillId="0" borderId="0" xfId="0" applyFont="1" applyAlignment="1">
      <alignment vertical="center"/>
    </xf>
    <xf numFmtId="0" fontId="11" fillId="0" borderId="0" xfId="0" applyFont="1" applyAlignment="1">
      <alignment horizontal="center"/>
    </xf>
    <xf numFmtId="0" fontId="12" fillId="0" borderId="0" xfId="0" quotePrefix="1" applyFont="1" applyBorder="1" applyAlignment="1">
      <alignment horizontal="center"/>
    </xf>
    <xf numFmtId="0" fontId="12" fillId="0" borderId="1" xfId="0" applyFont="1" applyBorder="1"/>
    <xf numFmtId="0" fontId="8" fillId="0" borderId="0" xfId="0" applyFont="1" applyBorder="1" applyAlignment="1">
      <alignment horizontal="center" vertical="center" wrapText="1"/>
    </xf>
    <xf numFmtId="0" fontId="8" fillId="0" borderId="0" xfId="0" applyFont="1" applyAlignment="1">
      <alignment vertical="center"/>
    </xf>
    <xf numFmtId="0" fontId="10" fillId="0" borderId="0" xfId="0" applyFont="1" applyBorder="1" applyAlignment="1">
      <alignment vertical="center"/>
    </xf>
    <xf numFmtId="0" fontId="4" fillId="0" borderId="0" xfId="0" applyFont="1" applyBorder="1" applyAlignment="1">
      <alignment horizontal="center"/>
    </xf>
    <xf numFmtId="0" fontId="4" fillId="0" borderId="0" xfId="0" applyFont="1" applyBorder="1"/>
    <xf numFmtId="0" fontId="12" fillId="0" borderId="3" xfId="0" applyFont="1" applyBorder="1" applyAlignment="1">
      <alignment vertical="center"/>
    </xf>
    <xf numFmtId="0" fontId="12" fillId="0" borderId="4" xfId="0" applyFont="1" applyBorder="1"/>
    <xf numFmtId="0" fontId="12" fillId="0" borderId="0" xfId="0" applyFont="1" applyBorder="1"/>
    <xf numFmtId="0" fontId="12" fillId="0" borderId="0" xfId="0" applyFont="1"/>
    <xf numFmtId="0" fontId="12" fillId="0" borderId="0" xfId="0" applyFont="1" applyFill="1" applyBorder="1" applyAlignment="1">
      <alignment horizontal="center" vertical="center" wrapText="1"/>
    </xf>
    <xf numFmtId="0" fontId="12" fillId="0" borderId="0" xfId="0" applyFont="1" applyAlignment="1">
      <alignment vertical="center"/>
    </xf>
    <xf numFmtId="0" fontId="12" fillId="0" borderId="3" xfId="0" applyFont="1" applyBorder="1"/>
    <xf numFmtId="0" fontId="12" fillId="0" borderId="2" xfId="0" applyFont="1" applyBorder="1"/>
    <xf numFmtId="0" fontId="12" fillId="0" borderId="1" xfId="0" applyFont="1" applyBorder="1" applyAlignment="1">
      <alignment vertical="center" wrapText="1"/>
    </xf>
    <xf numFmtId="0" fontId="13" fillId="0" borderId="1" xfId="0" applyFont="1" applyBorder="1" applyAlignment="1">
      <alignment horizontal="left" vertical="top"/>
    </xf>
    <xf numFmtId="0" fontId="12" fillId="0" borderId="11" xfId="0" quotePrefix="1" applyFont="1" applyBorder="1" applyAlignment="1">
      <alignment horizontal="right" vertical="center"/>
    </xf>
    <xf numFmtId="0" fontId="15" fillId="0" borderId="4" xfId="0" quotePrefix="1" applyFont="1" applyFill="1" applyBorder="1" applyAlignment="1">
      <alignment horizontal="left" vertical="center"/>
    </xf>
    <xf numFmtId="0" fontId="12" fillId="0" borderId="0" xfId="0" applyFont="1" applyFill="1" applyBorder="1" applyAlignment="1">
      <alignment vertical="center"/>
    </xf>
    <xf numFmtId="0" fontId="12" fillId="0" borderId="0" xfId="0" quotePrefix="1" applyFont="1" applyFill="1" applyBorder="1" applyAlignment="1">
      <alignment horizontal="right" vertical="center"/>
    </xf>
    <xf numFmtId="0" fontId="15" fillId="0" borderId="0" xfId="0" quotePrefix="1" applyFont="1" applyFill="1" applyBorder="1" applyAlignment="1">
      <alignment horizontal="left" vertical="center"/>
    </xf>
    <xf numFmtId="0" fontId="12" fillId="0" borderId="1" xfId="0" applyFont="1" applyFill="1" applyBorder="1" applyAlignment="1">
      <alignment vertical="center"/>
    </xf>
    <xf numFmtId="0" fontId="12" fillId="0" borderId="11" xfId="0" applyFont="1" applyFill="1" applyBorder="1" applyAlignment="1">
      <alignment vertical="center"/>
    </xf>
    <xf numFmtId="0" fontId="12" fillId="0" borderId="4" xfId="0" applyFont="1" applyFill="1" applyBorder="1" applyAlignment="1">
      <alignment vertical="center"/>
    </xf>
    <xf numFmtId="0" fontId="12" fillId="0" borderId="12" xfId="0" applyFont="1" applyFill="1" applyBorder="1" applyAlignment="1">
      <alignment vertical="center"/>
    </xf>
    <xf numFmtId="0" fontId="12" fillId="0" borderId="1" xfId="0" applyFont="1" applyBorder="1" applyAlignment="1">
      <alignment vertical="center"/>
    </xf>
    <xf numFmtId="0" fontId="15" fillId="0" borderId="4" xfId="0" quotePrefix="1" applyFont="1" applyFill="1" applyBorder="1" applyAlignment="1">
      <alignment horizontal="left" vertical="center" wrapText="1"/>
    </xf>
    <xf numFmtId="0" fontId="15" fillId="0" borderId="0" xfId="0" quotePrefix="1" applyFont="1" applyFill="1" applyBorder="1" applyAlignment="1">
      <alignment horizontal="left" vertical="center" wrapText="1"/>
    </xf>
    <xf numFmtId="0" fontId="12" fillId="0" borderId="13" xfId="0" applyFont="1" applyFill="1" applyBorder="1" applyAlignment="1">
      <alignment vertical="center"/>
    </xf>
    <xf numFmtId="0" fontId="12" fillId="0" borderId="11" xfId="0" applyFont="1" applyBorder="1" applyAlignment="1">
      <alignment vertical="center"/>
    </xf>
    <xf numFmtId="0" fontId="12" fillId="0" borderId="8" xfId="0" applyFont="1" applyFill="1" applyBorder="1" applyAlignment="1">
      <alignment vertical="center"/>
    </xf>
    <xf numFmtId="0" fontId="12" fillId="0" borderId="3" xfId="0" applyFont="1" applyFill="1" applyBorder="1" applyAlignment="1">
      <alignment vertical="center"/>
    </xf>
    <xf numFmtId="0" fontId="12" fillId="0" borderId="0" xfId="0" applyFont="1" applyFill="1" applyAlignment="1">
      <alignment vertical="center"/>
    </xf>
    <xf numFmtId="0" fontId="15" fillId="0" borderId="0" xfId="0" quotePrefix="1" applyFont="1" applyFill="1" applyBorder="1" applyAlignment="1">
      <alignment vertical="center"/>
    </xf>
    <xf numFmtId="0" fontId="12" fillId="0" borderId="0" xfId="0" applyFont="1" applyBorder="1" applyAlignment="1">
      <alignment vertical="center"/>
    </xf>
    <xf numFmtId="0" fontId="12" fillId="0" borderId="4" xfId="0" applyFont="1" applyBorder="1" applyAlignment="1">
      <alignment vertical="center"/>
    </xf>
    <xf numFmtId="0" fontId="12" fillId="0" borderId="12" xfId="0" applyFont="1" applyFill="1" applyBorder="1"/>
    <xf numFmtId="0" fontId="12" fillId="0" borderId="6" xfId="0" applyFont="1" applyBorder="1" applyAlignment="1">
      <alignment vertical="center" wrapText="1"/>
    </xf>
    <xf numFmtId="0" fontId="12" fillId="0" borderId="11" xfId="0" applyFont="1" applyBorder="1" applyAlignment="1">
      <alignment horizontal="right" vertical="center"/>
    </xf>
    <xf numFmtId="0" fontId="12" fillId="0" borderId="0" xfId="0" applyFont="1" applyFill="1" applyBorder="1" applyAlignment="1">
      <alignment horizontal="right" vertical="center"/>
    </xf>
    <xf numFmtId="0" fontId="12" fillId="0" borderId="5" xfId="0" applyFont="1" applyFill="1" applyBorder="1"/>
    <xf numFmtId="0" fontId="15" fillId="0" borderId="9" xfId="0" applyFont="1" applyFill="1" applyBorder="1" applyAlignment="1">
      <alignment horizontal="left" vertical="top"/>
    </xf>
    <xf numFmtId="0" fontId="12" fillId="0" borderId="10" xfId="0" applyFont="1" applyFill="1" applyBorder="1" applyAlignment="1">
      <alignment horizontal="right" vertic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0" xfId="0" applyFont="1" applyAlignment="1">
      <alignment horizontal="center"/>
    </xf>
    <xf numFmtId="0" fontId="15" fillId="0" borderId="0" xfId="0" quotePrefix="1" applyFont="1" applyAlignment="1">
      <alignment horizontal="center"/>
    </xf>
    <xf numFmtId="0" fontId="10" fillId="0" borderId="6" xfId="0" applyFont="1" applyBorder="1" applyAlignment="1">
      <alignment vertical="center"/>
    </xf>
    <xf numFmtId="0" fontId="4" fillId="0" borderId="6" xfId="0" applyFont="1" applyBorder="1" applyAlignment="1">
      <alignment horizontal="center"/>
    </xf>
    <xf numFmtId="0" fontId="10" fillId="0" borderId="8" xfId="0" applyFont="1" applyBorder="1" applyAlignment="1">
      <alignment vertical="center"/>
    </xf>
    <xf numFmtId="0" fontId="0" fillId="0" borderId="0" xfId="0" applyBorder="1"/>
    <xf numFmtId="0" fontId="10" fillId="0" borderId="13" xfId="0" applyFont="1" applyBorder="1" applyAlignment="1">
      <alignment wrapText="1"/>
    </xf>
    <xf numFmtId="0" fontId="12" fillId="0" borderId="2" xfId="0" applyFont="1" applyBorder="1" applyAlignment="1">
      <alignment vertical="center" wrapText="1"/>
    </xf>
    <xf numFmtId="0" fontId="12" fillId="0" borderId="3" xfId="0" applyFont="1" applyBorder="1" applyAlignment="1">
      <alignment vertical="center" wrapText="1"/>
    </xf>
    <xf numFmtId="165" fontId="0" fillId="0" borderId="0" xfId="0" applyNumberFormat="1" applyBorder="1"/>
    <xf numFmtId="0" fontId="12" fillId="0" borderId="0" xfId="0" applyFont="1" applyBorder="1" applyAlignment="1">
      <alignment vertical="center" wrapText="1"/>
    </xf>
    <xf numFmtId="0" fontId="12" fillId="0" borderId="8" xfId="0" applyFont="1" applyFill="1" applyBorder="1" applyAlignment="1">
      <alignment vertical="center" wrapText="1"/>
    </xf>
    <xf numFmtId="0" fontId="12" fillId="0" borderId="0" xfId="0" applyFont="1" applyFill="1" applyBorder="1" applyAlignment="1">
      <alignment vertical="center" wrapText="1"/>
    </xf>
    <xf numFmtId="0" fontId="12" fillId="0" borderId="8" xfId="0" applyFont="1" applyFill="1" applyBorder="1" applyAlignment="1">
      <alignment horizontal="center"/>
    </xf>
    <xf numFmtId="0" fontId="12" fillId="0" borderId="0" xfId="0" quotePrefix="1" applyFont="1" applyFill="1" applyBorder="1" applyAlignment="1">
      <alignment horizontal="center"/>
    </xf>
    <xf numFmtId="0" fontId="0" fillId="0" borderId="0" xfId="0" applyFill="1" applyBorder="1" applyAlignment="1">
      <alignment horizontal="center"/>
    </xf>
    <xf numFmtId="0" fontId="12" fillId="0" borderId="8" xfId="0" applyFont="1" applyFill="1" applyBorder="1"/>
    <xf numFmtId="165" fontId="12" fillId="0" borderId="8" xfId="0" applyNumberFormat="1" applyFont="1" applyFill="1" applyBorder="1"/>
    <xf numFmtId="165" fontId="12" fillId="0" borderId="0" xfId="0" applyNumberFormat="1" applyFont="1" applyBorder="1"/>
    <xf numFmtId="0" fontId="1" fillId="0" borderId="14" xfId="0" applyFont="1" applyBorder="1" applyAlignment="1">
      <alignment wrapText="1"/>
    </xf>
    <xf numFmtId="0" fontId="0" fillId="0" borderId="2" xfId="0" applyBorder="1"/>
    <xf numFmtId="0" fontId="1" fillId="0" borderId="0" xfId="0" applyFont="1" applyBorder="1" applyAlignment="1">
      <alignment vertical="center" wrapText="1"/>
    </xf>
    <xf numFmtId="0" fontId="18" fillId="5" borderId="2" xfId="0" applyFont="1" applyFill="1" applyBorder="1" applyAlignment="1">
      <alignment horizontal="center"/>
    </xf>
    <xf numFmtId="44" fontId="0" fillId="0" borderId="2" xfId="1" applyNumberFormat="1" applyFont="1" applyBorder="1" applyAlignment="1">
      <alignment horizontal="right"/>
    </xf>
    <xf numFmtId="44" fontId="1" fillId="0" borderId="2" xfId="1" applyNumberFormat="1" applyFont="1" applyFill="1" applyBorder="1" applyAlignment="1">
      <alignment horizontal="right"/>
    </xf>
    <xf numFmtId="44" fontId="0" fillId="0" borderId="2" xfId="1" applyNumberFormat="1" applyFont="1" applyBorder="1"/>
    <xf numFmtId="0" fontId="1" fillId="0" borderId="0" xfId="0" applyFont="1"/>
    <xf numFmtId="0" fontId="0" fillId="0" borderId="0" xfId="0" applyBorder="1" applyAlignment="1">
      <alignment horizontal="center" wrapText="1"/>
    </xf>
    <xf numFmtId="0" fontId="13" fillId="6" borderId="1" xfId="0" applyFont="1" applyFill="1" applyBorder="1" applyAlignment="1">
      <alignment horizontal="left" vertical="top"/>
    </xf>
    <xf numFmtId="0" fontId="12" fillId="6" borderId="11" xfId="0" quotePrefix="1" applyFont="1" applyFill="1" applyBorder="1" applyAlignment="1">
      <alignment horizontal="right" vertical="center"/>
    </xf>
    <xf numFmtId="42" fontId="12" fillId="6" borderId="13" xfId="4" applyNumberFormat="1" applyFont="1" applyFill="1" applyBorder="1" applyAlignment="1" applyProtection="1">
      <alignment horizontal="right" vertical="center"/>
      <protection locked="0"/>
    </xf>
    <xf numFmtId="0" fontId="12" fillId="6" borderId="13" xfId="0" applyFont="1" applyFill="1" applyBorder="1" applyAlignment="1">
      <alignment vertical="center" wrapText="1"/>
    </xf>
    <xf numFmtId="0" fontId="13" fillId="6" borderId="13" xfId="0" applyFont="1" applyFill="1" applyBorder="1" applyAlignment="1">
      <alignment horizontal="left" vertical="top"/>
    </xf>
    <xf numFmtId="0" fontId="14" fillId="6" borderId="1" xfId="0" applyFont="1" applyFill="1" applyBorder="1" applyAlignment="1">
      <alignment vertical="center"/>
    </xf>
    <xf numFmtId="0" fontId="12" fillId="6" borderId="13" xfId="0" applyFont="1" applyFill="1" applyBorder="1" applyAlignment="1">
      <alignment vertical="center"/>
    </xf>
    <xf numFmtId="0" fontId="12" fillId="6" borderId="8" xfId="0" applyFont="1" applyFill="1" applyBorder="1" applyAlignment="1">
      <alignment vertical="top"/>
    </xf>
    <xf numFmtId="42" fontId="12" fillId="6" borderId="8" xfId="4" applyNumberFormat="1" applyFont="1" applyFill="1" applyBorder="1" applyAlignment="1">
      <alignment vertical="center"/>
    </xf>
    <xf numFmtId="0" fontId="12" fillId="6" borderId="8" xfId="0" applyFont="1" applyFill="1" applyBorder="1" applyAlignment="1">
      <alignment vertical="center"/>
    </xf>
    <xf numFmtId="0" fontId="12" fillId="6" borderId="0" xfId="0" applyFont="1" applyFill="1" applyBorder="1" applyAlignment="1">
      <alignment vertical="center"/>
    </xf>
    <xf numFmtId="0" fontId="14" fillId="6" borderId="3" xfId="0" applyFont="1" applyFill="1" applyBorder="1" applyAlignment="1"/>
    <xf numFmtId="0" fontId="12" fillId="6" borderId="5" xfId="0" applyFont="1" applyFill="1" applyBorder="1" applyAlignment="1">
      <alignment vertical="center"/>
    </xf>
    <xf numFmtId="0" fontId="16" fillId="6" borderId="6" xfId="0" applyFont="1" applyFill="1" applyBorder="1" applyAlignment="1">
      <alignment horizontal="center"/>
    </xf>
    <xf numFmtId="0" fontId="12" fillId="6" borderId="7" xfId="0" applyFont="1" applyFill="1" applyBorder="1" applyAlignment="1"/>
    <xf numFmtId="0" fontId="12" fillId="6" borderId="6" xfId="0" applyFont="1" applyFill="1" applyBorder="1" applyAlignment="1">
      <alignment vertical="center"/>
    </xf>
    <xf numFmtId="0" fontId="13" fillId="6" borderId="0" xfId="0" applyFont="1" applyFill="1" applyBorder="1" applyAlignment="1">
      <alignment horizontal="left" vertical="top"/>
    </xf>
    <xf numFmtId="0" fontId="12" fillId="6" borderId="4" xfId="0" quotePrefix="1" applyFont="1" applyFill="1" applyBorder="1" applyAlignment="1">
      <alignment horizontal="right"/>
    </xf>
    <xf numFmtId="0" fontId="12" fillId="6" borderId="10" xfId="0" applyFont="1" applyFill="1" applyBorder="1" applyAlignment="1">
      <alignment horizontal="right" vertical="center"/>
    </xf>
    <xf numFmtId="0" fontId="12" fillId="6" borderId="7" xfId="0" applyFont="1" applyFill="1" applyBorder="1" applyAlignment="1">
      <alignment horizontal="center"/>
    </xf>
    <xf numFmtId="0" fontId="13" fillId="6" borderId="9" xfId="0" applyFont="1" applyFill="1" applyBorder="1" applyAlignment="1">
      <alignment horizontal="left" vertical="top"/>
    </xf>
    <xf numFmtId="0" fontId="12" fillId="6" borderId="9" xfId="0" applyFont="1" applyFill="1" applyBorder="1" applyAlignment="1">
      <alignment vertical="center"/>
    </xf>
    <xf numFmtId="0" fontId="15" fillId="6" borderId="8" xfId="0" quotePrefix="1" applyFont="1" applyFill="1" applyBorder="1" applyAlignment="1">
      <alignment horizontal="left" vertical="top" wrapText="1"/>
    </xf>
    <xf numFmtId="0" fontId="12" fillId="6" borderId="10" xfId="0" quotePrefix="1" applyFont="1" applyFill="1" applyBorder="1" applyAlignment="1">
      <alignment horizontal="right" vertical="center"/>
    </xf>
    <xf numFmtId="0" fontId="12" fillId="6" borderId="13" xfId="0" quotePrefix="1" applyFont="1" applyFill="1" applyBorder="1" applyAlignment="1">
      <alignment horizontal="right" vertical="center"/>
    </xf>
    <xf numFmtId="0" fontId="12" fillId="6" borderId="13" xfId="0" applyFont="1" applyFill="1" applyBorder="1"/>
    <xf numFmtId="0" fontId="14" fillId="6" borderId="13" xfId="0" applyFont="1" applyFill="1" applyBorder="1" applyAlignment="1">
      <alignment vertical="center"/>
    </xf>
    <xf numFmtId="0" fontId="14" fillId="0" borderId="13" xfId="0" applyFont="1" applyBorder="1" applyAlignment="1">
      <alignment vertical="center"/>
    </xf>
    <xf numFmtId="43" fontId="12" fillId="7" borderId="11" xfId="0" applyNumberFormat="1" applyFont="1" applyFill="1" applyBorder="1" applyAlignment="1">
      <alignment horizontal="center"/>
    </xf>
    <xf numFmtId="43" fontId="12" fillId="7" borderId="11" xfId="0" applyNumberFormat="1" applyFont="1" applyFill="1" applyBorder="1" applyAlignment="1">
      <alignment horizontal="right"/>
    </xf>
    <xf numFmtId="166" fontId="10" fillId="0" borderId="0" xfId="0" applyNumberFormat="1" applyFont="1" applyBorder="1" applyAlignment="1">
      <alignment horizontal="center" vertical="center"/>
    </xf>
    <xf numFmtId="0" fontId="26" fillId="0" borderId="9" xfId="0" applyFont="1" applyBorder="1" applyAlignment="1">
      <alignment vertical="center"/>
    </xf>
    <xf numFmtId="0" fontId="1" fillId="0" borderId="8" xfId="0" applyFont="1" applyBorder="1" applyAlignment="1">
      <alignment horizontal="center" vertical="center" wrapText="1"/>
    </xf>
    <xf numFmtId="0" fontId="1" fillId="0" borderId="8" xfId="0" applyFont="1" applyBorder="1" applyAlignment="1">
      <alignment vertical="center"/>
    </xf>
    <xf numFmtId="0" fontId="1" fillId="0" borderId="8" xfId="0" applyFont="1" applyFill="1" applyBorder="1" applyAlignment="1">
      <alignment horizontal="center" vertical="center" wrapText="1"/>
    </xf>
    <xf numFmtId="0" fontId="1" fillId="0" borderId="10" xfId="0" applyFont="1" applyBorder="1"/>
    <xf numFmtId="0" fontId="1" fillId="0" borderId="2" xfId="0" applyFont="1" applyBorder="1" applyAlignment="1">
      <alignment horizontal="center" vertical="center" wrapText="1"/>
    </xf>
    <xf numFmtId="44" fontId="0" fillId="0" borderId="0" xfId="1" applyNumberFormat="1" applyFont="1" applyBorder="1" applyAlignment="1">
      <alignment horizontal="right"/>
    </xf>
    <xf numFmtId="44" fontId="1" fillId="0" borderId="0" xfId="1" applyNumberFormat="1" applyFont="1" applyFill="1" applyBorder="1" applyAlignment="1">
      <alignment horizontal="right"/>
    </xf>
    <xf numFmtId="44" fontId="0" fillId="0" borderId="0" xfId="1" applyNumberFormat="1" applyFont="1" applyBorder="1"/>
    <xf numFmtId="44" fontId="0" fillId="0" borderId="2" xfId="4" applyFont="1" applyBorder="1" applyAlignment="1">
      <alignment horizontal="right"/>
    </xf>
    <xf numFmtId="0" fontId="0" fillId="0" borderId="8" xfId="0" applyBorder="1" applyAlignment="1">
      <alignment vertical="center"/>
    </xf>
    <xf numFmtId="0" fontId="12" fillId="6" borderId="6" xfId="0" applyFont="1" applyFill="1" applyBorder="1" applyAlignment="1">
      <alignment vertical="center" wrapText="1"/>
    </xf>
    <xf numFmtId="42" fontId="12" fillId="6" borderId="8" xfId="4" applyNumberFormat="1" applyFont="1" applyFill="1" applyBorder="1" applyAlignment="1" applyProtection="1">
      <alignment horizontal="right" vertical="center"/>
      <protection locked="0"/>
    </xf>
    <xf numFmtId="42" fontId="12" fillId="6" borderId="6" xfId="4" applyNumberFormat="1" applyFont="1" applyFill="1" applyBorder="1" applyAlignment="1" applyProtection="1">
      <alignment horizontal="right" vertical="center"/>
      <protection locked="0"/>
    </xf>
    <xf numFmtId="0" fontId="12" fillId="6" borderId="6" xfId="0" applyFont="1" applyFill="1" applyBorder="1"/>
    <xf numFmtId="0" fontId="14" fillId="0" borderId="8" xfId="0" applyFont="1" applyBorder="1" applyAlignment="1">
      <alignment vertical="center"/>
    </xf>
    <xf numFmtId="0" fontId="13" fillId="0" borderId="8" xfId="0" applyFont="1" applyBorder="1" applyAlignment="1">
      <alignment horizontal="left" vertical="top"/>
    </xf>
    <xf numFmtId="0" fontId="13" fillId="6" borderId="6" xfId="0" applyFont="1" applyFill="1" applyBorder="1" applyAlignment="1">
      <alignment horizontal="left" vertical="top"/>
    </xf>
    <xf numFmtId="0" fontId="12" fillId="0" borderId="8" xfId="0" quotePrefix="1" applyFont="1" applyBorder="1" applyAlignment="1">
      <alignment horizontal="right" vertical="center"/>
    </xf>
    <xf numFmtId="0" fontId="12" fillId="6" borderId="6" xfId="0" quotePrefix="1" applyFont="1" applyFill="1" applyBorder="1" applyAlignment="1">
      <alignment horizontal="right" vertical="center"/>
    </xf>
    <xf numFmtId="0" fontId="1" fillId="8" borderId="2" xfId="0" applyFont="1" applyFill="1" applyBorder="1" applyAlignment="1">
      <alignment horizontal="center" vertical="center" wrapText="1"/>
    </xf>
    <xf numFmtId="42" fontId="12" fillId="6" borderId="13" xfId="4" applyNumberFormat="1" applyFont="1" applyFill="1" applyBorder="1" applyAlignment="1" applyProtection="1">
      <alignment horizontal="right" vertical="center"/>
    </xf>
    <xf numFmtId="42" fontId="12" fillId="6" borderId="8" xfId="4" applyNumberFormat="1" applyFont="1" applyFill="1" applyBorder="1" applyAlignment="1" applyProtection="1">
      <alignment vertical="center"/>
    </xf>
    <xf numFmtId="42" fontId="12" fillId="6" borderId="0" xfId="4" applyNumberFormat="1" applyFont="1" applyFill="1" applyBorder="1" applyAlignment="1" applyProtection="1">
      <alignment horizontal="right"/>
    </xf>
    <xf numFmtId="0" fontId="16" fillId="6" borderId="6" xfId="0" applyFont="1" applyFill="1" applyBorder="1" applyAlignment="1" applyProtection="1">
      <alignment horizontal="center"/>
    </xf>
    <xf numFmtId="0" fontId="12" fillId="0" borderId="0" xfId="0" applyFont="1" applyBorder="1" applyAlignment="1" applyProtection="1">
      <alignment vertical="center"/>
    </xf>
    <xf numFmtId="0" fontId="12" fillId="0" borderId="9" xfId="0" applyFont="1" applyFill="1" applyBorder="1" applyAlignment="1">
      <alignment vertical="center" wrapText="1"/>
    </xf>
    <xf numFmtId="0" fontId="0" fillId="0" borderId="8" xfId="0" applyBorder="1" applyAlignment="1"/>
    <xf numFmtId="0" fontId="10" fillId="0" borderId="3" xfId="0" applyFont="1" applyBorder="1"/>
    <xf numFmtId="0" fontId="10" fillId="0" borderId="0" xfId="0" applyFont="1"/>
    <xf numFmtId="0" fontId="10" fillId="0" borderId="0" xfId="0" applyFont="1" applyBorder="1" applyAlignment="1">
      <alignment horizontal="center"/>
    </xf>
    <xf numFmtId="0" fontId="10" fillId="0" borderId="2" xfId="0" applyFont="1" applyBorder="1" applyAlignment="1">
      <alignment horizontal="center"/>
    </xf>
    <xf numFmtId="0" fontId="10" fillId="0" borderId="0" xfId="0" applyFont="1" applyAlignment="1">
      <alignment horizontal="center"/>
    </xf>
    <xf numFmtId="0" fontId="19" fillId="9" borderId="2" xfId="0" applyFont="1" applyFill="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vertical="center"/>
    </xf>
    <xf numFmtId="0" fontId="22" fillId="0" borderId="15" xfId="0" applyFont="1" applyBorder="1" applyAlignment="1">
      <alignment horizontal="center"/>
    </xf>
    <xf numFmtId="0" fontId="10" fillId="0" borderId="5" xfId="0" applyFont="1" applyBorder="1"/>
    <xf numFmtId="0" fontId="10" fillId="0" borderId="6" xfId="0" applyFont="1" applyBorder="1"/>
    <xf numFmtId="166" fontId="10" fillId="0" borderId="6" xfId="0" applyNumberFormat="1" applyFont="1" applyBorder="1" applyAlignment="1">
      <alignment horizontal="center"/>
    </xf>
    <xf numFmtId="0" fontId="10" fillId="0" borderId="6" xfId="0" applyFont="1" applyBorder="1" applyAlignment="1">
      <alignment horizontal="center"/>
    </xf>
    <xf numFmtId="0" fontId="22" fillId="0" borderId="6" xfId="0" applyFont="1" applyBorder="1" applyAlignment="1">
      <alignment horizontal="center"/>
    </xf>
    <xf numFmtId="166" fontId="10" fillId="0" borderId="0" xfId="0" applyNumberFormat="1" applyFont="1" applyAlignment="1">
      <alignment horizontal="center"/>
    </xf>
    <xf numFmtId="0" fontId="22" fillId="0" borderId="0" xfId="0" applyFont="1" applyAlignment="1">
      <alignment horizontal="center"/>
    </xf>
    <xf numFmtId="165" fontId="10" fillId="0" borderId="0" xfId="0" applyNumberFormat="1" applyFont="1" applyAlignment="1">
      <alignment horizontal="center"/>
    </xf>
    <xf numFmtId="0" fontId="10" fillId="0" borderId="9" xfId="0" applyFont="1" applyBorder="1"/>
    <xf numFmtId="0" fontId="10" fillId="0" borderId="8" xfId="0" applyFont="1" applyBorder="1"/>
    <xf numFmtId="0" fontId="10" fillId="0" borderId="10" xfId="0" applyFont="1" applyBorder="1"/>
    <xf numFmtId="0" fontId="23" fillId="0" borderId="0" xfId="0" applyFont="1" applyBorder="1"/>
    <xf numFmtId="0" fontId="10" fillId="0" borderId="4" xfId="0" applyFont="1" applyBorder="1"/>
    <xf numFmtId="0" fontId="10" fillId="0" borderId="3" xfId="0" applyFont="1" applyBorder="1" applyAlignment="1">
      <alignment vertical="top"/>
    </xf>
    <xf numFmtId="0" fontId="10" fillId="0" borderId="0" xfId="0" applyFont="1" applyAlignment="1">
      <alignment vertical="top"/>
    </xf>
    <xf numFmtId="0" fontId="10" fillId="0" borderId="4" xfId="0" applyFont="1" applyBorder="1" applyAlignment="1">
      <alignment wrapText="1"/>
    </xf>
    <xf numFmtId="0" fontId="10" fillId="0" borderId="7" xfId="0" applyFont="1" applyBorder="1"/>
    <xf numFmtId="0" fontId="10" fillId="0" borderId="0" xfId="0" applyFont="1" applyBorder="1" applyAlignment="1">
      <alignment horizontal="center" vertical="center"/>
    </xf>
    <xf numFmtId="0" fontId="22" fillId="0" borderId="2" xfId="0" applyFont="1" applyBorder="1" applyAlignment="1">
      <alignment horizontal="center"/>
    </xf>
    <xf numFmtId="0" fontId="1" fillId="0" borderId="8" xfId="0" applyFont="1" applyBorder="1"/>
    <xf numFmtId="165" fontId="10" fillId="0" borderId="7" xfId="0" applyNumberFormat="1" applyFont="1" applyBorder="1" applyAlignment="1">
      <alignment horizontal="center"/>
    </xf>
    <xf numFmtId="14" fontId="10" fillId="10" borderId="2" xfId="0" applyNumberFormat="1" applyFont="1" applyFill="1" applyBorder="1" applyAlignment="1" applyProtection="1">
      <alignment horizontal="center"/>
      <protection locked="0"/>
    </xf>
    <xf numFmtId="42" fontId="12" fillId="10" borderId="11" xfId="4" applyNumberFormat="1" applyFont="1" applyFill="1" applyBorder="1" applyAlignment="1" applyProtection="1">
      <alignment horizontal="right" vertical="center"/>
      <protection locked="0"/>
    </xf>
    <xf numFmtId="42" fontId="12" fillId="10" borderId="13" xfId="4" applyNumberFormat="1" applyFont="1" applyFill="1" applyBorder="1" applyAlignment="1" applyProtection="1">
      <alignment horizontal="right" vertical="center"/>
      <protection locked="0"/>
    </xf>
    <xf numFmtId="43" fontId="12" fillId="10" borderId="11" xfId="0" applyNumberFormat="1" applyFont="1" applyFill="1" applyBorder="1" applyAlignment="1" applyProtection="1">
      <alignment vertical="center"/>
      <protection locked="0"/>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21" fillId="0" borderId="10" xfId="0" applyFont="1" applyBorder="1" applyAlignment="1">
      <alignment horizontal="center"/>
    </xf>
    <xf numFmtId="44" fontId="12" fillId="0" borderId="2" xfId="4" applyFont="1" applyBorder="1" applyAlignment="1">
      <alignment horizontal="center"/>
    </xf>
    <xf numFmtId="0" fontId="12" fillId="0" borderId="20" xfId="0" applyFont="1" applyBorder="1" applyAlignment="1">
      <alignment vertical="center" wrapText="1"/>
    </xf>
    <xf numFmtId="0" fontId="12" fillId="0" borderId="18" xfId="0" applyFont="1" applyBorder="1" applyAlignment="1">
      <alignment vertical="center" wrapText="1"/>
    </xf>
    <xf numFmtId="0" fontId="12" fillId="0" borderId="21" xfId="0" applyFont="1" applyFill="1" applyBorder="1" applyAlignment="1">
      <alignment vertical="center" wrapText="1"/>
    </xf>
    <xf numFmtId="0" fontId="1" fillId="0" borderId="21" xfId="0" applyFont="1" applyBorder="1" applyAlignment="1">
      <alignment horizontal="center" vertical="center" wrapText="1"/>
    </xf>
    <xf numFmtId="0" fontId="1" fillId="0" borderId="23" xfId="0" applyFont="1" applyBorder="1"/>
    <xf numFmtId="0" fontId="10" fillId="0" borderId="20" xfId="0" applyFont="1" applyBorder="1" applyAlignment="1">
      <alignment horizontal="center"/>
    </xf>
    <xf numFmtId="0" fontId="10" fillId="0" borderId="24" xfId="0" applyFont="1" applyBorder="1" applyAlignment="1">
      <alignment horizontal="center"/>
    </xf>
    <xf numFmtId="0" fontId="19" fillId="9" borderId="20" xfId="0" applyFont="1" applyFill="1" applyBorder="1" applyAlignment="1">
      <alignment horizontal="center" wrapText="1"/>
    </xf>
    <xf numFmtId="0" fontId="10" fillId="0" borderId="24" xfId="0" applyFont="1" applyBorder="1" applyAlignment="1">
      <alignment horizontal="center" wrapText="1"/>
    </xf>
    <xf numFmtId="0" fontId="22" fillId="0" borderId="24" xfId="0" applyFont="1" applyBorder="1" applyAlignment="1">
      <alignment horizontal="center"/>
    </xf>
    <xf numFmtId="0" fontId="10" fillId="0" borderId="25" xfId="0" applyFont="1" applyBorder="1"/>
    <xf numFmtId="0" fontId="10" fillId="0" borderId="26" xfId="0" applyFont="1" applyBorder="1"/>
    <xf numFmtId="166" fontId="10" fillId="0" borderId="26" xfId="0" applyNumberFormat="1" applyFont="1" applyBorder="1" applyAlignment="1">
      <alignment horizontal="center"/>
    </xf>
    <xf numFmtId="0" fontId="10" fillId="0" borderId="26" xfId="0" applyFont="1" applyBorder="1" applyAlignment="1">
      <alignment horizontal="center"/>
    </xf>
    <xf numFmtId="0" fontId="22" fillId="0" borderId="26" xfId="0" applyFont="1" applyBorder="1" applyAlignment="1">
      <alignment horizontal="center"/>
    </xf>
    <xf numFmtId="165" fontId="10" fillId="0" borderId="27" xfId="0" applyNumberFormat="1" applyFont="1" applyBorder="1" applyAlignment="1">
      <alignment horizontal="center"/>
    </xf>
    <xf numFmtId="0" fontId="26" fillId="0" borderId="3" xfId="0" applyFont="1" applyBorder="1" applyAlignment="1">
      <alignment vertical="center"/>
    </xf>
    <xf numFmtId="0" fontId="10" fillId="0" borderId="29" xfId="0" applyFont="1" applyBorder="1" applyAlignment="1">
      <alignment wrapText="1"/>
    </xf>
    <xf numFmtId="43" fontId="12" fillId="6" borderId="8" xfId="0" applyNumberFormat="1" applyFont="1" applyFill="1" applyBorder="1" applyAlignment="1" applyProtection="1">
      <alignment horizontal="right"/>
    </xf>
    <xf numFmtId="166" fontId="10" fillId="0" borderId="2" xfId="0" applyNumberFormat="1" applyFont="1" applyBorder="1" applyAlignment="1" applyProtection="1">
      <alignment vertical="center"/>
    </xf>
    <xf numFmtId="165" fontId="10" fillId="0" borderId="2" xfId="0" applyNumberFormat="1" applyFont="1" applyBorder="1" applyAlignment="1" applyProtection="1">
      <alignment horizontal="center" vertical="center"/>
    </xf>
    <xf numFmtId="8" fontId="10" fillId="0" borderId="2" xfId="0" applyNumberFormat="1" applyFont="1" applyFill="1" applyBorder="1" applyAlignment="1" applyProtection="1">
      <alignment horizontal="center" vertical="center"/>
    </xf>
    <xf numFmtId="8" fontId="10" fillId="0" borderId="24" xfId="0" applyNumberFormat="1" applyFont="1" applyFill="1" applyBorder="1" applyAlignment="1" applyProtection="1">
      <alignment horizontal="center" vertical="center"/>
    </xf>
    <xf numFmtId="165" fontId="12" fillId="7" borderId="11" xfId="0" applyNumberFormat="1" applyFont="1" applyFill="1" applyBorder="1" applyAlignment="1" applyProtection="1">
      <alignment horizontal="center"/>
    </xf>
    <xf numFmtId="165" fontId="12" fillId="0" borderId="0" xfId="0" applyNumberFormat="1" applyFont="1" applyFill="1" applyBorder="1" applyAlignment="1" applyProtection="1">
      <alignment horizontal="center"/>
    </xf>
    <xf numFmtId="43" fontId="12" fillId="7" borderId="11" xfId="0" applyNumberFormat="1" applyFont="1" applyFill="1" applyBorder="1" applyAlignment="1" applyProtection="1">
      <alignment horizontal="right"/>
    </xf>
    <xf numFmtId="43" fontId="12" fillId="7" borderId="11" xfId="0" applyNumberFormat="1" applyFont="1" applyFill="1" applyBorder="1" applyAlignment="1" applyProtection="1">
      <alignment horizontal="center"/>
    </xf>
    <xf numFmtId="0" fontId="25" fillId="0" borderId="2" xfId="9" applyFont="1" applyBorder="1" applyAlignment="1">
      <alignment horizontal="left" vertical="center" wrapText="1"/>
    </xf>
    <xf numFmtId="0" fontId="14" fillId="6" borderId="8" xfId="0" applyFont="1" applyFill="1" applyBorder="1" applyAlignment="1">
      <alignment vertical="center"/>
    </xf>
    <xf numFmtId="0" fontId="14" fillId="6" borderId="1" xfId="0" applyFont="1" applyFill="1" applyBorder="1" applyAlignment="1"/>
    <xf numFmtId="42" fontId="12" fillId="6" borderId="13" xfId="4" applyNumberFormat="1" applyFont="1" applyFill="1" applyBorder="1" applyAlignment="1" applyProtection="1">
      <alignment horizontal="right"/>
    </xf>
    <xf numFmtId="0" fontId="12" fillId="6" borderId="11" xfId="0" quotePrefix="1" applyFont="1" applyFill="1" applyBorder="1" applyAlignment="1">
      <alignment horizontal="right"/>
    </xf>
    <xf numFmtId="0" fontId="14" fillId="6" borderId="0" xfId="0" applyFont="1" applyFill="1" applyBorder="1" applyAlignment="1"/>
    <xf numFmtId="0" fontId="12" fillId="6" borderId="0" xfId="0" quotePrefix="1" applyFont="1" applyFill="1" applyBorder="1" applyAlignment="1">
      <alignment horizontal="right"/>
    </xf>
    <xf numFmtId="0" fontId="12" fillId="0" borderId="9" xfId="0" applyFont="1" applyBorder="1" applyAlignment="1">
      <alignment vertical="center"/>
    </xf>
    <xf numFmtId="0" fontId="12" fillId="0" borderId="8" xfId="0" applyFont="1" applyBorder="1" applyAlignment="1">
      <alignment vertical="center"/>
    </xf>
    <xf numFmtId="0" fontId="12" fillId="0" borderId="5" xfId="0" applyFont="1" applyBorder="1"/>
    <xf numFmtId="0" fontId="12" fillId="0" borderId="7" xfId="0" applyFont="1" applyBorder="1" applyAlignment="1">
      <alignment horizontal="center"/>
    </xf>
    <xf numFmtId="0" fontId="1" fillId="0" borderId="0" xfId="0" applyFont="1" applyBorder="1" applyAlignment="1">
      <alignment horizontal="center" vertical="center"/>
    </xf>
    <xf numFmtId="0" fontId="14" fillId="0" borderId="1" xfId="0" applyFont="1" applyBorder="1" applyAlignment="1">
      <alignment vertical="center"/>
    </xf>
    <xf numFmtId="166" fontId="10" fillId="0" borderId="14" xfId="0" applyNumberFormat="1" applyFont="1" applyBorder="1" applyAlignment="1" applyProtection="1">
      <alignment horizontal="center" vertical="center"/>
    </xf>
    <xf numFmtId="0" fontId="10" fillId="0" borderId="0" xfId="0" applyFont="1" applyBorder="1" applyAlignment="1">
      <alignment horizontal="center" wrapText="1"/>
    </xf>
    <xf numFmtId="0" fontId="0" fillId="0" borderId="0" xfId="0" applyBorder="1" applyAlignment="1">
      <alignment wrapText="1"/>
    </xf>
    <xf numFmtId="0" fontId="0" fillId="0" borderId="6" xfId="0" applyBorder="1" applyAlignment="1">
      <alignment wrapText="1"/>
    </xf>
    <xf numFmtId="0" fontId="10" fillId="0" borderId="0" xfId="0" applyFont="1" applyBorder="1" applyAlignment="1">
      <alignment vertical="top" wrapText="1"/>
    </xf>
    <xf numFmtId="0" fontId="10" fillId="0" borderId="4" xfId="0" applyFont="1" applyBorder="1" applyAlignment="1">
      <alignment vertical="top" wrapText="1"/>
    </xf>
    <xf numFmtId="0" fontId="12" fillId="0" borderId="0" xfId="0" applyFont="1" applyBorder="1" applyAlignment="1">
      <alignment horizontal="center" wrapText="1"/>
    </xf>
    <xf numFmtId="0" fontId="0" fillId="0" borderId="0" xfId="0" applyBorder="1" applyAlignment="1"/>
    <xf numFmtId="44" fontId="20" fillId="0" borderId="9" xfId="0" applyNumberFormat="1" applyFont="1" applyFill="1" applyBorder="1" applyAlignment="1" applyProtection="1">
      <alignment horizontal="center"/>
    </xf>
    <xf numFmtId="165" fontId="12" fillId="7" borderId="1" xfId="0" applyNumberFormat="1" applyFont="1" applyFill="1" applyBorder="1" applyAlignment="1" applyProtection="1">
      <alignment horizontal="center"/>
    </xf>
    <xf numFmtId="0" fontId="0" fillId="7" borderId="11" xfId="0" applyFill="1" applyBorder="1" applyAlignment="1" applyProtection="1">
      <alignment horizontal="center"/>
    </xf>
    <xf numFmtId="44" fontId="12" fillId="0" borderId="2" xfId="4" applyFont="1" applyBorder="1" applyAlignment="1" applyProtection="1">
      <alignment horizontal="center"/>
    </xf>
    <xf numFmtId="0" fontId="0" fillId="0" borderId="0" xfId="0" applyAlignment="1">
      <alignment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Border="1" applyAlignment="1">
      <alignment vertical="center"/>
    </xf>
    <xf numFmtId="0" fontId="1" fillId="0" borderId="4" xfId="0" applyFont="1" applyBorder="1" applyAlignment="1">
      <alignment horizontal="center" vertical="center" wrapText="1"/>
    </xf>
    <xf numFmtId="0" fontId="1" fillId="0" borderId="0" xfId="0" applyFont="1" applyAlignment="1">
      <alignment vertical="center"/>
    </xf>
    <xf numFmtId="0" fontId="1" fillId="0" borderId="9" xfId="0" applyFont="1" applyBorder="1"/>
    <xf numFmtId="0" fontId="1" fillId="0" borderId="8" xfId="0" applyFont="1" applyBorder="1" applyAlignment="1">
      <alignment horizontal="center"/>
    </xf>
    <xf numFmtId="0" fontId="1" fillId="0" borderId="10" xfId="0" applyFont="1" applyBorder="1" applyAlignment="1">
      <alignment horizontal="center"/>
    </xf>
    <xf numFmtId="0" fontId="1" fillId="0" borderId="0" xfId="0" applyFont="1" applyAlignment="1">
      <alignment horizontal="center"/>
    </xf>
    <xf numFmtId="0" fontId="1" fillId="0" borderId="3" xfId="0" applyFont="1" applyBorder="1"/>
    <xf numFmtId="0" fontId="1" fillId="0" borderId="0" xfId="0" applyFont="1" applyBorder="1"/>
    <xf numFmtId="0" fontId="1" fillId="0" borderId="5" xfId="0" applyFont="1" applyBorder="1"/>
    <xf numFmtId="0" fontId="1" fillId="0" borderId="6" xfId="0" applyFont="1" applyBorder="1"/>
    <xf numFmtId="0" fontId="1" fillId="0" borderId="6" xfId="0" applyFont="1" applyBorder="1" applyAlignment="1">
      <alignment horizontal="center"/>
    </xf>
    <xf numFmtId="0" fontId="1" fillId="0" borderId="7"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 fillId="0" borderId="28" xfId="0" applyFont="1" applyBorder="1"/>
    <xf numFmtId="0" fontId="1" fillId="0" borderId="16" xfId="0" applyFont="1" applyBorder="1"/>
    <xf numFmtId="0" fontId="1" fillId="0" borderId="17" xfId="0" applyFont="1" applyBorder="1"/>
    <xf numFmtId="0" fontId="1" fillId="0" borderId="4" xfId="0" applyFont="1" applyBorder="1"/>
    <xf numFmtId="0" fontId="1" fillId="0" borderId="18" xfId="0" applyFont="1" applyBorder="1"/>
    <xf numFmtId="0" fontId="1" fillId="0" borderId="19" xfId="0" applyFont="1" applyBorder="1"/>
    <xf numFmtId="43" fontId="1" fillId="7" borderId="1" xfId="0" applyNumberFormat="1" applyFont="1" applyFill="1" applyBorder="1" applyProtection="1"/>
    <xf numFmtId="0" fontId="1" fillId="0" borderId="22" xfId="0" applyFont="1" applyBorder="1"/>
    <xf numFmtId="0" fontId="1" fillId="0" borderId="7" xfId="0" applyFont="1" applyBorder="1"/>
    <xf numFmtId="0" fontId="1" fillId="0" borderId="0" xfId="0" applyFont="1" applyBorder="1" applyAlignment="1">
      <alignment horizontal="center" wrapText="1"/>
    </xf>
    <xf numFmtId="0" fontId="1" fillId="0" borderId="3" xfId="0" applyFont="1" applyFill="1" applyBorder="1"/>
    <xf numFmtId="0" fontId="1" fillId="0" borderId="8" xfId="0" applyFont="1" applyFill="1" applyBorder="1"/>
    <xf numFmtId="0" fontId="1" fillId="0" borderId="4" xfId="0" applyFont="1" applyFill="1" applyBorder="1"/>
    <xf numFmtId="0" fontId="1" fillId="0" borderId="0" xfId="0" applyFont="1" applyFill="1" applyBorder="1"/>
    <xf numFmtId="1" fontId="27" fillId="6" borderId="2" xfId="12" applyNumberFormat="1" applyFill="1" applyBorder="1"/>
    <xf numFmtId="165" fontId="1" fillId="0" borderId="11" xfId="10" applyNumberFormat="1" applyBorder="1" applyAlignment="1">
      <alignment horizontal="right"/>
    </xf>
    <xf numFmtId="165" fontId="1" fillId="0" borderId="2" xfId="10" applyNumberFormat="1" applyBorder="1" applyAlignment="1">
      <alignment horizontal="right"/>
    </xf>
    <xf numFmtId="165" fontId="1" fillId="0" borderId="11" xfId="10" applyNumberFormat="1" applyBorder="1"/>
    <xf numFmtId="165" fontId="1" fillId="0" borderId="2" xfId="10" applyNumberFormat="1" applyBorder="1"/>
    <xf numFmtId="1" fontId="27" fillId="0" borderId="14" xfId="12" applyNumberFormat="1" applyBorder="1"/>
    <xf numFmtId="165" fontId="1" fillId="0" borderId="14" xfId="10" applyNumberFormat="1" applyBorder="1"/>
    <xf numFmtId="1" fontId="0" fillId="0" borderId="20" xfId="0" applyNumberFormat="1" applyBorder="1" applyAlignment="1">
      <alignment horizontal="right" wrapText="1"/>
    </xf>
    <xf numFmtId="165" fontId="0" fillId="0" borderId="2" xfId="0" applyNumberFormat="1" applyBorder="1" applyAlignment="1">
      <alignment horizontal="right"/>
    </xf>
    <xf numFmtId="165" fontId="0" fillId="0" borderId="2" xfId="0" applyNumberFormat="1" applyBorder="1"/>
    <xf numFmtId="0" fontId="1" fillId="0" borderId="1" xfId="9" applyFont="1" applyBorder="1" applyAlignment="1">
      <alignment wrapText="1"/>
    </xf>
    <xf numFmtId="0" fontId="0" fillId="0" borderId="11" xfId="0" applyBorder="1" applyAlignment="1">
      <alignment wrapText="1"/>
    </xf>
    <xf numFmtId="0" fontId="14" fillId="0" borderId="9" xfId="0" applyFont="1" applyBorder="1" applyAlignment="1">
      <alignment vertical="center"/>
    </xf>
    <xf numFmtId="0" fontId="1" fillId="0" borderId="10"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horizontal="left"/>
    </xf>
    <xf numFmtId="0" fontId="1" fillId="0" borderId="4" xfId="0" applyFont="1" applyBorder="1" applyAlignment="1">
      <alignment horizontal="left"/>
    </xf>
    <xf numFmtId="0" fontId="1" fillId="0" borderId="0" xfId="0" applyFont="1" applyBorder="1" applyAlignment="1">
      <alignment horizontal="center" vertical="center"/>
    </xf>
    <xf numFmtId="0" fontId="1" fillId="0" borderId="0" xfId="0" applyFont="1" applyBorder="1" applyAlignment="1">
      <alignment horizontal="center"/>
    </xf>
    <xf numFmtId="0" fontId="1" fillId="0" borderId="4" xfId="0" applyFont="1" applyBorder="1" applyAlignment="1">
      <alignment horizontal="center"/>
    </xf>
    <xf numFmtId="0" fontId="12" fillId="6" borderId="13" xfId="0" applyFont="1" applyFill="1" applyBorder="1" applyAlignment="1">
      <alignment horizontal="center" vertical="center" wrapText="1"/>
    </xf>
    <xf numFmtId="0" fontId="12" fillId="6" borderId="13" xfId="0" applyFont="1" applyFill="1" applyBorder="1" applyAlignment="1">
      <alignment horizontal="center" vertical="center"/>
    </xf>
    <xf numFmtId="0" fontId="12" fillId="6" borderId="11" xfId="0" applyFont="1" applyFill="1" applyBorder="1" applyAlignment="1">
      <alignment horizontal="center" vertical="center"/>
    </xf>
    <xf numFmtId="0" fontId="14" fillId="0" borderId="1" xfId="0" applyFont="1" applyBorder="1" applyAlignment="1">
      <alignment vertical="center"/>
    </xf>
    <xf numFmtId="0" fontId="0" fillId="0" borderId="13" xfId="0" applyBorder="1" applyAlignment="1">
      <alignment vertical="center"/>
    </xf>
    <xf numFmtId="0" fontId="0" fillId="0" borderId="11" xfId="0" applyBorder="1" applyAlignment="1">
      <alignment vertical="center"/>
    </xf>
    <xf numFmtId="1" fontId="10" fillId="0" borderId="30" xfId="0" applyNumberFormat="1"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12" xfId="0" applyFont="1" applyBorder="1" applyAlignment="1">
      <alignment horizontal="center" vertical="center" wrapText="1"/>
    </xf>
    <xf numFmtId="0" fontId="19" fillId="0" borderId="0" xfId="0" applyFont="1" applyBorder="1" applyAlignment="1">
      <alignment horizontal="center" wrapText="1"/>
    </xf>
    <xf numFmtId="2" fontId="10" fillId="0" borderId="14" xfId="0" quotePrefix="1" applyNumberFormat="1" applyFont="1" applyBorder="1" applyAlignment="1" applyProtection="1">
      <alignment horizontal="center" vertical="center"/>
    </xf>
    <xf numFmtId="2" fontId="10" fillId="0" borderId="15" xfId="0" quotePrefix="1" applyNumberFormat="1" applyFont="1" applyBorder="1" applyAlignment="1" applyProtection="1">
      <alignment horizontal="center" vertical="center"/>
    </xf>
    <xf numFmtId="166" fontId="10" fillId="0" borderId="14" xfId="0" applyNumberFormat="1" applyFont="1" applyBorder="1" applyAlignment="1" applyProtection="1">
      <alignment horizontal="center" vertical="center"/>
    </xf>
    <xf numFmtId="166" fontId="10" fillId="0" borderId="15" xfId="0" applyNumberFormat="1" applyFont="1" applyBorder="1" applyAlignment="1" applyProtection="1">
      <alignment horizontal="center" vertical="center"/>
    </xf>
    <xf numFmtId="0" fontId="12" fillId="0" borderId="8" xfId="0" applyFont="1" applyBorder="1" applyAlignment="1">
      <alignment horizontal="center" vertical="center"/>
    </xf>
    <xf numFmtId="0" fontId="10" fillId="0" borderId="6" xfId="0" applyFont="1" applyBorder="1" applyAlignment="1">
      <alignment horizontal="center" wrapText="1"/>
    </xf>
    <xf numFmtId="0" fontId="0" fillId="0" borderId="6" xfId="0" applyBorder="1" applyAlignment="1"/>
    <xf numFmtId="0" fontId="10" fillId="0" borderId="0" xfId="0" applyFont="1" applyBorder="1" applyAlignment="1">
      <alignment horizontal="center" wrapText="1"/>
    </xf>
    <xf numFmtId="0" fontId="0" fillId="0" borderId="0" xfId="0" applyBorder="1" applyAlignment="1">
      <alignment wrapText="1"/>
    </xf>
    <xf numFmtId="0" fontId="0" fillId="0" borderId="6" xfId="0" applyBorder="1" applyAlignment="1">
      <alignment wrapText="1"/>
    </xf>
    <xf numFmtId="0" fontId="19" fillId="9" borderId="6" xfId="0" applyFont="1" applyFill="1" applyBorder="1" applyAlignment="1">
      <alignment horizontal="center" wrapText="1"/>
    </xf>
    <xf numFmtId="1" fontId="9" fillId="10" borderId="1" xfId="0" applyNumberFormat="1" applyFont="1" applyFill="1" applyBorder="1" applyAlignment="1" applyProtection="1">
      <alignment horizontal="center" vertical="center" wrapText="1"/>
      <protection locked="0"/>
    </xf>
    <xf numFmtId="1" fontId="9" fillId="10" borderId="11" xfId="0" applyNumberFormat="1" applyFont="1" applyFill="1" applyBorder="1" applyAlignment="1" applyProtection="1">
      <alignment horizontal="center" vertical="center" wrapText="1"/>
      <protection locked="0"/>
    </xf>
    <xf numFmtId="0" fontId="1" fillId="0" borderId="0" xfId="0" applyFont="1" applyBorder="1" applyAlignment="1">
      <alignment horizontal="center" wrapText="1"/>
    </xf>
    <xf numFmtId="44" fontId="12" fillId="0" borderId="2" xfId="4" applyFont="1" applyBorder="1" applyAlignment="1" applyProtection="1">
      <alignment horizontal="center"/>
    </xf>
    <xf numFmtId="165" fontId="12" fillId="7" borderId="1" xfId="0" applyNumberFormat="1" applyFont="1" applyFill="1" applyBorder="1" applyAlignment="1" applyProtection="1">
      <alignment horizontal="center"/>
    </xf>
    <xf numFmtId="0" fontId="0" fillId="7" borderId="11" xfId="0" applyFill="1" applyBorder="1" applyAlignment="1" applyProtection="1">
      <alignment horizontal="center"/>
    </xf>
    <xf numFmtId="0" fontId="1" fillId="0" borderId="5" xfId="0" applyFont="1" applyBorder="1" applyAlignment="1"/>
    <xf numFmtId="0" fontId="0" fillId="0" borderId="7" xfId="0" applyBorder="1" applyAlignment="1"/>
    <xf numFmtId="0" fontId="10" fillId="9" borderId="9" xfId="0" applyFont="1" applyFill="1" applyBorder="1" applyAlignment="1">
      <alignment vertical="center" wrapText="1"/>
    </xf>
    <xf numFmtId="0" fontId="10" fillId="9" borderId="8" xfId="0" applyFont="1" applyFill="1" applyBorder="1" applyAlignment="1">
      <alignment vertical="center"/>
    </xf>
    <xf numFmtId="0" fontId="10" fillId="9" borderId="10" xfId="0" applyFont="1" applyFill="1" applyBorder="1" applyAlignment="1">
      <alignment vertical="center"/>
    </xf>
    <xf numFmtId="0" fontId="10" fillId="9" borderId="3" xfId="0" applyFont="1" applyFill="1" applyBorder="1" applyAlignment="1">
      <alignment vertical="center"/>
    </xf>
    <xf numFmtId="0" fontId="10" fillId="9" borderId="0" xfId="0" applyFont="1" applyFill="1" applyBorder="1" applyAlignment="1">
      <alignment vertical="center"/>
    </xf>
    <xf numFmtId="0" fontId="10" fillId="9" borderId="4" xfId="0" applyFont="1" applyFill="1" applyBorder="1" applyAlignment="1">
      <alignment vertical="center"/>
    </xf>
    <xf numFmtId="0" fontId="10" fillId="9" borderId="5" xfId="0" applyFont="1" applyFill="1" applyBorder="1" applyAlignment="1">
      <alignment vertical="center"/>
    </xf>
    <xf numFmtId="0" fontId="10" fillId="9" borderId="6" xfId="0" applyFont="1" applyFill="1" applyBorder="1" applyAlignment="1">
      <alignment vertical="center"/>
    </xf>
    <xf numFmtId="0" fontId="10" fillId="9" borderId="7" xfId="0" applyFont="1" applyFill="1" applyBorder="1" applyAlignment="1">
      <alignment vertical="center"/>
    </xf>
    <xf numFmtId="0" fontId="10" fillId="0" borderId="0" xfId="0" applyFont="1" applyBorder="1" applyAlignment="1">
      <alignment vertical="top" wrapText="1"/>
    </xf>
    <xf numFmtId="0" fontId="10" fillId="0" borderId="4" xfId="0" applyFont="1" applyBorder="1" applyAlignment="1">
      <alignment vertical="top" wrapText="1"/>
    </xf>
    <xf numFmtId="1" fontId="10" fillId="0" borderId="14" xfId="0" applyNumberFormat="1"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2" fillId="0" borderId="0" xfId="0" applyFont="1" applyBorder="1" applyAlignment="1">
      <alignment horizontal="center" wrapText="1"/>
    </xf>
    <xf numFmtId="0" fontId="0" fillId="0" borderId="0" xfId="0" applyBorder="1" applyAlignment="1"/>
    <xf numFmtId="44" fontId="20" fillId="0" borderId="9" xfId="0" applyNumberFormat="1" applyFont="1" applyFill="1" applyBorder="1" applyAlignment="1" applyProtection="1">
      <alignment horizontal="center"/>
    </xf>
    <xf numFmtId="0" fontId="21" fillId="0" borderId="10" xfId="0" applyFont="1" applyBorder="1" applyAlignment="1" applyProtection="1">
      <alignment horizontal="center"/>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13" xfId="0" applyBorder="1" applyAlignment="1">
      <alignment wrapText="1"/>
    </xf>
    <xf numFmtId="0" fontId="0" fillId="0" borderId="0" xfId="0" applyAlignment="1">
      <alignment wrapText="1"/>
    </xf>
    <xf numFmtId="0" fontId="19" fillId="0" borderId="0" xfId="0" applyFont="1" applyBorder="1" applyAlignment="1">
      <alignment wrapText="1"/>
    </xf>
    <xf numFmtId="0" fontId="19" fillId="0" borderId="0" xfId="0" applyFont="1" applyAlignment="1">
      <alignment wrapText="1"/>
    </xf>
    <xf numFmtId="0" fontId="19" fillId="0" borderId="5" xfId="0" applyFont="1" applyBorder="1" applyAlignment="1">
      <alignment horizontal="center"/>
    </xf>
    <xf numFmtId="0" fontId="19" fillId="0" borderId="6" xfId="0" applyFont="1" applyBorder="1" applyAlignment="1">
      <alignment horizontal="center"/>
    </xf>
    <xf numFmtId="0" fontId="0" fillId="0" borderId="8" xfId="0" applyBorder="1" applyAlignment="1">
      <alignment horizontal="center" vertical="center" wrapText="1"/>
    </xf>
    <xf numFmtId="0" fontId="19" fillId="0" borderId="0" xfId="0" applyFont="1" applyAlignment="1">
      <alignment horizontal="center"/>
    </xf>
    <xf numFmtId="0" fontId="19" fillId="9" borderId="13" xfId="0" applyFont="1" applyFill="1" applyBorder="1" applyAlignment="1">
      <alignment horizontal="center" wrapText="1"/>
    </xf>
    <xf numFmtId="0" fontId="0" fillId="0" borderId="13" xfId="0" applyBorder="1" applyAlignment="1">
      <alignment horizontal="center" wrapText="1"/>
    </xf>
    <xf numFmtId="0" fontId="19" fillId="0" borderId="0" xfId="0" applyFont="1" applyBorder="1" applyAlignment="1">
      <alignment horizontal="center"/>
    </xf>
    <xf numFmtId="0" fontId="8" fillId="0" borderId="0" xfId="0" applyFont="1" applyBorder="1" applyAlignment="1">
      <alignment horizontal="left" vertical="center" wrapText="1"/>
    </xf>
    <xf numFmtId="0" fontId="0" fillId="0" borderId="0" xfId="0" applyAlignment="1">
      <alignment horizontal="left" wrapText="1"/>
    </xf>
    <xf numFmtId="0" fontId="1" fillId="0" borderId="0" xfId="0" applyFont="1" applyFill="1" applyBorder="1" applyAlignment="1">
      <alignment wrapText="1"/>
    </xf>
    <xf numFmtId="0" fontId="8" fillId="7" borderId="1" xfId="0" applyFont="1" applyFill="1" applyBorder="1" applyAlignment="1">
      <alignment horizontal="center" vertical="center" wrapText="1"/>
    </xf>
    <xf numFmtId="0" fontId="0" fillId="7" borderId="13" xfId="0" applyFill="1" applyBorder="1" applyAlignment="1">
      <alignment wrapText="1"/>
    </xf>
    <xf numFmtId="0" fontId="0" fillId="7" borderId="11" xfId="0" applyFill="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cellXfs>
  <cellStyles count="13">
    <cellStyle name="Comma" xfId="1" builtinId="3"/>
    <cellStyle name="COSTREPORT" xfId="2" xr:uid="{00000000-0005-0000-0000-000001000000}"/>
    <cellStyle name="cr" xfId="3" xr:uid="{00000000-0005-0000-0000-000002000000}"/>
    <cellStyle name="Currency" xfId="4" builtinId="4"/>
    <cellStyle name="Grey" xfId="5" xr:uid="{00000000-0005-0000-0000-000004000000}"/>
    <cellStyle name="Input [yellow]" xfId="6" xr:uid="{00000000-0005-0000-0000-000005000000}"/>
    <cellStyle name="no dec" xfId="7" xr:uid="{00000000-0005-0000-0000-000006000000}"/>
    <cellStyle name="Normal" xfId="0" builtinId="0"/>
    <cellStyle name="Normal - Style1" xfId="8" xr:uid="{00000000-0005-0000-0000-000008000000}"/>
    <cellStyle name="Normal 15" xfId="12" xr:uid="{C132004B-57DE-4163-824D-D6ADD6CD01B4}"/>
    <cellStyle name="Normal 2" xfId="9" xr:uid="{00000000-0005-0000-0000-000009000000}"/>
    <cellStyle name="Normal 2 2" xfId="10" xr:uid="{00000000-0005-0000-0000-00000A000000}"/>
    <cellStyle name="Percent [2]"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0</xdr:rowOff>
    </xdr:from>
    <xdr:to>
      <xdr:col>2</xdr:col>
      <xdr:colOff>466725</xdr:colOff>
      <xdr:row>4</xdr:row>
      <xdr:rowOff>19050</xdr:rowOff>
    </xdr:to>
    <xdr:grpSp>
      <xdr:nvGrpSpPr>
        <xdr:cNvPr id="23639" name="Group 1">
          <a:extLst>
            <a:ext uri="{FF2B5EF4-FFF2-40B4-BE49-F238E27FC236}">
              <a16:creationId xmlns:a16="http://schemas.microsoft.com/office/drawing/2014/main" id="{5CE899CB-1BEA-430C-9096-EB90B6AA15C5}"/>
            </a:ext>
          </a:extLst>
        </xdr:cNvPr>
        <xdr:cNvGrpSpPr>
          <a:grpSpLocks/>
        </xdr:cNvGrpSpPr>
      </xdr:nvGrpSpPr>
      <xdr:grpSpPr bwMode="auto">
        <a:xfrm>
          <a:off x="114300" y="1211580"/>
          <a:ext cx="802005" cy="354330"/>
          <a:chOff x="14" y="101"/>
          <a:chExt cx="91" cy="34"/>
        </a:xfrm>
      </xdr:grpSpPr>
      <xdr:sp macro="" textlink="">
        <xdr:nvSpPr>
          <xdr:cNvPr id="23649" name="Oval 2">
            <a:extLst>
              <a:ext uri="{FF2B5EF4-FFF2-40B4-BE49-F238E27FC236}">
                <a16:creationId xmlns:a16="http://schemas.microsoft.com/office/drawing/2014/main" id="{998CD2A0-D062-4512-8189-B8AA38F0C98D}"/>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3">
            <a:extLst>
              <a:ext uri="{FF2B5EF4-FFF2-40B4-BE49-F238E27FC236}">
                <a16:creationId xmlns:a16="http://schemas.microsoft.com/office/drawing/2014/main" id="{BD96BBF7-C9A8-4F83-9F85-3DE7555C886B}"/>
              </a:ext>
            </a:extLst>
          </xdr:cNvPr>
          <xdr:cNvSpPr txBox="1">
            <a:spLocks noChangeArrowheads="1"/>
          </xdr:cNvSpPr>
        </xdr:nvSpPr>
        <xdr:spPr bwMode="auto">
          <a:xfrm>
            <a:off x="29" y="108"/>
            <a:ext cx="66" cy="2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0</xdr:col>
      <xdr:colOff>114300</xdr:colOff>
      <xdr:row>13</xdr:row>
      <xdr:rowOff>0</xdr:rowOff>
    </xdr:from>
    <xdr:to>
      <xdr:col>2</xdr:col>
      <xdr:colOff>466725</xdr:colOff>
      <xdr:row>14</xdr:row>
      <xdr:rowOff>19050</xdr:rowOff>
    </xdr:to>
    <xdr:grpSp>
      <xdr:nvGrpSpPr>
        <xdr:cNvPr id="23640" name="Group 10">
          <a:extLst>
            <a:ext uri="{FF2B5EF4-FFF2-40B4-BE49-F238E27FC236}">
              <a16:creationId xmlns:a16="http://schemas.microsoft.com/office/drawing/2014/main" id="{6F9A2548-3FD9-4CAB-8A55-8FD2A0F5CA13}"/>
            </a:ext>
          </a:extLst>
        </xdr:cNvPr>
        <xdr:cNvGrpSpPr>
          <a:grpSpLocks/>
        </xdr:cNvGrpSpPr>
      </xdr:nvGrpSpPr>
      <xdr:grpSpPr bwMode="auto">
        <a:xfrm>
          <a:off x="114300" y="2720340"/>
          <a:ext cx="802005" cy="308610"/>
          <a:chOff x="14" y="101"/>
          <a:chExt cx="91" cy="34"/>
        </a:xfrm>
      </xdr:grpSpPr>
      <xdr:sp macro="" textlink="">
        <xdr:nvSpPr>
          <xdr:cNvPr id="23647" name="Oval 11">
            <a:extLst>
              <a:ext uri="{FF2B5EF4-FFF2-40B4-BE49-F238E27FC236}">
                <a16:creationId xmlns:a16="http://schemas.microsoft.com/office/drawing/2014/main" id="{AFC51494-45B2-4E22-94A5-15283F12B88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12">
            <a:extLst>
              <a:ext uri="{FF2B5EF4-FFF2-40B4-BE49-F238E27FC236}">
                <a16:creationId xmlns:a16="http://schemas.microsoft.com/office/drawing/2014/main" id="{A416FAE4-98A0-470A-957B-6DBDA5C57941}"/>
              </a:ext>
            </a:extLst>
          </xdr:cNvPr>
          <xdr:cNvSpPr txBox="1">
            <a:spLocks noChangeArrowheads="1"/>
          </xdr:cNvSpPr>
        </xdr:nvSpPr>
        <xdr:spPr bwMode="auto">
          <a:xfrm>
            <a:off x="26" y="107"/>
            <a:ext cx="66" cy="24"/>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a:t>
            </a:r>
          </a:p>
        </xdr:txBody>
      </xdr:sp>
    </xdr:grpSp>
    <xdr:clientData/>
  </xdr:twoCellAnchor>
  <xdr:twoCellAnchor>
    <xdr:from>
      <xdr:col>0</xdr:col>
      <xdr:colOff>95250</xdr:colOff>
      <xdr:row>25</xdr:row>
      <xdr:rowOff>19050</xdr:rowOff>
    </xdr:from>
    <xdr:to>
      <xdr:col>2</xdr:col>
      <xdr:colOff>447675</xdr:colOff>
      <xdr:row>25</xdr:row>
      <xdr:rowOff>361950</xdr:rowOff>
    </xdr:to>
    <xdr:grpSp>
      <xdr:nvGrpSpPr>
        <xdr:cNvPr id="23641" name="Group 7">
          <a:extLst>
            <a:ext uri="{FF2B5EF4-FFF2-40B4-BE49-F238E27FC236}">
              <a16:creationId xmlns:a16="http://schemas.microsoft.com/office/drawing/2014/main" id="{E9188524-020B-4279-9239-A4FF065FC679}"/>
            </a:ext>
          </a:extLst>
        </xdr:cNvPr>
        <xdr:cNvGrpSpPr>
          <a:grpSpLocks/>
        </xdr:cNvGrpSpPr>
      </xdr:nvGrpSpPr>
      <xdr:grpSpPr bwMode="auto">
        <a:xfrm>
          <a:off x="95250" y="6381750"/>
          <a:ext cx="802005" cy="342900"/>
          <a:chOff x="14" y="101"/>
          <a:chExt cx="91" cy="34"/>
        </a:xfrm>
      </xdr:grpSpPr>
      <xdr:sp macro="" textlink="">
        <xdr:nvSpPr>
          <xdr:cNvPr id="23645" name="Oval 8">
            <a:extLst>
              <a:ext uri="{FF2B5EF4-FFF2-40B4-BE49-F238E27FC236}">
                <a16:creationId xmlns:a16="http://schemas.microsoft.com/office/drawing/2014/main" id="{951073EF-9CF0-4C43-B55D-09D461AC9D62}"/>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12">
            <a:extLst>
              <a:ext uri="{FF2B5EF4-FFF2-40B4-BE49-F238E27FC236}">
                <a16:creationId xmlns:a16="http://schemas.microsoft.com/office/drawing/2014/main" id="{3A38C53D-2FA2-4540-9A12-27DE2B63A239}"/>
              </a:ext>
            </a:extLst>
          </xdr:cNvPr>
          <xdr:cNvSpPr txBox="1">
            <a:spLocks noChangeArrowheads="1"/>
          </xdr:cNvSpPr>
        </xdr:nvSpPr>
        <xdr:spPr bwMode="auto">
          <a:xfrm>
            <a:off x="30" y="108"/>
            <a:ext cx="65" cy="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2b</a:t>
            </a:r>
          </a:p>
        </xdr:txBody>
      </xdr:sp>
    </xdr:grpSp>
    <xdr:clientData/>
  </xdr:twoCellAnchor>
  <xdr:twoCellAnchor>
    <xdr:from>
      <xdr:col>1</xdr:col>
      <xdr:colOff>0</xdr:colOff>
      <xdr:row>41</xdr:row>
      <xdr:rowOff>0</xdr:rowOff>
    </xdr:from>
    <xdr:to>
      <xdr:col>2</xdr:col>
      <xdr:colOff>552450</xdr:colOff>
      <xdr:row>42</xdr:row>
      <xdr:rowOff>0</xdr:rowOff>
    </xdr:to>
    <xdr:grpSp>
      <xdr:nvGrpSpPr>
        <xdr:cNvPr id="23642" name="Group 10">
          <a:extLst>
            <a:ext uri="{FF2B5EF4-FFF2-40B4-BE49-F238E27FC236}">
              <a16:creationId xmlns:a16="http://schemas.microsoft.com/office/drawing/2014/main" id="{229E5E99-944F-4600-9EA5-C6F04A97EB6C}"/>
            </a:ext>
          </a:extLst>
        </xdr:cNvPr>
        <xdr:cNvGrpSpPr>
          <a:grpSpLocks/>
        </xdr:cNvGrpSpPr>
      </xdr:nvGrpSpPr>
      <xdr:grpSpPr bwMode="auto">
        <a:xfrm>
          <a:off x="190500" y="11468100"/>
          <a:ext cx="811530" cy="327660"/>
          <a:chOff x="14" y="101"/>
          <a:chExt cx="91" cy="34"/>
        </a:xfrm>
      </xdr:grpSpPr>
      <xdr:sp macro="" textlink="">
        <xdr:nvSpPr>
          <xdr:cNvPr id="23643" name="Oval 11">
            <a:extLst>
              <a:ext uri="{FF2B5EF4-FFF2-40B4-BE49-F238E27FC236}">
                <a16:creationId xmlns:a16="http://schemas.microsoft.com/office/drawing/2014/main" id="{F16BF8D0-7A33-45D9-8C19-67623C037014}"/>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12">
            <a:extLst>
              <a:ext uri="{FF2B5EF4-FFF2-40B4-BE49-F238E27FC236}">
                <a16:creationId xmlns:a16="http://schemas.microsoft.com/office/drawing/2014/main" id="{85040EA3-AD0C-42B2-B29D-9AA85B685ED3}"/>
              </a:ext>
            </a:extLst>
          </xdr:cNvPr>
          <xdr:cNvSpPr txBox="1">
            <a:spLocks noChangeArrowheads="1"/>
          </xdr:cNvSpPr>
        </xdr:nvSpPr>
        <xdr:spPr bwMode="auto">
          <a:xfrm>
            <a:off x="26" y="107"/>
            <a:ext cx="67"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5</xdr:row>
      <xdr:rowOff>76200</xdr:rowOff>
    </xdr:from>
    <xdr:to>
      <xdr:col>1</xdr:col>
      <xdr:colOff>1104900</xdr:colOff>
      <xdr:row>7</xdr:row>
      <xdr:rowOff>66675</xdr:rowOff>
    </xdr:to>
    <xdr:grpSp>
      <xdr:nvGrpSpPr>
        <xdr:cNvPr id="21987" name="Group 1">
          <a:extLst>
            <a:ext uri="{FF2B5EF4-FFF2-40B4-BE49-F238E27FC236}">
              <a16:creationId xmlns:a16="http://schemas.microsoft.com/office/drawing/2014/main" id="{3DF00C2D-A299-453E-B413-C0C6B7BB1505}"/>
            </a:ext>
          </a:extLst>
        </xdr:cNvPr>
        <xdr:cNvGrpSpPr>
          <a:grpSpLocks/>
        </xdr:cNvGrpSpPr>
      </xdr:nvGrpSpPr>
      <xdr:grpSpPr bwMode="auto">
        <a:xfrm>
          <a:off x="354330" y="1775460"/>
          <a:ext cx="1009650" cy="348615"/>
          <a:chOff x="14" y="101"/>
          <a:chExt cx="91" cy="34"/>
        </a:xfrm>
      </xdr:grpSpPr>
      <xdr:sp macro="" textlink="">
        <xdr:nvSpPr>
          <xdr:cNvPr id="22005" name="Oval 2">
            <a:extLst>
              <a:ext uri="{FF2B5EF4-FFF2-40B4-BE49-F238E27FC236}">
                <a16:creationId xmlns:a16="http://schemas.microsoft.com/office/drawing/2014/main" id="{54F9EAAA-1B84-4E37-A046-91A7E25315AE}"/>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3">
            <a:extLst>
              <a:ext uri="{FF2B5EF4-FFF2-40B4-BE49-F238E27FC236}">
                <a16:creationId xmlns:a16="http://schemas.microsoft.com/office/drawing/2014/main" id="{6DAF590A-3363-4012-A3A3-A6059D7BE00E}"/>
              </a:ext>
            </a:extLst>
          </xdr:cNvPr>
          <xdr:cNvSpPr txBox="1">
            <a:spLocks noChangeArrowheads="1"/>
          </xdr:cNvSpPr>
        </xdr:nvSpPr>
        <xdr:spPr bwMode="auto">
          <a:xfrm>
            <a:off x="25" y="108"/>
            <a:ext cx="66" cy="18"/>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9</xdr:col>
      <xdr:colOff>161925</xdr:colOff>
      <xdr:row>9</xdr:row>
      <xdr:rowOff>0</xdr:rowOff>
    </xdr:from>
    <xdr:to>
      <xdr:col>11</xdr:col>
      <xdr:colOff>0</xdr:colOff>
      <xdr:row>9</xdr:row>
      <xdr:rowOff>0</xdr:rowOff>
    </xdr:to>
    <xdr:sp macro="" textlink="">
      <xdr:nvSpPr>
        <xdr:cNvPr id="21988" name="Oval 2">
          <a:extLst>
            <a:ext uri="{FF2B5EF4-FFF2-40B4-BE49-F238E27FC236}">
              <a16:creationId xmlns:a16="http://schemas.microsoft.com/office/drawing/2014/main" id="{C9F652E7-7CDD-4199-A99B-35552833A928}"/>
            </a:ext>
          </a:extLst>
        </xdr:cNvPr>
        <xdr:cNvSpPr>
          <a:spLocks noChangeArrowheads="1"/>
        </xdr:cNvSpPr>
      </xdr:nvSpPr>
      <xdr:spPr bwMode="auto">
        <a:xfrm>
          <a:off x="6257925" y="3257550"/>
          <a:ext cx="1571625" cy="0"/>
        </a:xfrm>
        <a:prstGeom prst="ellipse">
          <a:avLst/>
        </a:prstGeom>
        <a:solidFill>
          <a:srgbClr val="FFCC99"/>
        </a:solidFill>
        <a:ln w="9525">
          <a:solidFill>
            <a:srgbClr val="000000"/>
          </a:solidFill>
          <a:round/>
          <a:headEnd/>
          <a:tailEnd/>
        </a:ln>
      </xdr:spPr>
    </xdr:sp>
    <xdr:clientData/>
  </xdr:twoCellAnchor>
  <xdr:twoCellAnchor>
    <xdr:from>
      <xdr:col>8</xdr:col>
      <xdr:colOff>9525</xdr:colOff>
      <xdr:row>8</xdr:row>
      <xdr:rowOff>76200</xdr:rowOff>
    </xdr:from>
    <xdr:to>
      <xdr:col>9</xdr:col>
      <xdr:colOff>658888</xdr:colOff>
      <xdr:row>8</xdr:row>
      <xdr:rowOff>266700</xdr:rowOff>
    </xdr:to>
    <xdr:sp macro="" textlink="">
      <xdr:nvSpPr>
        <xdr:cNvPr id="30" name="Arrow: Left 29">
          <a:extLst>
            <a:ext uri="{FF2B5EF4-FFF2-40B4-BE49-F238E27FC236}">
              <a16:creationId xmlns:a16="http://schemas.microsoft.com/office/drawing/2014/main" id="{C5D47647-921E-47C9-988F-913D3F42403B}"/>
            </a:ext>
          </a:extLst>
        </xdr:cNvPr>
        <xdr:cNvSpPr/>
      </xdr:nvSpPr>
      <xdr:spPr>
        <a:xfrm>
          <a:off x="5810250" y="5695950"/>
          <a:ext cx="942975" cy="190500"/>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228600</xdr:colOff>
      <xdr:row>17</xdr:row>
      <xdr:rowOff>57150</xdr:rowOff>
    </xdr:from>
    <xdr:to>
      <xdr:col>1</xdr:col>
      <xdr:colOff>990600</xdr:colOff>
      <xdr:row>18</xdr:row>
      <xdr:rowOff>57150</xdr:rowOff>
    </xdr:to>
    <xdr:grpSp>
      <xdr:nvGrpSpPr>
        <xdr:cNvPr id="21990" name="Group 7">
          <a:extLst>
            <a:ext uri="{FF2B5EF4-FFF2-40B4-BE49-F238E27FC236}">
              <a16:creationId xmlns:a16="http://schemas.microsoft.com/office/drawing/2014/main" id="{40E0703F-6632-4A81-B2E7-E6DB8C3D5A84}"/>
            </a:ext>
          </a:extLst>
        </xdr:cNvPr>
        <xdr:cNvGrpSpPr>
          <a:grpSpLocks/>
        </xdr:cNvGrpSpPr>
      </xdr:nvGrpSpPr>
      <xdr:grpSpPr bwMode="auto">
        <a:xfrm>
          <a:off x="487680" y="5200650"/>
          <a:ext cx="762000" cy="388620"/>
          <a:chOff x="14" y="101"/>
          <a:chExt cx="91" cy="34"/>
        </a:xfrm>
      </xdr:grpSpPr>
      <xdr:sp macro="" textlink="">
        <xdr:nvSpPr>
          <xdr:cNvPr id="22003" name="Oval 8">
            <a:extLst>
              <a:ext uri="{FF2B5EF4-FFF2-40B4-BE49-F238E27FC236}">
                <a16:creationId xmlns:a16="http://schemas.microsoft.com/office/drawing/2014/main" id="{1BBBB71C-3561-422E-9ECE-037DADAC14B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9">
            <a:extLst>
              <a:ext uri="{FF2B5EF4-FFF2-40B4-BE49-F238E27FC236}">
                <a16:creationId xmlns:a16="http://schemas.microsoft.com/office/drawing/2014/main" id="{9394403B-C699-4B53-A6EC-811823418F8A}"/>
              </a:ext>
            </a:extLst>
          </xdr:cNvPr>
          <xdr:cNvSpPr txBox="1">
            <a:spLocks noChangeArrowheads="1"/>
          </xdr:cNvSpPr>
        </xdr:nvSpPr>
        <xdr:spPr bwMode="auto">
          <a:xfrm>
            <a:off x="25" y="108"/>
            <a:ext cx="72"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ysClr val="windowText" lastClr="000000"/>
                </a:solidFill>
                <a:latin typeface="Arial"/>
                <a:cs typeface="Arial"/>
              </a:rPr>
              <a:t>STEP 5a</a:t>
            </a:r>
          </a:p>
          <a:p>
            <a:pPr algn="ctr" rtl="0">
              <a:defRPr sz="1000"/>
            </a:pPr>
            <a:endParaRPr lang="en-US" sz="1000" b="0" i="0" u="none" strike="noStrike" baseline="0">
              <a:solidFill>
                <a:sysClr val="windowText" lastClr="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xdr:col>
      <xdr:colOff>180975</xdr:colOff>
      <xdr:row>19</xdr:row>
      <xdr:rowOff>66675</xdr:rowOff>
    </xdr:from>
    <xdr:to>
      <xdr:col>1</xdr:col>
      <xdr:colOff>1085850</xdr:colOff>
      <xdr:row>21</xdr:row>
      <xdr:rowOff>0</xdr:rowOff>
    </xdr:to>
    <xdr:grpSp>
      <xdr:nvGrpSpPr>
        <xdr:cNvPr id="21991" name="Group 7">
          <a:extLst>
            <a:ext uri="{FF2B5EF4-FFF2-40B4-BE49-F238E27FC236}">
              <a16:creationId xmlns:a16="http://schemas.microsoft.com/office/drawing/2014/main" id="{FC53B06B-E164-442D-A6F8-2FEB5555737F}"/>
            </a:ext>
          </a:extLst>
        </xdr:cNvPr>
        <xdr:cNvGrpSpPr>
          <a:grpSpLocks/>
        </xdr:cNvGrpSpPr>
      </xdr:nvGrpSpPr>
      <xdr:grpSpPr bwMode="auto">
        <a:xfrm>
          <a:off x="440055" y="5766435"/>
          <a:ext cx="904875" cy="443865"/>
          <a:chOff x="14" y="101"/>
          <a:chExt cx="91" cy="34"/>
        </a:xfrm>
      </xdr:grpSpPr>
      <xdr:sp macro="" textlink="">
        <xdr:nvSpPr>
          <xdr:cNvPr id="22001" name="Oval 8">
            <a:extLst>
              <a:ext uri="{FF2B5EF4-FFF2-40B4-BE49-F238E27FC236}">
                <a16:creationId xmlns:a16="http://schemas.microsoft.com/office/drawing/2014/main" id="{CE1254A0-F40B-43A3-A1BA-D364EF0C7D2A}"/>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5" name="Text Box 9">
            <a:extLst>
              <a:ext uri="{FF2B5EF4-FFF2-40B4-BE49-F238E27FC236}">
                <a16:creationId xmlns:a16="http://schemas.microsoft.com/office/drawing/2014/main" id="{E168082B-C563-480F-B96D-4478E8A9CF63}"/>
              </a:ext>
            </a:extLst>
          </xdr:cNvPr>
          <xdr:cNvSpPr txBox="1">
            <a:spLocks noChangeArrowheads="1"/>
          </xdr:cNvSpPr>
        </xdr:nvSpPr>
        <xdr:spPr bwMode="auto">
          <a:xfrm>
            <a:off x="25" y="110"/>
            <a:ext cx="73" cy="14"/>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ysClr val="windowText" lastClr="000000"/>
                </a:solidFill>
                <a:latin typeface="Arial"/>
                <a:cs typeface="Arial"/>
              </a:rPr>
              <a:t>STEP 6</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15</xdr:col>
      <xdr:colOff>228600</xdr:colOff>
      <xdr:row>17</xdr:row>
      <xdr:rowOff>57150</xdr:rowOff>
    </xdr:from>
    <xdr:to>
      <xdr:col>16</xdr:col>
      <xdr:colOff>0</xdr:colOff>
      <xdr:row>18</xdr:row>
      <xdr:rowOff>57150</xdr:rowOff>
    </xdr:to>
    <xdr:grpSp>
      <xdr:nvGrpSpPr>
        <xdr:cNvPr id="21992" name="Group 7">
          <a:extLst>
            <a:ext uri="{FF2B5EF4-FFF2-40B4-BE49-F238E27FC236}">
              <a16:creationId xmlns:a16="http://schemas.microsoft.com/office/drawing/2014/main" id="{E6C96EE2-2A0F-414B-A4BB-DE8864483515}"/>
            </a:ext>
          </a:extLst>
        </xdr:cNvPr>
        <xdr:cNvGrpSpPr>
          <a:grpSpLocks/>
        </xdr:cNvGrpSpPr>
      </xdr:nvGrpSpPr>
      <xdr:grpSpPr bwMode="auto">
        <a:xfrm>
          <a:off x="11346180" y="5200650"/>
          <a:ext cx="1005840" cy="388620"/>
          <a:chOff x="14" y="101"/>
          <a:chExt cx="91" cy="34"/>
        </a:xfrm>
      </xdr:grpSpPr>
      <xdr:sp macro="" textlink="">
        <xdr:nvSpPr>
          <xdr:cNvPr id="21999" name="Oval 8">
            <a:extLst>
              <a:ext uri="{FF2B5EF4-FFF2-40B4-BE49-F238E27FC236}">
                <a16:creationId xmlns:a16="http://schemas.microsoft.com/office/drawing/2014/main" id="{1756B004-6894-4F2B-AE15-6DF182EE02DA}"/>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7" name="Text Box 9">
            <a:extLst>
              <a:ext uri="{FF2B5EF4-FFF2-40B4-BE49-F238E27FC236}">
                <a16:creationId xmlns:a16="http://schemas.microsoft.com/office/drawing/2014/main" id="{ABD3EFCF-2C28-4F65-996E-44442E64EBA3}"/>
              </a:ext>
            </a:extLst>
          </xdr:cNvPr>
          <xdr:cNvSpPr txBox="1">
            <a:spLocks noChangeArrowheads="1"/>
          </xdr:cNvSpPr>
        </xdr:nvSpPr>
        <xdr:spPr bwMode="auto">
          <a:xfrm>
            <a:off x="25" y="108"/>
            <a:ext cx="71"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ysClr val="windowText" lastClr="000000"/>
                </a:solidFill>
                <a:latin typeface="Arial"/>
                <a:cs typeface="Arial"/>
              </a:rPr>
              <a:t>STEP 5b</a:t>
            </a:r>
          </a:p>
          <a:p>
            <a:pPr algn="ctr" rtl="0">
              <a:defRPr sz="1000"/>
            </a:pPr>
            <a:endParaRPr lang="en-US" sz="1000" b="0" i="0" u="none" strike="noStrike" baseline="0">
              <a:solidFill>
                <a:sysClr val="windowText" lastClr="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15</xdr:col>
      <xdr:colOff>95250</xdr:colOff>
      <xdr:row>5</xdr:row>
      <xdr:rowOff>76200</xdr:rowOff>
    </xdr:from>
    <xdr:to>
      <xdr:col>15</xdr:col>
      <xdr:colOff>1104900</xdr:colOff>
      <xdr:row>7</xdr:row>
      <xdr:rowOff>66675</xdr:rowOff>
    </xdr:to>
    <xdr:grpSp>
      <xdr:nvGrpSpPr>
        <xdr:cNvPr id="21993" name="Group 1">
          <a:extLst>
            <a:ext uri="{FF2B5EF4-FFF2-40B4-BE49-F238E27FC236}">
              <a16:creationId xmlns:a16="http://schemas.microsoft.com/office/drawing/2014/main" id="{9E3E928B-41E2-4056-AC7B-2E10053C21DD}"/>
            </a:ext>
          </a:extLst>
        </xdr:cNvPr>
        <xdr:cNvGrpSpPr>
          <a:grpSpLocks/>
        </xdr:cNvGrpSpPr>
      </xdr:nvGrpSpPr>
      <xdr:grpSpPr bwMode="auto">
        <a:xfrm>
          <a:off x="11212830" y="1775460"/>
          <a:ext cx="1009650" cy="348615"/>
          <a:chOff x="14" y="101"/>
          <a:chExt cx="91" cy="34"/>
        </a:xfrm>
      </xdr:grpSpPr>
      <xdr:sp macro="" textlink="">
        <xdr:nvSpPr>
          <xdr:cNvPr id="21997" name="Oval 2">
            <a:extLst>
              <a:ext uri="{FF2B5EF4-FFF2-40B4-BE49-F238E27FC236}">
                <a16:creationId xmlns:a16="http://schemas.microsoft.com/office/drawing/2014/main" id="{FDB3EF13-1CF9-46A9-90B3-944CBE8CAD54}"/>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1" name="Text Box 3">
            <a:extLst>
              <a:ext uri="{FF2B5EF4-FFF2-40B4-BE49-F238E27FC236}">
                <a16:creationId xmlns:a16="http://schemas.microsoft.com/office/drawing/2014/main" id="{253B3E86-123D-4C82-A176-AA370ED437A4}"/>
              </a:ext>
            </a:extLst>
          </xdr:cNvPr>
          <xdr:cNvSpPr txBox="1">
            <a:spLocks noChangeArrowheads="1"/>
          </xdr:cNvSpPr>
        </xdr:nvSpPr>
        <xdr:spPr bwMode="auto">
          <a:xfrm>
            <a:off x="25" y="108"/>
            <a:ext cx="66" cy="18"/>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4b</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15</xdr:col>
      <xdr:colOff>76200</xdr:colOff>
      <xdr:row>19</xdr:row>
      <xdr:rowOff>85725</xdr:rowOff>
    </xdr:from>
    <xdr:to>
      <xdr:col>15</xdr:col>
      <xdr:colOff>981075</xdr:colOff>
      <xdr:row>21</xdr:row>
      <xdr:rowOff>19050</xdr:rowOff>
    </xdr:to>
    <xdr:grpSp>
      <xdr:nvGrpSpPr>
        <xdr:cNvPr id="21994" name="Group 7">
          <a:extLst>
            <a:ext uri="{FF2B5EF4-FFF2-40B4-BE49-F238E27FC236}">
              <a16:creationId xmlns:a16="http://schemas.microsoft.com/office/drawing/2014/main" id="{9EF0506A-A40C-4204-99B7-E47C973E3382}"/>
            </a:ext>
          </a:extLst>
        </xdr:cNvPr>
        <xdr:cNvGrpSpPr>
          <a:grpSpLocks/>
        </xdr:cNvGrpSpPr>
      </xdr:nvGrpSpPr>
      <xdr:grpSpPr bwMode="auto">
        <a:xfrm>
          <a:off x="11193780" y="5785485"/>
          <a:ext cx="904875" cy="443865"/>
          <a:chOff x="14" y="101"/>
          <a:chExt cx="91" cy="34"/>
        </a:xfrm>
      </xdr:grpSpPr>
      <xdr:sp macro="" textlink="">
        <xdr:nvSpPr>
          <xdr:cNvPr id="21995" name="Oval 8">
            <a:extLst>
              <a:ext uri="{FF2B5EF4-FFF2-40B4-BE49-F238E27FC236}">
                <a16:creationId xmlns:a16="http://schemas.microsoft.com/office/drawing/2014/main" id="{23B23B70-9426-4990-A3F9-8921652219CE}"/>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2" name="Text Box 9">
            <a:extLst>
              <a:ext uri="{FF2B5EF4-FFF2-40B4-BE49-F238E27FC236}">
                <a16:creationId xmlns:a16="http://schemas.microsoft.com/office/drawing/2014/main" id="{AE97639D-4AEC-4980-A3D7-9453CCF1616F}"/>
              </a:ext>
            </a:extLst>
          </xdr:cNvPr>
          <xdr:cNvSpPr txBox="1">
            <a:spLocks noChangeArrowheads="1"/>
          </xdr:cNvSpPr>
        </xdr:nvSpPr>
        <xdr:spPr bwMode="auto">
          <a:xfrm>
            <a:off x="25" y="108"/>
            <a:ext cx="76" cy="1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ysClr val="windowText" lastClr="000000"/>
                </a:solidFill>
                <a:latin typeface="Arial"/>
                <a:cs typeface="Arial"/>
              </a:rPr>
              <a:t>STEP 6a</a:t>
            </a:r>
          </a:p>
          <a:p>
            <a:pPr algn="ctr" rtl="0">
              <a:defRPr sz="1000"/>
            </a:pPr>
            <a:endParaRPr lang="en-US" sz="1000" b="0" i="0" u="none" strike="noStrike" baseline="0">
              <a:solidFill>
                <a:sysClr val="windowText" lastClr="000000"/>
              </a:solidFill>
              <a:latin typeface="Arial"/>
              <a:cs typeface="Arial"/>
            </a:endParaRPr>
          </a:p>
          <a:p>
            <a:pPr algn="ctr" rtl="0">
              <a:defRPr sz="1000"/>
            </a:pPr>
            <a:r>
              <a:rPr lang="en-US" sz="1000" b="0" i="0" u="none" strike="noStrike" baseline="0">
                <a:solidFill>
                  <a:sysClr val="windowText" lastClr="000000"/>
                </a:solidFill>
                <a:latin typeface="Arial"/>
                <a:cs typeface="Arial"/>
              </a:rPr>
              <a:t> 6</a:t>
            </a:r>
          </a:p>
          <a:p>
            <a:pPr algn="ctr" rtl="0">
              <a:defRPr sz="1000"/>
            </a:pPr>
            <a:endParaRPr lang="en-US" sz="1000" b="0" i="0" u="none" strike="noStrike" baseline="0">
              <a:solidFill>
                <a:srgbClr val="000000"/>
              </a:solidFill>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2</xdr:row>
      <xdr:rowOff>9525</xdr:rowOff>
    </xdr:from>
    <xdr:to>
      <xdr:col>2</xdr:col>
      <xdr:colOff>485775</xdr:colOff>
      <xdr:row>4</xdr:row>
      <xdr:rowOff>9525</xdr:rowOff>
    </xdr:to>
    <xdr:grpSp>
      <xdr:nvGrpSpPr>
        <xdr:cNvPr id="19314" name="Group 1">
          <a:extLst>
            <a:ext uri="{FF2B5EF4-FFF2-40B4-BE49-F238E27FC236}">
              <a16:creationId xmlns:a16="http://schemas.microsoft.com/office/drawing/2014/main" id="{656D2BFA-748A-460D-A588-241E895EC0D6}"/>
            </a:ext>
          </a:extLst>
        </xdr:cNvPr>
        <xdr:cNvGrpSpPr>
          <a:grpSpLocks/>
        </xdr:cNvGrpSpPr>
      </xdr:nvGrpSpPr>
      <xdr:grpSpPr bwMode="auto">
        <a:xfrm>
          <a:off x="114300" y="1160145"/>
          <a:ext cx="821055" cy="312420"/>
          <a:chOff x="14" y="101"/>
          <a:chExt cx="91" cy="34"/>
        </a:xfrm>
      </xdr:grpSpPr>
      <xdr:sp macro="" textlink="">
        <xdr:nvSpPr>
          <xdr:cNvPr id="19327" name="Oval 2">
            <a:extLst>
              <a:ext uri="{FF2B5EF4-FFF2-40B4-BE49-F238E27FC236}">
                <a16:creationId xmlns:a16="http://schemas.microsoft.com/office/drawing/2014/main" id="{ECC93301-4CBF-4AB4-BB27-F384F0ED1EA7}"/>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 name="Text Box 3">
            <a:extLst>
              <a:ext uri="{FF2B5EF4-FFF2-40B4-BE49-F238E27FC236}">
                <a16:creationId xmlns:a16="http://schemas.microsoft.com/office/drawing/2014/main" id="{23034DD9-1F6F-4E6C-9203-A96062FF72A8}"/>
              </a:ext>
            </a:extLst>
          </xdr:cNvPr>
          <xdr:cNvSpPr txBox="1">
            <a:spLocks noChangeArrowheads="1"/>
          </xdr:cNvSpPr>
        </xdr:nvSpPr>
        <xdr:spPr bwMode="auto">
          <a:xfrm>
            <a:off x="25" y="108"/>
            <a:ext cx="66" cy="1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0</xdr:colOff>
      <xdr:row>15</xdr:row>
      <xdr:rowOff>0</xdr:rowOff>
    </xdr:from>
    <xdr:to>
      <xdr:col>2</xdr:col>
      <xdr:colOff>552450</xdr:colOff>
      <xdr:row>15</xdr:row>
      <xdr:rowOff>314325</xdr:rowOff>
    </xdr:to>
    <xdr:grpSp>
      <xdr:nvGrpSpPr>
        <xdr:cNvPr id="19315" name="Group 10">
          <a:extLst>
            <a:ext uri="{FF2B5EF4-FFF2-40B4-BE49-F238E27FC236}">
              <a16:creationId xmlns:a16="http://schemas.microsoft.com/office/drawing/2014/main" id="{28AC37BD-4ACD-484D-AD06-7D29D1BC33E0}"/>
            </a:ext>
          </a:extLst>
        </xdr:cNvPr>
        <xdr:cNvGrpSpPr>
          <a:grpSpLocks/>
        </xdr:cNvGrpSpPr>
      </xdr:nvGrpSpPr>
      <xdr:grpSpPr bwMode="auto">
        <a:xfrm>
          <a:off x="190500" y="2948940"/>
          <a:ext cx="811530" cy="314325"/>
          <a:chOff x="14" y="101"/>
          <a:chExt cx="91" cy="34"/>
        </a:xfrm>
      </xdr:grpSpPr>
      <xdr:sp macro="" textlink="">
        <xdr:nvSpPr>
          <xdr:cNvPr id="19325" name="Oval 11">
            <a:extLst>
              <a:ext uri="{FF2B5EF4-FFF2-40B4-BE49-F238E27FC236}">
                <a16:creationId xmlns:a16="http://schemas.microsoft.com/office/drawing/2014/main" id="{290EB049-D613-444D-A342-54494ADF544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12">
            <a:extLst>
              <a:ext uri="{FF2B5EF4-FFF2-40B4-BE49-F238E27FC236}">
                <a16:creationId xmlns:a16="http://schemas.microsoft.com/office/drawing/2014/main" id="{A715E9D6-65BD-4100-BED5-4C1FE8D437EB}"/>
              </a:ext>
            </a:extLst>
          </xdr:cNvPr>
          <xdr:cNvSpPr txBox="1">
            <a:spLocks noChangeArrowheads="1"/>
          </xdr:cNvSpPr>
        </xdr:nvSpPr>
        <xdr:spPr bwMode="auto">
          <a:xfrm>
            <a:off x="30" y="108"/>
            <a:ext cx="65"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xdr:col>
      <xdr:colOff>0</xdr:colOff>
      <xdr:row>27</xdr:row>
      <xdr:rowOff>0</xdr:rowOff>
    </xdr:from>
    <xdr:to>
      <xdr:col>2</xdr:col>
      <xdr:colOff>552450</xdr:colOff>
      <xdr:row>27</xdr:row>
      <xdr:rowOff>266700</xdr:rowOff>
    </xdr:to>
    <xdr:grpSp>
      <xdr:nvGrpSpPr>
        <xdr:cNvPr id="19316" name="Group 10">
          <a:extLst>
            <a:ext uri="{FF2B5EF4-FFF2-40B4-BE49-F238E27FC236}">
              <a16:creationId xmlns:a16="http://schemas.microsoft.com/office/drawing/2014/main" id="{43E2B14A-D048-4CF5-B353-BFB4E2625EF0}"/>
            </a:ext>
          </a:extLst>
        </xdr:cNvPr>
        <xdr:cNvGrpSpPr>
          <a:grpSpLocks/>
        </xdr:cNvGrpSpPr>
      </xdr:nvGrpSpPr>
      <xdr:grpSpPr bwMode="auto">
        <a:xfrm>
          <a:off x="190500" y="7063740"/>
          <a:ext cx="811530" cy="266700"/>
          <a:chOff x="14" y="101"/>
          <a:chExt cx="91" cy="34"/>
        </a:xfrm>
      </xdr:grpSpPr>
      <xdr:sp macro="" textlink="">
        <xdr:nvSpPr>
          <xdr:cNvPr id="19323" name="Oval 11">
            <a:extLst>
              <a:ext uri="{FF2B5EF4-FFF2-40B4-BE49-F238E27FC236}">
                <a16:creationId xmlns:a16="http://schemas.microsoft.com/office/drawing/2014/main" id="{590B320F-130C-4FA9-89AB-D97312F4C15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12">
            <a:extLst>
              <a:ext uri="{FF2B5EF4-FFF2-40B4-BE49-F238E27FC236}">
                <a16:creationId xmlns:a16="http://schemas.microsoft.com/office/drawing/2014/main" id="{E9569AF2-565B-4E00-9094-D2C24A960C2A}"/>
              </a:ext>
            </a:extLst>
          </xdr:cNvPr>
          <xdr:cNvSpPr txBox="1">
            <a:spLocks noChangeArrowheads="1"/>
          </xdr:cNvSpPr>
        </xdr:nvSpPr>
        <xdr:spPr bwMode="auto">
          <a:xfrm>
            <a:off x="26" y="107"/>
            <a:ext cx="67"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2b</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xdr:col>
      <xdr:colOff>0</xdr:colOff>
      <xdr:row>38</xdr:row>
      <xdr:rowOff>0</xdr:rowOff>
    </xdr:from>
    <xdr:to>
      <xdr:col>2</xdr:col>
      <xdr:colOff>552450</xdr:colOff>
      <xdr:row>38</xdr:row>
      <xdr:rowOff>266700</xdr:rowOff>
    </xdr:to>
    <xdr:grpSp>
      <xdr:nvGrpSpPr>
        <xdr:cNvPr id="19317" name="Group 10">
          <a:extLst>
            <a:ext uri="{FF2B5EF4-FFF2-40B4-BE49-F238E27FC236}">
              <a16:creationId xmlns:a16="http://schemas.microsoft.com/office/drawing/2014/main" id="{48838FA0-2465-4764-8503-9A74F2625DD0}"/>
            </a:ext>
          </a:extLst>
        </xdr:cNvPr>
        <xdr:cNvGrpSpPr>
          <a:grpSpLocks/>
        </xdr:cNvGrpSpPr>
      </xdr:nvGrpSpPr>
      <xdr:grpSpPr bwMode="auto">
        <a:xfrm>
          <a:off x="190500" y="10835640"/>
          <a:ext cx="811530" cy="266700"/>
          <a:chOff x="14" y="101"/>
          <a:chExt cx="91" cy="34"/>
        </a:xfrm>
      </xdr:grpSpPr>
      <xdr:sp macro="" textlink="">
        <xdr:nvSpPr>
          <xdr:cNvPr id="19321" name="Oval 11">
            <a:extLst>
              <a:ext uri="{FF2B5EF4-FFF2-40B4-BE49-F238E27FC236}">
                <a16:creationId xmlns:a16="http://schemas.microsoft.com/office/drawing/2014/main" id="{6FE1E7B2-3D15-4059-B581-12731594B027}"/>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2" name="Text Box 12">
            <a:extLst>
              <a:ext uri="{FF2B5EF4-FFF2-40B4-BE49-F238E27FC236}">
                <a16:creationId xmlns:a16="http://schemas.microsoft.com/office/drawing/2014/main" id="{C433C9D5-DDC9-4264-B119-8C1244E02BE6}"/>
              </a:ext>
            </a:extLst>
          </xdr:cNvPr>
          <xdr:cNvSpPr txBox="1">
            <a:spLocks noChangeArrowheads="1"/>
          </xdr:cNvSpPr>
        </xdr:nvSpPr>
        <xdr:spPr bwMode="auto">
          <a:xfrm>
            <a:off x="26" y="107"/>
            <a:ext cx="67"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2d</a:t>
            </a:r>
          </a:p>
        </xdr:txBody>
      </xdr:sp>
    </xdr:grpSp>
    <xdr:clientData/>
  </xdr:twoCellAnchor>
  <xdr:twoCellAnchor>
    <xdr:from>
      <xdr:col>1</xdr:col>
      <xdr:colOff>0</xdr:colOff>
      <xdr:row>55</xdr:row>
      <xdr:rowOff>0</xdr:rowOff>
    </xdr:from>
    <xdr:to>
      <xdr:col>2</xdr:col>
      <xdr:colOff>552450</xdr:colOff>
      <xdr:row>55</xdr:row>
      <xdr:rowOff>266700</xdr:rowOff>
    </xdr:to>
    <xdr:grpSp>
      <xdr:nvGrpSpPr>
        <xdr:cNvPr id="19318" name="Group 10">
          <a:extLst>
            <a:ext uri="{FF2B5EF4-FFF2-40B4-BE49-F238E27FC236}">
              <a16:creationId xmlns:a16="http://schemas.microsoft.com/office/drawing/2014/main" id="{27ADF4EE-5D16-4E8B-9A67-85B154254F2B}"/>
            </a:ext>
          </a:extLst>
        </xdr:cNvPr>
        <xdr:cNvGrpSpPr>
          <a:grpSpLocks/>
        </xdr:cNvGrpSpPr>
      </xdr:nvGrpSpPr>
      <xdr:grpSpPr bwMode="auto">
        <a:xfrm>
          <a:off x="190500" y="15377160"/>
          <a:ext cx="811530" cy="266700"/>
          <a:chOff x="14" y="101"/>
          <a:chExt cx="91" cy="34"/>
        </a:xfrm>
      </xdr:grpSpPr>
      <xdr:sp macro="" textlink="">
        <xdr:nvSpPr>
          <xdr:cNvPr id="19319" name="Oval 11">
            <a:extLst>
              <a:ext uri="{FF2B5EF4-FFF2-40B4-BE49-F238E27FC236}">
                <a16:creationId xmlns:a16="http://schemas.microsoft.com/office/drawing/2014/main" id="{E6257F99-9C30-4B8C-B9A6-4F90BE732F4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12">
            <a:extLst>
              <a:ext uri="{FF2B5EF4-FFF2-40B4-BE49-F238E27FC236}">
                <a16:creationId xmlns:a16="http://schemas.microsoft.com/office/drawing/2014/main" id="{5D828BAC-BA14-4464-85D9-E6720C5B4615}"/>
              </a:ext>
            </a:extLst>
          </xdr:cNvPr>
          <xdr:cNvSpPr txBox="1">
            <a:spLocks noChangeArrowheads="1"/>
          </xdr:cNvSpPr>
        </xdr:nvSpPr>
        <xdr:spPr bwMode="auto">
          <a:xfrm>
            <a:off x="26" y="107"/>
            <a:ext cx="67"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381000</xdr:colOff>
      <xdr:row>4</xdr:row>
      <xdr:rowOff>95250</xdr:rowOff>
    </xdr:from>
    <xdr:to>
      <xdr:col>1</xdr:col>
      <xdr:colOff>1219200</xdr:colOff>
      <xdr:row>6</xdr:row>
      <xdr:rowOff>28575</xdr:rowOff>
    </xdr:to>
    <xdr:grpSp>
      <xdr:nvGrpSpPr>
        <xdr:cNvPr id="22705" name="Group 1">
          <a:extLst>
            <a:ext uri="{FF2B5EF4-FFF2-40B4-BE49-F238E27FC236}">
              <a16:creationId xmlns:a16="http://schemas.microsoft.com/office/drawing/2014/main" id="{C229312C-F4AE-43A6-AB0F-3D5B1DD33599}"/>
            </a:ext>
          </a:extLst>
        </xdr:cNvPr>
        <xdr:cNvGrpSpPr>
          <a:grpSpLocks/>
        </xdr:cNvGrpSpPr>
      </xdr:nvGrpSpPr>
      <xdr:grpSpPr bwMode="auto">
        <a:xfrm>
          <a:off x="640080" y="1352550"/>
          <a:ext cx="838200" cy="291465"/>
          <a:chOff x="14" y="101"/>
          <a:chExt cx="91" cy="34"/>
        </a:xfrm>
      </xdr:grpSpPr>
      <xdr:sp macro="" textlink="">
        <xdr:nvSpPr>
          <xdr:cNvPr id="22719" name="Oval 2">
            <a:extLst>
              <a:ext uri="{FF2B5EF4-FFF2-40B4-BE49-F238E27FC236}">
                <a16:creationId xmlns:a16="http://schemas.microsoft.com/office/drawing/2014/main" id="{0E35BB69-F05D-4AA4-A46D-082AC9F60E8C}"/>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3">
            <a:extLst>
              <a:ext uri="{FF2B5EF4-FFF2-40B4-BE49-F238E27FC236}">
                <a16:creationId xmlns:a16="http://schemas.microsoft.com/office/drawing/2014/main" id="{6CE9D30F-273B-42F9-9550-32F3C4F8E7BA}"/>
              </a:ext>
            </a:extLst>
          </xdr:cNvPr>
          <xdr:cNvSpPr txBox="1">
            <a:spLocks noChangeArrowheads="1"/>
          </xdr:cNvSpPr>
        </xdr:nvSpPr>
        <xdr:spPr bwMode="auto">
          <a:xfrm>
            <a:off x="25" y="108"/>
            <a:ext cx="64"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9</xdr:col>
      <xdr:colOff>161925</xdr:colOff>
      <xdr:row>8</xdr:row>
      <xdr:rowOff>0</xdr:rowOff>
    </xdr:from>
    <xdr:to>
      <xdr:col>11</xdr:col>
      <xdr:colOff>0</xdr:colOff>
      <xdr:row>8</xdr:row>
      <xdr:rowOff>0</xdr:rowOff>
    </xdr:to>
    <xdr:sp macro="" textlink="">
      <xdr:nvSpPr>
        <xdr:cNvPr id="22706" name="Oval 2">
          <a:extLst>
            <a:ext uri="{FF2B5EF4-FFF2-40B4-BE49-F238E27FC236}">
              <a16:creationId xmlns:a16="http://schemas.microsoft.com/office/drawing/2014/main" id="{1A1C5E25-E156-494B-B77F-6476281D1A9F}"/>
            </a:ext>
          </a:extLst>
        </xdr:cNvPr>
        <xdr:cNvSpPr>
          <a:spLocks noChangeArrowheads="1"/>
        </xdr:cNvSpPr>
      </xdr:nvSpPr>
      <xdr:spPr bwMode="auto">
        <a:xfrm>
          <a:off x="6162675" y="3114675"/>
          <a:ext cx="1638300" cy="0"/>
        </a:xfrm>
        <a:prstGeom prst="ellipse">
          <a:avLst/>
        </a:prstGeom>
        <a:solidFill>
          <a:srgbClr val="FFCC99"/>
        </a:solidFill>
        <a:ln w="9525">
          <a:solidFill>
            <a:srgbClr val="000000"/>
          </a:solidFill>
          <a:round/>
          <a:headEnd/>
          <a:tailEnd/>
        </a:ln>
      </xdr:spPr>
    </xdr:sp>
    <xdr:clientData/>
  </xdr:twoCellAnchor>
  <xdr:twoCellAnchor>
    <xdr:from>
      <xdr:col>1</xdr:col>
      <xdr:colOff>142875</xdr:colOff>
      <xdr:row>19</xdr:row>
      <xdr:rowOff>66675</xdr:rowOff>
    </xdr:from>
    <xdr:to>
      <xdr:col>1</xdr:col>
      <xdr:colOff>1190625</xdr:colOff>
      <xdr:row>20</xdr:row>
      <xdr:rowOff>9525</xdr:rowOff>
    </xdr:to>
    <xdr:grpSp>
      <xdr:nvGrpSpPr>
        <xdr:cNvPr id="22707" name="Group 1">
          <a:extLst>
            <a:ext uri="{FF2B5EF4-FFF2-40B4-BE49-F238E27FC236}">
              <a16:creationId xmlns:a16="http://schemas.microsoft.com/office/drawing/2014/main" id="{CE449767-9A14-42DF-A155-3B91EF58DBC0}"/>
            </a:ext>
          </a:extLst>
        </xdr:cNvPr>
        <xdr:cNvGrpSpPr>
          <a:grpSpLocks/>
        </xdr:cNvGrpSpPr>
      </xdr:nvGrpSpPr>
      <xdr:grpSpPr bwMode="auto">
        <a:xfrm>
          <a:off x="401955" y="5545455"/>
          <a:ext cx="1047750" cy="331470"/>
          <a:chOff x="14" y="101"/>
          <a:chExt cx="91" cy="34"/>
        </a:xfrm>
      </xdr:grpSpPr>
      <xdr:sp macro="" textlink="">
        <xdr:nvSpPr>
          <xdr:cNvPr id="22717" name="Oval 2">
            <a:extLst>
              <a:ext uri="{FF2B5EF4-FFF2-40B4-BE49-F238E27FC236}">
                <a16:creationId xmlns:a16="http://schemas.microsoft.com/office/drawing/2014/main" id="{ADBCF0C7-19A5-4348-8229-554F20466E82}"/>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9" name="Text Box 3">
            <a:extLst>
              <a:ext uri="{FF2B5EF4-FFF2-40B4-BE49-F238E27FC236}">
                <a16:creationId xmlns:a16="http://schemas.microsoft.com/office/drawing/2014/main" id="{306BAC0B-E025-4A60-B86E-7AF5661177AB}"/>
              </a:ext>
            </a:extLst>
          </xdr:cNvPr>
          <xdr:cNvSpPr txBox="1">
            <a:spLocks noChangeArrowheads="1"/>
          </xdr:cNvSpPr>
        </xdr:nvSpPr>
        <xdr:spPr bwMode="auto">
          <a:xfrm>
            <a:off x="26" y="108"/>
            <a:ext cx="69"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8</xdr:col>
      <xdr:colOff>28575</xdr:colOff>
      <xdr:row>7</xdr:row>
      <xdr:rowOff>125730</xdr:rowOff>
    </xdr:from>
    <xdr:to>
      <xdr:col>9</xdr:col>
      <xdr:colOff>470434</xdr:colOff>
      <xdr:row>7</xdr:row>
      <xdr:rowOff>323850</xdr:rowOff>
    </xdr:to>
    <xdr:sp macro="" textlink="">
      <xdr:nvSpPr>
        <xdr:cNvPr id="2" name="Arrow: Left 1">
          <a:extLst>
            <a:ext uri="{FF2B5EF4-FFF2-40B4-BE49-F238E27FC236}">
              <a16:creationId xmlns:a16="http://schemas.microsoft.com/office/drawing/2014/main" id="{03E45DD2-67E8-49DA-A304-FF6D18AC40DB}"/>
            </a:ext>
          </a:extLst>
        </xdr:cNvPr>
        <xdr:cNvSpPr/>
      </xdr:nvSpPr>
      <xdr:spPr>
        <a:xfrm>
          <a:off x="5495925" y="8153400"/>
          <a:ext cx="733425" cy="190500"/>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180975</xdr:colOff>
      <xdr:row>22</xdr:row>
      <xdr:rowOff>66675</xdr:rowOff>
    </xdr:from>
    <xdr:to>
      <xdr:col>1</xdr:col>
      <xdr:colOff>1085850</xdr:colOff>
      <xdr:row>23</xdr:row>
      <xdr:rowOff>295275</xdr:rowOff>
    </xdr:to>
    <xdr:grpSp>
      <xdr:nvGrpSpPr>
        <xdr:cNvPr id="22709" name="Group 7">
          <a:extLst>
            <a:ext uri="{FF2B5EF4-FFF2-40B4-BE49-F238E27FC236}">
              <a16:creationId xmlns:a16="http://schemas.microsoft.com/office/drawing/2014/main" id="{FEF9A28C-8E4A-4ED5-89E0-A437EE45F0F7}"/>
            </a:ext>
          </a:extLst>
        </xdr:cNvPr>
        <xdr:cNvGrpSpPr>
          <a:grpSpLocks/>
        </xdr:cNvGrpSpPr>
      </xdr:nvGrpSpPr>
      <xdr:grpSpPr bwMode="auto">
        <a:xfrm>
          <a:off x="440055" y="6269355"/>
          <a:ext cx="904875" cy="396240"/>
          <a:chOff x="14" y="101"/>
          <a:chExt cx="91" cy="34"/>
        </a:xfrm>
      </xdr:grpSpPr>
      <xdr:sp macro="" textlink="">
        <xdr:nvSpPr>
          <xdr:cNvPr id="22715" name="Oval 8">
            <a:extLst>
              <a:ext uri="{FF2B5EF4-FFF2-40B4-BE49-F238E27FC236}">
                <a16:creationId xmlns:a16="http://schemas.microsoft.com/office/drawing/2014/main" id="{A8F1C3A0-546C-4365-8B4B-8A033AFD6ABE}"/>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4" name="Text Box 9">
            <a:extLst>
              <a:ext uri="{FF2B5EF4-FFF2-40B4-BE49-F238E27FC236}">
                <a16:creationId xmlns:a16="http://schemas.microsoft.com/office/drawing/2014/main" id="{525072C2-D478-4CAA-9C68-44800C8ACCA2}"/>
              </a:ext>
            </a:extLst>
          </xdr:cNvPr>
          <xdr:cNvSpPr txBox="1">
            <a:spLocks noChangeArrowheads="1"/>
          </xdr:cNvSpPr>
        </xdr:nvSpPr>
        <xdr:spPr bwMode="auto">
          <a:xfrm>
            <a:off x="25" y="108"/>
            <a:ext cx="80"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ysClr val="windowText" lastClr="000000"/>
                </a:solidFill>
                <a:latin typeface="Arial"/>
                <a:cs typeface="Arial"/>
              </a:rPr>
              <a:t>STEP 6</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9</xdr:col>
      <xdr:colOff>161925</xdr:colOff>
      <xdr:row>8</xdr:row>
      <xdr:rowOff>0</xdr:rowOff>
    </xdr:from>
    <xdr:to>
      <xdr:col>11</xdr:col>
      <xdr:colOff>0</xdr:colOff>
      <xdr:row>8</xdr:row>
      <xdr:rowOff>0</xdr:rowOff>
    </xdr:to>
    <xdr:sp macro="" textlink="">
      <xdr:nvSpPr>
        <xdr:cNvPr id="22710" name="Oval 2">
          <a:extLst>
            <a:ext uri="{FF2B5EF4-FFF2-40B4-BE49-F238E27FC236}">
              <a16:creationId xmlns:a16="http://schemas.microsoft.com/office/drawing/2014/main" id="{81908A0A-39FB-4E8A-A2C8-4A614AB4832C}"/>
            </a:ext>
          </a:extLst>
        </xdr:cNvPr>
        <xdr:cNvSpPr>
          <a:spLocks noChangeArrowheads="1"/>
        </xdr:cNvSpPr>
      </xdr:nvSpPr>
      <xdr:spPr bwMode="auto">
        <a:xfrm>
          <a:off x="6162675" y="3114675"/>
          <a:ext cx="1638300" cy="0"/>
        </a:xfrm>
        <a:prstGeom prst="ellipse">
          <a:avLst/>
        </a:prstGeom>
        <a:solidFill>
          <a:srgbClr val="FFCC99"/>
        </a:solidFill>
        <a:ln w="9525">
          <a:solidFill>
            <a:srgbClr val="000000"/>
          </a:solidFill>
          <a:round/>
          <a:headEnd/>
          <a:tailEnd/>
        </a:ln>
      </xdr:spPr>
    </xdr:sp>
    <xdr:clientData/>
  </xdr:twoCellAnchor>
  <xdr:twoCellAnchor>
    <xdr:from>
      <xdr:col>1</xdr:col>
      <xdr:colOff>142875</xdr:colOff>
      <xdr:row>19</xdr:row>
      <xdr:rowOff>66675</xdr:rowOff>
    </xdr:from>
    <xdr:to>
      <xdr:col>1</xdr:col>
      <xdr:colOff>1190625</xdr:colOff>
      <xdr:row>20</xdr:row>
      <xdr:rowOff>9525</xdr:rowOff>
    </xdr:to>
    <xdr:grpSp>
      <xdr:nvGrpSpPr>
        <xdr:cNvPr id="22711" name="Group 1">
          <a:extLst>
            <a:ext uri="{FF2B5EF4-FFF2-40B4-BE49-F238E27FC236}">
              <a16:creationId xmlns:a16="http://schemas.microsoft.com/office/drawing/2014/main" id="{1E18DD97-B965-4110-A7F3-7C1C050E84BC}"/>
            </a:ext>
          </a:extLst>
        </xdr:cNvPr>
        <xdr:cNvGrpSpPr>
          <a:grpSpLocks/>
        </xdr:cNvGrpSpPr>
      </xdr:nvGrpSpPr>
      <xdr:grpSpPr bwMode="auto">
        <a:xfrm>
          <a:off x="401955" y="5545455"/>
          <a:ext cx="1047750" cy="331470"/>
          <a:chOff x="14" y="101"/>
          <a:chExt cx="91" cy="34"/>
        </a:xfrm>
      </xdr:grpSpPr>
      <xdr:sp macro="" textlink="">
        <xdr:nvSpPr>
          <xdr:cNvPr id="22713" name="Oval 2">
            <a:extLst>
              <a:ext uri="{FF2B5EF4-FFF2-40B4-BE49-F238E27FC236}">
                <a16:creationId xmlns:a16="http://schemas.microsoft.com/office/drawing/2014/main" id="{E1321883-9D02-43C0-A3F5-1E269C116CE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3">
            <a:extLst>
              <a:ext uri="{FF2B5EF4-FFF2-40B4-BE49-F238E27FC236}">
                <a16:creationId xmlns:a16="http://schemas.microsoft.com/office/drawing/2014/main" id="{0B8A11B1-2FF2-42BD-88B7-BECCC367862A}"/>
              </a:ext>
            </a:extLst>
          </xdr:cNvPr>
          <xdr:cNvSpPr txBox="1">
            <a:spLocks noChangeArrowheads="1"/>
          </xdr:cNvSpPr>
        </xdr:nvSpPr>
        <xdr:spPr bwMode="auto">
          <a:xfrm>
            <a:off x="26" y="108"/>
            <a:ext cx="69"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8</xdr:col>
      <xdr:colOff>28575</xdr:colOff>
      <xdr:row>7</xdr:row>
      <xdr:rowOff>125730</xdr:rowOff>
    </xdr:from>
    <xdr:to>
      <xdr:col>9</xdr:col>
      <xdr:colOff>470434</xdr:colOff>
      <xdr:row>7</xdr:row>
      <xdr:rowOff>323850</xdr:rowOff>
    </xdr:to>
    <xdr:sp macro="" textlink="">
      <xdr:nvSpPr>
        <xdr:cNvPr id="17" name="Arrow: Left 16">
          <a:extLst>
            <a:ext uri="{FF2B5EF4-FFF2-40B4-BE49-F238E27FC236}">
              <a16:creationId xmlns:a16="http://schemas.microsoft.com/office/drawing/2014/main" id="{F6B2FB9E-1C98-41AA-8005-8A07C6B94FD1}"/>
            </a:ext>
          </a:extLst>
        </xdr:cNvPr>
        <xdr:cNvSpPr/>
      </xdr:nvSpPr>
      <xdr:spPr>
        <a:xfrm>
          <a:off x="5638800" y="2268855"/>
          <a:ext cx="739145" cy="198120"/>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2</xdr:row>
      <xdr:rowOff>9525</xdr:rowOff>
    </xdr:from>
    <xdr:to>
      <xdr:col>2</xdr:col>
      <xdr:colOff>485775</xdr:colOff>
      <xdr:row>4</xdr:row>
      <xdr:rowOff>9525</xdr:rowOff>
    </xdr:to>
    <xdr:grpSp>
      <xdr:nvGrpSpPr>
        <xdr:cNvPr id="16926" name="Group 1">
          <a:extLst>
            <a:ext uri="{FF2B5EF4-FFF2-40B4-BE49-F238E27FC236}">
              <a16:creationId xmlns:a16="http://schemas.microsoft.com/office/drawing/2014/main" id="{620E46F7-BBEE-4B53-92EA-A5DD4E0CB749}"/>
            </a:ext>
          </a:extLst>
        </xdr:cNvPr>
        <xdr:cNvGrpSpPr>
          <a:grpSpLocks/>
        </xdr:cNvGrpSpPr>
      </xdr:nvGrpSpPr>
      <xdr:grpSpPr bwMode="auto">
        <a:xfrm>
          <a:off x="114300" y="1160145"/>
          <a:ext cx="821055" cy="312420"/>
          <a:chOff x="14" y="101"/>
          <a:chExt cx="91" cy="34"/>
        </a:xfrm>
      </xdr:grpSpPr>
      <xdr:sp macro="" textlink="">
        <xdr:nvSpPr>
          <xdr:cNvPr id="16933" name="Oval 2">
            <a:extLst>
              <a:ext uri="{FF2B5EF4-FFF2-40B4-BE49-F238E27FC236}">
                <a16:creationId xmlns:a16="http://schemas.microsoft.com/office/drawing/2014/main" id="{66701495-8C1F-4117-86C8-CF5DB8FAD61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3">
            <a:extLst>
              <a:ext uri="{FF2B5EF4-FFF2-40B4-BE49-F238E27FC236}">
                <a16:creationId xmlns:a16="http://schemas.microsoft.com/office/drawing/2014/main" id="{750C0F7B-F9C0-4035-AC79-7E01BB6385AE}"/>
              </a:ext>
            </a:extLst>
          </xdr:cNvPr>
          <xdr:cNvSpPr txBox="1">
            <a:spLocks noChangeArrowheads="1"/>
          </xdr:cNvSpPr>
        </xdr:nvSpPr>
        <xdr:spPr bwMode="auto">
          <a:xfrm>
            <a:off x="25" y="108"/>
            <a:ext cx="66" cy="1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0</xdr:col>
      <xdr:colOff>114300</xdr:colOff>
      <xdr:row>13</xdr:row>
      <xdr:rowOff>0</xdr:rowOff>
    </xdr:from>
    <xdr:to>
      <xdr:col>2</xdr:col>
      <xdr:colOff>466725</xdr:colOff>
      <xdr:row>14</xdr:row>
      <xdr:rowOff>19050</xdr:rowOff>
    </xdr:to>
    <xdr:grpSp>
      <xdr:nvGrpSpPr>
        <xdr:cNvPr id="16927" name="Group 10">
          <a:extLst>
            <a:ext uri="{FF2B5EF4-FFF2-40B4-BE49-F238E27FC236}">
              <a16:creationId xmlns:a16="http://schemas.microsoft.com/office/drawing/2014/main" id="{684424B8-9E45-4B04-B418-3B70688C9DF8}"/>
            </a:ext>
          </a:extLst>
        </xdr:cNvPr>
        <xdr:cNvGrpSpPr>
          <a:grpSpLocks/>
        </xdr:cNvGrpSpPr>
      </xdr:nvGrpSpPr>
      <xdr:grpSpPr bwMode="auto">
        <a:xfrm>
          <a:off x="114300" y="2636520"/>
          <a:ext cx="802005" cy="270510"/>
          <a:chOff x="14" y="101"/>
          <a:chExt cx="91" cy="34"/>
        </a:xfrm>
      </xdr:grpSpPr>
      <xdr:sp macro="" textlink="">
        <xdr:nvSpPr>
          <xdr:cNvPr id="16931" name="Oval 11">
            <a:extLst>
              <a:ext uri="{FF2B5EF4-FFF2-40B4-BE49-F238E27FC236}">
                <a16:creationId xmlns:a16="http://schemas.microsoft.com/office/drawing/2014/main" id="{48481B17-E3E0-46D2-B34F-73C240BACADA}"/>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12">
            <a:extLst>
              <a:ext uri="{FF2B5EF4-FFF2-40B4-BE49-F238E27FC236}">
                <a16:creationId xmlns:a16="http://schemas.microsoft.com/office/drawing/2014/main" id="{A2636547-5528-45B7-996A-0C1B70FEE3F7}"/>
              </a:ext>
            </a:extLst>
          </xdr:cNvPr>
          <xdr:cNvSpPr txBox="1">
            <a:spLocks noChangeArrowheads="1"/>
          </xdr:cNvSpPr>
        </xdr:nvSpPr>
        <xdr:spPr bwMode="auto">
          <a:xfrm>
            <a:off x="26" y="107"/>
            <a:ext cx="66" cy="2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0</xdr:colOff>
      <xdr:row>28</xdr:row>
      <xdr:rowOff>0</xdr:rowOff>
    </xdr:from>
    <xdr:to>
      <xdr:col>2</xdr:col>
      <xdr:colOff>552450</xdr:colOff>
      <xdr:row>28</xdr:row>
      <xdr:rowOff>266700</xdr:rowOff>
    </xdr:to>
    <xdr:grpSp>
      <xdr:nvGrpSpPr>
        <xdr:cNvPr id="16928" name="Group 10">
          <a:extLst>
            <a:ext uri="{FF2B5EF4-FFF2-40B4-BE49-F238E27FC236}">
              <a16:creationId xmlns:a16="http://schemas.microsoft.com/office/drawing/2014/main" id="{A8FC5774-0A99-4B12-B0A2-AE58DA4ED7BE}"/>
            </a:ext>
          </a:extLst>
        </xdr:cNvPr>
        <xdr:cNvGrpSpPr>
          <a:grpSpLocks/>
        </xdr:cNvGrpSpPr>
      </xdr:nvGrpSpPr>
      <xdr:grpSpPr bwMode="auto">
        <a:xfrm>
          <a:off x="190500" y="6781800"/>
          <a:ext cx="811530" cy="266700"/>
          <a:chOff x="14" y="101"/>
          <a:chExt cx="91" cy="34"/>
        </a:xfrm>
      </xdr:grpSpPr>
      <xdr:sp macro="" textlink="">
        <xdr:nvSpPr>
          <xdr:cNvPr id="16929" name="Oval 11">
            <a:extLst>
              <a:ext uri="{FF2B5EF4-FFF2-40B4-BE49-F238E27FC236}">
                <a16:creationId xmlns:a16="http://schemas.microsoft.com/office/drawing/2014/main" id="{2A6CE4E7-C271-4B05-80C9-2BCF8EDF2C59}"/>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12">
            <a:extLst>
              <a:ext uri="{FF2B5EF4-FFF2-40B4-BE49-F238E27FC236}">
                <a16:creationId xmlns:a16="http://schemas.microsoft.com/office/drawing/2014/main" id="{96F64C10-7D1F-46BD-9828-1E3B403D243E}"/>
              </a:ext>
            </a:extLst>
          </xdr:cNvPr>
          <xdr:cNvSpPr txBox="1">
            <a:spLocks noChangeArrowheads="1"/>
          </xdr:cNvSpPr>
        </xdr:nvSpPr>
        <xdr:spPr bwMode="auto">
          <a:xfrm>
            <a:off x="26" y="107"/>
            <a:ext cx="67"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381000</xdr:colOff>
      <xdr:row>5</xdr:row>
      <xdr:rowOff>95250</xdr:rowOff>
    </xdr:from>
    <xdr:to>
      <xdr:col>1</xdr:col>
      <xdr:colOff>1219200</xdr:colOff>
      <xdr:row>7</xdr:row>
      <xdr:rowOff>28575</xdr:rowOff>
    </xdr:to>
    <xdr:grpSp>
      <xdr:nvGrpSpPr>
        <xdr:cNvPr id="18277" name="Group 1">
          <a:extLst>
            <a:ext uri="{FF2B5EF4-FFF2-40B4-BE49-F238E27FC236}">
              <a16:creationId xmlns:a16="http://schemas.microsoft.com/office/drawing/2014/main" id="{95B9B2FA-60E3-433F-ADCC-B515BD733C25}"/>
            </a:ext>
          </a:extLst>
        </xdr:cNvPr>
        <xdr:cNvGrpSpPr>
          <a:grpSpLocks/>
        </xdr:cNvGrpSpPr>
      </xdr:nvGrpSpPr>
      <xdr:grpSpPr bwMode="auto">
        <a:xfrm>
          <a:off x="640080" y="1764030"/>
          <a:ext cx="838200" cy="291465"/>
          <a:chOff x="14" y="101"/>
          <a:chExt cx="91" cy="34"/>
        </a:xfrm>
      </xdr:grpSpPr>
      <xdr:sp macro="" textlink="">
        <xdr:nvSpPr>
          <xdr:cNvPr id="18295" name="Oval 2">
            <a:extLst>
              <a:ext uri="{FF2B5EF4-FFF2-40B4-BE49-F238E27FC236}">
                <a16:creationId xmlns:a16="http://schemas.microsoft.com/office/drawing/2014/main" id="{D4F192FB-F1D7-4670-BD57-FE697650D07E}"/>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3">
            <a:extLst>
              <a:ext uri="{FF2B5EF4-FFF2-40B4-BE49-F238E27FC236}">
                <a16:creationId xmlns:a16="http://schemas.microsoft.com/office/drawing/2014/main" id="{4AC2C495-EA55-41C7-B836-41377C9370AB}"/>
              </a:ext>
            </a:extLst>
          </xdr:cNvPr>
          <xdr:cNvSpPr txBox="1">
            <a:spLocks noChangeArrowheads="1"/>
          </xdr:cNvSpPr>
        </xdr:nvSpPr>
        <xdr:spPr bwMode="auto">
          <a:xfrm>
            <a:off x="25" y="108"/>
            <a:ext cx="64"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9</xdr:col>
      <xdr:colOff>161925</xdr:colOff>
      <xdr:row>9</xdr:row>
      <xdr:rowOff>0</xdr:rowOff>
    </xdr:from>
    <xdr:to>
      <xdr:col>11</xdr:col>
      <xdr:colOff>0</xdr:colOff>
      <xdr:row>9</xdr:row>
      <xdr:rowOff>0</xdr:rowOff>
    </xdr:to>
    <xdr:sp macro="" textlink="">
      <xdr:nvSpPr>
        <xdr:cNvPr id="18278" name="Oval 2">
          <a:extLst>
            <a:ext uri="{FF2B5EF4-FFF2-40B4-BE49-F238E27FC236}">
              <a16:creationId xmlns:a16="http://schemas.microsoft.com/office/drawing/2014/main" id="{78704E35-AC7E-4883-B69C-123D404B7007}"/>
            </a:ext>
          </a:extLst>
        </xdr:cNvPr>
        <xdr:cNvSpPr>
          <a:spLocks noChangeArrowheads="1"/>
        </xdr:cNvSpPr>
      </xdr:nvSpPr>
      <xdr:spPr bwMode="auto">
        <a:xfrm>
          <a:off x="6181725" y="3238500"/>
          <a:ext cx="1638300" cy="0"/>
        </a:xfrm>
        <a:prstGeom prst="ellipse">
          <a:avLst/>
        </a:prstGeom>
        <a:solidFill>
          <a:srgbClr val="FFCC99"/>
        </a:solidFill>
        <a:ln w="9525">
          <a:solidFill>
            <a:srgbClr val="000000"/>
          </a:solidFill>
          <a:round/>
          <a:headEnd/>
          <a:tailEnd/>
        </a:ln>
      </xdr:spPr>
    </xdr:sp>
    <xdr:clientData/>
  </xdr:twoCellAnchor>
  <xdr:twoCellAnchor>
    <xdr:from>
      <xdr:col>1</xdr:col>
      <xdr:colOff>142875</xdr:colOff>
      <xdr:row>16</xdr:row>
      <xdr:rowOff>66675</xdr:rowOff>
    </xdr:from>
    <xdr:to>
      <xdr:col>1</xdr:col>
      <xdr:colOff>1190625</xdr:colOff>
      <xdr:row>17</xdr:row>
      <xdr:rowOff>9525</xdr:rowOff>
    </xdr:to>
    <xdr:grpSp>
      <xdr:nvGrpSpPr>
        <xdr:cNvPr id="18279" name="Group 1">
          <a:extLst>
            <a:ext uri="{FF2B5EF4-FFF2-40B4-BE49-F238E27FC236}">
              <a16:creationId xmlns:a16="http://schemas.microsoft.com/office/drawing/2014/main" id="{8B4A391F-1011-4BD3-9E30-902C399A5852}"/>
            </a:ext>
          </a:extLst>
        </xdr:cNvPr>
        <xdr:cNvGrpSpPr>
          <a:grpSpLocks/>
        </xdr:cNvGrpSpPr>
      </xdr:nvGrpSpPr>
      <xdr:grpSpPr bwMode="auto">
        <a:xfrm>
          <a:off x="401955" y="4966335"/>
          <a:ext cx="1047750" cy="331470"/>
          <a:chOff x="14" y="101"/>
          <a:chExt cx="91" cy="34"/>
        </a:xfrm>
      </xdr:grpSpPr>
      <xdr:sp macro="" textlink="">
        <xdr:nvSpPr>
          <xdr:cNvPr id="18293" name="Oval 2">
            <a:extLst>
              <a:ext uri="{FF2B5EF4-FFF2-40B4-BE49-F238E27FC236}">
                <a16:creationId xmlns:a16="http://schemas.microsoft.com/office/drawing/2014/main" id="{D18EDCBF-C243-465D-A960-63772FECD61A}"/>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8" name="Text Box 3">
            <a:extLst>
              <a:ext uri="{FF2B5EF4-FFF2-40B4-BE49-F238E27FC236}">
                <a16:creationId xmlns:a16="http://schemas.microsoft.com/office/drawing/2014/main" id="{EE1C569D-00D5-4155-96B5-7A8BF2FDA77D}"/>
              </a:ext>
            </a:extLst>
          </xdr:cNvPr>
          <xdr:cNvSpPr txBox="1">
            <a:spLocks noChangeArrowheads="1"/>
          </xdr:cNvSpPr>
        </xdr:nvSpPr>
        <xdr:spPr bwMode="auto">
          <a:xfrm>
            <a:off x="26" y="108"/>
            <a:ext cx="69"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8</xdr:col>
      <xdr:colOff>28575</xdr:colOff>
      <xdr:row>8</xdr:row>
      <xdr:rowOff>125730</xdr:rowOff>
    </xdr:from>
    <xdr:to>
      <xdr:col>9</xdr:col>
      <xdr:colOff>470434</xdr:colOff>
      <xdr:row>8</xdr:row>
      <xdr:rowOff>323850</xdr:rowOff>
    </xdr:to>
    <xdr:sp macro="" textlink="">
      <xdr:nvSpPr>
        <xdr:cNvPr id="9" name="Arrow: Left 8">
          <a:extLst>
            <a:ext uri="{FF2B5EF4-FFF2-40B4-BE49-F238E27FC236}">
              <a16:creationId xmlns:a16="http://schemas.microsoft.com/office/drawing/2014/main" id="{63C71B06-D215-4059-8AB2-A001A3E2710D}"/>
            </a:ext>
          </a:extLst>
        </xdr:cNvPr>
        <xdr:cNvSpPr/>
      </xdr:nvSpPr>
      <xdr:spPr>
        <a:xfrm>
          <a:off x="5638800" y="2268855"/>
          <a:ext cx="739145" cy="198120"/>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180975</xdr:colOff>
      <xdr:row>19</xdr:row>
      <xdr:rowOff>66675</xdr:rowOff>
    </xdr:from>
    <xdr:to>
      <xdr:col>1</xdr:col>
      <xdr:colOff>1085850</xdr:colOff>
      <xdr:row>20</xdr:row>
      <xdr:rowOff>295275</xdr:rowOff>
    </xdr:to>
    <xdr:grpSp>
      <xdr:nvGrpSpPr>
        <xdr:cNvPr id="18281" name="Group 7">
          <a:extLst>
            <a:ext uri="{FF2B5EF4-FFF2-40B4-BE49-F238E27FC236}">
              <a16:creationId xmlns:a16="http://schemas.microsoft.com/office/drawing/2014/main" id="{3E6F65A4-A00B-4F25-9242-3F7BA2B987CA}"/>
            </a:ext>
          </a:extLst>
        </xdr:cNvPr>
        <xdr:cNvGrpSpPr>
          <a:grpSpLocks/>
        </xdr:cNvGrpSpPr>
      </xdr:nvGrpSpPr>
      <xdr:grpSpPr bwMode="auto">
        <a:xfrm>
          <a:off x="440055" y="5690235"/>
          <a:ext cx="904875" cy="396240"/>
          <a:chOff x="14" y="101"/>
          <a:chExt cx="91" cy="34"/>
        </a:xfrm>
      </xdr:grpSpPr>
      <xdr:sp macro="" textlink="">
        <xdr:nvSpPr>
          <xdr:cNvPr id="18291" name="Oval 8">
            <a:extLst>
              <a:ext uri="{FF2B5EF4-FFF2-40B4-BE49-F238E27FC236}">
                <a16:creationId xmlns:a16="http://schemas.microsoft.com/office/drawing/2014/main" id="{09B4D0C0-E16F-4DC8-B152-A80CD29B569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2" name="Text Box 9">
            <a:extLst>
              <a:ext uri="{FF2B5EF4-FFF2-40B4-BE49-F238E27FC236}">
                <a16:creationId xmlns:a16="http://schemas.microsoft.com/office/drawing/2014/main" id="{7C82E06A-DD5B-40A3-BBC6-9E1B9AB33469}"/>
              </a:ext>
            </a:extLst>
          </xdr:cNvPr>
          <xdr:cNvSpPr txBox="1">
            <a:spLocks noChangeArrowheads="1"/>
          </xdr:cNvSpPr>
        </xdr:nvSpPr>
        <xdr:spPr bwMode="auto">
          <a:xfrm>
            <a:off x="25" y="108"/>
            <a:ext cx="71" cy="2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ysClr val="windowText" lastClr="000000"/>
                </a:solidFill>
                <a:latin typeface="Arial"/>
                <a:cs typeface="Arial"/>
              </a:rPr>
              <a:t>STEP 6a</a:t>
            </a:r>
          </a:p>
          <a:p>
            <a:pPr algn="ctr" rtl="0">
              <a:defRPr sz="1000"/>
            </a:pPr>
            <a:endParaRPr lang="en-US" sz="1000" b="0" i="0" u="none" strike="noStrike" baseline="0">
              <a:solidFill>
                <a:sysClr val="windowText" lastClr="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15</xdr:col>
      <xdr:colOff>142875</xdr:colOff>
      <xdr:row>16</xdr:row>
      <xdr:rowOff>66675</xdr:rowOff>
    </xdr:from>
    <xdr:to>
      <xdr:col>16</xdr:col>
      <xdr:colOff>0</xdr:colOff>
      <xdr:row>17</xdr:row>
      <xdr:rowOff>9525</xdr:rowOff>
    </xdr:to>
    <xdr:grpSp>
      <xdr:nvGrpSpPr>
        <xdr:cNvPr id="18282" name="Group 1">
          <a:extLst>
            <a:ext uri="{FF2B5EF4-FFF2-40B4-BE49-F238E27FC236}">
              <a16:creationId xmlns:a16="http://schemas.microsoft.com/office/drawing/2014/main" id="{AB321FE6-5BF3-4D78-8337-C72E5240CB9A}"/>
            </a:ext>
          </a:extLst>
        </xdr:cNvPr>
        <xdr:cNvGrpSpPr>
          <a:grpSpLocks/>
        </xdr:cNvGrpSpPr>
      </xdr:nvGrpSpPr>
      <xdr:grpSpPr bwMode="auto">
        <a:xfrm>
          <a:off x="11329035" y="4966335"/>
          <a:ext cx="1419225" cy="331470"/>
          <a:chOff x="14" y="101"/>
          <a:chExt cx="91" cy="34"/>
        </a:xfrm>
      </xdr:grpSpPr>
      <xdr:sp macro="" textlink="">
        <xdr:nvSpPr>
          <xdr:cNvPr id="18289" name="Oval 2">
            <a:extLst>
              <a:ext uri="{FF2B5EF4-FFF2-40B4-BE49-F238E27FC236}">
                <a16:creationId xmlns:a16="http://schemas.microsoft.com/office/drawing/2014/main" id="{3214D3D7-8101-4229-80A3-703E4E1AE544}"/>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5" name="Text Box 3">
            <a:extLst>
              <a:ext uri="{FF2B5EF4-FFF2-40B4-BE49-F238E27FC236}">
                <a16:creationId xmlns:a16="http://schemas.microsoft.com/office/drawing/2014/main" id="{21367559-F51E-4110-96EC-313CC234E968}"/>
              </a:ext>
            </a:extLst>
          </xdr:cNvPr>
          <xdr:cNvSpPr txBox="1">
            <a:spLocks noChangeArrowheads="1"/>
          </xdr:cNvSpPr>
        </xdr:nvSpPr>
        <xdr:spPr bwMode="auto">
          <a:xfrm>
            <a:off x="26" y="108"/>
            <a:ext cx="69"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5b</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15</xdr:col>
      <xdr:colOff>180975</xdr:colOff>
      <xdr:row>19</xdr:row>
      <xdr:rowOff>66675</xdr:rowOff>
    </xdr:from>
    <xdr:to>
      <xdr:col>15</xdr:col>
      <xdr:colOff>1085850</xdr:colOff>
      <xdr:row>20</xdr:row>
      <xdr:rowOff>295275</xdr:rowOff>
    </xdr:to>
    <xdr:grpSp>
      <xdr:nvGrpSpPr>
        <xdr:cNvPr id="18283" name="Group 7">
          <a:extLst>
            <a:ext uri="{FF2B5EF4-FFF2-40B4-BE49-F238E27FC236}">
              <a16:creationId xmlns:a16="http://schemas.microsoft.com/office/drawing/2014/main" id="{A54D4C0D-E3F9-432B-9F63-B91F08C21F13}"/>
            </a:ext>
          </a:extLst>
        </xdr:cNvPr>
        <xdr:cNvGrpSpPr>
          <a:grpSpLocks/>
        </xdr:cNvGrpSpPr>
      </xdr:nvGrpSpPr>
      <xdr:grpSpPr bwMode="auto">
        <a:xfrm>
          <a:off x="11367135" y="5690235"/>
          <a:ext cx="904875" cy="396240"/>
          <a:chOff x="14" y="101"/>
          <a:chExt cx="91" cy="34"/>
        </a:xfrm>
      </xdr:grpSpPr>
      <xdr:sp macro="" textlink="">
        <xdr:nvSpPr>
          <xdr:cNvPr id="18287" name="Oval 8">
            <a:extLst>
              <a:ext uri="{FF2B5EF4-FFF2-40B4-BE49-F238E27FC236}">
                <a16:creationId xmlns:a16="http://schemas.microsoft.com/office/drawing/2014/main" id="{E0329703-B353-4728-828C-1A638A7655D7}"/>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8" name="Text Box 9">
            <a:extLst>
              <a:ext uri="{FF2B5EF4-FFF2-40B4-BE49-F238E27FC236}">
                <a16:creationId xmlns:a16="http://schemas.microsoft.com/office/drawing/2014/main" id="{394AC20D-95BF-4D09-BA26-3B78846862F1}"/>
              </a:ext>
            </a:extLst>
          </xdr:cNvPr>
          <xdr:cNvSpPr txBox="1">
            <a:spLocks noChangeArrowheads="1"/>
          </xdr:cNvSpPr>
        </xdr:nvSpPr>
        <xdr:spPr bwMode="auto">
          <a:xfrm>
            <a:off x="25" y="108"/>
            <a:ext cx="76"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ysClr val="windowText" lastClr="000000"/>
                </a:solidFill>
                <a:latin typeface="Arial"/>
                <a:cs typeface="Arial"/>
              </a:rPr>
              <a:t>STEP 6b</a:t>
            </a:r>
          </a:p>
          <a:p>
            <a:pPr algn="ctr" rtl="0">
              <a:defRPr sz="1000"/>
            </a:pPr>
            <a:endParaRPr lang="en-US" sz="1000" b="0" i="0" u="none" strike="noStrike" baseline="0">
              <a:solidFill>
                <a:sysClr val="windowText" lastClr="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15</xdr:col>
      <xdr:colOff>381000</xdr:colOff>
      <xdr:row>5</xdr:row>
      <xdr:rowOff>95250</xdr:rowOff>
    </xdr:from>
    <xdr:to>
      <xdr:col>15</xdr:col>
      <xdr:colOff>1219200</xdr:colOff>
      <xdr:row>7</xdr:row>
      <xdr:rowOff>28575</xdr:rowOff>
    </xdr:to>
    <xdr:grpSp>
      <xdr:nvGrpSpPr>
        <xdr:cNvPr id="18284" name="Group 1">
          <a:extLst>
            <a:ext uri="{FF2B5EF4-FFF2-40B4-BE49-F238E27FC236}">
              <a16:creationId xmlns:a16="http://schemas.microsoft.com/office/drawing/2014/main" id="{34BAB6C4-6619-4364-B631-701241902FAF}"/>
            </a:ext>
          </a:extLst>
        </xdr:cNvPr>
        <xdr:cNvGrpSpPr>
          <a:grpSpLocks/>
        </xdr:cNvGrpSpPr>
      </xdr:nvGrpSpPr>
      <xdr:grpSpPr bwMode="auto">
        <a:xfrm>
          <a:off x="11567160" y="1764030"/>
          <a:ext cx="838200" cy="291465"/>
          <a:chOff x="14" y="101"/>
          <a:chExt cx="91" cy="34"/>
        </a:xfrm>
      </xdr:grpSpPr>
      <xdr:sp macro="" textlink="">
        <xdr:nvSpPr>
          <xdr:cNvPr id="18285" name="Oval 2">
            <a:extLst>
              <a:ext uri="{FF2B5EF4-FFF2-40B4-BE49-F238E27FC236}">
                <a16:creationId xmlns:a16="http://schemas.microsoft.com/office/drawing/2014/main" id="{FD7C8C6E-F353-4CAE-BD3D-F3274B0396CD}"/>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1" name="Text Box 3">
            <a:extLst>
              <a:ext uri="{FF2B5EF4-FFF2-40B4-BE49-F238E27FC236}">
                <a16:creationId xmlns:a16="http://schemas.microsoft.com/office/drawing/2014/main" id="{D8098DDB-9653-40F4-BB00-AD37B22F3D2E}"/>
              </a:ext>
            </a:extLst>
          </xdr:cNvPr>
          <xdr:cNvSpPr txBox="1">
            <a:spLocks noChangeArrowheads="1"/>
          </xdr:cNvSpPr>
        </xdr:nvSpPr>
        <xdr:spPr bwMode="auto">
          <a:xfrm>
            <a:off x="25" y="108"/>
            <a:ext cx="64"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4b</a:t>
            </a:r>
          </a:p>
          <a:p>
            <a:pPr algn="ctr" rtl="0">
              <a:defRPr sz="1000"/>
            </a:pPr>
            <a:endParaRPr lang="en-US" sz="1000" b="0" i="0" u="none" strike="noStrike" baseline="0">
              <a:solidFill>
                <a:srgbClr val="000000"/>
              </a:solidFill>
              <a:latin typeface="Arial"/>
              <a:cs typeface="Aria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0"/>
  <sheetViews>
    <sheetView tabSelected="1" workbookViewId="0">
      <selection activeCell="J20" sqref="J20"/>
    </sheetView>
  </sheetViews>
  <sheetFormatPr defaultColWidth="9.21875" defaultRowHeight="13.2" x14ac:dyDescent="0.25"/>
  <cols>
    <col min="1" max="1" width="2.77734375" style="5" customWidth="1"/>
    <col min="2" max="2" width="3.77734375" style="5" customWidth="1"/>
    <col min="3" max="3" width="73.44140625" style="5" customWidth="1"/>
    <col min="4" max="4" width="4.77734375" style="5" customWidth="1"/>
    <col min="5" max="5" width="10.77734375" style="5" customWidth="1"/>
    <col min="6" max="6" width="5.21875" style="7" customWidth="1"/>
    <col min="7" max="7" width="2.44140625" style="7" customWidth="1"/>
    <col min="8" max="8" width="10.77734375" style="7" customWidth="1"/>
    <col min="9" max="9" width="0.77734375" style="7" customWidth="1"/>
    <col min="10" max="10" width="15.77734375" style="7" customWidth="1"/>
    <col min="11" max="12" width="2.21875" style="7" customWidth="1"/>
    <col min="13" max="13" width="7.77734375" style="7" customWidth="1"/>
    <col min="14" max="14" width="1.77734375" style="7" customWidth="1"/>
    <col min="15" max="15" width="7.77734375" style="7" customWidth="1"/>
    <col min="16" max="16384" width="9.21875" style="5"/>
  </cols>
  <sheetData>
    <row r="1" spans="1:15" s="11" customFormat="1" ht="86.25" customHeight="1" x14ac:dyDescent="0.25">
      <c r="A1" s="279" t="s">
        <v>157</v>
      </c>
      <c r="B1" s="280"/>
      <c r="C1" s="280"/>
      <c r="D1" s="280"/>
      <c r="E1" s="280"/>
      <c r="F1" s="280"/>
      <c r="G1" s="281"/>
      <c r="H1" s="232"/>
      <c r="I1" s="217"/>
      <c r="J1" s="217"/>
      <c r="K1" s="233"/>
      <c r="L1" s="233"/>
      <c r="M1" s="10"/>
    </row>
    <row r="2" spans="1:15" s="6" customFormat="1" ht="5.0999999999999996" customHeight="1" x14ac:dyDescent="0.25">
      <c r="A2" s="234"/>
      <c r="B2" s="232"/>
      <c r="C2" s="232"/>
      <c r="D2" s="232"/>
      <c r="E2" s="232"/>
      <c r="F2" s="232"/>
      <c r="G2" s="235"/>
      <c r="H2" s="232"/>
      <c r="I2" s="232"/>
      <c r="J2" s="217"/>
      <c r="K2" s="217"/>
      <c r="L2" s="233"/>
      <c r="M2" s="233"/>
      <c r="N2" s="10"/>
      <c r="O2" s="236"/>
    </row>
    <row r="3" spans="1:15" ht="5.0999999999999996" customHeight="1" x14ac:dyDescent="0.25">
      <c r="A3" s="237"/>
      <c r="B3" s="169"/>
      <c r="C3" s="169"/>
      <c r="D3" s="169"/>
      <c r="E3" s="169"/>
      <c r="F3" s="238"/>
      <c r="G3" s="239"/>
      <c r="H3" s="247"/>
      <c r="I3" s="240"/>
      <c r="J3" s="240"/>
      <c r="K3" s="240"/>
      <c r="L3" s="240"/>
      <c r="M3" s="240"/>
      <c r="N3" s="240"/>
      <c r="O3" s="240"/>
    </row>
    <row r="4" spans="1:15" ht="26.55" customHeight="1" x14ac:dyDescent="0.25">
      <c r="A4" s="241"/>
      <c r="B4" s="242"/>
      <c r="C4" s="282" t="s">
        <v>0</v>
      </c>
      <c r="D4" s="283"/>
      <c r="E4" s="283"/>
      <c r="F4" s="283"/>
      <c r="G4" s="284"/>
      <c r="H4" s="240"/>
      <c r="I4" s="240"/>
      <c r="J4" s="240"/>
      <c r="K4" s="240"/>
      <c r="L4" s="240"/>
      <c r="M4" s="240"/>
      <c r="N4" s="240"/>
      <c r="O4" s="80"/>
    </row>
    <row r="5" spans="1:15" ht="5.0999999999999996" customHeight="1" x14ac:dyDescent="0.25">
      <c r="A5" s="241"/>
      <c r="B5" s="12"/>
      <c r="C5" s="242"/>
      <c r="D5" s="242"/>
      <c r="E5" s="247"/>
      <c r="F5" s="247"/>
      <c r="G5" s="248"/>
      <c r="H5" s="240"/>
      <c r="I5" s="240"/>
      <c r="J5" s="240"/>
      <c r="K5" s="240"/>
      <c r="L5" s="240"/>
      <c r="M5" s="240"/>
      <c r="N5" s="240"/>
      <c r="O5" s="80"/>
    </row>
    <row r="6" spans="1:15" ht="20.100000000000001" customHeight="1" x14ac:dyDescent="0.25">
      <c r="A6" s="241"/>
      <c r="B6" s="12"/>
      <c r="C6" s="171"/>
      <c r="D6" s="242"/>
      <c r="E6" s="247"/>
      <c r="F6" s="247"/>
      <c r="G6" s="248"/>
      <c r="H6" s="240"/>
      <c r="I6" s="240"/>
      <c r="J6" s="240"/>
      <c r="K6" s="240"/>
      <c r="L6" s="240"/>
      <c r="M6" s="240"/>
      <c r="N6" s="240"/>
      <c r="O6" s="80"/>
    </row>
    <row r="7" spans="1:15" ht="10.050000000000001" customHeight="1" x14ac:dyDescent="0.25">
      <c r="A7" s="241"/>
      <c r="B7" s="12"/>
      <c r="C7" s="13" t="s">
        <v>1</v>
      </c>
      <c r="D7" s="242"/>
      <c r="E7" s="247"/>
      <c r="F7" s="247"/>
      <c r="G7" s="248"/>
      <c r="H7" s="240"/>
      <c r="I7" s="240"/>
      <c r="J7" s="240"/>
      <c r="K7" s="240"/>
      <c r="L7" s="240"/>
      <c r="M7" s="240"/>
      <c r="N7" s="240"/>
      <c r="O7" s="80"/>
    </row>
    <row r="8" spans="1:15" ht="5.0999999999999996" customHeight="1" x14ac:dyDescent="0.25">
      <c r="A8" s="241"/>
      <c r="B8" s="12"/>
      <c r="C8" s="14"/>
      <c r="D8" s="242"/>
      <c r="E8" s="247"/>
      <c r="F8" s="247"/>
      <c r="G8" s="248"/>
      <c r="H8" s="240"/>
      <c r="I8" s="240"/>
      <c r="J8" s="240"/>
      <c r="K8" s="240"/>
      <c r="L8" s="240"/>
      <c r="M8" s="240"/>
      <c r="N8" s="240"/>
      <c r="O8" s="80"/>
    </row>
    <row r="9" spans="1:15" ht="20.100000000000001" customHeight="1" x14ac:dyDescent="0.25">
      <c r="A9" s="241"/>
      <c r="B9" s="12"/>
      <c r="C9" s="171"/>
      <c r="D9" s="242"/>
      <c r="E9" s="247"/>
      <c r="F9" s="247"/>
      <c r="G9" s="248"/>
      <c r="H9" s="240"/>
      <c r="I9" s="240"/>
      <c r="J9" s="240"/>
      <c r="K9" s="240"/>
      <c r="L9" s="240"/>
      <c r="M9" s="240"/>
      <c r="N9" s="240"/>
      <c r="O9" s="80"/>
    </row>
    <row r="10" spans="1:15" ht="10.050000000000001" customHeight="1" x14ac:dyDescent="0.25">
      <c r="A10" s="241"/>
      <c r="B10" s="12"/>
      <c r="C10" s="13" t="s">
        <v>2</v>
      </c>
      <c r="D10" s="242"/>
      <c r="E10" s="247"/>
      <c r="F10" s="247"/>
      <c r="G10" s="248"/>
      <c r="H10" s="240"/>
      <c r="I10" s="240"/>
      <c r="J10" s="240"/>
      <c r="K10" s="240"/>
      <c r="L10" s="240"/>
      <c r="M10" s="240"/>
      <c r="N10" s="240"/>
      <c r="O10" s="80"/>
    </row>
    <row r="11" spans="1:15" ht="10.050000000000001" customHeight="1" x14ac:dyDescent="0.25">
      <c r="A11" s="243"/>
      <c r="B11" s="56"/>
      <c r="C11" s="57"/>
      <c r="D11" s="244"/>
      <c r="E11" s="245"/>
      <c r="F11" s="245"/>
      <c r="G11" s="246"/>
      <c r="H11" s="240"/>
      <c r="I11" s="240"/>
      <c r="J11" s="240"/>
      <c r="K11" s="240"/>
      <c r="L11" s="240"/>
      <c r="M11" s="240"/>
      <c r="N11" s="240"/>
      <c r="O11" s="80"/>
    </row>
    <row r="12" spans="1:15" ht="10.050000000000001" customHeight="1" x14ac:dyDescent="0.25">
      <c r="A12" s="241"/>
      <c r="B12" s="12"/>
      <c r="C12" s="13"/>
      <c r="D12" s="242"/>
      <c r="E12" s="247"/>
      <c r="F12" s="247"/>
      <c r="G12" s="248"/>
      <c r="H12" s="240"/>
      <c r="I12" s="240"/>
      <c r="J12" s="240"/>
      <c r="K12" s="240"/>
      <c r="L12" s="240"/>
      <c r="M12" s="240"/>
      <c r="N12" s="240"/>
      <c r="O12" s="80"/>
    </row>
    <row r="13" spans="1:15" ht="5.0999999999999996" customHeight="1" x14ac:dyDescent="0.25">
      <c r="A13" s="237"/>
      <c r="B13" s="58"/>
      <c r="C13" s="169"/>
      <c r="D13" s="169"/>
      <c r="E13" s="238"/>
      <c r="F13" s="238"/>
      <c r="G13" s="239"/>
      <c r="H13" s="240"/>
      <c r="I13" s="240"/>
      <c r="J13" s="240"/>
      <c r="K13" s="240"/>
      <c r="L13" s="240"/>
      <c r="M13" s="240"/>
      <c r="N13" s="240"/>
      <c r="O13" s="80"/>
    </row>
    <row r="14" spans="1:15" ht="22.95" customHeight="1" x14ac:dyDescent="0.25">
      <c r="A14" s="241"/>
      <c r="B14" s="242"/>
      <c r="C14" s="285" t="s">
        <v>3</v>
      </c>
      <c r="D14" s="286"/>
      <c r="E14" s="286"/>
      <c r="F14" s="286"/>
      <c r="G14" s="287"/>
      <c r="H14" s="240"/>
      <c r="I14" s="240"/>
      <c r="J14" s="240"/>
      <c r="K14" s="240"/>
      <c r="L14" s="240"/>
      <c r="M14" s="240"/>
      <c r="N14" s="240"/>
      <c r="O14" s="80"/>
    </row>
    <row r="15" spans="1:15" ht="5.0999999999999996" customHeight="1" x14ac:dyDescent="0.25">
      <c r="A15" s="241"/>
      <c r="B15" s="12"/>
      <c r="C15" s="242"/>
      <c r="D15" s="242"/>
      <c r="E15" s="247"/>
      <c r="F15" s="247"/>
      <c r="G15" s="248"/>
      <c r="H15" s="240"/>
      <c r="I15" s="240"/>
      <c r="J15" s="240"/>
      <c r="K15" s="240"/>
      <c r="L15" s="240"/>
      <c r="M15" s="240"/>
      <c r="N15" s="240"/>
      <c r="O15" s="80"/>
    </row>
    <row r="16" spans="1:15" s="20" customFormat="1" ht="16.5" customHeight="1" x14ac:dyDescent="0.25">
      <c r="A16" s="15"/>
      <c r="B16" s="87" t="s">
        <v>4</v>
      </c>
      <c r="C16" s="88"/>
      <c r="D16" s="288"/>
      <c r="E16" s="289"/>
      <c r="F16" s="290"/>
      <c r="G16" s="16"/>
      <c r="H16" s="17"/>
      <c r="I16" s="18"/>
      <c r="J16" s="18"/>
      <c r="K16" s="19"/>
      <c r="L16" s="18"/>
      <c r="M16" s="18"/>
      <c r="N16" s="18"/>
      <c r="O16" s="18"/>
    </row>
    <row r="17" spans="1:15" s="18" customFormat="1" ht="27" customHeight="1" x14ac:dyDescent="0.25">
      <c r="A17" s="21"/>
      <c r="B17" s="22"/>
      <c r="C17" s="23" t="s">
        <v>5</v>
      </c>
      <c r="D17" s="24"/>
      <c r="E17" s="172"/>
      <c r="F17" s="25" t="s">
        <v>6</v>
      </c>
      <c r="G17" s="26"/>
      <c r="H17" s="27"/>
      <c r="I17" s="27"/>
      <c r="J17" s="28"/>
      <c r="K17" s="29"/>
      <c r="L17" s="29"/>
      <c r="M17" s="27"/>
      <c r="N17" s="27"/>
      <c r="O17" s="28"/>
    </row>
    <row r="18" spans="1:15" s="18" customFormat="1" ht="27" customHeight="1" x14ac:dyDescent="0.25">
      <c r="A18" s="21"/>
      <c r="B18" s="22"/>
      <c r="C18" s="23" t="s">
        <v>7</v>
      </c>
      <c r="D18" s="24"/>
      <c r="E18" s="173"/>
      <c r="F18" s="25" t="s">
        <v>6</v>
      </c>
      <c r="G18" s="26"/>
      <c r="H18" s="27"/>
      <c r="I18" s="27"/>
      <c r="J18" s="28"/>
      <c r="K18" s="29"/>
      <c r="L18" s="29"/>
      <c r="M18" s="27"/>
      <c r="N18" s="27"/>
      <c r="O18" s="28"/>
    </row>
    <row r="19" spans="1:15" s="18" customFormat="1" ht="27" customHeight="1" x14ac:dyDescent="0.25">
      <c r="A19" s="21"/>
      <c r="B19" s="22"/>
      <c r="C19" s="23" t="s">
        <v>8</v>
      </c>
      <c r="D19" s="24"/>
      <c r="E19" s="173"/>
      <c r="F19" s="25" t="s">
        <v>6</v>
      </c>
      <c r="G19" s="26"/>
      <c r="H19" s="27"/>
      <c r="I19" s="27"/>
      <c r="J19" s="28"/>
      <c r="K19" s="29"/>
      <c r="L19" s="29"/>
      <c r="M19" s="27"/>
      <c r="N19" s="27"/>
      <c r="O19" s="28"/>
    </row>
    <row r="20" spans="1:15" s="18" customFormat="1" ht="27" customHeight="1" x14ac:dyDescent="0.25">
      <c r="A20" s="21"/>
      <c r="B20" s="22"/>
      <c r="C20" s="23" t="s">
        <v>9</v>
      </c>
      <c r="D20" s="24"/>
      <c r="E20" s="173"/>
      <c r="F20" s="25" t="s">
        <v>6</v>
      </c>
      <c r="G20" s="26"/>
      <c r="H20" s="27"/>
      <c r="I20" s="27"/>
      <c r="J20" s="28"/>
      <c r="K20" s="29"/>
      <c r="L20" s="29"/>
      <c r="M20" s="27"/>
      <c r="N20" s="27"/>
      <c r="O20" s="28"/>
    </row>
    <row r="21" spans="1:15" s="18" customFormat="1" ht="27" customHeight="1" x14ac:dyDescent="0.25">
      <c r="A21" s="21"/>
      <c r="B21" s="22"/>
      <c r="C21" s="34" t="s">
        <v>10</v>
      </c>
      <c r="D21" s="24"/>
      <c r="E21" s="173"/>
      <c r="F21" s="25" t="s">
        <v>6</v>
      </c>
      <c r="G21" s="26"/>
      <c r="H21" s="27"/>
      <c r="I21" s="27"/>
      <c r="J21" s="28"/>
      <c r="K21" s="29"/>
      <c r="L21" s="29"/>
      <c r="M21" s="27"/>
      <c r="N21" s="27"/>
      <c r="O21" s="28"/>
    </row>
    <row r="22" spans="1:15" s="18" customFormat="1" ht="27" customHeight="1" x14ac:dyDescent="0.25">
      <c r="A22" s="21"/>
      <c r="B22" s="22"/>
      <c r="C22" s="23" t="s">
        <v>11</v>
      </c>
      <c r="D22" s="24"/>
      <c r="E22" s="173"/>
      <c r="F22" s="25" t="s">
        <v>6</v>
      </c>
      <c r="G22" s="26"/>
      <c r="H22" s="27"/>
      <c r="I22" s="27"/>
      <c r="J22" s="28"/>
      <c r="K22" s="29"/>
      <c r="L22" s="29"/>
      <c r="M22" s="27"/>
      <c r="N22" s="27"/>
      <c r="O22" s="28"/>
    </row>
    <row r="23" spans="1:15" s="18" customFormat="1" ht="27" customHeight="1" x14ac:dyDescent="0.25">
      <c r="A23" s="21"/>
      <c r="B23" s="33"/>
      <c r="C23" s="34" t="s">
        <v>12</v>
      </c>
      <c r="D23" s="24"/>
      <c r="E23" s="173"/>
      <c r="F23" s="25" t="s">
        <v>6</v>
      </c>
      <c r="G23" s="26"/>
      <c r="H23" s="27"/>
      <c r="I23" s="27"/>
      <c r="J23" s="28"/>
      <c r="K23" s="29"/>
      <c r="L23" s="29"/>
      <c r="M23" s="27"/>
      <c r="N23" s="27"/>
      <c r="O23" s="28"/>
    </row>
    <row r="24" spans="1:15" s="18" customFormat="1" ht="27" customHeight="1" x14ac:dyDescent="0.25">
      <c r="A24" s="21"/>
      <c r="B24" s="33"/>
      <c r="C24" s="34" t="s">
        <v>13</v>
      </c>
      <c r="D24" s="24"/>
      <c r="E24" s="173"/>
      <c r="F24" s="25" t="s">
        <v>6</v>
      </c>
      <c r="G24" s="26"/>
      <c r="H24" s="27"/>
      <c r="I24" s="27"/>
      <c r="J24" s="28"/>
      <c r="K24" s="29"/>
      <c r="L24" s="29"/>
      <c r="M24" s="27"/>
      <c r="N24" s="27"/>
      <c r="O24" s="28"/>
    </row>
    <row r="25" spans="1:15" s="18" customFormat="1" ht="27" customHeight="1" x14ac:dyDescent="0.25">
      <c r="A25" s="21"/>
      <c r="B25" s="218" t="s">
        <v>14</v>
      </c>
      <c r="C25" s="23"/>
      <c r="D25" s="82" t="s">
        <v>15</v>
      </c>
      <c r="E25" s="134">
        <f>SUM(E17:E24)</f>
        <v>0</v>
      </c>
      <c r="F25" s="83" t="s">
        <v>6</v>
      </c>
      <c r="G25" s="26"/>
      <c r="H25" s="27"/>
      <c r="I25" s="27"/>
      <c r="J25" s="28"/>
      <c r="K25" s="29"/>
      <c r="L25" s="29"/>
      <c r="M25" s="27"/>
      <c r="N25" s="27"/>
      <c r="O25" s="28"/>
    </row>
    <row r="26" spans="1:15" s="18" customFormat="1" ht="29.55" customHeight="1" x14ac:dyDescent="0.25">
      <c r="A26" s="21"/>
      <c r="B26" s="109"/>
      <c r="C26" s="85"/>
      <c r="D26" s="86"/>
      <c r="E26" s="84"/>
      <c r="F26" s="106"/>
      <c r="G26" s="26"/>
      <c r="H26" s="27"/>
      <c r="I26" s="27"/>
      <c r="J26" s="28"/>
      <c r="K26" s="29"/>
      <c r="L26" s="29"/>
      <c r="M26" s="27"/>
      <c r="N26" s="27"/>
      <c r="O26" s="28"/>
    </row>
    <row r="27" spans="1:15" s="18" customFormat="1" ht="27" customHeight="1" x14ac:dyDescent="0.25">
      <c r="A27" s="21"/>
      <c r="B27" s="291" t="s">
        <v>16</v>
      </c>
      <c r="C27" s="292"/>
      <c r="D27" s="86"/>
      <c r="E27" s="84"/>
      <c r="F27" s="83"/>
      <c r="G27" s="26"/>
      <c r="H27" s="27"/>
      <c r="I27" s="27"/>
      <c r="J27" s="28"/>
      <c r="K27" s="29"/>
      <c r="L27" s="29"/>
      <c r="M27" s="27"/>
      <c r="N27" s="27"/>
      <c r="O27" s="28"/>
    </row>
    <row r="28" spans="1:15" s="18" customFormat="1" ht="27" customHeight="1" x14ac:dyDescent="0.25">
      <c r="A28" s="21"/>
      <c r="B28" s="22"/>
      <c r="C28" s="23" t="s">
        <v>17</v>
      </c>
      <c r="D28" s="24"/>
      <c r="E28" s="173"/>
      <c r="F28" s="25" t="s">
        <v>6</v>
      </c>
      <c r="G28" s="26"/>
      <c r="H28" s="27"/>
      <c r="I28" s="27"/>
      <c r="J28" s="28"/>
      <c r="K28" s="29"/>
      <c r="L28" s="29"/>
      <c r="M28" s="27"/>
      <c r="N28" s="27"/>
      <c r="O28" s="28"/>
    </row>
    <row r="29" spans="1:15" s="18" customFormat="1" ht="27" customHeight="1" x14ac:dyDescent="0.25">
      <c r="A29" s="21"/>
      <c r="B29" s="22"/>
      <c r="C29" s="23" t="s">
        <v>7</v>
      </c>
      <c r="D29" s="24"/>
      <c r="E29" s="173"/>
      <c r="F29" s="25" t="s">
        <v>6</v>
      </c>
      <c r="G29" s="26"/>
      <c r="H29" s="27"/>
      <c r="I29" s="27"/>
      <c r="J29" s="28"/>
      <c r="K29" s="29"/>
      <c r="L29" s="29"/>
      <c r="M29" s="27"/>
      <c r="N29" s="27"/>
      <c r="O29" s="28"/>
    </row>
    <row r="30" spans="1:15" s="18" customFormat="1" ht="27" customHeight="1" x14ac:dyDescent="0.25">
      <c r="A30" s="21"/>
      <c r="B30" s="22"/>
      <c r="C30" s="23" t="s">
        <v>8</v>
      </c>
      <c r="D30" s="24"/>
      <c r="E30" s="173"/>
      <c r="F30" s="25" t="s">
        <v>6</v>
      </c>
      <c r="G30" s="26"/>
      <c r="H30" s="27"/>
      <c r="I30" s="27"/>
      <c r="J30" s="28"/>
      <c r="K30" s="29"/>
      <c r="L30" s="29"/>
      <c r="M30" s="27"/>
      <c r="N30" s="27"/>
      <c r="O30" s="28"/>
    </row>
    <row r="31" spans="1:15" s="18" customFormat="1" ht="27" customHeight="1" x14ac:dyDescent="0.25">
      <c r="A31" s="21"/>
      <c r="B31" s="22"/>
      <c r="C31" s="23" t="s">
        <v>9</v>
      </c>
      <c r="D31" s="24"/>
      <c r="E31" s="173"/>
      <c r="F31" s="25" t="s">
        <v>6</v>
      </c>
      <c r="G31" s="26"/>
      <c r="H31" s="27"/>
      <c r="I31" s="27"/>
      <c r="J31" s="28"/>
      <c r="K31" s="29"/>
      <c r="L31" s="29"/>
      <c r="M31" s="27"/>
      <c r="N31" s="27"/>
      <c r="O31" s="28"/>
    </row>
    <row r="32" spans="1:15" s="18" customFormat="1" ht="27" customHeight="1" x14ac:dyDescent="0.25">
      <c r="A32" s="21"/>
      <c r="B32" s="9"/>
      <c r="C32" s="34" t="s">
        <v>10</v>
      </c>
      <c r="D32" s="24"/>
      <c r="E32" s="173"/>
      <c r="F32" s="25" t="s">
        <v>6</v>
      </c>
      <c r="G32" s="26"/>
      <c r="H32" s="27"/>
      <c r="I32" s="27"/>
      <c r="J32" s="28"/>
      <c r="K32" s="29"/>
      <c r="L32" s="29"/>
      <c r="M32" s="27"/>
      <c r="N32" s="27"/>
      <c r="O32" s="28"/>
    </row>
    <row r="33" spans="1:15" s="18" customFormat="1" ht="27" customHeight="1" x14ac:dyDescent="0.25">
      <c r="A33" s="21"/>
      <c r="B33" s="9"/>
      <c r="C33" s="23" t="s">
        <v>11</v>
      </c>
      <c r="D33" s="24"/>
      <c r="E33" s="173"/>
      <c r="F33" s="25" t="s">
        <v>6</v>
      </c>
      <c r="G33" s="26"/>
      <c r="H33" s="27"/>
      <c r="I33" s="27"/>
      <c r="J33" s="28"/>
      <c r="K33" s="29"/>
      <c r="L33" s="29"/>
      <c r="M33" s="27"/>
      <c r="N33" s="27"/>
      <c r="O33" s="28"/>
    </row>
    <row r="34" spans="1:15" s="18" customFormat="1" ht="27" customHeight="1" x14ac:dyDescent="0.25">
      <c r="A34" s="21"/>
      <c r="B34" s="9"/>
      <c r="C34" s="34" t="s">
        <v>12</v>
      </c>
      <c r="D34" s="24"/>
      <c r="E34" s="173"/>
      <c r="F34" s="25" t="s">
        <v>6</v>
      </c>
      <c r="G34" s="26"/>
      <c r="H34" s="27"/>
      <c r="I34" s="27"/>
      <c r="J34" s="28"/>
      <c r="K34" s="29"/>
      <c r="L34" s="29"/>
      <c r="M34" s="27"/>
      <c r="N34" s="27"/>
      <c r="O34" s="28"/>
    </row>
    <row r="35" spans="1:15" s="18" customFormat="1" ht="27" customHeight="1" x14ac:dyDescent="0.25">
      <c r="A35" s="21"/>
      <c r="B35" s="9"/>
      <c r="C35" s="34" t="s">
        <v>13</v>
      </c>
      <c r="D35" s="24"/>
      <c r="E35" s="173"/>
      <c r="F35" s="25" t="s">
        <v>6</v>
      </c>
      <c r="G35" s="26"/>
      <c r="H35" s="27"/>
      <c r="I35" s="27"/>
      <c r="J35" s="28"/>
      <c r="K35" s="29"/>
      <c r="L35" s="29"/>
      <c r="M35" s="27"/>
      <c r="N35" s="27"/>
      <c r="O35" s="28"/>
    </row>
    <row r="36" spans="1:15" s="18" customFormat="1" ht="27" customHeight="1" x14ac:dyDescent="0.25">
      <c r="A36" s="21"/>
      <c r="B36" s="291" t="s">
        <v>18</v>
      </c>
      <c r="C36" s="293"/>
      <c r="D36" s="24" t="s">
        <v>19</v>
      </c>
      <c r="E36" s="134">
        <f>SUM(E28:E35)</f>
        <v>0</v>
      </c>
      <c r="F36" s="25" t="s">
        <v>6</v>
      </c>
      <c r="G36" s="26"/>
      <c r="H36" s="27"/>
      <c r="I36" s="27"/>
      <c r="J36" s="28"/>
      <c r="K36" s="29"/>
      <c r="L36" s="29"/>
      <c r="M36" s="27"/>
      <c r="N36" s="27"/>
      <c r="O36" s="28"/>
    </row>
    <row r="37" spans="1:15" s="18" customFormat="1" ht="27" customHeight="1" x14ac:dyDescent="0.25">
      <c r="A37" s="21"/>
      <c r="B37" s="59"/>
      <c r="C37" s="59"/>
      <c r="D37" s="59"/>
      <c r="E37" s="59"/>
      <c r="F37" s="59"/>
      <c r="G37" s="26"/>
      <c r="H37" s="27"/>
      <c r="I37" s="27"/>
      <c r="J37" s="28"/>
      <c r="K37" s="29"/>
      <c r="L37" s="29"/>
      <c r="M37" s="27"/>
      <c r="N37" s="27"/>
      <c r="O37" s="28"/>
    </row>
    <row r="38" spans="1:15" s="18" customFormat="1" ht="27" customHeight="1" x14ac:dyDescent="0.25">
      <c r="A38" s="21"/>
      <c r="B38" s="273" t="s">
        <v>20</v>
      </c>
      <c r="C38" s="274"/>
      <c r="D38" s="206" t="s">
        <v>21</v>
      </c>
      <c r="E38" s="173"/>
      <c r="F38" s="25" t="s">
        <v>6</v>
      </c>
      <c r="G38" s="26"/>
      <c r="H38" s="27"/>
      <c r="I38" s="27"/>
      <c r="J38" s="28"/>
      <c r="K38" s="29"/>
      <c r="L38" s="29"/>
      <c r="M38" s="27"/>
      <c r="N38" s="27"/>
      <c r="O38" s="28"/>
    </row>
    <row r="39" spans="1:15" s="20" customFormat="1" ht="16.5" customHeight="1" x14ac:dyDescent="0.25">
      <c r="A39" s="15"/>
      <c r="B39" s="207"/>
      <c r="C39" s="91"/>
      <c r="D39" s="89"/>
      <c r="E39" s="90"/>
      <c r="F39" s="91"/>
      <c r="G39" s="32"/>
      <c r="H39" s="27"/>
      <c r="I39" s="27"/>
      <c r="J39" s="27"/>
      <c r="K39" s="27"/>
      <c r="L39" s="27"/>
      <c r="M39" s="27"/>
      <c r="N39" s="27"/>
      <c r="O39" s="27"/>
    </row>
    <row r="40" spans="1:15" s="41" customFormat="1" ht="16.5" customHeight="1" x14ac:dyDescent="0.25">
      <c r="A40" s="40"/>
      <c r="B40" s="208" t="s">
        <v>22</v>
      </c>
      <c r="C40" s="88"/>
      <c r="D40" s="86" t="s">
        <v>23</v>
      </c>
      <c r="E40" s="209">
        <f>E25+E36+(0.5*E38)</f>
        <v>0</v>
      </c>
      <c r="F40" s="210" t="s">
        <v>6</v>
      </c>
      <c r="G40" s="35"/>
      <c r="H40" s="27"/>
      <c r="I40" s="27"/>
      <c r="J40" s="28"/>
      <c r="K40" s="36"/>
      <c r="L40" s="36"/>
      <c r="M40" s="27"/>
      <c r="N40" s="27"/>
      <c r="O40" s="28"/>
    </row>
    <row r="41" spans="1:15" s="41" customFormat="1" ht="16.5" customHeight="1" x14ac:dyDescent="0.25">
      <c r="A41" s="40"/>
      <c r="B41" s="211"/>
      <c r="C41" s="92"/>
      <c r="D41" s="98"/>
      <c r="E41" s="136"/>
      <c r="F41" s="212"/>
      <c r="G41" s="35"/>
      <c r="H41" s="27"/>
      <c r="I41" s="27"/>
      <c r="J41" s="28"/>
      <c r="K41" s="36"/>
      <c r="L41" s="36"/>
      <c r="M41" s="27"/>
      <c r="N41" s="27"/>
      <c r="O41" s="28"/>
    </row>
    <row r="42" spans="1:15" s="20" customFormat="1" ht="26.25" customHeight="1" x14ac:dyDescent="0.25">
      <c r="A42" s="15"/>
      <c r="B42" s="213"/>
      <c r="C42" s="214" t="s">
        <v>24</v>
      </c>
      <c r="D42" s="86"/>
      <c r="E42" s="84"/>
      <c r="F42" s="83"/>
      <c r="G42" s="44"/>
      <c r="H42" s="43"/>
    </row>
    <row r="43" spans="1:15" s="20" customFormat="1" ht="16.5" customHeight="1" x14ac:dyDescent="0.25">
      <c r="A43" s="15"/>
      <c r="B43" s="218" t="s">
        <v>25</v>
      </c>
      <c r="C43" s="38"/>
      <c r="D43" s="86"/>
      <c r="E43" s="84"/>
      <c r="F43" s="83"/>
      <c r="G43" s="44"/>
      <c r="H43" s="43"/>
    </row>
    <row r="44" spans="1:15" s="18" customFormat="1" ht="16.5" customHeight="1" x14ac:dyDescent="0.25">
      <c r="A44" s="21"/>
      <c r="B44" s="45"/>
      <c r="C44" s="46" t="s">
        <v>26</v>
      </c>
      <c r="D44" s="24" t="s">
        <v>27</v>
      </c>
      <c r="E44" s="174"/>
      <c r="F44" s="47" t="s">
        <v>28</v>
      </c>
      <c r="G44" s="26"/>
      <c r="H44" s="48"/>
      <c r="I44" s="48"/>
      <c r="J44" s="48"/>
      <c r="K44" s="29"/>
      <c r="L44" s="29"/>
      <c r="M44" s="48"/>
      <c r="N44" s="48"/>
      <c r="O44" s="48"/>
    </row>
    <row r="45" spans="1:15" s="18" customFormat="1" ht="16.5" customHeight="1" x14ac:dyDescent="0.25">
      <c r="A45" s="21"/>
      <c r="B45" s="45"/>
      <c r="C45" s="46" t="s">
        <v>29</v>
      </c>
      <c r="D45" s="24" t="s">
        <v>30</v>
      </c>
      <c r="E45" s="174"/>
      <c r="F45" s="47" t="s">
        <v>28</v>
      </c>
      <c r="G45" s="26"/>
      <c r="H45" s="48"/>
      <c r="I45" s="48"/>
      <c r="J45" s="48"/>
      <c r="K45" s="29"/>
      <c r="L45" s="29"/>
      <c r="M45" s="48"/>
      <c r="N45" s="48"/>
      <c r="O45" s="48"/>
    </row>
    <row r="46" spans="1:15" s="18" customFormat="1" ht="16.5" customHeight="1" x14ac:dyDescent="0.25">
      <c r="A46" s="21"/>
      <c r="B46" s="45"/>
      <c r="C46" s="46" t="s">
        <v>31</v>
      </c>
      <c r="D46" s="24" t="s">
        <v>32</v>
      </c>
      <c r="E46" s="174"/>
      <c r="F46" s="47" t="s">
        <v>28</v>
      </c>
      <c r="G46" s="26"/>
      <c r="H46" s="48"/>
      <c r="I46" s="48"/>
      <c r="J46" s="48"/>
      <c r="K46" s="29"/>
      <c r="L46" s="29"/>
      <c r="M46" s="48"/>
      <c r="N46" s="48"/>
      <c r="O46" s="48"/>
    </row>
    <row r="47" spans="1:15" s="18" customFormat="1" ht="16.5" customHeight="1" x14ac:dyDescent="0.25">
      <c r="A47" s="21"/>
      <c r="B47" s="45"/>
      <c r="C47" s="46" t="s">
        <v>33</v>
      </c>
      <c r="D47" s="24" t="s">
        <v>34</v>
      </c>
      <c r="E47" s="174"/>
      <c r="F47" s="47" t="s">
        <v>28</v>
      </c>
      <c r="G47" s="26"/>
      <c r="H47" s="48"/>
      <c r="I47" s="48"/>
      <c r="J47" s="48"/>
      <c r="K47" s="29"/>
      <c r="L47" s="29"/>
      <c r="M47" s="48"/>
      <c r="N47" s="48"/>
      <c r="O47" s="48"/>
    </row>
    <row r="48" spans="1:15" s="18" customFormat="1" ht="16.5" customHeight="1" x14ac:dyDescent="0.25">
      <c r="A48" s="21"/>
      <c r="B48" s="45"/>
      <c r="C48" s="46" t="s">
        <v>35</v>
      </c>
      <c r="D48" s="24" t="s">
        <v>36</v>
      </c>
      <c r="E48" s="174"/>
      <c r="F48" s="47" t="s">
        <v>28</v>
      </c>
      <c r="G48" s="26"/>
      <c r="H48" s="48"/>
      <c r="I48" s="48"/>
      <c r="J48" s="48"/>
      <c r="K48" s="29"/>
      <c r="L48" s="29"/>
      <c r="M48" s="48"/>
      <c r="N48" s="48"/>
      <c r="O48" s="48"/>
    </row>
    <row r="49" spans="1:15" s="18" customFormat="1" ht="16.5" customHeight="1" x14ac:dyDescent="0.25">
      <c r="A49" s="21"/>
      <c r="B49" s="45"/>
      <c r="C49" s="46" t="s">
        <v>37</v>
      </c>
      <c r="D49" s="24" t="s">
        <v>38</v>
      </c>
      <c r="E49" s="174"/>
      <c r="F49" s="47" t="s">
        <v>28</v>
      </c>
      <c r="G49" s="26"/>
      <c r="H49" s="48"/>
      <c r="I49" s="48"/>
      <c r="J49" s="48"/>
      <c r="K49" s="29"/>
      <c r="L49" s="29"/>
      <c r="M49" s="48"/>
      <c r="N49" s="48"/>
      <c r="O49" s="48"/>
    </row>
    <row r="50" spans="1:15" s="18" customFormat="1" ht="5.0999999999999996" customHeight="1" x14ac:dyDescent="0.25">
      <c r="A50" s="21"/>
      <c r="B50" s="49"/>
      <c r="C50" s="37"/>
      <c r="D50" s="50"/>
      <c r="E50" s="39"/>
      <c r="F50" s="51"/>
      <c r="G50" s="26"/>
      <c r="H50" s="48"/>
      <c r="I50" s="48"/>
      <c r="J50" s="48"/>
      <c r="K50" s="29"/>
      <c r="L50" s="29"/>
      <c r="M50" s="48"/>
      <c r="N50" s="48"/>
      <c r="O50" s="48"/>
    </row>
    <row r="51" spans="1:15" s="18" customFormat="1" ht="16.5" customHeight="1" x14ac:dyDescent="0.25">
      <c r="A51" s="21"/>
      <c r="B51" s="275" t="s">
        <v>39</v>
      </c>
      <c r="C51" s="276"/>
      <c r="D51" s="102" t="s">
        <v>40</v>
      </c>
      <c r="E51" s="197">
        <f>SUM(E44:E50)</f>
        <v>0</v>
      </c>
      <c r="F51" s="100" t="s">
        <v>28</v>
      </c>
      <c r="G51" s="52"/>
      <c r="H51" s="53"/>
      <c r="I51" s="54"/>
      <c r="J51" s="54"/>
      <c r="K51" s="54"/>
      <c r="L51" s="55"/>
      <c r="M51" s="53"/>
      <c r="N51" s="53"/>
      <c r="O51" s="53"/>
    </row>
    <row r="52" spans="1:15" s="18" customFormat="1" ht="8.1" customHeight="1" x14ac:dyDescent="0.3">
      <c r="A52" s="215"/>
      <c r="B52" s="277"/>
      <c r="C52" s="278"/>
      <c r="D52" s="94"/>
      <c r="E52" s="95" t="s">
        <v>41</v>
      </c>
      <c r="F52" s="101"/>
      <c r="G52" s="216"/>
      <c r="H52" s="53"/>
      <c r="I52" s="54"/>
      <c r="J52" s="54"/>
      <c r="K52" s="54"/>
      <c r="L52" s="54"/>
      <c r="M52" s="54"/>
      <c r="N52" s="54"/>
      <c r="O52" s="54"/>
    </row>
    <row r="53" spans="1:15" ht="8.1" customHeight="1" x14ac:dyDescent="0.25">
      <c r="A53" s="243"/>
      <c r="B53" s="244"/>
      <c r="C53" s="244"/>
      <c r="D53" s="244"/>
      <c r="E53" s="244"/>
      <c r="F53" s="245"/>
      <c r="G53" s="246"/>
      <c r="H53" s="247"/>
      <c r="I53" s="240"/>
      <c r="J53" s="240"/>
      <c r="K53" s="240"/>
      <c r="L53" s="240"/>
      <c r="M53" s="240"/>
      <c r="N53" s="240"/>
      <c r="O53" s="240"/>
    </row>
    <row r="54" spans="1:15" x14ac:dyDescent="0.25">
      <c r="A54" s="80"/>
      <c r="B54" s="80"/>
      <c r="C54" s="80"/>
      <c r="D54" s="80"/>
      <c r="E54" s="80"/>
      <c r="F54" s="240"/>
      <c r="G54" s="240"/>
      <c r="H54" s="247"/>
      <c r="I54" s="240"/>
      <c r="J54" s="240"/>
      <c r="K54" s="240"/>
      <c r="L54" s="240"/>
      <c r="M54" s="240"/>
      <c r="N54" s="240"/>
      <c r="O54" s="240"/>
    </row>
    <row r="55" spans="1:15" x14ac:dyDescent="0.25">
      <c r="A55" s="80"/>
      <c r="B55" s="80"/>
      <c r="C55" s="80"/>
      <c r="D55" s="80"/>
      <c r="E55" s="80"/>
      <c r="F55" s="240"/>
      <c r="G55" s="240"/>
      <c r="H55" s="247"/>
      <c r="I55" s="240"/>
      <c r="J55" s="240"/>
      <c r="K55" s="240"/>
      <c r="L55" s="240"/>
      <c r="M55" s="240"/>
      <c r="N55" s="240"/>
      <c r="O55" s="240"/>
    </row>
    <row r="56" spans="1:15" x14ac:dyDescent="0.25">
      <c r="A56" s="80"/>
      <c r="B56" s="80"/>
      <c r="C56" s="80"/>
      <c r="D56" s="80"/>
      <c r="E56" s="80"/>
      <c r="F56" s="240"/>
      <c r="G56" s="240"/>
      <c r="H56" s="247"/>
      <c r="I56" s="240"/>
      <c r="J56" s="240"/>
      <c r="K56" s="240"/>
      <c r="L56" s="240"/>
      <c r="M56" s="240"/>
      <c r="N56" s="240"/>
      <c r="O56" s="240"/>
    </row>
    <row r="57" spans="1:15" x14ac:dyDescent="0.25">
      <c r="A57" s="80"/>
      <c r="B57" s="80"/>
      <c r="C57" s="80"/>
      <c r="D57" s="80"/>
      <c r="E57" s="80"/>
      <c r="F57" s="240"/>
      <c r="G57" s="240"/>
      <c r="H57" s="247"/>
      <c r="I57" s="240"/>
      <c r="J57" s="240"/>
      <c r="K57" s="240"/>
      <c r="L57" s="240"/>
      <c r="M57" s="240"/>
      <c r="N57" s="240"/>
      <c r="O57" s="240"/>
    </row>
    <row r="58" spans="1:15" x14ac:dyDescent="0.25">
      <c r="A58" s="80"/>
      <c r="B58" s="80"/>
      <c r="C58" s="80"/>
      <c r="D58" s="80"/>
      <c r="E58" s="80"/>
      <c r="F58" s="240"/>
      <c r="G58" s="240"/>
      <c r="H58" s="247"/>
      <c r="I58" s="240"/>
      <c r="J58" s="240"/>
      <c r="K58" s="240"/>
      <c r="L58" s="240"/>
      <c r="M58" s="240"/>
      <c r="N58" s="240"/>
      <c r="O58" s="240"/>
    </row>
    <row r="59" spans="1:15" x14ac:dyDescent="0.25">
      <c r="A59" s="80"/>
      <c r="B59" s="80"/>
      <c r="C59" s="80"/>
      <c r="D59" s="80"/>
      <c r="E59" s="80"/>
      <c r="F59" s="240"/>
      <c r="G59" s="240"/>
      <c r="H59" s="247"/>
      <c r="I59" s="240"/>
      <c r="J59" s="240"/>
      <c r="K59" s="240"/>
      <c r="L59" s="240"/>
      <c r="M59" s="240"/>
      <c r="N59" s="240"/>
      <c r="O59" s="240"/>
    </row>
    <row r="60" spans="1:15" x14ac:dyDescent="0.25">
      <c r="A60" s="80"/>
      <c r="B60" s="80"/>
      <c r="C60" s="80"/>
      <c r="D60" s="80"/>
      <c r="E60" s="80"/>
      <c r="F60" s="240"/>
      <c r="G60" s="240"/>
      <c r="H60" s="247"/>
      <c r="I60" s="240"/>
      <c r="J60" s="240"/>
      <c r="K60" s="240"/>
      <c r="L60" s="240"/>
      <c r="M60" s="240"/>
      <c r="N60" s="240"/>
      <c r="O60" s="240"/>
    </row>
  </sheetData>
  <sheetProtection algorithmName="SHA-512" hashValue="sj3Knb4EmB2/GMb8M0h6xR8I3EOSMJsKewgSm8sypPKnbshNcdRffaWiwxBj3DTyoeZtb1WF1+Z0T/OySDhwsw==" saltValue="90QU54BE8ePs6WciNTDJ6w==" spinCount="100000" sheet="1"/>
  <mergeCells count="8">
    <mergeCell ref="B38:C38"/>
    <mergeCell ref="B51:C52"/>
    <mergeCell ref="A1:G1"/>
    <mergeCell ref="C4:G4"/>
    <mergeCell ref="C14:G14"/>
    <mergeCell ref="D16:F16"/>
    <mergeCell ref="B27:C27"/>
    <mergeCell ref="B36:C36"/>
  </mergeCells>
  <pageMargins left="0.7" right="0.7" top="0.75" bottom="0.75" header="0.3" footer="0.3"/>
  <pageSetup scale="67" orientation="portrait" r:id="rId1"/>
  <headerFooter>
    <oddFooter>&amp;A</oddFooter>
  </headerFooter>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3"/>
  <sheetViews>
    <sheetView workbookViewId="0">
      <selection sqref="A1:N1"/>
    </sheetView>
  </sheetViews>
  <sheetFormatPr defaultColWidth="9.21875" defaultRowHeight="13.2" x14ac:dyDescent="0.25"/>
  <cols>
    <col min="1" max="1" width="3.77734375" style="5" customWidth="1"/>
    <col min="2" max="2" width="19.5546875" style="5" customWidth="1"/>
    <col min="3" max="3" width="2.77734375" style="5" customWidth="1"/>
    <col min="4" max="4" width="17.21875" style="5" customWidth="1"/>
    <col min="5" max="5" width="6.21875" style="5" customWidth="1"/>
    <col min="6" max="6" width="11.5546875" style="5" customWidth="1"/>
    <col min="7" max="7" width="10.77734375" style="5" customWidth="1"/>
    <col min="8" max="8" width="14.77734375" style="5" customWidth="1"/>
    <col min="9" max="9" width="4.44140625" style="5" customWidth="1"/>
    <col min="10" max="10" width="19.21875" style="5" customWidth="1"/>
    <col min="11" max="11" width="6.77734375" style="7" customWidth="1"/>
    <col min="12" max="12" width="13.77734375" style="5" customWidth="1"/>
    <col min="13" max="13" width="2.77734375" style="5" customWidth="1"/>
    <col min="14" max="14" width="19.21875" style="5" customWidth="1"/>
    <col min="15" max="15" width="9.21875" style="5"/>
    <col min="16" max="16" width="18" style="5" customWidth="1"/>
    <col min="17" max="17" width="9.21875" style="5" customWidth="1"/>
    <col min="18" max="18" width="14.5546875" style="5" customWidth="1"/>
    <col min="19" max="19" width="9.21875" style="5"/>
    <col min="20" max="20" width="12.21875" style="5" customWidth="1"/>
    <col min="21" max="21" width="9.21875" style="5"/>
    <col min="22" max="22" width="14.77734375" style="5" customWidth="1"/>
    <col min="23" max="23" width="9.21875" style="5"/>
    <col min="24" max="24" width="18.77734375" style="5" customWidth="1"/>
    <col min="25" max="25" width="9.21875" style="5"/>
    <col min="26" max="26" width="12.77734375" style="5" customWidth="1"/>
    <col min="27" max="27" width="9.21875" style="5"/>
    <col min="28" max="28" width="19.21875" style="5" customWidth="1"/>
    <col min="29" max="16384" width="9.21875" style="5"/>
  </cols>
  <sheetData>
    <row r="1" spans="1:28" ht="57" customHeight="1" x14ac:dyDescent="0.25">
      <c r="A1" s="336" t="s">
        <v>156</v>
      </c>
      <c r="B1" s="337"/>
      <c r="C1" s="337"/>
      <c r="D1" s="337"/>
      <c r="E1" s="337"/>
      <c r="F1" s="337"/>
      <c r="G1" s="337"/>
      <c r="H1" s="337"/>
      <c r="I1" s="337"/>
      <c r="J1" s="337"/>
      <c r="K1" s="338"/>
      <c r="L1" s="338"/>
      <c r="M1" s="338"/>
      <c r="N1" s="274"/>
      <c r="O1" s="80"/>
      <c r="P1" s="80"/>
      <c r="Q1" s="80"/>
      <c r="R1" s="80"/>
      <c r="S1" s="80"/>
      <c r="T1" s="80"/>
      <c r="U1" s="80"/>
      <c r="V1" s="80"/>
      <c r="W1" s="80"/>
      <c r="X1" s="80"/>
      <c r="Y1" s="80"/>
      <c r="Z1" s="80"/>
      <c r="AA1" s="80"/>
      <c r="AB1" s="80"/>
    </row>
    <row r="2" spans="1:28" x14ac:dyDescent="0.25">
      <c r="A2" s="242"/>
      <c r="B2" s="242"/>
      <c r="C2" s="242"/>
      <c r="D2" s="242"/>
      <c r="E2" s="242"/>
      <c r="F2" s="242"/>
      <c r="G2" s="242"/>
      <c r="H2" s="242"/>
      <c r="I2" s="242"/>
      <c r="J2" s="242"/>
      <c r="K2" s="247"/>
      <c r="L2" s="80"/>
      <c r="M2" s="80"/>
      <c r="N2" s="80"/>
      <c r="O2" s="80"/>
      <c r="P2" s="80"/>
      <c r="Q2" s="80"/>
      <c r="R2" s="80"/>
      <c r="S2" s="80"/>
      <c r="T2" s="80"/>
      <c r="U2" s="80"/>
      <c r="V2" s="80"/>
      <c r="W2" s="80"/>
      <c r="X2" s="80"/>
      <c r="Y2" s="80"/>
      <c r="Z2" s="80"/>
      <c r="AA2" s="80"/>
      <c r="AB2" s="80"/>
    </row>
    <row r="3" spans="1:28" ht="34.5" customHeight="1" x14ac:dyDescent="0.3">
      <c r="A3" s="340" t="s">
        <v>42</v>
      </c>
      <c r="B3" s="341"/>
      <c r="C3" s="341"/>
      <c r="D3" s="341"/>
      <c r="E3" s="341"/>
      <c r="F3" s="341"/>
      <c r="G3" s="341"/>
      <c r="H3" s="341"/>
      <c r="I3" s="341"/>
      <c r="J3" s="341"/>
      <c r="K3" s="341"/>
      <c r="L3" s="341"/>
      <c r="M3" s="341"/>
      <c r="N3" s="341"/>
      <c r="O3" s="80"/>
      <c r="P3" s="80"/>
      <c r="Q3" s="80"/>
      <c r="R3" s="80"/>
      <c r="S3" s="80"/>
      <c r="T3" s="80"/>
      <c r="U3" s="80"/>
      <c r="V3" s="80"/>
      <c r="W3" s="80"/>
      <c r="X3" s="80"/>
      <c r="Y3" s="80"/>
      <c r="Z3" s="80"/>
      <c r="AA3" s="80"/>
      <c r="AB3" s="80"/>
    </row>
    <row r="4" spans="1:28" x14ac:dyDescent="0.25">
      <c r="A4" s="241"/>
      <c r="B4" s="242"/>
      <c r="C4" s="242"/>
      <c r="D4" s="242"/>
      <c r="E4" s="242"/>
      <c r="F4" s="242"/>
      <c r="G4" s="242"/>
      <c r="H4" s="242"/>
      <c r="I4" s="242"/>
      <c r="J4" s="242"/>
      <c r="K4" s="242"/>
      <c r="L4" s="242"/>
      <c r="M4" s="242"/>
      <c r="N4" s="80"/>
      <c r="O4" s="80"/>
      <c r="P4" s="80"/>
      <c r="Q4" s="80"/>
      <c r="R4" s="80"/>
      <c r="S4" s="80"/>
      <c r="T4" s="80"/>
      <c r="U4" s="80"/>
      <c r="V4" s="80"/>
      <c r="W4" s="80"/>
      <c r="X4" s="80"/>
      <c r="Y4" s="80"/>
      <c r="Z4" s="80"/>
      <c r="AA4" s="80"/>
      <c r="AB4" s="80"/>
    </row>
    <row r="5" spans="1:28" ht="16.2" thickBot="1" x14ac:dyDescent="0.35">
      <c r="A5" s="342" t="s">
        <v>43</v>
      </c>
      <c r="B5" s="343"/>
      <c r="C5" s="343"/>
      <c r="D5" s="343"/>
      <c r="E5" s="343"/>
      <c r="F5" s="343"/>
      <c r="G5" s="343"/>
      <c r="H5" s="343"/>
      <c r="I5" s="343"/>
      <c r="J5" s="343"/>
      <c r="K5" s="343"/>
      <c r="L5" s="343"/>
      <c r="M5" s="242"/>
      <c r="N5" s="80"/>
      <c r="O5" s="80"/>
      <c r="P5" s="297" t="s">
        <v>44</v>
      </c>
      <c r="Q5" s="297"/>
      <c r="R5" s="297"/>
      <c r="S5" s="297"/>
      <c r="T5" s="297"/>
      <c r="U5" s="297"/>
      <c r="V5" s="297"/>
      <c r="W5" s="297"/>
      <c r="X5" s="297"/>
      <c r="Y5" s="297"/>
      <c r="Z5" s="80"/>
      <c r="AA5" s="80"/>
      <c r="AB5" s="80"/>
    </row>
    <row r="6" spans="1:28" x14ac:dyDescent="0.25">
      <c r="A6" s="237"/>
      <c r="B6" s="169"/>
      <c r="C6" s="169"/>
      <c r="D6" s="169"/>
      <c r="E6" s="169"/>
      <c r="F6" s="169"/>
      <c r="G6" s="169"/>
      <c r="H6" s="169"/>
      <c r="I6" s="169"/>
      <c r="J6" s="169"/>
      <c r="K6" s="169"/>
      <c r="L6" s="117"/>
      <c r="M6" s="80"/>
      <c r="N6" s="80"/>
      <c r="O6" s="80"/>
      <c r="P6" s="249"/>
      <c r="Q6" s="250"/>
      <c r="R6" s="250"/>
      <c r="S6" s="250"/>
      <c r="T6" s="250"/>
      <c r="U6" s="250"/>
      <c r="V6" s="250"/>
      <c r="W6" s="250"/>
      <c r="X6" s="250"/>
      <c r="Y6" s="250"/>
      <c r="Z6" s="250"/>
      <c r="AA6" s="250"/>
      <c r="AB6" s="251"/>
    </row>
    <row r="7" spans="1:28" ht="15" x14ac:dyDescent="0.25">
      <c r="A7" s="241"/>
      <c r="B7" s="242"/>
      <c r="C7" s="242"/>
      <c r="D7" s="303" t="s">
        <v>45</v>
      </c>
      <c r="E7" s="304"/>
      <c r="F7" s="242"/>
      <c r="G7" s="303" t="s">
        <v>46</v>
      </c>
      <c r="H7" s="303"/>
      <c r="I7" s="242"/>
      <c r="J7" s="242"/>
      <c r="K7" s="242"/>
      <c r="L7" s="252"/>
      <c r="M7" s="80"/>
      <c r="N7" s="80"/>
      <c r="O7" s="80"/>
      <c r="P7" s="253"/>
      <c r="Q7" s="242"/>
      <c r="R7" s="303" t="s">
        <v>45</v>
      </c>
      <c r="S7" s="304"/>
      <c r="T7" s="242"/>
      <c r="U7" s="303" t="s">
        <v>46</v>
      </c>
      <c r="V7" s="303"/>
      <c r="W7" s="242"/>
      <c r="X7" s="242"/>
      <c r="Y7" s="242"/>
      <c r="Z7" s="242"/>
      <c r="AA7" s="242"/>
      <c r="AB7" s="254"/>
    </row>
    <row r="8" spans="1:28" ht="58.5" customHeight="1" x14ac:dyDescent="0.3">
      <c r="A8" s="241"/>
      <c r="B8" s="242"/>
      <c r="C8" s="242"/>
      <c r="D8" s="305" t="s">
        <v>47</v>
      </c>
      <c r="E8" s="339"/>
      <c r="F8" s="3"/>
      <c r="G8" s="308" t="s">
        <v>48</v>
      </c>
      <c r="H8" s="308"/>
      <c r="I8" s="3"/>
      <c r="J8" s="3"/>
      <c r="K8" s="242"/>
      <c r="L8" s="252"/>
      <c r="M8" s="80"/>
      <c r="N8" s="80"/>
      <c r="O8" s="80"/>
      <c r="P8" s="253"/>
      <c r="Q8" s="242"/>
      <c r="R8" s="305" t="s">
        <v>47</v>
      </c>
      <c r="S8" s="306"/>
      <c r="T8" s="3"/>
      <c r="U8" s="308" t="s">
        <v>49</v>
      </c>
      <c r="V8" s="308"/>
      <c r="W8" s="3"/>
      <c r="X8" s="3"/>
      <c r="Y8" s="242"/>
      <c r="Z8" s="242"/>
      <c r="AA8" s="242"/>
      <c r="AB8" s="254"/>
    </row>
    <row r="9" spans="1:28" ht="36.75" customHeight="1" x14ac:dyDescent="0.25">
      <c r="A9" s="241"/>
      <c r="B9" s="60" t="s">
        <v>50</v>
      </c>
      <c r="C9" s="4"/>
      <c r="D9" s="307"/>
      <c r="E9" s="307"/>
      <c r="F9" s="3"/>
      <c r="G9" s="309"/>
      <c r="H9" s="310"/>
      <c r="I9" s="3"/>
      <c r="J9" s="305" t="s">
        <v>51</v>
      </c>
      <c r="K9" s="311"/>
      <c r="L9" s="252"/>
      <c r="M9" s="80"/>
      <c r="N9" s="80"/>
      <c r="O9" s="80"/>
      <c r="P9" s="196" t="s">
        <v>50</v>
      </c>
      <c r="Q9" s="4"/>
      <c r="R9" s="307"/>
      <c r="S9" s="307"/>
      <c r="T9" s="3"/>
      <c r="U9" s="309">
        <f>G9</f>
        <v>0</v>
      </c>
      <c r="V9" s="310"/>
      <c r="W9" s="3"/>
      <c r="X9" s="305" t="s">
        <v>51</v>
      </c>
      <c r="Y9" s="311"/>
      <c r="Z9" s="242"/>
      <c r="AA9" s="242"/>
      <c r="AB9" s="254"/>
    </row>
    <row r="10" spans="1:28" ht="20.25" customHeight="1" x14ac:dyDescent="0.25">
      <c r="A10" s="241"/>
      <c r="B10" s="61" t="s">
        <v>26</v>
      </c>
      <c r="C10" s="62"/>
      <c r="D10" s="255">
        <f>'HCS-TxHmL DH-p1'!E44</f>
        <v>0</v>
      </c>
      <c r="E10" s="111"/>
      <c r="F10" s="8" t="s">
        <v>52</v>
      </c>
      <c r="G10" s="313">
        <f>VLOOKUP(G9,'HCS-TxHmL Rates 01-08-20'!A40:B65,2,FALSE)</f>
        <v>8.6300000000000008</v>
      </c>
      <c r="H10" s="314"/>
      <c r="I10" s="8" t="s">
        <v>53</v>
      </c>
      <c r="J10" s="312">
        <f t="shared" ref="J10:J15" si="0">D10*G10</f>
        <v>0</v>
      </c>
      <c r="K10" s="312"/>
      <c r="L10" s="252"/>
      <c r="M10" s="80"/>
      <c r="N10" s="80"/>
      <c r="O10" s="80"/>
      <c r="P10" s="179" t="s">
        <v>26</v>
      </c>
      <c r="Q10" s="62"/>
      <c r="R10" s="255">
        <f t="shared" ref="R10:R15" si="1">D10</f>
        <v>0</v>
      </c>
      <c r="S10" s="111"/>
      <c r="T10" s="8" t="s">
        <v>52</v>
      </c>
      <c r="U10" s="313">
        <f>VLOOKUP(G9,'HCS-TxHmL Rates 09-01-2020'!A40:G65,2,FALSE)</f>
        <v>8.6300000000000008</v>
      </c>
      <c r="V10" s="314"/>
      <c r="W10" s="8" t="s">
        <v>53</v>
      </c>
      <c r="X10" s="312">
        <f t="shared" ref="X10:X15" si="2">R10*U10</f>
        <v>0</v>
      </c>
      <c r="Y10" s="312"/>
      <c r="Z10" s="242"/>
      <c r="AA10" s="242"/>
      <c r="AB10" s="254"/>
    </row>
    <row r="11" spans="1:28" ht="23.25" customHeight="1" x14ac:dyDescent="0.25">
      <c r="A11" s="241"/>
      <c r="B11" s="61" t="s">
        <v>29</v>
      </c>
      <c r="C11" s="62"/>
      <c r="D11" s="255">
        <f>'HCS-TxHmL DH-p1'!E45</f>
        <v>0</v>
      </c>
      <c r="E11" s="110"/>
      <c r="F11" s="8" t="s">
        <v>52</v>
      </c>
      <c r="G11" s="313">
        <f>VLOOKUP(G9,'HCS-TxHmL Rates 01-08-20'!A40:C65,3,FALSE)</f>
        <v>10.84</v>
      </c>
      <c r="H11" s="314"/>
      <c r="I11" s="8" t="s">
        <v>53</v>
      </c>
      <c r="J11" s="312">
        <f t="shared" si="0"/>
        <v>0</v>
      </c>
      <c r="K11" s="312"/>
      <c r="L11" s="252"/>
      <c r="M11" s="80"/>
      <c r="N11" s="80"/>
      <c r="O11" s="80"/>
      <c r="P11" s="179" t="s">
        <v>29</v>
      </c>
      <c r="Q11" s="62"/>
      <c r="R11" s="255">
        <f t="shared" si="1"/>
        <v>0</v>
      </c>
      <c r="S11" s="110"/>
      <c r="T11" s="8" t="s">
        <v>52</v>
      </c>
      <c r="U11" s="313">
        <f>VLOOKUP(G9,'HCS-TxHmL Rates 09-01-2020'!A40:FS65,3,FALSE)</f>
        <v>10.84</v>
      </c>
      <c r="V11" s="314"/>
      <c r="W11" s="8" t="s">
        <v>53</v>
      </c>
      <c r="X11" s="312">
        <f t="shared" si="2"/>
        <v>0</v>
      </c>
      <c r="Y11" s="312"/>
      <c r="Z11" s="242"/>
      <c r="AA11" s="242"/>
      <c r="AB11" s="254"/>
    </row>
    <row r="12" spans="1:28" ht="22.5" customHeight="1" x14ac:dyDescent="0.25">
      <c r="A12" s="241"/>
      <c r="B12" s="61" t="s">
        <v>31</v>
      </c>
      <c r="C12" s="62"/>
      <c r="D12" s="255">
        <f>'HCS-TxHmL DH-p1'!E46</f>
        <v>0</v>
      </c>
      <c r="E12" s="110"/>
      <c r="F12" s="8" t="s">
        <v>52</v>
      </c>
      <c r="G12" s="313">
        <f>VLOOKUP(G9,'HCS-TxHmL Rates 01-08-20'!A40:D65,4,FALSE)</f>
        <v>14.73</v>
      </c>
      <c r="H12" s="314"/>
      <c r="I12" s="8" t="s">
        <v>53</v>
      </c>
      <c r="J12" s="312">
        <f t="shared" si="0"/>
        <v>0</v>
      </c>
      <c r="K12" s="312"/>
      <c r="L12" s="252"/>
      <c r="M12" s="80"/>
      <c r="N12" s="80"/>
      <c r="O12" s="80"/>
      <c r="P12" s="179" t="s">
        <v>31</v>
      </c>
      <c r="Q12" s="62"/>
      <c r="R12" s="255">
        <f t="shared" si="1"/>
        <v>0</v>
      </c>
      <c r="S12" s="110"/>
      <c r="T12" s="8" t="s">
        <v>52</v>
      </c>
      <c r="U12" s="313">
        <f>VLOOKUP(G9,'HCS-TxHmL Rates 09-01-2020'!A40:G65,4,FALSE)</f>
        <v>14.73</v>
      </c>
      <c r="V12" s="314"/>
      <c r="W12" s="8" t="s">
        <v>53</v>
      </c>
      <c r="X12" s="312">
        <f t="shared" si="2"/>
        <v>0</v>
      </c>
      <c r="Y12" s="312"/>
      <c r="Z12" s="242"/>
      <c r="AA12" s="242"/>
      <c r="AB12" s="254"/>
    </row>
    <row r="13" spans="1:28" ht="19.5" customHeight="1" x14ac:dyDescent="0.25">
      <c r="A13" s="241"/>
      <c r="B13" s="61" t="s">
        <v>33</v>
      </c>
      <c r="C13" s="62"/>
      <c r="D13" s="255">
        <f>'HCS-TxHmL DH-p1'!E47</f>
        <v>0</v>
      </c>
      <c r="E13" s="110"/>
      <c r="F13" s="8" t="s">
        <v>52</v>
      </c>
      <c r="G13" s="313">
        <f>VLOOKUP(G9,'HCS-TxHmL Rates 01-08-20'!A40:E65,5,FALSE)</f>
        <v>23.16</v>
      </c>
      <c r="H13" s="314"/>
      <c r="I13" s="8" t="s">
        <v>53</v>
      </c>
      <c r="J13" s="312">
        <f t="shared" si="0"/>
        <v>0</v>
      </c>
      <c r="K13" s="312"/>
      <c r="L13" s="252"/>
      <c r="M13" s="80"/>
      <c r="N13" s="80"/>
      <c r="O13" s="80"/>
      <c r="P13" s="179" t="s">
        <v>33</v>
      </c>
      <c r="Q13" s="62"/>
      <c r="R13" s="255">
        <f t="shared" si="1"/>
        <v>0</v>
      </c>
      <c r="S13" s="110"/>
      <c r="T13" s="8" t="s">
        <v>52</v>
      </c>
      <c r="U13" s="313">
        <f>VLOOKUP(G9,'HCS-TxHmL Rates 09-01-2020'!A40:G65,5,FALSE)</f>
        <v>23.16</v>
      </c>
      <c r="V13" s="314"/>
      <c r="W13" s="8" t="s">
        <v>53</v>
      </c>
      <c r="X13" s="312">
        <f t="shared" si="2"/>
        <v>0</v>
      </c>
      <c r="Y13" s="312"/>
      <c r="Z13" s="242"/>
      <c r="AA13" s="242"/>
      <c r="AB13" s="254"/>
    </row>
    <row r="14" spans="1:28" ht="19.5" customHeight="1" x14ac:dyDescent="0.25">
      <c r="A14" s="241"/>
      <c r="B14" s="61" t="s">
        <v>35</v>
      </c>
      <c r="C14" s="62"/>
      <c r="D14" s="255">
        <f>'HCS-TxHmL DH-p1'!E48</f>
        <v>0</v>
      </c>
      <c r="E14" s="110"/>
      <c r="F14" s="8" t="s">
        <v>52</v>
      </c>
      <c r="G14" s="313">
        <f>VLOOKUP(G9,'HCS-TxHmL Rates 01-08-20'!A40:F65,6,FALSE)</f>
        <v>107.61</v>
      </c>
      <c r="H14" s="314"/>
      <c r="I14" s="8" t="s">
        <v>53</v>
      </c>
      <c r="J14" s="312">
        <f t="shared" si="0"/>
        <v>0</v>
      </c>
      <c r="K14" s="312"/>
      <c r="L14" s="252"/>
      <c r="M14" s="80"/>
      <c r="N14" s="80"/>
      <c r="O14" s="80"/>
      <c r="P14" s="179" t="s">
        <v>35</v>
      </c>
      <c r="Q14" s="62"/>
      <c r="R14" s="255">
        <f t="shared" si="1"/>
        <v>0</v>
      </c>
      <c r="S14" s="110"/>
      <c r="T14" s="8" t="s">
        <v>52</v>
      </c>
      <c r="U14" s="313">
        <f>VLOOKUP(G9,'HCS-TxHmL Rates 09-01-2020'!A40:FS65,6,FALSE)</f>
        <v>107.61</v>
      </c>
      <c r="V14" s="314"/>
      <c r="W14" s="8" t="s">
        <v>53</v>
      </c>
      <c r="X14" s="312">
        <f t="shared" si="2"/>
        <v>0</v>
      </c>
      <c r="Y14" s="312"/>
      <c r="Z14" s="242"/>
      <c r="AA14" s="242"/>
      <c r="AB14" s="254"/>
    </row>
    <row r="15" spans="1:28" ht="17.25" customHeight="1" x14ac:dyDescent="0.25">
      <c r="A15" s="241"/>
      <c r="B15" s="61" t="s">
        <v>37</v>
      </c>
      <c r="C15" s="62"/>
      <c r="D15" s="255">
        <f>'HCS-TxHmL DH-p1'!E49</f>
        <v>0</v>
      </c>
      <c r="E15" s="110"/>
      <c r="F15" s="8" t="s">
        <v>52</v>
      </c>
      <c r="G15" s="313">
        <f>VLOOKUP(G9,'HCS-TxHmL Rates 01-08-20'!A40:G65,7,FALSE)</f>
        <v>10.61</v>
      </c>
      <c r="H15" s="314"/>
      <c r="I15" s="8" t="s">
        <v>53</v>
      </c>
      <c r="J15" s="312">
        <f t="shared" si="0"/>
        <v>0</v>
      </c>
      <c r="K15" s="312"/>
      <c r="L15" s="252"/>
      <c r="M15" s="80"/>
      <c r="N15" s="80"/>
      <c r="O15" s="80"/>
      <c r="P15" s="179" t="s">
        <v>37</v>
      </c>
      <c r="Q15" s="62"/>
      <c r="R15" s="255">
        <f t="shared" si="1"/>
        <v>0</v>
      </c>
      <c r="S15" s="110"/>
      <c r="T15" s="8" t="s">
        <v>52</v>
      </c>
      <c r="U15" s="313">
        <f>VLOOKUP(G9,'HCS-TxHmL Rates 01-08-20'!A40:G65,7,FALSE)</f>
        <v>10.61</v>
      </c>
      <c r="V15" s="314"/>
      <c r="W15" s="8" t="s">
        <v>53</v>
      </c>
      <c r="X15" s="312">
        <f t="shared" si="2"/>
        <v>0</v>
      </c>
      <c r="Y15" s="312"/>
      <c r="Z15" s="242"/>
      <c r="AA15" s="242"/>
      <c r="AB15" s="254"/>
    </row>
    <row r="16" spans="1:28" ht="15" x14ac:dyDescent="0.25">
      <c r="A16" s="241"/>
      <c r="B16" s="64"/>
      <c r="C16" s="64"/>
      <c r="D16" s="330"/>
      <c r="E16" s="331"/>
      <c r="F16" s="3"/>
      <c r="G16" s="330"/>
      <c r="H16" s="330"/>
      <c r="I16" s="8"/>
      <c r="J16" s="17"/>
      <c r="K16" s="72"/>
      <c r="L16" s="252"/>
      <c r="M16" s="242"/>
      <c r="N16" s="80"/>
      <c r="O16" s="80"/>
      <c r="P16" s="180"/>
      <c r="Q16" s="64"/>
      <c r="R16" s="330"/>
      <c r="S16" s="331"/>
      <c r="T16" s="3"/>
      <c r="U16" s="330"/>
      <c r="V16" s="330"/>
      <c r="W16" s="8"/>
      <c r="X16" s="17"/>
      <c r="Y16" s="72"/>
      <c r="Z16" s="242"/>
      <c r="AA16" s="242"/>
      <c r="AB16" s="254"/>
    </row>
    <row r="17" spans="1:28" x14ac:dyDescent="0.25">
      <c r="A17" s="241"/>
      <c r="B17" s="242"/>
      <c r="C17" s="242"/>
      <c r="D17" s="242"/>
      <c r="E17" s="242"/>
      <c r="F17" s="242"/>
      <c r="G17" s="242"/>
      <c r="H17" s="242"/>
      <c r="I17" s="242"/>
      <c r="J17" s="242"/>
      <c r="K17" s="242"/>
      <c r="L17" s="252"/>
      <c r="M17" s="80"/>
      <c r="N17" s="80"/>
      <c r="O17" s="80"/>
      <c r="P17" s="253"/>
      <c r="Q17" s="242"/>
      <c r="R17" s="242"/>
      <c r="S17" s="242"/>
      <c r="T17" s="242"/>
      <c r="U17" s="242"/>
      <c r="V17" s="242"/>
      <c r="W17" s="242"/>
      <c r="X17" s="242"/>
      <c r="Y17" s="242"/>
      <c r="Z17" s="242"/>
      <c r="AA17" s="242"/>
      <c r="AB17" s="254"/>
    </row>
    <row r="18" spans="1:28" ht="30.75" customHeight="1" x14ac:dyDescent="0.4">
      <c r="A18" s="241"/>
      <c r="B18" s="139"/>
      <c r="C18" s="140"/>
      <c r="D18" s="334" t="s">
        <v>54</v>
      </c>
      <c r="E18" s="335"/>
      <c r="F18" s="335"/>
      <c r="G18" s="335"/>
      <c r="H18" s="335"/>
      <c r="I18" s="169"/>
      <c r="J18" s="332">
        <f>SUM(J10:K15)</f>
        <v>0</v>
      </c>
      <c r="K18" s="333"/>
      <c r="L18" s="252"/>
      <c r="M18" s="80"/>
      <c r="N18" s="80"/>
      <c r="O18" s="80"/>
      <c r="P18" s="181"/>
      <c r="Q18" s="140"/>
      <c r="R18" s="334" t="s">
        <v>54</v>
      </c>
      <c r="S18" s="335"/>
      <c r="T18" s="335"/>
      <c r="U18" s="335"/>
      <c r="V18" s="335"/>
      <c r="W18" s="169"/>
      <c r="X18" s="332">
        <f>SUM(X10:Y15)</f>
        <v>0</v>
      </c>
      <c r="Y18" s="333"/>
      <c r="Z18" s="242"/>
      <c r="AA18" s="242"/>
      <c r="AB18" s="254"/>
    </row>
    <row r="19" spans="1:28" x14ac:dyDescent="0.25">
      <c r="A19" s="241"/>
      <c r="B19" s="243"/>
      <c r="C19" s="244"/>
      <c r="D19" s="244"/>
      <c r="E19" s="244"/>
      <c r="F19" s="244"/>
      <c r="G19" s="244"/>
      <c r="H19" s="244"/>
      <c r="I19" s="244"/>
      <c r="J19" s="315" t="s">
        <v>40</v>
      </c>
      <c r="K19" s="316"/>
      <c r="L19" s="252"/>
      <c r="M19" s="80"/>
      <c r="N19" s="80"/>
      <c r="O19" s="80"/>
      <c r="P19" s="256"/>
      <c r="Q19" s="244"/>
      <c r="R19" s="244"/>
      <c r="S19" s="244"/>
      <c r="T19" s="244"/>
      <c r="U19" s="244"/>
      <c r="V19" s="244"/>
      <c r="W19" s="244"/>
      <c r="X19" s="315" t="s">
        <v>40</v>
      </c>
      <c r="Y19" s="316"/>
      <c r="Z19" s="242"/>
      <c r="AA19" s="242"/>
      <c r="AB19" s="254"/>
    </row>
    <row r="20" spans="1:28" x14ac:dyDescent="0.25">
      <c r="A20" s="243"/>
      <c r="B20" s="244"/>
      <c r="C20" s="244"/>
      <c r="D20" s="244"/>
      <c r="E20" s="244"/>
      <c r="F20" s="244"/>
      <c r="G20" s="244"/>
      <c r="H20" s="244"/>
      <c r="I20" s="244"/>
      <c r="J20" s="244"/>
      <c r="K20" s="244"/>
      <c r="L20" s="257"/>
      <c r="M20" s="80"/>
      <c r="N20" s="80"/>
      <c r="O20" s="80"/>
      <c r="P20" s="253"/>
      <c r="Q20" s="242"/>
      <c r="R20" s="242"/>
      <c r="S20" s="242"/>
      <c r="T20" s="242"/>
      <c r="U20" s="242"/>
      <c r="V20" s="242"/>
      <c r="W20" s="242"/>
      <c r="X20" s="242"/>
      <c r="Y20" s="242"/>
      <c r="Z20" s="242"/>
      <c r="AA20" s="242"/>
      <c r="AB20" s="254"/>
    </row>
    <row r="21" spans="1:28" ht="27" customHeight="1" x14ac:dyDescent="0.25">
      <c r="A21" s="113"/>
      <c r="B21" s="114"/>
      <c r="C21" s="302" t="s">
        <v>55</v>
      </c>
      <c r="D21" s="302"/>
      <c r="E21" s="302"/>
      <c r="F21" s="302"/>
      <c r="G21" s="302"/>
      <c r="H21" s="302"/>
      <c r="I21" s="302"/>
      <c r="J21" s="302"/>
      <c r="K21" s="115"/>
      <c r="L21" s="116"/>
      <c r="M21" s="169"/>
      <c r="N21" s="117"/>
      <c r="O21" s="195"/>
      <c r="P21" s="182"/>
      <c r="Q21" s="302" t="s">
        <v>55</v>
      </c>
      <c r="R21" s="302"/>
      <c r="S21" s="302"/>
      <c r="T21" s="302"/>
      <c r="U21" s="302"/>
      <c r="V21" s="302"/>
      <c r="W21" s="302"/>
      <c r="X21" s="302"/>
      <c r="Y21" s="115"/>
      <c r="Z21" s="116"/>
      <c r="AA21" s="169"/>
      <c r="AB21" s="183"/>
    </row>
    <row r="22" spans="1:28" s="142" customFormat="1" ht="15" x14ac:dyDescent="0.25">
      <c r="A22" s="141"/>
      <c r="B22" s="144" t="s">
        <v>45</v>
      </c>
      <c r="C22" s="3"/>
      <c r="D22" s="144" t="s">
        <v>46</v>
      </c>
      <c r="E22" s="143"/>
      <c r="F22" s="143"/>
      <c r="G22" s="143"/>
      <c r="H22" s="144" t="s">
        <v>51</v>
      </c>
      <c r="I22" s="143"/>
      <c r="J22" s="144" t="s">
        <v>56</v>
      </c>
      <c r="K22" s="143"/>
      <c r="L22" s="144" t="s">
        <v>57</v>
      </c>
      <c r="M22" s="3"/>
      <c r="N22" s="144" t="s">
        <v>58</v>
      </c>
      <c r="O22" s="141"/>
      <c r="P22" s="184" t="s">
        <v>45</v>
      </c>
      <c r="Q22" s="3"/>
      <c r="R22" s="144" t="s">
        <v>46</v>
      </c>
      <c r="S22" s="143"/>
      <c r="T22" s="143"/>
      <c r="U22" s="143"/>
      <c r="V22" s="144" t="s">
        <v>51</v>
      </c>
      <c r="W22" s="143"/>
      <c r="X22" s="144" t="s">
        <v>56</v>
      </c>
      <c r="Y22" s="143"/>
      <c r="Z22" s="144" t="s">
        <v>57</v>
      </c>
      <c r="AA22" s="3"/>
      <c r="AB22" s="185" t="s">
        <v>58</v>
      </c>
    </row>
    <row r="23" spans="1:28" s="142" customFormat="1" ht="90" customHeight="1" x14ac:dyDescent="0.3">
      <c r="A23" s="141"/>
      <c r="B23" s="146" t="s">
        <v>49</v>
      </c>
      <c r="C23" s="3"/>
      <c r="D23" s="147" t="s">
        <v>59</v>
      </c>
      <c r="E23" s="143"/>
      <c r="F23" s="147" t="s">
        <v>60</v>
      </c>
      <c r="G23" s="143"/>
      <c r="H23" s="147" t="s">
        <v>61</v>
      </c>
      <c r="I23" s="220"/>
      <c r="J23" s="147" t="s">
        <v>62</v>
      </c>
      <c r="K23" s="143"/>
      <c r="L23" s="147" t="s">
        <v>63</v>
      </c>
      <c r="M23" s="3"/>
      <c r="N23" s="147" t="s">
        <v>64</v>
      </c>
      <c r="O23" s="141"/>
      <c r="P23" s="186" t="s">
        <v>49</v>
      </c>
      <c r="Q23" s="3"/>
      <c r="R23" s="147" t="s">
        <v>59</v>
      </c>
      <c r="S23" s="143"/>
      <c r="T23" s="147" t="s">
        <v>60</v>
      </c>
      <c r="U23" s="143"/>
      <c r="V23" s="147" t="s">
        <v>61</v>
      </c>
      <c r="W23" s="220"/>
      <c r="X23" s="147" t="s">
        <v>62</v>
      </c>
      <c r="Y23" s="143"/>
      <c r="Z23" s="147" t="s">
        <v>63</v>
      </c>
      <c r="AA23" s="3"/>
      <c r="AB23" s="187" t="s">
        <v>64</v>
      </c>
    </row>
    <row r="24" spans="1:28" s="142" customFormat="1" ht="22.5" customHeight="1" x14ac:dyDescent="0.25">
      <c r="A24" s="148"/>
      <c r="B24" s="328">
        <f>G9</f>
        <v>0</v>
      </c>
      <c r="C24" s="12"/>
      <c r="D24" s="198">
        <f>J18</f>
        <v>0</v>
      </c>
      <c r="E24" s="296" t="s">
        <v>65</v>
      </c>
      <c r="F24" s="298">
        <v>0.9</v>
      </c>
      <c r="G24" s="296" t="s">
        <v>53</v>
      </c>
      <c r="H24" s="300">
        <f>ROUND(D24*F24,2)</f>
        <v>0</v>
      </c>
      <c r="I24" s="112"/>
      <c r="J24" s="219">
        <f>SUM(D24-H24)</f>
        <v>0</v>
      </c>
      <c r="K24" s="143"/>
      <c r="L24" s="199">
        <f>'HCS-TxHmL DH-p1'!E40</f>
        <v>0</v>
      </c>
      <c r="M24" s="12"/>
      <c r="N24" s="200">
        <f>MAX(0,H24-L24)</f>
        <v>0</v>
      </c>
      <c r="O24" s="148"/>
      <c r="P24" s="294">
        <f>U9</f>
        <v>0</v>
      </c>
      <c r="Q24" s="12"/>
      <c r="R24" s="198">
        <f>X18</f>
        <v>0</v>
      </c>
      <c r="S24" s="296" t="s">
        <v>65</v>
      </c>
      <c r="T24" s="298">
        <v>0.9</v>
      </c>
      <c r="U24" s="296" t="s">
        <v>53</v>
      </c>
      <c r="V24" s="300">
        <f>R24*T24</f>
        <v>0</v>
      </c>
      <c r="W24" s="112"/>
      <c r="X24" s="219">
        <f>SUM(R24-V24)</f>
        <v>0</v>
      </c>
      <c r="Y24" s="143"/>
      <c r="Z24" s="199">
        <f>L24</f>
        <v>0</v>
      </c>
      <c r="AA24" s="12"/>
      <c r="AB24" s="201">
        <f>MAX(0,V24-Z24)</f>
        <v>0</v>
      </c>
    </row>
    <row r="25" spans="1:28" s="142" customFormat="1" ht="25.5" customHeight="1" x14ac:dyDescent="0.4">
      <c r="A25" s="148"/>
      <c r="B25" s="329"/>
      <c r="C25" s="12"/>
      <c r="D25" s="168" t="s">
        <v>66</v>
      </c>
      <c r="E25" s="296"/>
      <c r="F25" s="299"/>
      <c r="G25" s="296"/>
      <c r="H25" s="301"/>
      <c r="I25" s="112"/>
      <c r="J25" s="149" t="s">
        <v>67</v>
      </c>
      <c r="K25" s="143"/>
      <c r="L25" s="168" t="s">
        <v>68</v>
      </c>
      <c r="M25" s="12"/>
      <c r="N25" s="168" t="s">
        <v>69</v>
      </c>
      <c r="O25" s="148"/>
      <c r="P25" s="295"/>
      <c r="Q25" s="12"/>
      <c r="R25" s="168" t="s">
        <v>66</v>
      </c>
      <c r="S25" s="296"/>
      <c r="T25" s="299"/>
      <c r="U25" s="296"/>
      <c r="V25" s="301"/>
      <c r="W25" s="112"/>
      <c r="X25" s="149" t="s">
        <v>67</v>
      </c>
      <c r="Y25" s="143"/>
      <c r="Z25" s="168" t="s">
        <v>68</v>
      </c>
      <c r="AA25" s="12"/>
      <c r="AB25" s="188" t="s">
        <v>69</v>
      </c>
    </row>
    <row r="26" spans="1:28" s="142" customFormat="1" ht="19.2" thickBot="1" x14ac:dyDescent="0.45">
      <c r="A26" s="150"/>
      <c r="B26" s="151"/>
      <c r="C26" s="151"/>
      <c r="D26" s="152"/>
      <c r="E26" s="153"/>
      <c r="F26" s="153"/>
      <c r="G26" s="153"/>
      <c r="H26" s="152"/>
      <c r="I26" s="152"/>
      <c r="J26" s="152"/>
      <c r="K26" s="153"/>
      <c r="L26" s="154"/>
      <c r="M26" s="151"/>
      <c r="N26" s="170"/>
      <c r="O26" s="141"/>
      <c r="P26" s="189"/>
      <c r="Q26" s="190"/>
      <c r="R26" s="191"/>
      <c r="S26" s="192"/>
      <c r="T26" s="192"/>
      <c r="U26" s="192"/>
      <c r="V26" s="191"/>
      <c r="W26" s="191"/>
      <c r="X26" s="191"/>
      <c r="Y26" s="192"/>
      <c r="Z26" s="193"/>
      <c r="AA26" s="190"/>
      <c r="AB26" s="194"/>
    </row>
    <row r="27" spans="1:28" s="142" customFormat="1" ht="9.75" customHeight="1" x14ac:dyDescent="0.4">
      <c r="D27" s="155"/>
      <c r="E27" s="145"/>
      <c r="F27" s="145"/>
      <c r="G27" s="145"/>
      <c r="H27" s="155"/>
      <c r="I27" s="155"/>
      <c r="J27" s="155"/>
      <c r="K27" s="145"/>
      <c r="L27" s="156"/>
      <c r="N27" s="157"/>
      <c r="O27" s="145"/>
      <c r="P27" s="145"/>
      <c r="Q27" s="145"/>
      <c r="R27" s="145"/>
    </row>
    <row r="28" spans="1:28" s="142" customFormat="1" ht="9.75" customHeight="1" x14ac:dyDescent="0.25">
      <c r="A28" s="3"/>
      <c r="B28" s="151"/>
      <c r="C28" s="151"/>
      <c r="E28" s="151"/>
      <c r="I28" s="153"/>
      <c r="J28" s="145"/>
      <c r="K28" s="153"/>
      <c r="L28" s="143"/>
      <c r="M28" s="143"/>
      <c r="N28" s="145"/>
      <c r="O28" s="143"/>
      <c r="P28" s="145"/>
      <c r="Q28" s="145"/>
      <c r="R28" s="145"/>
    </row>
    <row r="29" spans="1:28" s="142" customFormat="1" ht="15" x14ac:dyDescent="0.25">
      <c r="A29" s="158"/>
      <c r="B29" s="159"/>
      <c r="C29" s="159"/>
      <c r="D29" s="159"/>
      <c r="E29" s="159"/>
      <c r="F29" s="159"/>
      <c r="G29" s="159"/>
      <c r="H29" s="159"/>
      <c r="I29" s="159"/>
      <c r="J29" s="159"/>
      <c r="K29" s="160"/>
      <c r="L29" s="3"/>
      <c r="M29" s="145"/>
      <c r="N29" s="145"/>
      <c r="O29" s="145"/>
      <c r="P29" s="145"/>
      <c r="Q29" s="145"/>
      <c r="R29" s="145"/>
    </row>
    <row r="30" spans="1:28" s="142" customFormat="1" ht="15" x14ac:dyDescent="0.25">
      <c r="A30" s="141"/>
      <c r="B30" s="3"/>
      <c r="C30" s="161" t="s">
        <v>70</v>
      </c>
      <c r="D30" s="161"/>
      <c r="E30" s="161"/>
      <c r="F30" s="161"/>
      <c r="G30" s="161"/>
      <c r="H30" s="161"/>
      <c r="I30" s="3"/>
      <c r="J30" s="3"/>
      <c r="K30" s="162"/>
      <c r="M30" s="145"/>
      <c r="N30" s="145"/>
      <c r="O30" s="145"/>
      <c r="P30" s="145"/>
      <c r="Q30" s="145"/>
      <c r="R30" s="145"/>
    </row>
    <row r="31" spans="1:28" s="142" customFormat="1" ht="15" x14ac:dyDescent="0.25">
      <c r="A31" s="141"/>
      <c r="B31" s="3"/>
      <c r="C31" s="3"/>
      <c r="D31" s="3"/>
      <c r="E31" s="3"/>
      <c r="F31" s="3"/>
      <c r="G31" s="3"/>
      <c r="H31" s="3"/>
      <c r="I31" s="3"/>
      <c r="J31" s="3"/>
      <c r="K31" s="162"/>
      <c r="M31" s="145"/>
      <c r="N31" s="145"/>
      <c r="O31" s="145"/>
      <c r="P31" s="145"/>
      <c r="Q31" s="145"/>
      <c r="R31" s="145"/>
    </row>
    <row r="32" spans="1:28" s="142" customFormat="1" ht="15" x14ac:dyDescent="0.25">
      <c r="A32" s="141"/>
      <c r="B32" s="3"/>
      <c r="C32" s="3"/>
      <c r="D32" s="3"/>
      <c r="E32" s="3"/>
      <c r="F32" s="3"/>
      <c r="G32" s="3"/>
      <c r="H32" s="3"/>
      <c r="I32" s="3"/>
      <c r="J32" s="3"/>
      <c r="K32" s="162"/>
      <c r="M32" s="145"/>
      <c r="N32" s="145"/>
      <c r="O32" s="145"/>
      <c r="P32" s="145"/>
      <c r="Q32" s="145"/>
      <c r="R32" s="145"/>
    </row>
    <row r="33" spans="1:18" s="142" customFormat="1" ht="15" customHeight="1" x14ac:dyDescent="0.25">
      <c r="A33" s="163">
        <v>1</v>
      </c>
      <c r="B33" s="326" t="s">
        <v>71</v>
      </c>
      <c r="C33" s="326"/>
      <c r="D33" s="326"/>
      <c r="E33" s="326"/>
      <c r="F33" s="326"/>
      <c r="G33" s="326"/>
      <c r="H33" s="326"/>
      <c r="I33" s="326"/>
      <c r="J33" s="326"/>
      <c r="K33" s="327"/>
      <c r="M33" s="145"/>
      <c r="N33" s="145"/>
      <c r="O33" s="145"/>
      <c r="P33" s="145"/>
      <c r="Q33" s="145"/>
      <c r="R33" s="145"/>
    </row>
    <row r="34" spans="1:18" s="142" customFormat="1" ht="27.75" customHeight="1" x14ac:dyDescent="0.25">
      <c r="A34" s="141"/>
      <c r="B34" s="326"/>
      <c r="C34" s="326"/>
      <c r="D34" s="326"/>
      <c r="E34" s="326"/>
      <c r="F34" s="326"/>
      <c r="G34" s="326"/>
      <c r="H34" s="326"/>
      <c r="I34" s="326"/>
      <c r="J34" s="326"/>
      <c r="K34" s="327"/>
      <c r="M34" s="145"/>
      <c r="N34" s="145"/>
      <c r="O34" s="145"/>
      <c r="P34" s="145"/>
      <c r="Q34" s="145"/>
      <c r="R34" s="145"/>
    </row>
    <row r="35" spans="1:18" s="142" customFormat="1" ht="15" x14ac:dyDescent="0.25">
      <c r="A35" s="141"/>
      <c r="B35" s="3"/>
      <c r="C35" s="3"/>
      <c r="D35" s="3"/>
      <c r="E35" s="3"/>
      <c r="F35" s="3"/>
      <c r="G35" s="3"/>
      <c r="H35" s="3"/>
      <c r="I35" s="3"/>
      <c r="J35" s="3"/>
      <c r="K35" s="162"/>
      <c r="M35" s="145"/>
      <c r="N35" s="145"/>
      <c r="O35" s="145"/>
      <c r="P35" s="145"/>
      <c r="Q35" s="145"/>
      <c r="R35" s="145"/>
    </row>
    <row r="36" spans="1:18" s="142" customFormat="1" ht="15" x14ac:dyDescent="0.25">
      <c r="A36" s="141">
        <v>2</v>
      </c>
      <c r="B36" s="326" t="s">
        <v>72</v>
      </c>
      <c r="C36" s="326"/>
      <c r="D36" s="326"/>
      <c r="E36" s="326"/>
      <c r="F36" s="326"/>
      <c r="G36" s="326"/>
      <c r="H36" s="326"/>
      <c r="I36" s="326"/>
      <c r="J36" s="326"/>
      <c r="K36" s="327"/>
      <c r="M36" s="145"/>
      <c r="N36" s="145"/>
      <c r="O36" s="145"/>
      <c r="P36" s="145"/>
      <c r="Q36" s="145"/>
      <c r="R36" s="145"/>
    </row>
    <row r="37" spans="1:18" s="142" customFormat="1" ht="15" x14ac:dyDescent="0.25">
      <c r="A37" s="141"/>
      <c r="B37" s="326"/>
      <c r="C37" s="326"/>
      <c r="D37" s="326"/>
      <c r="E37" s="326"/>
      <c r="F37" s="326"/>
      <c r="G37" s="326"/>
      <c r="H37" s="326"/>
      <c r="I37" s="326"/>
      <c r="J37" s="326"/>
      <c r="K37" s="327"/>
      <c r="M37" s="145"/>
      <c r="N37" s="145"/>
      <c r="O37" s="145"/>
      <c r="P37" s="145"/>
      <c r="Q37" s="145"/>
      <c r="R37" s="145"/>
    </row>
    <row r="38" spans="1:18" s="142" customFormat="1" ht="15" x14ac:dyDescent="0.25">
      <c r="A38" s="141"/>
      <c r="B38" s="3"/>
      <c r="C38" s="3"/>
      <c r="D38" s="3"/>
      <c r="E38" s="3"/>
      <c r="F38" s="3"/>
      <c r="G38" s="3"/>
      <c r="H38" s="3"/>
      <c r="I38" s="3"/>
      <c r="J38" s="3"/>
      <c r="K38" s="162"/>
      <c r="M38" s="145"/>
      <c r="N38" s="145"/>
      <c r="O38" s="145"/>
      <c r="P38" s="145"/>
      <c r="Q38" s="145"/>
      <c r="R38" s="145"/>
    </row>
    <row r="39" spans="1:18" s="142" customFormat="1" ht="15" x14ac:dyDescent="0.25">
      <c r="A39" s="141">
        <v>3</v>
      </c>
      <c r="B39" s="326" t="s">
        <v>73</v>
      </c>
      <c r="C39" s="326"/>
      <c r="D39" s="326"/>
      <c r="E39" s="326"/>
      <c r="F39" s="326"/>
      <c r="G39" s="326"/>
      <c r="H39" s="326"/>
      <c r="I39" s="326"/>
      <c r="J39" s="326"/>
      <c r="K39" s="327"/>
      <c r="M39" s="145"/>
      <c r="N39" s="145"/>
      <c r="O39" s="145"/>
      <c r="P39" s="145"/>
      <c r="Q39" s="145"/>
      <c r="R39" s="145"/>
    </row>
    <row r="40" spans="1:18" s="142" customFormat="1" ht="15" x14ac:dyDescent="0.25">
      <c r="A40" s="141"/>
      <c r="B40" s="326"/>
      <c r="C40" s="326"/>
      <c r="D40" s="326"/>
      <c r="E40" s="326"/>
      <c r="F40" s="326"/>
      <c r="G40" s="326"/>
      <c r="H40" s="326"/>
      <c r="I40" s="326"/>
      <c r="J40" s="326"/>
      <c r="K40" s="327"/>
      <c r="M40" s="145"/>
      <c r="N40" s="145"/>
      <c r="O40" s="145"/>
      <c r="P40" s="145"/>
      <c r="Q40" s="145"/>
      <c r="R40" s="145"/>
    </row>
    <row r="41" spans="1:18" s="142" customFormat="1" ht="15" x14ac:dyDescent="0.25">
      <c r="A41" s="141">
        <v>4</v>
      </c>
      <c r="B41" s="326" t="s">
        <v>74</v>
      </c>
      <c r="C41" s="326"/>
      <c r="D41" s="326"/>
      <c r="E41" s="326"/>
      <c r="F41" s="326"/>
      <c r="G41" s="326"/>
      <c r="H41" s="326"/>
      <c r="I41" s="326"/>
      <c r="J41" s="326"/>
      <c r="K41" s="327"/>
      <c r="M41" s="145"/>
      <c r="N41" s="145"/>
      <c r="O41" s="145"/>
      <c r="P41" s="145"/>
      <c r="Q41" s="145"/>
      <c r="R41" s="145"/>
    </row>
    <row r="42" spans="1:18" s="142" customFormat="1" ht="15" x14ac:dyDescent="0.25">
      <c r="A42" s="141"/>
      <c r="B42" s="223"/>
      <c r="C42" s="223"/>
      <c r="D42" s="223"/>
      <c r="E42" s="223"/>
      <c r="F42" s="223"/>
      <c r="G42" s="223"/>
      <c r="H42" s="223"/>
      <c r="I42" s="223"/>
      <c r="J42" s="223"/>
      <c r="K42" s="224"/>
      <c r="M42" s="145"/>
      <c r="N42" s="145"/>
      <c r="O42" s="145"/>
      <c r="P42" s="145"/>
      <c r="Q42" s="145"/>
      <c r="R42" s="145"/>
    </row>
    <row r="43" spans="1:18" s="142" customFormat="1" ht="15" x14ac:dyDescent="0.25">
      <c r="A43" s="163">
        <v>5</v>
      </c>
      <c r="B43" s="326" t="s">
        <v>75</v>
      </c>
      <c r="C43" s="326"/>
      <c r="D43" s="326"/>
      <c r="E43" s="326"/>
      <c r="F43" s="326"/>
      <c r="G43" s="326"/>
      <c r="H43" s="326"/>
      <c r="I43" s="326"/>
      <c r="J43" s="326"/>
      <c r="K43" s="327"/>
      <c r="L43" s="164"/>
      <c r="M43" s="145"/>
      <c r="N43" s="145"/>
      <c r="O43" s="145"/>
      <c r="P43" s="145"/>
      <c r="Q43" s="145"/>
      <c r="R43" s="145"/>
    </row>
    <row r="44" spans="1:18" s="142" customFormat="1" ht="15" x14ac:dyDescent="0.25">
      <c r="A44" s="163"/>
      <c r="B44" s="326"/>
      <c r="C44" s="326"/>
      <c r="D44" s="326"/>
      <c r="E44" s="326"/>
      <c r="F44" s="326"/>
      <c r="G44" s="326"/>
      <c r="H44" s="326"/>
      <c r="I44" s="326"/>
      <c r="J44" s="326"/>
      <c r="K44" s="327"/>
      <c r="L44" s="164"/>
      <c r="M44" s="145"/>
      <c r="N44" s="145"/>
      <c r="O44" s="145"/>
      <c r="P44" s="145"/>
      <c r="Q44" s="145"/>
      <c r="R44" s="145"/>
    </row>
    <row r="45" spans="1:18" s="142" customFormat="1" ht="15" x14ac:dyDescent="0.25">
      <c r="A45" s="141"/>
      <c r="B45" s="4"/>
      <c r="C45" s="4"/>
      <c r="D45" s="4"/>
      <c r="E45" s="4"/>
      <c r="F45" s="4"/>
      <c r="G45" s="4"/>
      <c r="H45" s="4"/>
      <c r="I45" s="4"/>
      <c r="J45" s="4"/>
      <c r="K45" s="165"/>
      <c r="M45" s="145"/>
      <c r="N45" s="145"/>
      <c r="O45" s="145"/>
      <c r="P45" s="145"/>
      <c r="Q45" s="145"/>
      <c r="R45" s="145"/>
    </row>
    <row r="46" spans="1:18" s="142" customFormat="1" ht="15" x14ac:dyDescent="0.25">
      <c r="A46" s="163">
        <v>6</v>
      </c>
      <c r="B46" s="326" t="s">
        <v>76</v>
      </c>
      <c r="C46" s="326"/>
      <c r="D46" s="326"/>
      <c r="E46" s="326"/>
      <c r="F46" s="326"/>
      <c r="G46" s="326"/>
      <c r="H46" s="326"/>
      <c r="I46" s="326"/>
      <c r="J46" s="326"/>
      <c r="K46" s="327"/>
      <c r="M46" s="145"/>
      <c r="N46" s="145"/>
      <c r="O46" s="145"/>
      <c r="P46" s="145"/>
      <c r="Q46" s="145"/>
      <c r="R46" s="145"/>
    </row>
    <row r="47" spans="1:18" s="142" customFormat="1" ht="15" x14ac:dyDescent="0.25">
      <c r="A47" s="141"/>
      <c r="B47" s="326"/>
      <c r="C47" s="326"/>
      <c r="D47" s="326"/>
      <c r="E47" s="326"/>
      <c r="F47" s="326"/>
      <c r="G47" s="326"/>
      <c r="H47" s="326"/>
      <c r="I47" s="326"/>
      <c r="J47" s="326"/>
      <c r="K47" s="327"/>
      <c r="M47" s="145"/>
      <c r="N47" s="145"/>
      <c r="O47" s="145"/>
      <c r="P47" s="145"/>
      <c r="Q47" s="145"/>
      <c r="R47" s="145"/>
    </row>
    <row r="48" spans="1:18" s="142" customFormat="1" ht="15" x14ac:dyDescent="0.25">
      <c r="A48" s="150"/>
      <c r="B48" s="151"/>
      <c r="C48" s="151"/>
      <c r="D48" s="151"/>
      <c r="E48" s="151"/>
      <c r="F48" s="151"/>
      <c r="G48" s="151"/>
      <c r="H48" s="151"/>
      <c r="I48" s="151"/>
      <c r="J48" s="151"/>
      <c r="K48" s="166"/>
      <c r="M48" s="145"/>
      <c r="N48" s="145"/>
      <c r="O48" s="145"/>
      <c r="P48" s="145"/>
      <c r="Q48" s="145"/>
      <c r="R48" s="145"/>
    </row>
    <row r="49" spans="1:18" s="142" customFormat="1" ht="15" x14ac:dyDescent="0.25">
      <c r="M49" s="145"/>
      <c r="N49" s="145"/>
      <c r="O49" s="145"/>
      <c r="P49" s="145"/>
      <c r="Q49" s="145"/>
      <c r="R49" s="145"/>
    </row>
    <row r="50" spans="1:18" s="142" customFormat="1" ht="15" x14ac:dyDescent="0.25">
      <c r="A50" s="317" t="s">
        <v>77</v>
      </c>
      <c r="B50" s="318"/>
      <c r="C50" s="318"/>
      <c r="D50" s="318"/>
      <c r="E50" s="318"/>
      <c r="F50" s="318"/>
      <c r="G50" s="318"/>
      <c r="H50" s="318"/>
      <c r="I50" s="318"/>
      <c r="J50" s="318"/>
      <c r="K50" s="319"/>
      <c r="M50" s="145"/>
      <c r="N50" s="145"/>
      <c r="O50" s="145"/>
      <c r="P50" s="145"/>
      <c r="Q50" s="145"/>
      <c r="R50" s="145"/>
    </row>
    <row r="51" spans="1:18" s="142" customFormat="1" ht="15" x14ac:dyDescent="0.25">
      <c r="A51" s="320"/>
      <c r="B51" s="321"/>
      <c r="C51" s="321"/>
      <c r="D51" s="321"/>
      <c r="E51" s="321"/>
      <c r="F51" s="321"/>
      <c r="G51" s="321"/>
      <c r="H51" s="321"/>
      <c r="I51" s="321"/>
      <c r="J51" s="321"/>
      <c r="K51" s="322"/>
      <c r="M51" s="145"/>
      <c r="N51" s="145"/>
      <c r="O51" s="145"/>
      <c r="P51" s="145"/>
      <c r="Q51" s="145"/>
      <c r="R51" s="145"/>
    </row>
    <row r="52" spans="1:18" s="142" customFormat="1" ht="15" x14ac:dyDescent="0.25">
      <c r="A52" s="320"/>
      <c r="B52" s="321"/>
      <c r="C52" s="321"/>
      <c r="D52" s="321"/>
      <c r="E52" s="321"/>
      <c r="F52" s="321"/>
      <c r="G52" s="321"/>
      <c r="H52" s="321"/>
      <c r="I52" s="321"/>
      <c r="J52" s="321"/>
      <c r="K52" s="322"/>
      <c r="M52" s="145"/>
      <c r="N52" s="145"/>
      <c r="O52" s="145"/>
      <c r="P52" s="145"/>
      <c r="Q52" s="145"/>
      <c r="R52" s="145"/>
    </row>
    <row r="53" spans="1:18" s="142" customFormat="1" ht="15" x14ac:dyDescent="0.25">
      <c r="A53" s="323"/>
      <c r="B53" s="324"/>
      <c r="C53" s="324"/>
      <c r="D53" s="324"/>
      <c r="E53" s="324"/>
      <c r="F53" s="324"/>
      <c r="G53" s="324"/>
      <c r="H53" s="324"/>
      <c r="I53" s="324"/>
      <c r="J53" s="324"/>
      <c r="K53" s="325"/>
      <c r="M53" s="145"/>
      <c r="N53" s="145"/>
      <c r="O53" s="145"/>
      <c r="P53" s="145"/>
      <c r="Q53" s="145"/>
      <c r="R53" s="145"/>
    </row>
  </sheetData>
  <sheetProtection algorithmName="SHA-512" hashValue="SDdti8eWxEmt86OA6ChP1J9TBuEuExvqIMK3Lxs+QAPLtYqUeUDeKcn48ReB0PggS1MnK0eW3m92nSL3MFXSxQ==" saltValue="rXmWmQCSuvGUprHfsWDpYg==" spinCount="100000" sheet="1"/>
  <mergeCells count="69">
    <mergeCell ref="R18:V18"/>
    <mergeCell ref="X18:Y18"/>
    <mergeCell ref="X19:Y19"/>
    <mergeCell ref="U13:V13"/>
    <mergeCell ref="X13:Y13"/>
    <mergeCell ref="U14:V14"/>
    <mergeCell ref="X14:Y14"/>
    <mergeCell ref="U15:V15"/>
    <mergeCell ref="U11:V11"/>
    <mergeCell ref="X11:Y11"/>
    <mergeCell ref="U12:V12"/>
    <mergeCell ref="X12:Y12"/>
    <mergeCell ref="R16:S16"/>
    <mergeCell ref="U16:V16"/>
    <mergeCell ref="A1:N1"/>
    <mergeCell ref="D7:E7"/>
    <mergeCell ref="G7:H7"/>
    <mergeCell ref="D8:E9"/>
    <mergeCell ref="G8:H8"/>
    <mergeCell ref="G9:H9"/>
    <mergeCell ref="J9:K9"/>
    <mergeCell ref="A3:N3"/>
    <mergeCell ref="A5:L5"/>
    <mergeCell ref="G10:H10"/>
    <mergeCell ref="J10:K10"/>
    <mergeCell ref="G11:H11"/>
    <mergeCell ref="J11:K11"/>
    <mergeCell ref="G12:H12"/>
    <mergeCell ref="J12:K12"/>
    <mergeCell ref="D16:E16"/>
    <mergeCell ref="G16:H16"/>
    <mergeCell ref="J18:K18"/>
    <mergeCell ref="G13:H13"/>
    <mergeCell ref="J13:K13"/>
    <mergeCell ref="G14:H14"/>
    <mergeCell ref="J14:K14"/>
    <mergeCell ref="G15:H15"/>
    <mergeCell ref="J15:K15"/>
    <mergeCell ref="D18:H18"/>
    <mergeCell ref="J19:K19"/>
    <mergeCell ref="A50:K53"/>
    <mergeCell ref="B33:K34"/>
    <mergeCell ref="B36:K37"/>
    <mergeCell ref="B39:K40"/>
    <mergeCell ref="B41:K41"/>
    <mergeCell ref="B43:K44"/>
    <mergeCell ref="B46:K47"/>
    <mergeCell ref="C21:J21"/>
    <mergeCell ref="B24:B25"/>
    <mergeCell ref="E24:E25"/>
    <mergeCell ref="F24:F25"/>
    <mergeCell ref="G24:G25"/>
    <mergeCell ref="H24:H25"/>
    <mergeCell ref="P24:P25"/>
    <mergeCell ref="S24:S25"/>
    <mergeCell ref="P5:Y5"/>
    <mergeCell ref="T24:T25"/>
    <mergeCell ref="U24:U25"/>
    <mergeCell ref="V24:V25"/>
    <mergeCell ref="Q21:X21"/>
    <mergeCell ref="R7:S7"/>
    <mergeCell ref="U7:V7"/>
    <mergeCell ref="R8:S9"/>
    <mergeCell ref="U8:V8"/>
    <mergeCell ref="U9:V9"/>
    <mergeCell ref="X9:Y9"/>
    <mergeCell ref="X15:Y15"/>
    <mergeCell ref="U10:V10"/>
    <mergeCell ref="X10:Y10"/>
  </mergeCells>
  <pageMargins left="0.7" right="0.7" top="0.75" bottom="0.75" header="0.3" footer="0.3"/>
  <pageSetup scale="60" orientation="portrait" r:id="rId1"/>
  <headerFooter>
    <oddFooter>&amp;A</oddFooter>
  </headerFooter>
  <rowBreaks count="1" manualBreakCount="1">
    <brk id="2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8"/>
  <sheetViews>
    <sheetView workbookViewId="0">
      <selection activeCell="A6" sqref="A6"/>
    </sheetView>
  </sheetViews>
  <sheetFormatPr defaultColWidth="9.21875" defaultRowHeight="13.2" x14ac:dyDescent="0.25"/>
  <cols>
    <col min="1" max="1" width="2.77734375" style="5" customWidth="1"/>
    <col min="2" max="2" width="3.77734375" style="5" customWidth="1"/>
    <col min="3" max="3" width="73.44140625" style="5" customWidth="1"/>
    <col min="4" max="4" width="4.77734375" style="5" customWidth="1"/>
    <col min="5" max="5" width="12.21875" style="5" bestFit="1" customWidth="1"/>
    <col min="6" max="6" width="5.21875" style="7" customWidth="1"/>
    <col min="7" max="7" width="2.44140625" style="7" customWidth="1"/>
    <col min="8" max="8" width="10.77734375" style="7" customWidth="1"/>
    <col min="9" max="9" width="0.77734375" style="7" customWidth="1"/>
    <col min="10" max="10" width="15.77734375" style="7" customWidth="1"/>
    <col min="11" max="12" width="2.21875" style="7" customWidth="1"/>
    <col min="13" max="13" width="7.77734375" style="7" customWidth="1"/>
    <col min="14" max="14" width="1.77734375" style="7" customWidth="1"/>
    <col min="15" max="15" width="7.77734375" style="7" customWidth="1"/>
    <col min="16" max="16384" width="9.21875" style="5"/>
  </cols>
  <sheetData>
    <row r="1" spans="1:15" s="11" customFormat="1" ht="86.25" customHeight="1" x14ac:dyDescent="0.25">
      <c r="A1" s="279" t="s">
        <v>155</v>
      </c>
      <c r="B1" s="280"/>
      <c r="C1" s="280"/>
      <c r="D1" s="280"/>
      <c r="E1" s="280"/>
      <c r="F1" s="280"/>
      <c r="G1" s="281"/>
      <c r="H1" s="232"/>
      <c r="I1" s="217"/>
      <c r="J1" s="217"/>
      <c r="K1" s="233"/>
      <c r="L1" s="233"/>
      <c r="M1" s="10"/>
    </row>
    <row r="2" spans="1:15" s="6" customFormat="1" ht="5.0999999999999996" customHeight="1" x14ac:dyDescent="0.25">
      <c r="A2" s="236"/>
      <c r="B2" s="232"/>
      <c r="C2" s="232"/>
      <c r="D2" s="232"/>
      <c r="E2" s="232"/>
      <c r="F2" s="232"/>
      <c r="G2" s="232"/>
      <c r="H2" s="232"/>
      <c r="I2" s="232"/>
      <c r="J2" s="217"/>
      <c r="K2" s="217"/>
      <c r="L2" s="233"/>
      <c r="M2" s="233"/>
      <c r="N2" s="10"/>
      <c r="O2" s="236"/>
    </row>
    <row r="3" spans="1:15" ht="5.0999999999999996" customHeight="1" x14ac:dyDescent="0.25">
      <c r="A3" s="237"/>
      <c r="B3" s="169"/>
      <c r="C3" s="169"/>
      <c r="D3" s="169"/>
      <c r="E3" s="169"/>
      <c r="F3" s="238"/>
      <c r="G3" s="239"/>
      <c r="H3" s="247"/>
      <c r="I3" s="240"/>
      <c r="J3" s="240"/>
      <c r="K3" s="240"/>
      <c r="L3" s="240"/>
      <c r="M3" s="240"/>
      <c r="N3" s="240"/>
      <c r="O3" s="240"/>
    </row>
    <row r="4" spans="1:15" ht="20.100000000000001" customHeight="1" x14ac:dyDescent="0.25">
      <c r="A4" s="241"/>
      <c r="B4" s="242"/>
      <c r="C4" s="282" t="s">
        <v>0</v>
      </c>
      <c r="D4" s="283"/>
      <c r="E4" s="283"/>
      <c r="F4" s="283"/>
      <c r="G4" s="284"/>
      <c r="H4" s="240"/>
      <c r="I4" s="240"/>
      <c r="J4" s="240"/>
      <c r="K4" s="240"/>
      <c r="L4" s="240"/>
      <c r="M4" s="240"/>
      <c r="N4" s="240"/>
      <c r="O4" s="80"/>
    </row>
    <row r="5" spans="1:15" ht="5.0999999999999996" customHeight="1" x14ac:dyDescent="0.25">
      <c r="A5" s="241"/>
      <c r="B5" s="12"/>
      <c r="C5" s="242"/>
      <c r="D5" s="242"/>
      <c r="E5" s="247"/>
      <c r="F5" s="247"/>
      <c r="G5" s="248"/>
      <c r="H5" s="240"/>
      <c r="I5" s="240"/>
      <c r="J5" s="240"/>
      <c r="K5" s="240"/>
      <c r="L5" s="240"/>
      <c r="M5" s="240"/>
      <c r="N5" s="240"/>
      <c r="O5" s="80"/>
    </row>
    <row r="6" spans="1:15" ht="20.100000000000001" customHeight="1" x14ac:dyDescent="0.25">
      <c r="A6" s="241"/>
      <c r="B6" s="12"/>
      <c r="C6" s="171"/>
      <c r="D6" s="242"/>
      <c r="E6" s="247"/>
      <c r="F6" s="247"/>
      <c r="G6" s="248"/>
      <c r="H6" s="240"/>
      <c r="I6" s="240"/>
      <c r="J6" s="240"/>
      <c r="K6" s="240"/>
      <c r="L6" s="240"/>
      <c r="M6" s="240"/>
      <c r="N6" s="240"/>
      <c r="O6" s="80"/>
    </row>
    <row r="7" spans="1:15" ht="10.050000000000001" customHeight="1" x14ac:dyDescent="0.25">
      <c r="A7" s="241"/>
      <c r="B7" s="12"/>
      <c r="C7" s="13" t="s">
        <v>1</v>
      </c>
      <c r="D7" s="242"/>
      <c r="E7" s="247"/>
      <c r="F7" s="247"/>
      <c r="G7" s="248"/>
      <c r="H7" s="240"/>
      <c r="I7" s="240"/>
      <c r="J7" s="240"/>
      <c r="K7" s="240"/>
      <c r="L7" s="240"/>
      <c r="M7" s="240"/>
      <c r="N7" s="240"/>
      <c r="O7" s="80"/>
    </row>
    <row r="8" spans="1:15" ht="5.0999999999999996" customHeight="1" x14ac:dyDescent="0.25">
      <c r="A8" s="241"/>
      <c r="B8" s="12"/>
      <c r="C8" s="14"/>
      <c r="D8" s="242"/>
      <c r="E8" s="247"/>
      <c r="F8" s="247"/>
      <c r="G8" s="248"/>
      <c r="H8" s="240"/>
      <c r="I8" s="240"/>
      <c r="J8" s="240"/>
      <c r="K8" s="240"/>
      <c r="L8" s="240"/>
      <c r="M8" s="240"/>
      <c r="N8" s="240"/>
      <c r="O8" s="80"/>
    </row>
    <row r="9" spans="1:15" ht="20.100000000000001" customHeight="1" x14ac:dyDescent="0.25">
      <c r="A9" s="241"/>
      <c r="B9" s="12"/>
      <c r="C9" s="171"/>
      <c r="D9" s="242"/>
      <c r="E9" s="247"/>
      <c r="F9" s="247"/>
      <c r="G9" s="248"/>
      <c r="H9" s="240"/>
      <c r="I9" s="240"/>
      <c r="J9" s="240"/>
      <c r="K9" s="240"/>
      <c r="L9" s="240"/>
      <c r="M9" s="240"/>
      <c r="N9" s="240"/>
      <c r="O9" s="80"/>
    </row>
    <row r="10" spans="1:15" ht="10.050000000000001" customHeight="1" x14ac:dyDescent="0.25">
      <c r="A10" s="241"/>
      <c r="B10" s="12"/>
      <c r="C10" s="13" t="s">
        <v>2</v>
      </c>
      <c r="D10" s="242"/>
      <c r="E10" s="247"/>
      <c r="F10" s="247"/>
      <c r="G10" s="248"/>
      <c r="H10" s="240"/>
      <c r="I10" s="240"/>
      <c r="J10" s="240"/>
      <c r="K10" s="240"/>
      <c r="L10" s="240"/>
      <c r="M10" s="240"/>
      <c r="N10" s="240"/>
      <c r="O10" s="80"/>
    </row>
    <row r="11" spans="1:15" ht="10.050000000000001" customHeight="1" x14ac:dyDescent="0.25">
      <c r="A11" s="243"/>
      <c r="B11" s="56"/>
      <c r="C11" s="57"/>
      <c r="D11" s="244"/>
      <c r="E11" s="245"/>
      <c r="F11" s="245"/>
      <c r="G11" s="246"/>
      <c r="H11" s="240"/>
      <c r="I11" s="240"/>
      <c r="J11" s="240"/>
      <c r="K11" s="240"/>
      <c r="L11" s="240"/>
      <c r="M11" s="240"/>
      <c r="N11" s="240"/>
      <c r="O11" s="80"/>
    </row>
    <row r="12" spans="1:15" ht="10.050000000000001" customHeight="1" x14ac:dyDescent="0.25">
      <c r="A12" s="242"/>
      <c r="B12" s="12"/>
      <c r="C12" s="13"/>
      <c r="D12" s="242"/>
      <c r="E12" s="247"/>
      <c r="F12" s="247"/>
      <c r="G12" s="247"/>
      <c r="H12" s="240"/>
      <c r="I12" s="240"/>
      <c r="J12" s="240"/>
      <c r="K12" s="240"/>
      <c r="L12" s="240"/>
      <c r="M12" s="240"/>
      <c r="N12" s="240"/>
      <c r="O12" s="80"/>
    </row>
    <row r="13" spans="1:15" ht="5.0999999999999996" customHeight="1" x14ac:dyDescent="0.25">
      <c r="A13" s="237"/>
      <c r="B13" s="58"/>
      <c r="C13" s="169"/>
      <c r="D13" s="169"/>
      <c r="E13" s="238"/>
      <c r="F13" s="238"/>
      <c r="G13" s="239"/>
      <c r="H13" s="240"/>
      <c r="I13" s="240"/>
      <c r="J13" s="240"/>
      <c r="K13" s="240"/>
      <c r="L13" s="240"/>
      <c r="M13" s="240"/>
      <c r="N13" s="240"/>
      <c r="O13" s="80"/>
    </row>
    <row r="14" spans="1:15" ht="20.100000000000001" customHeight="1" x14ac:dyDescent="0.25">
      <c r="A14" s="241"/>
      <c r="B14" s="242"/>
      <c r="C14" s="285" t="s">
        <v>3</v>
      </c>
      <c r="D14" s="286"/>
      <c r="E14" s="286"/>
      <c r="F14" s="286"/>
      <c r="G14" s="287"/>
      <c r="H14" s="240"/>
      <c r="I14" s="240"/>
      <c r="J14" s="240"/>
      <c r="K14" s="240"/>
      <c r="L14" s="240"/>
      <c r="M14" s="240"/>
      <c r="N14" s="240"/>
      <c r="O14" s="80"/>
    </row>
    <row r="15" spans="1:15" ht="5.0999999999999996" customHeight="1" x14ac:dyDescent="0.25">
      <c r="A15" s="241"/>
      <c r="B15" s="12"/>
      <c r="C15" s="242"/>
      <c r="D15" s="242"/>
      <c r="E15" s="247"/>
      <c r="F15" s="247"/>
      <c r="G15" s="248"/>
      <c r="H15" s="240"/>
      <c r="I15" s="240"/>
      <c r="J15" s="240"/>
      <c r="K15" s="240"/>
      <c r="L15" s="240"/>
      <c r="M15" s="240"/>
      <c r="N15" s="240"/>
      <c r="O15" s="80"/>
    </row>
    <row r="16" spans="1:15" s="18" customFormat="1" ht="27" customHeight="1" x14ac:dyDescent="0.25">
      <c r="A16" s="21"/>
      <c r="B16" s="109"/>
      <c r="C16" s="85"/>
      <c r="D16" s="86"/>
      <c r="E16" s="84"/>
      <c r="F16" s="106"/>
      <c r="G16" s="26"/>
      <c r="H16" s="27"/>
      <c r="I16" s="27"/>
      <c r="J16" s="28"/>
      <c r="K16" s="29"/>
      <c r="L16" s="29"/>
      <c r="M16" s="27"/>
      <c r="N16" s="27"/>
      <c r="O16" s="28"/>
    </row>
    <row r="17" spans="1:15" s="18" customFormat="1" ht="27" customHeight="1" x14ac:dyDescent="0.25">
      <c r="A17" s="21"/>
      <c r="B17" s="291" t="s">
        <v>78</v>
      </c>
      <c r="C17" s="292"/>
      <c r="D17" s="86"/>
      <c r="E17" s="84"/>
      <c r="F17" s="83"/>
      <c r="G17" s="26"/>
      <c r="H17" s="27"/>
      <c r="I17" s="27"/>
      <c r="J17" s="28"/>
      <c r="K17" s="29"/>
      <c r="L17" s="29"/>
      <c r="M17" s="27"/>
      <c r="N17" s="27"/>
      <c r="O17" s="28"/>
    </row>
    <row r="18" spans="1:15" s="18" customFormat="1" ht="27" customHeight="1" x14ac:dyDescent="0.25">
      <c r="A18" s="21"/>
      <c r="B18" s="22"/>
      <c r="C18" s="23" t="s">
        <v>17</v>
      </c>
      <c r="D18" s="24"/>
      <c r="E18" s="173"/>
      <c r="F18" s="25" t="s">
        <v>6</v>
      </c>
      <c r="G18" s="26"/>
      <c r="H18" s="27"/>
      <c r="I18" s="27"/>
      <c r="J18" s="28"/>
      <c r="K18" s="29"/>
      <c r="L18" s="29"/>
      <c r="M18" s="27"/>
      <c r="N18" s="27"/>
      <c r="O18" s="28"/>
    </row>
    <row r="19" spans="1:15" s="18" customFormat="1" ht="27" customHeight="1" x14ac:dyDescent="0.25">
      <c r="A19" s="21"/>
      <c r="B19" s="22"/>
      <c r="C19" s="23" t="s">
        <v>7</v>
      </c>
      <c r="D19" s="24"/>
      <c r="E19" s="173"/>
      <c r="F19" s="25" t="s">
        <v>6</v>
      </c>
      <c r="G19" s="26"/>
      <c r="H19" s="27"/>
      <c r="I19" s="27"/>
      <c r="J19" s="28"/>
      <c r="K19" s="29"/>
      <c r="L19" s="29"/>
      <c r="M19" s="27"/>
      <c r="N19" s="27"/>
      <c r="O19" s="28"/>
    </row>
    <row r="20" spans="1:15" s="18" customFormat="1" ht="27" customHeight="1" x14ac:dyDescent="0.25">
      <c r="A20" s="21"/>
      <c r="B20" s="22"/>
      <c r="C20" s="23" t="s">
        <v>8</v>
      </c>
      <c r="D20" s="24"/>
      <c r="E20" s="173"/>
      <c r="F20" s="25" t="s">
        <v>6</v>
      </c>
      <c r="G20" s="26"/>
      <c r="H20" s="27"/>
      <c r="I20" s="27"/>
      <c r="J20" s="28"/>
      <c r="K20" s="29"/>
      <c r="L20" s="29"/>
      <c r="M20" s="27"/>
      <c r="N20" s="27"/>
      <c r="O20" s="28"/>
    </row>
    <row r="21" spans="1:15" s="18" customFormat="1" ht="27" customHeight="1" x14ac:dyDescent="0.25">
      <c r="A21" s="21"/>
      <c r="B21" s="22"/>
      <c r="C21" s="23" t="s">
        <v>9</v>
      </c>
      <c r="D21" s="24"/>
      <c r="E21" s="173"/>
      <c r="F21" s="25" t="s">
        <v>6</v>
      </c>
      <c r="G21" s="26"/>
      <c r="H21" s="27"/>
      <c r="I21" s="27"/>
      <c r="J21" s="28"/>
      <c r="K21" s="29"/>
      <c r="L21" s="29"/>
      <c r="M21" s="27"/>
      <c r="N21" s="27"/>
      <c r="O21" s="28"/>
    </row>
    <row r="22" spans="1:15" s="18" customFormat="1" ht="27" customHeight="1" x14ac:dyDescent="0.25">
      <c r="A22" s="21"/>
      <c r="B22" s="9"/>
      <c r="C22" s="34" t="s">
        <v>10</v>
      </c>
      <c r="D22" s="24"/>
      <c r="E22" s="173"/>
      <c r="F22" s="25" t="s">
        <v>6</v>
      </c>
      <c r="G22" s="26"/>
      <c r="H22" s="27"/>
      <c r="I22" s="27"/>
      <c r="J22" s="28"/>
      <c r="K22" s="29"/>
      <c r="L22" s="29"/>
      <c r="M22" s="27"/>
      <c r="N22" s="27"/>
      <c r="O22" s="28"/>
    </row>
    <row r="23" spans="1:15" s="18" customFormat="1" ht="27" customHeight="1" x14ac:dyDescent="0.25">
      <c r="A23" s="21"/>
      <c r="B23" s="9"/>
      <c r="C23" s="23" t="s">
        <v>11</v>
      </c>
      <c r="D23" s="24"/>
      <c r="E23" s="173"/>
      <c r="F23" s="25" t="s">
        <v>6</v>
      </c>
      <c r="G23" s="26"/>
      <c r="H23" s="27"/>
      <c r="I23" s="27"/>
      <c r="J23" s="28"/>
      <c r="K23" s="29"/>
      <c r="L23" s="29"/>
      <c r="M23" s="27"/>
      <c r="N23" s="27"/>
      <c r="O23" s="28"/>
    </row>
    <row r="24" spans="1:15" s="18" customFormat="1" ht="27" customHeight="1" x14ac:dyDescent="0.25">
      <c r="A24" s="21"/>
      <c r="B24" s="9"/>
      <c r="C24" s="34" t="s">
        <v>12</v>
      </c>
      <c r="D24" s="24"/>
      <c r="E24" s="173"/>
      <c r="F24" s="25" t="s">
        <v>6</v>
      </c>
      <c r="G24" s="26"/>
      <c r="H24" s="27"/>
      <c r="I24" s="27"/>
      <c r="J24" s="28"/>
      <c r="K24" s="29"/>
      <c r="L24" s="29"/>
      <c r="M24" s="27"/>
      <c r="N24" s="27"/>
      <c r="O24" s="28"/>
    </row>
    <row r="25" spans="1:15" s="18" customFormat="1" ht="27" customHeight="1" x14ac:dyDescent="0.25">
      <c r="A25" s="21"/>
      <c r="B25" s="9"/>
      <c r="C25" s="34" t="s">
        <v>13</v>
      </c>
      <c r="D25" s="24"/>
      <c r="E25" s="173"/>
      <c r="F25" s="25" t="s">
        <v>6</v>
      </c>
      <c r="G25" s="26"/>
      <c r="H25" s="27"/>
      <c r="I25" s="27"/>
      <c r="J25" s="28"/>
      <c r="K25" s="29"/>
      <c r="L25" s="29"/>
      <c r="M25" s="27"/>
      <c r="N25" s="27"/>
      <c r="O25" s="28"/>
    </row>
    <row r="26" spans="1:15" s="18" customFormat="1" ht="27" customHeight="1" x14ac:dyDescent="0.25">
      <c r="A26" s="21"/>
      <c r="B26" s="291" t="s">
        <v>79</v>
      </c>
      <c r="C26" s="293"/>
      <c r="D26" s="24" t="s">
        <v>15</v>
      </c>
      <c r="E26" s="134">
        <f>SUM(E18:E25)</f>
        <v>0</v>
      </c>
      <c r="F26" s="25" t="s">
        <v>6</v>
      </c>
      <c r="G26" s="26"/>
      <c r="H26" s="27"/>
      <c r="I26" s="27"/>
      <c r="J26" s="28"/>
      <c r="K26" s="29"/>
      <c r="L26" s="29"/>
      <c r="M26" s="27"/>
      <c r="N26" s="27"/>
      <c r="O26" s="28"/>
    </row>
    <row r="27" spans="1:15" s="18" customFormat="1" ht="27" customHeight="1" x14ac:dyDescent="0.25">
      <c r="A27" s="21"/>
      <c r="B27" s="128"/>
      <c r="C27" s="123"/>
      <c r="D27" s="129"/>
      <c r="E27" s="125"/>
      <c r="F27" s="131"/>
      <c r="G27" s="26"/>
      <c r="H27" s="27"/>
      <c r="I27" s="27"/>
      <c r="J27" s="28"/>
      <c r="K27" s="29"/>
      <c r="L27" s="29"/>
      <c r="M27" s="27"/>
      <c r="N27" s="27"/>
      <c r="O27" s="28"/>
    </row>
    <row r="28" spans="1:15" s="18" customFormat="1" ht="27" customHeight="1" x14ac:dyDescent="0.25">
      <c r="A28" s="21"/>
      <c r="B28" s="127"/>
      <c r="C28" s="124"/>
      <c r="D28" s="130"/>
      <c r="E28" s="126"/>
      <c r="F28" s="132"/>
      <c r="G28" s="26"/>
      <c r="H28" s="27"/>
      <c r="I28" s="27"/>
      <c r="J28" s="28"/>
      <c r="K28" s="29"/>
      <c r="L28" s="29"/>
      <c r="M28" s="27"/>
      <c r="N28" s="27"/>
      <c r="O28" s="28"/>
    </row>
    <row r="29" spans="1:15" s="18" customFormat="1" ht="27" customHeight="1" x14ac:dyDescent="0.25">
      <c r="A29" s="21"/>
      <c r="B29" s="291" t="s">
        <v>80</v>
      </c>
      <c r="C29" s="292"/>
      <c r="D29" s="86"/>
      <c r="E29" s="84"/>
      <c r="F29" s="83"/>
      <c r="G29" s="26"/>
      <c r="H29" s="27"/>
      <c r="I29" s="27"/>
      <c r="J29" s="28"/>
      <c r="K29" s="29"/>
      <c r="L29" s="29"/>
      <c r="M29" s="27"/>
      <c r="N29" s="27"/>
      <c r="O29" s="28"/>
    </row>
    <row r="30" spans="1:15" s="18" customFormat="1" ht="27" customHeight="1" x14ac:dyDescent="0.25">
      <c r="A30" s="21"/>
      <c r="B30" s="22"/>
      <c r="C30" s="23" t="s">
        <v>5</v>
      </c>
      <c r="D30" s="24"/>
      <c r="E30" s="173"/>
      <c r="F30" s="25" t="s">
        <v>6</v>
      </c>
      <c r="G30" s="26"/>
      <c r="H30" s="27"/>
      <c r="I30" s="27"/>
      <c r="J30" s="28"/>
      <c r="K30" s="29"/>
      <c r="L30" s="29"/>
      <c r="M30" s="27"/>
      <c r="N30" s="27"/>
      <c r="O30" s="28"/>
    </row>
    <row r="31" spans="1:15" s="18" customFormat="1" ht="27" customHeight="1" x14ac:dyDescent="0.25">
      <c r="A31" s="21"/>
      <c r="B31" s="22"/>
      <c r="C31" s="23" t="s">
        <v>7</v>
      </c>
      <c r="D31" s="24"/>
      <c r="E31" s="173"/>
      <c r="F31" s="25" t="s">
        <v>6</v>
      </c>
      <c r="G31" s="26"/>
      <c r="H31" s="27"/>
      <c r="I31" s="27"/>
      <c r="J31" s="28"/>
      <c r="K31" s="29"/>
      <c r="L31" s="29"/>
      <c r="M31" s="27"/>
      <c r="N31" s="27"/>
      <c r="O31" s="28"/>
    </row>
    <row r="32" spans="1:15" s="18" customFormat="1" ht="27" customHeight="1" x14ac:dyDescent="0.25">
      <c r="A32" s="21"/>
      <c r="B32" s="22"/>
      <c r="C32" s="23" t="s">
        <v>8</v>
      </c>
      <c r="D32" s="24"/>
      <c r="E32" s="173"/>
      <c r="F32" s="25" t="s">
        <v>6</v>
      </c>
      <c r="G32" s="26"/>
      <c r="H32" s="27"/>
      <c r="I32" s="27"/>
      <c r="J32" s="28"/>
      <c r="K32" s="29"/>
      <c r="L32" s="29"/>
      <c r="M32" s="27"/>
      <c r="N32" s="27"/>
      <c r="O32" s="28"/>
    </row>
    <row r="33" spans="1:15" s="18" customFormat="1" ht="27" customHeight="1" x14ac:dyDescent="0.25">
      <c r="A33" s="21"/>
      <c r="B33" s="22"/>
      <c r="C33" s="23" t="s">
        <v>9</v>
      </c>
      <c r="D33" s="24"/>
      <c r="E33" s="173"/>
      <c r="F33" s="25" t="s">
        <v>6</v>
      </c>
      <c r="G33" s="26"/>
      <c r="H33" s="27"/>
      <c r="I33" s="27"/>
      <c r="J33" s="28"/>
      <c r="K33" s="29"/>
      <c r="L33" s="29"/>
      <c r="M33" s="27"/>
      <c r="N33" s="27"/>
      <c r="O33" s="28"/>
    </row>
    <row r="34" spans="1:15" s="18" customFormat="1" ht="27" customHeight="1" x14ac:dyDescent="0.25">
      <c r="A34" s="21"/>
      <c r="B34" s="9"/>
      <c r="C34" s="34" t="s">
        <v>10</v>
      </c>
      <c r="D34" s="24"/>
      <c r="E34" s="173"/>
      <c r="F34" s="25" t="s">
        <v>6</v>
      </c>
      <c r="G34" s="26"/>
      <c r="H34" s="27"/>
      <c r="I34" s="27"/>
      <c r="J34" s="28"/>
      <c r="K34" s="29"/>
      <c r="L34" s="29"/>
      <c r="M34" s="27"/>
      <c r="N34" s="27"/>
      <c r="O34" s="28"/>
    </row>
    <row r="35" spans="1:15" s="18" customFormat="1" ht="27" customHeight="1" x14ac:dyDescent="0.25">
      <c r="A35" s="21"/>
      <c r="B35" s="9"/>
      <c r="C35" s="23" t="s">
        <v>11</v>
      </c>
      <c r="D35" s="24"/>
      <c r="E35" s="173"/>
      <c r="F35" s="25" t="s">
        <v>6</v>
      </c>
      <c r="G35" s="26"/>
      <c r="H35" s="27"/>
      <c r="I35" s="27"/>
      <c r="J35" s="28"/>
      <c r="K35" s="29"/>
      <c r="L35" s="29"/>
      <c r="M35" s="27"/>
      <c r="N35" s="27"/>
      <c r="O35" s="28"/>
    </row>
    <row r="36" spans="1:15" s="18" customFormat="1" ht="27" customHeight="1" x14ac:dyDescent="0.25">
      <c r="A36" s="21"/>
      <c r="B36" s="9"/>
      <c r="C36" s="34" t="s">
        <v>12</v>
      </c>
      <c r="D36" s="24"/>
      <c r="E36" s="173"/>
      <c r="F36" s="25" t="s">
        <v>6</v>
      </c>
      <c r="G36" s="26"/>
      <c r="H36" s="27"/>
      <c r="I36" s="27"/>
      <c r="J36" s="28"/>
      <c r="K36" s="29"/>
      <c r="L36" s="29"/>
      <c r="M36" s="27"/>
      <c r="N36" s="27"/>
      <c r="O36" s="28"/>
    </row>
    <row r="37" spans="1:15" s="18" customFormat="1" ht="27" customHeight="1" x14ac:dyDescent="0.25">
      <c r="A37" s="21"/>
      <c r="B37" s="9"/>
      <c r="C37" s="34" t="s">
        <v>13</v>
      </c>
      <c r="D37" s="24"/>
      <c r="E37" s="173"/>
      <c r="F37" s="25" t="s">
        <v>6</v>
      </c>
      <c r="G37" s="26"/>
      <c r="H37" s="27"/>
      <c r="I37" s="27"/>
      <c r="J37" s="28"/>
      <c r="K37" s="29"/>
      <c r="L37" s="29"/>
      <c r="M37" s="27"/>
      <c r="N37" s="27"/>
      <c r="O37" s="28"/>
    </row>
    <row r="38" spans="1:15" s="18" customFormat="1" ht="27" customHeight="1" x14ac:dyDescent="0.25">
      <c r="A38" s="21"/>
      <c r="B38" s="291" t="s">
        <v>81</v>
      </c>
      <c r="C38" s="293"/>
      <c r="D38" s="24" t="s">
        <v>19</v>
      </c>
      <c r="E38" s="134">
        <f>SUM(E30:E37)</f>
        <v>0</v>
      </c>
      <c r="F38" s="25" t="s">
        <v>6</v>
      </c>
      <c r="G38" s="26"/>
      <c r="H38" s="27"/>
      <c r="I38" s="27"/>
      <c r="J38" s="28"/>
      <c r="K38" s="29"/>
      <c r="L38" s="29"/>
      <c r="M38" s="27"/>
      <c r="N38" s="27"/>
      <c r="O38" s="28"/>
    </row>
    <row r="39" spans="1:15" s="18" customFormat="1" ht="27" customHeight="1" x14ac:dyDescent="0.25">
      <c r="A39" s="21"/>
      <c r="B39" s="107"/>
      <c r="C39" s="85"/>
      <c r="D39" s="86"/>
      <c r="E39" s="84"/>
      <c r="F39" s="106"/>
      <c r="G39" s="26"/>
      <c r="H39" s="27"/>
      <c r="I39" s="27"/>
      <c r="J39" s="28"/>
      <c r="K39" s="29"/>
      <c r="L39" s="29"/>
      <c r="M39" s="27"/>
      <c r="N39" s="27"/>
      <c r="O39" s="28"/>
    </row>
    <row r="40" spans="1:15" s="18" customFormat="1" ht="27" customHeight="1" x14ac:dyDescent="0.25">
      <c r="A40" s="21"/>
      <c r="B40" s="291" t="s">
        <v>82</v>
      </c>
      <c r="C40" s="292"/>
      <c r="D40" s="86"/>
      <c r="E40" s="84"/>
      <c r="F40" s="83"/>
      <c r="G40" s="26"/>
      <c r="H40" s="27"/>
      <c r="I40" s="27"/>
      <c r="J40" s="28"/>
      <c r="K40" s="29"/>
      <c r="L40" s="29"/>
      <c r="M40" s="27"/>
      <c r="N40" s="27"/>
      <c r="O40" s="28"/>
    </row>
    <row r="41" spans="1:15" s="18" customFormat="1" ht="27" customHeight="1" x14ac:dyDescent="0.25">
      <c r="A41" s="21"/>
      <c r="B41" s="218"/>
      <c r="C41" s="23" t="s">
        <v>5</v>
      </c>
      <c r="D41" s="24"/>
      <c r="E41" s="173"/>
      <c r="F41" s="25" t="s">
        <v>6</v>
      </c>
      <c r="G41" s="26"/>
      <c r="H41" s="27"/>
      <c r="I41" s="27"/>
      <c r="J41" s="28"/>
      <c r="K41" s="29"/>
      <c r="L41" s="29"/>
      <c r="M41" s="27"/>
      <c r="N41" s="27"/>
      <c r="O41" s="28"/>
    </row>
    <row r="42" spans="1:15" s="18" customFormat="1" ht="27" customHeight="1" x14ac:dyDescent="0.25">
      <c r="A42" s="21"/>
      <c r="B42" s="22"/>
      <c r="C42" s="23" t="s">
        <v>7</v>
      </c>
      <c r="D42" s="24"/>
      <c r="E42" s="173"/>
      <c r="F42" s="25" t="s">
        <v>6</v>
      </c>
      <c r="G42" s="26"/>
      <c r="H42" s="27"/>
      <c r="I42" s="27"/>
      <c r="J42" s="28"/>
      <c r="K42" s="29"/>
      <c r="L42" s="29"/>
      <c r="M42" s="27"/>
      <c r="N42" s="27"/>
      <c r="O42" s="28"/>
    </row>
    <row r="43" spans="1:15" s="18" customFormat="1" ht="27" customHeight="1" x14ac:dyDescent="0.25">
      <c r="A43" s="21"/>
      <c r="B43" s="22"/>
      <c r="C43" s="23" t="s">
        <v>8</v>
      </c>
      <c r="D43" s="24"/>
      <c r="E43" s="173"/>
      <c r="F43" s="25" t="s">
        <v>6</v>
      </c>
      <c r="G43" s="26"/>
      <c r="H43" s="27"/>
      <c r="I43" s="27"/>
      <c r="J43" s="28"/>
      <c r="K43" s="29"/>
      <c r="L43" s="29"/>
      <c r="M43" s="27"/>
      <c r="N43" s="27"/>
      <c r="O43" s="28"/>
    </row>
    <row r="44" spans="1:15" s="18" customFormat="1" ht="27" customHeight="1" x14ac:dyDescent="0.25">
      <c r="A44" s="21"/>
      <c r="B44" s="22"/>
      <c r="C44" s="23" t="s">
        <v>9</v>
      </c>
      <c r="D44" s="24"/>
      <c r="E44" s="173"/>
      <c r="F44" s="25" t="s">
        <v>6</v>
      </c>
      <c r="G44" s="26"/>
      <c r="H44" s="27"/>
      <c r="I44" s="27"/>
      <c r="J44" s="28"/>
      <c r="K44" s="29"/>
      <c r="L44" s="29"/>
      <c r="M44" s="27"/>
      <c r="N44" s="27"/>
      <c r="O44" s="28"/>
    </row>
    <row r="45" spans="1:15" s="18" customFormat="1" ht="27" customHeight="1" x14ac:dyDescent="0.25">
      <c r="A45" s="21"/>
      <c r="B45" s="22"/>
      <c r="C45" s="34" t="s">
        <v>10</v>
      </c>
      <c r="D45" s="24"/>
      <c r="E45" s="173"/>
      <c r="F45" s="25" t="s">
        <v>6</v>
      </c>
      <c r="G45" s="26"/>
      <c r="H45" s="27"/>
      <c r="I45" s="27"/>
      <c r="J45" s="28"/>
      <c r="K45" s="29"/>
      <c r="L45" s="29"/>
      <c r="M45" s="27"/>
      <c r="N45" s="27"/>
      <c r="O45" s="28"/>
    </row>
    <row r="46" spans="1:15" s="18" customFormat="1" ht="27" customHeight="1" x14ac:dyDescent="0.25">
      <c r="A46" s="21"/>
      <c r="B46" s="22"/>
      <c r="C46" s="23" t="s">
        <v>11</v>
      </c>
      <c r="D46" s="24"/>
      <c r="E46" s="173"/>
      <c r="F46" s="25" t="s">
        <v>6</v>
      </c>
      <c r="G46" s="26"/>
      <c r="H46" s="27"/>
      <c r="I46" s="27"/>
      <c r="J46" s="28"/>
      <c r="K46" s="29"/>
      <c r="L46" s="29"/>
      <c r="M46" s="27"/>
      <c r="N46" s="27"/>
      <c r="O46" s="28"/>
    </row>
    <row r="47" spans="1:15" s="18" customFormat="1" ht="27" customHeight="1" x14ac:dyDescent="0.25">
      <c r="A47" s="21"/>
      <c r="B47" s="22"/>
      <c r="C47" s="34" t="s">
        <v>12</v>
      </c>
      <c r="D47" s="24"/>
      <c r="E47" s="173"/>
      <c r="F47" s="25" t="s">
        <v>6</v>
      </c>
      <c r="G47" s="26"/>
      <c r="H47" s="27"/>
      <c r="I47" s="27"/>
      <c r="J47" s="28"/>
      <c r="K47" s="29"/>
      <c r="L47" s="29"/>
      <c r="M47" s="27"/>
      <c r="N47" s="27"/>
      <c r="O47" s="28"/>
    </row>
    <row r="48" spans="1:15" s="18" customFormat="1" ht="27" customHeight="1" x14ac:dyDescent="0.25">
      <c r="A48" s="21"/>
      <c r="B48" s="22"/>
      <c r="C48" s="34" t="s">
        <v>13</v>
      </c>
      <c r="D48" s="24"/>
      <c r="E48" s="173"/>
      <c r="F48" s="25" t="s">
        <v>6</v>
      </c>
      <c r="G48" s="26"/>
      <c r="H48" s="27"/>
      <c r="I48" s="27"/>
      <c r="J48" s="28"/>
      <c r="K48" s="29"/>
      <c r="L48" s="29"/>
      <c r="M48" s="27"/>
      <c r="N48" s="27"/>
      <c r="O48" s="28"/>
    </row>
    <row r="49" spans="1:15" s="18" customFormat="1" ht="27" customHeight="1" x14ac:dyDescent="0.25">
      <c r="A49" s="21"/>
      <c r="B49" s="291" t="s">
        <v>83</v>
      </c>
      <c r="C49" s="292"/>
      <c r="D49" s="24" t="s">
        <v>21</v>
      </c>
      <c r="E49" s="134">
        <f>SUM(E41:E48)</f>
        <v>0</v>
      </c>
      <c r="F49" s="25" t="s">
        <v>6</v>
      </c>
      <c r="G49" s="26"/>
      <c r="H49" s="27"/>
      <c r="I49" s="27"/>
      <c r="J49" s="28"/>
      <c r="K49" s="29"/>
      <c r="L49" s="29"/>
      <c r="M49" s="27"/>
      <c r="N49" s="27"/>
      <c r="O49" s="28"/>
    </row>
    <row r="50" spans="1:15" s="20" customFormat="1" ht="16.5" customHeight="1" x14ac:dyDescent="0.25">
      <c r="A50" s="15"/>
      <c r="B50" s="108"/>
      <c r="C50" s="91"/>
      <c r="D50" s="89"/>
      <c r="E50" s="135"/>
      <c r="F50" s="91"/>
      <c r="G50" s="32"/>
      <c r="H50" s="27"/>
      <c r="I50" s="27"/>
      <c r="J50" s="27"/>
      <c r="K50" s="27"/>
      <c r="L50" s="27"/>
      <c r="M50" s="27"/>
      <c r="N50" s="27"/>
      <c r="O50" s="27"/>
    </row>
    <row r="51" spans="1:15" s="20" customFormat="1" ht="5.0999999999999996" customHeight="1" x14ac:dyDescent="0.25">
      <c r="A51" s="15"/>
      <c r="B51" s="103"/>
      <c r="C51" s="91"/>
      <c r="D51" s="104"/>
      <c r="E51" s="135"/>
      <c r="F51" s="105"/>
      <c r="G51" s="35"/>
      <c r="H51" s="27"/>
      <c r="I51" s="27"/>
      <c r="J51" s="28"/>
      <c r="K51" s="36"/>
      <c r="L51" s="36"/>
      <c r="M51" s="27"/>
      <c r="N51" s="27"/>
      <c r="O51" s="28"/>
    </row>
    <row r="52" spans="1:15" s="41" customFormat="1" ht="16.5" customHeight="1" x14ac:dyDescent="0.25">
      <c r="A52" s="40"/>
      <c r="B52" s="93" t="s">
        <v>22</v>
      </c>
      <c r="C52" s="92"/>
      <c r="D52" s="98" t="s">
        <v>23</v>
      </c>
      <c r="E52" s="136">
        <f>+E26+E38+E49</f>
        <v>0</v>
      </c>
      <c r="F52" s="99" t="s">
        <v>6</v>
      </c>
      <c r="G52" s="35"/>
      <c r="H52" s="27"/>
      <c r="I52" s="27"/>
      <c r="J52" s="28"/>
      <c r="K52" s="36"/>
      <c r="L52" s="36"/>
      <c r="M52" s="27"/>
      <c r="N52" s="27"/>
      <c r="O52" s="28"/>
    </row>
    <row r="53" spans="1:15" s="20" customFormat="1" ht="8.1" customHeight="1" x14ac:dyDescent="0.3">
      <c r="A53" s="15"/>
      <c r="B53" s="94"/>
      <c r="C53" s="97"/>
      <c r="D53" s="97"/>
      <c r="E53" s="137" t="s">
        <v>84</v>
      </c>
      <c r="F53" s="96"/>
      <c r="G53" s="26"/>
      <c r="H53" s="17"/>
      <c r="I53" s="18"/>
      <c r="J53" s="18"/>
      <c r="K53" s="42"/>
      <c r="L53" s="42"/>
      <c r="M53" s="18"/>
      <c r="N53" s="18"/>
      <c r="O53" s="18"/>
    </row>
    <row r="54" spans="1:15" s="20" customFormat="1" ht="8.1" customHeight="1" x14ac:dyDescent="0.25">
      <c r="A54" s="15"/>
      <c r="B54" s="43"/>
      <c r="C54" s="43"/>
      <c r="D54" s="43"/>
      <c r="E54" s="138"/>
      <c r="F54" s="43"/>
      <c r="G54" s="44"/>
      <c r="H54" s="43"/>
    </row>
    <row r="55" spans="1:15" s="20" customFormat="1" ht="8.1" customHeight="1" x14ac:dyDescent="0.25">
      <c r="A55" s="15"/>
      <c r="B55" s="43"/>
      <c r="C55" s="43"/>
      <c r="D55" s="43"/>
      <c r="E55" s="138"/>
      <c r="F55" s="43"/>
      <c r="G55" s="44"/>
      <c r="H55" s="43"/>
    </row>
    <row r="56" spans="1:15" s="20" customFormat="1" ht="26.25" customHeight="1" x14ac:dyDescent="0.25">
      <c r="A56" s="15"/>
      <c r="B56" s="43"/>
      <c r="C56" s="43" t="s">
        <v>85</v>
      </c>
      <c r="D56" s="43"/>
      <c r="E56" s="43"/>
      <c r="F56" s="43"/>
      <c r="G56" s="44"/>
      <c r="H56" s="43"/>
    </row>
    <row r="57" spans="1:15" s="20" customFormat="1" ht="16.5" customHeight="1" x14ac:dyDescent="0.25">
      <c r="A57" s="15"/>
      <c r="B57" s="218" t="s">
        <v>25</v>
      </c>
      <c r="C57" s="38"/>
      <c r="D57" s="30"/>
      <c r="E57" s="37"/>
      <c r="F57" s="31"/>
      <c r="G57" s="44"/>
      <c r="H57" s="43"/>
    </row>
    <row r="58" spans="1:15" s="18" customFormat="1" ht="16.5" customHeight="1" x14ac:dyDescent="0.25">
      <c r="A58" s="21"/>
      <c r="B58" s="45"/>
      <c r="C58" s="46" t="s">
        <v>86</v>
      </c>
      <c r="D58" s="24" t="s">
        <v>27</v>
      </c>
      <c r="E58" s="174"/>
      <c r="F58" s="47" t="s">
        <v>28</v>
      </c>
      <c r="G58" s="26"/>
      <c r="H58" s="48"/>
      <c r="I58" s="48"/>
      <c r="J58" s="48"/>
      <c r="K58" s="29"/>
      <c r="L58" s="29"/>
      <c r="M58" s="48"/>
      <c r="N58" s="48"/>
      <c r="O58" s="48"/>
    </row>
    <row r="59" spans="1:15" s="18" customFormat="1" ht="16.5" customHeight="1" x14ac:dyDescent="0.25">
      <c r="A59" s="21"/>
      <c r="B59" s="45"/>
      <c r="C59" s="46" t="s">
        <v>87</v>
      </c>
      <c r="D59" s="24" t="s">
        <v>30</v>
      </c>
      <c r="E59" s="174"/>
      <c r="F59" s="47" t="s">
        <v>28</v>
      </c>
      <c r="G59" s="26"/>
      <c r="H59" s="48"/>
      <c r="I59" s="48"/>
      <c r="J59" s="48"/>
      <c r="K59" s="29"/>
      <c r="L59" s="29"/>
      <c r="M59" s="48"/>
      <c r="N59" s="48"/>
      <c r="O59" s="48"/>
    </row>
    <row r="60" spans="1:15" s="18" customFormat="1" ht="16.5" customHeight="1" x14ac:dyDescent="0.25">
      <c r="A60" s="21"/>
      <c r="B60" s="45"/>
      <c r="C60" s="46" t="s">
        <v>88</v>
      </c>
      <c r="D60" s="24" t="s">
        <v>32</v>
      </c>
      <c r="E60" s="174"/>
      <c r="F60" s="47" t="s">
        <v>28</v>
      </c>
      <c r="G60" s="26"/>
      <c r="H60" s="48"/>
      <c r="I60" s="48"/>
      <c r="J60" s="48"/>
      <c r="K60" s="29"/>
      <c r="L60" s="29"/>
      <c r="M60" s="48"/>
      <c r="N60" s="48"/>
      <c r="O60" s="48"/>
    </row>
    <row r="61" spans="1:15" s="18" customFormat="1" ht="16.5" customHeight="1" x14ac:dyDescent="0.25">
      <c r="A61" s="21"/>
      <c r="B61" s="45"/>
      <c r="C61" s="46" t="s">
        <v>89</v>
      </c>
      <c r="D61" s="24" t="s">
        <v>34</v>
      </c>
      <c r="E61" s="174"/>
      <c r="F61" s="47" t="s">
        <v>28</v>
      </c>
      <c r="G61" s="26"/>
      <c r="H61" s="48"/>
      <c r="I61" s="48"/>
      <c r="J61" s="48"/>
      <c r="K61" s="29"/>
      <c r="L61" s="29"/>
      <c r="M61" s="48"/>
      <c r="N61" s="48"/>
      <c r="O61" s="48"/>
    </row>
    <row r="62" spans="1:15" s="18" customFormat="1" ht="16.5" customHeight="1" x14ac:dyDescent="0.25">
      <c r="A62" s="21"/>
      <c r="B62" s="45"/>
      <c r="C62" s="46" t="s">
        <v>90</v>
      </c>
      <c r="D62" s="24" t="s">
        <v>36</v>
      </c>
      <c r="E62" s="174"/>
      <c r="F62" s="47" t="s">
        <v>28</v>
      </c>
      <c r="G62" s="26"/>
      <c r="H62" s="48"/>
      <c r="I62" s="48"/>
      <c r="J62" s="48"/>
      <c r="K62" s="29"/>
      <c r="L62" s="29"/>
      <c r="M62" s="48"/>
      <c r="N62" s="48"/>
      <c r="O62" s="48"/>
    </row>
    <row r="63" spans="1:15" s="18" customFormat="1" ht="16.5" customHeight="1" x14ac:dyDescent="0.25">
      <c r="A63" s="21"/>
      <c r="B63" s="45"/>
      <c r="C63" s="46" t="s">
        <v>91</v>
      </c>
      <c r="D63" s="24" t="s">
        <v>38</v>
      </c>
      <c r="E63" s="174"/>
      <c r="F63" s="47" t="s">
        <v>28</v>
      </c>
      <c r="G63" s="26"/>
      <c r="H63" s="48"/>
      <c r="I63" s="48"/>
      <c r="J63" s="48"/>
      <c r="K63" s="29"/>
      <c r="L63" s="29"/>
      <c r="M63" s="48"/>
      <c r="N63" s="48"/>
      <c r="O63" s="48"/>
    </row>
    <row r="64" spans="1:15" s="18" customFormat="1" ht="16.5" customHeight="1" x14ac:dyDescent="0.25">
      <c r="A64" s="21"/>
      <c r="B64" s="45"/>
      <c r="C64" s="46" t="s">
        <v>92</v>
      </c>
      <c r="D64" s="24" t="s">
        <v>93</v>
      </c>
      <c r="E64" s="174"/>
      <c r="F64" s="47" t="s">
        <v>28</v>
      </c>
      <c r="G64" s="26"/>
      <c r="H64" s="48"/>
      <c r="I64" s="48"/>
      <c r="J64" s="48"/>
      <c r="K64" s="29"/>
      <c r="L64" s="29"/>
      <c r="M64" s="48"/>
      <c r="N64" s="48"/>
      <c r="O64" s="48"/>
    </row>
    <row r="65" spans="1:15" s="18" customFormat="1" ht="16.5" customHeight="1" x14ac:dyDescent="0.25">
      <c r="A65" s="21"/>
      <c r="B65" s="45"/>
      <c r="C65" s="46" t="s">
        <v>94</v>
      </c>
      <c r="D65" s="24" t="s">
        <v>95</v>
      </c>
      <c r="E65" s="174"/>
      <c r="F65" s="47" t="s">
        <v>28</v>
      </c>
      <c r="G65" s="26"/>
      <c r="H65" s="48"/>
      <c r="I65" s="48"/>
      <c r="J65" s="48"/>
      <c r="K65" s="29"/>
      <c r="L65" s="29"/>
      <c r="M65" s="48"/>
      <c r="N65" s="48"/>
      <c r="O65" s="48"/>
    </row>
    <row r="66" spans="1:15" s="18" customFormat="1" ht="16.5" customHeight="1" x14ac:dyDescent="0.25">
      <c r="A66" s="21"/>
      <c r="B66" s="45"/>
      <c r="C66" s="46" t="s">
        <v>96</v>
      </c>
      <c r="D66" s="24" t="s">
        <v>97</v>
      </c>
      <c r="E66" s="174"/>
      <c r="F66" s="47" t="s">
        <v>28</v>
      </c>
      <c r="G66" s="26"/>
      <c r="H66" s="48"/>
      <c r="I66" s="48"/>
      <c r="J66" s="48"/>
      <c r="K66" s="29"/>
      <c r="L66" s="29"/>
      <c r="M66" s="48"/>
      <c r="N66" s="48"/>
      <c r="O66" s="48"/>
    </row>
    <row r="67" spans="1:15" s="18" customFormat="1" ht="16.5" customHeight="1" x14ac:dyDescent="0.25">
      <c r="A67" s="21"/>
      <c r="B67" s="45"/>
      <c r="C67" s="46" t="s">
        <v>98</v>
      </c>
      <c r="D67" s="24" t="s">
        <v>99</v>
      </c>
      <c r="E67" s="174"/>
      <c r="F67" s="47" t="s">
        <v>28</v>
      </c>
      <c r="G67" s="26"/>
      <c r="H67" s="48"/>
      <c r="I67" s="48"/>
      <c r="J67" s="48"/>
      <c r="K67" s="29"/>
      <c r="L67" s="29"/>
      <c r="M67" s="48"/>
      <c r="N67" s="48"/>
      <c r="O67" s="48"/>
    </row>
    <row r="68" spans="1:15" s="18" customFormat="1" ht="5.0999999999999996" customHeight="1" x14ac:dyDescent="0.25">
      <c r="A68" s="21"/>
      <c r="B68" s="49"/>
      <c r="C68" s="37"/>
      <c r="D68" s="50"/>
      <c r="E68" s="39"/>
      <c r="F68" s="51"/>
      <c r="G68" s="26"/>
      <c r="H68" s="48"/>
      <c r="I68" s="48"/>
      <c r="J68" s="48"/>
      <c r="K68" s="29"/>
      <c r="L68" s="29"/>
      <c r="M68" s="48"/>
      <c r="N68" s="48"/>
      <c r="O68" s="48"/>
    </row>
    <row r="69" spans="1:15" s="18" customFormat="1" ht="16.5" customHeight="1" x14ac:dyDescent="0.25">
      <c r="A69" s="21"/>
      <c r="B69" s="275" t="s">
        <v>39</v>
      </c>
      <c r="C69" s="276"/>
      <c r="D69" s="102" t="s">
        <v>40</v>
      </c>
      <c r="E69" s="197">
        <f>SUM(E58:E67)</f>
        <v>0</v>
      </c>
      <c r="F69" s="100" t="s">
        <v>28</v>
      </c>
      <c r="G69" s="52"/>
      <c r="H69" s="53"/>
      <c r="I69" s="54"/>
      <c r="J69" s="54"/>
      <c r="K69" s="54"/>
      <c r="L69" s="55"/>
      <c r="M69" s="53"/>
      <c r="N69" s="53"/>
      <c r="O69" s="53"/>
    </row>
    <row r="70" spans="1:15" s="18" customFormat="1" ht="8.1" customHeight="1" x14ac:dyDescent="0.3">
      <c r="A70" s="21"/>
      <c r="B70" s="277"/>
      <c r="C70" s="278"/>
      <c r="D70" s="94"/>
      <c r="E70" s="95" t="s">
        <v>100</v>
      </c>
      <c r="F70" s="101"/>
      <c r="G70" s="52"/>
      <c r="H70" s="53"/>
      <c r="I70" s="54"/>
      <c r="J70" s="54"/>
      <c r="K70" s="54"/>
      <c r="L70" s="54"/>
      <c r="M70" s="54"/>
      <c r="N70" s="54"/>
      <c r="O70" s="54"/>
    </row>
    <row r="71" spans="1:15" ht="8.1" customHeight="1" x14ac:dyDescent="0.25">
      <c r="A71" s="243"/>
      <c r="B71" s="244"/>
      <c r="C71" s="244"/>
      <c r="D71" s="244"/>
      <c r="E71" s="244"/>
      <c r="F71" s="245"/>
      <c r="G71" s="246"/>
      <c r="H71" s="247"/>
      <c r="I71" s="240"/>
      <c r="J71" s="240"/>
      <c r="K71" s="240"/>
      <c r="L71" s="240"/>
      <c r="M71" s="240"/>
      <c r="N71" s="240"/>
      <c r="O71" s="240"/>
    </row>
    <row r="72" spans="1:15" x14ac:dyDescent="0.25">
      <c r="A72" s="80"/>
      <c r="B72" s="80"/>
      <c r="C72" s="80"/>
      <c r="D72" s="80"/>
      <c r="E72" s="80"/>
      <c r="F72" s="240"/>
      <c r="G72" s="240"/>
      <c r="H72" s="247"/>
      <c r="I72" s="240"/>
      <c r="J72" s="240"/>
      <c r="K72" s="240"/>
      <c r="L72" s="240"/>
      <c r="M72" s="240"/>
      <c r="N72" s="240"/>
      <c r="O72" s="240"/>
    </row>
    <row r="73" spans="1:15" x14ac:dyDescent="0.25">
      <c r="A73" s="80"/>
      <c r="B73" s="80"/>
      <c r="C73" s="80"/>
      <c r="D73" s="80"/>
      <c r="E73" s="80"/>
      <c r="F73" s="240"/>
      <c r="G73" s="240"/>
      <c r="H73" s="247"/>
      <c r="I73" s="240"/>
      <c r="J73" s="240"/>
      <c r="K73" s="240"/>
      <c r="L73" s="240"/>
      <c r="M73" s="240"/>
      <c r="N73" s="240"/>
      <c r="O73" s="240"/>
    </row>
    <row r="74" spans="1:15" x14ac:dyDescent="0.25">
      <c r="A74" s="80"/>
      <c r="B74" s="80"/>
      <c r="C74" s="80"/>
      <c r="D74" s="80"/>
      <c r="E74" s="80"/>
      <c r="F74" s="240"/>
      <c r="G74" s="240"/>
      <c r="H74" s="247"/>
      <c r="I74" s="240"/>
      <c r="J74" s="240"/>
      <c r="K74" s="240"/>
      <c r="L74" s="240"/>
      <c r="M74" s="240"/>
      <c r="N74" s="240"/>
      <c r="O74" s="240"/>
    </row>
    <row r="75" spans="1:15" x14ac:dyDescent="0.25">
      <c r="A75" s="80"/>
      <c r="B75" s="80"/>
      <c r="C75" s="80"/>
      <c r="D75" s="80"/>
      <c r="E75" s="80"/>
      <c r="F75" s="240"/>
      <c r="G75" s="240"/>
      <c r="H75" s="247"/>
      <c r="I75" s="240"/>
      <c r="J75" s="240"/>
      <c r="K75" s="240"/>
      <c r="L75" s="240"/>
      <c r="M75" s="240"/>
      <c r="N75" s="240"/>
      <c r="O75" s="240"/>
    </row>
    <row r="76" spans="1:15" x14ac:dyDescent="0.25">
      <c r="A76" s="80"/>
      <c r="B76" s="80"/>
      <c r="C76" s="80"/>
      <c r="D76" s="80"/>
      <c r="E76" s="80"/>
      <c r="F76" s="240"/>
      <c r="G76" s="240"/>
      <c r="H76" s="247"/>
      <c r="I76" s="240"/>
      <c r="J76" s="240"/>
      <c r="K76" s="240"/>
      <c r="L76" s="240"/>
      <c r="M76" s="240"/>
      <c r="N76" s="240"/>
      <c r="O76" s="240"/>
    </row>
    <row r="77" spans="1:15" x14ac:dyDescent="0.25">
      <c r="A77" s="80"/>
      <c r="B77" s="80"/>
      <c r="C77" s="80"/>
      <c r="D77" s="80"/>
      <c r="E77" s="80"/>
      <c r="F77" s="240"/>
      <c r="G77" s="240"/>
      <c r="H77" s="247"/>
      <c r="I77" s="240"/>
      <c r="J77" s="240"/>
      <c r="K77" s="240"/>
      <c r="L77" s="240"/>
      <c r="M77" s="240"/>
      <c r="N77" s="240"/>
      <c r="O77" s="240"/>
    </row>
    <row r="78" spans="1:15" x14ac:dyDescent="0.25">
      <c r="A78" s="80"/>
      <c r="B78" s="80"/>
      <c r="C78" s="80"/>
      <c r="D78" s="80"/>
      <c r="E78" s="80"/>
      <c r="F78" s="240"/>
      <c r="G78" s="240"/>
      <c r="H78" s="247"/>
      <c r="I78" s="240"/>
      <c r="J78" s="240"/>
      <c r="K78" s="240"/>
      <c r="L78" s="240"/>
      <c r="M78" s="240"/>
      <c r="N78" s="240"/>
      <c r="O78" s="240"/>
    </row>
  </sheetData>
  <sheetProtection algorithmName="SHA-512" hashValue="DTdZ7c1HEWMttUV+RrTvzo9GtYHDa54Yxb6/LD1ixFI5rm+TXrDduKCev54n1qsYpNAuLh1h5KftMR+jOcwElw==" saltValue="VWMC1HCbq2Qw/8tvz+m3CA==" spinCount="100000" sheet="1"/>
  <mergeCells count="10">
    <mergeCell ref="B38:C38"/>
    <mergeCell ref="B49:C49"/>
    <mergeCell ref="B40:C40"/>
    <mergeCell ref="B69:C70"/>
    <mergeCell ref="A1:G1"/>
    <mergeCell ref="C4:G4"/>
    <mergeCell ref="C14:G14"/>
    <mergeCell ref="B17:C17"/>
    <mergeCell ref="B29:C29"/>
    <mergeCell ref="B26:C26"/>
  </mergeCells>
  <phoneticPr fontId="0" type="noConversion"/>
  <printOptions horizontalCentered="1"/>
  <pageMargins left="0" right="0" top="0" bottom="0.52" header="0" footer="0.25"/>
  <pageSetup scale="95" orientation="portrait" r:id="rId1"/>
  <headerFooter alignWithMargins="0">
    <oddFooter>&amp;A</oddFooter>
  </headerFooter>
  <rowBreaks count="2" manualBreakCount="2">
    <brk id="26" max="16383" man="1"/>
    <brk id="5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workbookViewId="0">
      <selection sqref="A1:N1"/>
    </sheetView>
  </sheetViews>
  <sheetFormatPr defaultColWidth="9.21875" defaultRowHeight="13.2" x14ac:dyDescent="0.25"/>
  <cols>
    <col min="1" max="1" width="3.77734375" style="5" customWidth="1"/>
    <col min="2" max="2" width="19.5546875" style="5" customWidth="1"/>
    <col min="3" max="3" width="2.77734375" style="5" customWidth="1"/>
    <col min="4" max="4" width="17.21875" style="5" customWidth="1"/>
    <col min="5" max="5" width="5.21875" style="5" customWidth="1"/>
    <col min="6" max="6" width="13.77734375" style="5" customWidth="1"/>
    <col min="7" max="7" width="10" style="5" customWidth="1"/>
    <col min="8" max="8" width="13.21875" style="5" customWidth="1"/>
    <col min="9" max="9" width="4.44140625" style="5" customWidth="1"/>
    <col min="10" max="10" width="19.21875" style="5" customWidth="1"/>
    <col min="11" max="11" width="7.77734375" style="7" customWidth="1"/>
    <col min="12" max="12" width="12.77734375" style="5" customWidth="1"/>
    <col min="13" max="13" width="4" style="5" customWidth="1"/>
    <col min="14" max="14" width="19.21875" style="5" customWidth="1"/>
    <col min="15" max="16384" width="9.21875" style="5"/>
  </cols>
  <sheetData>
    <row r="1" spans="1:14" ht="57" customHeight="1" x14ac:dyDescent="0.25">
      <c r="A1" s="336" t="s">
        <v>154</v>
      </c>
      <c r="B1" s="337"/>
      <c r="C1" s="337"/>
      <c r="D1" s="337"/>
      <c r="E1" s="337"/>
      <c r="F1" s="337"/>
      <c r="G1" s="337"/>
      <c r="H1" s="337"/>
      <c r="I1" s="337"/>
      <c r="J1" s="337"/>
      <c r="K1" s="338"/>
      <c r="L1" s="338"/>
      <c r="M1" s="338"/>
      <c r="N1" s="274"/>
    </row>
    <row r="3" spans="1:14" ht="15.6" x14ac:dyDescent="0.3">
      <c r="A3" s="345" t="s">
        <v>101</v>
      </c>
      <c r="B3" s="345"/>
      <c r="C3" s="345"/>
      <c r="D3" s="345"/>
      <c r="E3" s="345"/>
      <c r="F3" s="345"/>
      <c r="G3" s="345"/>
      <c r="H3" s="345"/>
      <c r="I3" s="345"/>
      <c r="J3" s="345"/>
      <c r="K3" s="345"/>
      <c r="L3" s="345"/>
      <c r="M3" s="345"/>
      <c r="N3" s="345"/>
    </row>
    <row r="4" spans="1:14" x14ac:dyDescent="0.25">
      <c r="A4" s="241"/>
      <c r="B4" s="242"/>
      <c r="C4" s="242"/>
      <c r="D4" s="242"/>
      <c r="E4" s="242"/>
      <c r="F4" s="242"/>
      <c r="G4" s="242"/>
      <c r="H4" s="242"/>
      <c r="I4" s="242"/>
      <c r="J4" s="242"/>
      <c r="K4" s="242"/>
      <c r="L4" s="244"/>
      <c r="M4" s="80"/>
      <c r="N4" s="80"/>
    </row>
    <row r="5" spans="1:14" x14ac:dyDescent="0.25">
      <c r="A5" s="237"/>
      <c r="B5" s="169"/>
      <c r="C5" s="169"/>
      <c r="D5" s="169"/>
      <c r="E5" s="169"/>
      <c r="F5" s="169"/>
      <c r="G5" s="169"/>
      <c r="H5" s="169"/>
      <c r="I5" s="169"/>
      <c r="J5" s="169"/>
      <c r="K5" s="169"/>
      <c r="L5" s="117"/>
      <c r="M5" s="80"/>
      <c r="N5" s="80"/>
    </row>
    <row r="6" spans="1:14" ht="15" x14ac:dyDescent="0.25">
      <c r="A6" s="241"/>
      <c r="B6" s="242"/>
      <c r="C6" s="242"/>
      <c r="D6" s="303" t="s">
        <v>45</v>
      </c>
      <c r="E6" s="304"/>
      <c r="F6" s="242"/>
      <c r="G6" s="303" t="s">
        <v>46</v>
      </c>
      <c r="H6" s="303"/>
      <c r="I6" s="242"/>
      <c r="J6" s="242"/>
      <c r="K6" s="242"/>
      <c r="L6" s="252"/>
      <c r="M6" s="80"/>
      <c r="N6" s="80"/>
    </row>
    <row r="7" spans="1:14" ht="82.5" customHeight="1" x14ac:dyDescent="0.3">
      <c r="A7" s="241"/>
      <c r="B7" s="242"/>
      <c r="C7" s="242"/>
      <c r="D7" s="220" t="s">
        <v>47</v>
      </c>
      <c r="E7" s="231"/>
      <c r="F7" s="3"/>
      <c r="G7" s="346" t="s">
        <v>48</v>
      </c>
      <c r="H7" s="347"/>
      <c r="I7" s="3"/>
      <c r="J7" s="3"/>
      <c r="K7" s="242"/>
      <c r="L7" s="252"/>
      <c r="M7" s="80"/>
      <c r="N7" s="80"/>
    </row>
    <row r="8" spans="1:14" ht="36.75" customHeight="1" x14ac:dyDescent="0.25">
      <c r="A8" s="241"/>
      <c r="B8" s="60" t="s">
        <v>50</v>
      </c>
      <c r="C8" s="4"/>
      <c r="D8" s="222"/>
      <c r="E8" s="222"/>
      <c r="F8" s="3"/>
      <c r="G8" s="309"/>
      <c r="H8" s="310"/>
      <c r="I8" s="3"/>
      <c r="J8" s="220" t="s">
        <v>51</v>
      </c>
      <c r="K8" s="258"/>
      <c r="L8" s="252"/>
      <c r="M8" s="80"/>
      <c r="N8" s="80"/>
    </row>
    <row r="9" spans="1:14" ht="17.25" customHeight="1" x14ac:dyDescent="0.25">
      <c r="A9" s="241"/>
      <c r="B9" s="61" t="s">
        <v>102</v>
      </c>
      <c r="C9" s="62"/>
      <c r="D9" s="255">
        <f>'HCS-TxHmL NonDH-p1'!E58+'HCS-TxHmL NonDH-p1'!E59</f>
        <v>0</v>
      </c>
      <c r="E9" s="110"/>
      <c r="F9" s="8" t="s">
        <v>52</v>
      </c>
      <c r="G9" s="228">
        <f>VLOOKUP(G8,'HCS-TxHmL Rates 01-08-20'!A5:N30,7,FALSE)</f>
        <v>15.02</v>
      </c>
      <c r="H9" s="229"/>
      <c r="I9" s="8" t="s">
        <v>53</v>
      </c>
      <c r="J9" s="230">
        <f t="shared" ref="J9:J16" si="0">D9*G9</f>
        <v>0</v>
      </c>
      <c r="K9" s="178"/>
      <c r="L9" s="252"/>
      <c r="M9" s="80"/>
      <c r="N9" s="80"/>
    </row>
    <row r="10" spans="1:14" ht="18.75" customHeight="1" x14ac:dyDescent="0.25">
      <c r="A10" s="241"/>
      <c r="B10" s="61" t="s">
        <v>103</v>
      </c>
      <c r="C10" s="62"/>
      <c r="D10" s="255">
        <f>'HCS-TxHmL NonDH-p1'!E63+'HCS-TxHmL NonDH-p1'!E64</f>
        <v>0</v>
      </c>
      <c r="E10" s="110"/>
      <c r="F10" s="8" t="s">
        <v>52</v>
      </c>
      <c r="G10" s="228">
        <f>VLOOKUP(G8,'HCS-TxHmL Rates 01-08-20'!A5:N30,8,FALSE)</f>
        <v>14.52</v>
      </c>
      <c r="H10" s="229"/>
      <c r="I10" s="8" t="s">
        <v>53</v>
      </c>
      <c r="J10" s="230">
        <f t="shared" si="0"/>
        <v>0</v>
      </c>
      <c r="K10" s="178"/>
      <c r="L10" s="252"/>
      <c r="M10" s="80"/>
      <c r="N10" s="80"/>
    </row>
    <row r="11" spans="1:14" ht="18.75" customHeight="1" x14ac:dyDescent="0.25">
      <c r="A11" s="241"/>
      <c r="B11" s="61" t="s">
        <v>88</v>
      </c>
      <c r="C11" s="62"/>
      <c r="D11" s="255">
        <f>'HCS-TxHmL NonDH-p1'!E60</f>
        <v>0</v>
      </c>
      <c r="E11" s="110"/>
      <c r="F11" s="8" t="s">
        <v>52</v>
      </c>
      <c r="G11" s="228">
        <f>VLOOKUP(G8,'HCS-TxHmL Rates 01-08-20'!A5:N30,9,FALSE)</f>
        <v>10.66</v>
      </c>
      <c r="H11" s="229"/>
      <c r="I11" s="8" t="s">
        <v>53</v>
      </c>
      <c r="J11" s="230">
        <f t="shared" si="0"/>
        <v>0</v>
      </c>
      <c r="K11" s="178"/>
      <c r="L11" s="252"/>
      <c r="M11" s="80"/>
      <c r="N11" s="80"/>
    </row>
    <row r="12" spans="1:14" ht="19.5" customHeight="1" x14ac:dyDescent="0.25">
      <c r="A12" s="241"/>
      <c r="B12" s="61" t="s">
        <v>94</v>
      </c>
      <c r="C12" s="62"/>
      <c r="D12" s="255">
        <f>'HCS-TxHmL NonDH-p1'!E65</f>
        <v>0</v>
      </c>
      <c r="E12" s="110"/>
      <c r="F12" s="8" t="s">
        <v>52</v>
      </c>
      <c r="G12" s="228">
        <f>VLOOKUP(G8,'HCS-TxHmL Rates 01-08-20'!A5:N30,10,FALSE)</f>
        <v>10.66</v>
      </c>
      <c r="H12" s="229"/>
      <c r="I12" s="8" t="s">
        <v>53</v>
      </c>
      <c r="J12" s="230">
        <f t="shared" si="0"/>
        <v>0</v>
      </c>
      <c r="K12" s="178"/>
      <c r="L12" s="252"/>
      <c r="M12" s="80"/>
      <c r="N12" s="80"/>
    </row>
    <row r="13" spans="1:14" ht="18" customHeight="1" x14ac:dyDescent="0.25">
      <c r="A13" s="241"/>
      <c r="B13" s="61" t="s">
        <v>89</v>
      </c>
      <c r="C13" s="62"/>
      <c r="D13" s="255">
        <f>'HCS-TxHmL NonDH-p1'!E61</f>
        <v>0</v>
      </c>
      <c r="E13" s="110"/>
      <c r="F13" s="8" t="s">
        <v>52</v>
      </c>
      <c r="G13" s="228">
        <f>VLOOKUP(G8,'HCS-TxHmL Rates 01-08-20'!A5:N30,11,FALSE)</f>
        <v>19.07</v>
      </c>
      <c r="H13" s="229"/>
      <c r="I13" s="8" t="s">
        <v>53</v>
      </c>
      <c r="J13" s="230">
        <f t="shared" si="0"/>
        <v>0</v>
      </c>
      <c r="K13" s="178"/>
      <c r="L13" s="252"/>
      <c r="M13" s="80"/>
      <c r="N13" s="80"/>
    </row>
    <row r="14" spans="1:14" ht="18.75" customHeight="1" x14ac:dyDescent="0.25">
      <c r="A14" s="241"/>
      <c r="B14" s="61" t="s">
        <v>90</v>
      </c>
      <c r="C14" s="62"/>
      <c r="D14" s="255">
        <f>'HCS-TxHmL NonDH-p1'!E62</f>
        <v>0</v>
      </c>
      <c r="E14" s="110"/>
      <c r="F14" s="8" t="s">
        <v>52</v>
      </c>
      <c r="G14" s="228">
        <f>VLOOKUP(G8,'HCS-TxHmL Rates 01-08-20'!A5:N30,12,FALSE)</f>
        <v>19.07</v>
      </c>
      <c r="H14" s="202"/>
      <c r="I14" s="8" t="s">
        <v>53</v>
      </c>
      <c r="J14" s="230">
        <f t="shared" si="0"/>
        <v>0</v>
      </c>
      <c r="K14" s="178"/>
      <c r="L14" s="252"/>
      <c r="M14" s="80"/>
      <c r="N14" s="80"/>
    </row>
    <row r="15" spans="1:14" ht="15.75" customHeight="1" x14ac:dyDescent="0.25">
      <c r="A15" s="241"/>
      <c r="B15" s="61" t="s">
        <v>96</v>
      </c>
      <c r="C15" s="62"/>
      <c r="D15" s="255">
        <f>'HCS-TxHmL NonDH-p1'!E66</f>
        <v>0</v>
      </c>
      <c r="E15" s="110"/>
      <c r="F15" s="8" t="s">
        <v>52</v>
      </c>
      <c r="G15" s="228">
        <f>VLOOKUP(G8,'HCS-TxHmL Rates 01-08-20'!A5:N30,13,FALSE)</f>
        <v>19.07</v>
      </c>
      <c r="H15" s="229"/>
      <c r="I15" s="8" t="s">
        <v>53</v>
      </c>
      <c r="J15" s="230">
        <f t="shared" si="0"/>
        <v>0</v>
      </c>
      <c r="K15" s="178"/>
      <c r="L15" s="252"/>
      <c r="M15" s="80"/>
      <c r="N15" s="80"/>
    </row>
    <row r="16" spans="1:14" ht="18" customHeight="1" x14ac:dyDescent="0.25">
      <c r="A16" s="241"/>
      <c r="B16" s="61" t="s">
        <v>98</v>
      </c>
      <c r="C16" s="62"/>
      <c r="D16" s="255">
        <f>'HCS-TxHmL NonDH-p1'!E67</f>
        <v>0</v>
      </c>
      <c r="E16" s="110"/>
      <c r="F16" s="8" t="s">
        <v>52</v>
      </c>
      <c r="G16" s="228">
        <f>VLOOKUP(G8,'HCS-TxHmL Rates 01-08-20'!A5:N30,14,FALSE)</f>
        <v>19.07</v>
      </c>
      <c r="H16" s="229"/>
      <c r="I16" s="8" t="s">
        <v>53</v>
      </c>
      <c r="J16" s="230">
        <f t="shared" si="0"/>
        <v>0</v>
      </c>
      <c r="K16" s="178"/>
      <c r="L16" s="252"/>
      <c r="M16" s="80"/>
      <c r="N16" s="80"/>
    </row>
    <row r="17" spans="1:15" ht="13.8" x14ac:dyDescent="0.25">
      <c r="A17" s="259"/>
      <c r="B17" s="65"/>
      <c r="C17" s="66"/>
      <c r="D17" s="260"/>
      <c r="E17" s="67"/>
      <c r="F17" s="68"/>
      <c r="G17" s="203"/>
      <c r="H17" s="69"/>
      <c r="I17" s="68"/>
      <c r="J17" s="70"/>
      <c r="K17" s="71"/>
      <c r="L17" s="261"/>
      <c r="M17" s="262"/>
      <c r="N17" s="80"/>
      <c r="O17" s="80"/>
    </row>
    <row r="18" spans="1:15" ht="15" x14ac:dyDescent="0.25">
      <c r="A18" s="241"/>
      <c r="B18" s="64"/>
      <c r="C18" s="64"/>
      <c r="D18" s="225"/>
      <c r="E18" s="226"/>
      <c r="F18" s="3"/>
      <c r="G18" s="225"/>
      <c r="H18" s="225"/>
      <c r="I18" s="8"/>
      <c r="J18" s="17"/>
      <c r="K18" s="72"/>
      <c r="L18" s="252"/>
      <c r="M18" s="242"/>
      <c r="N18" s="80"/>
      <c r="O18" s="80"/>
    </row>
    <row r="19" spans="1:15" x14ac:dyDescent="0.25">
      <c r="A19" s="241"/>
      <c r="B19" s="242"/>
      <c r="C19" s="242"/>
      <c r="D19" s="242"/>
      <c r="E19" s="242"/>
      <c r="F19" s="242"/>
      <c r="G19" s="242"/>
      <c r="H19" s="242"/>
      <c r="I19" s="242"/>
      <c r="J19" s="242"/>
      <c r="K19" s="242"/>
      <c r="L19" s="252"/>
      <c r="M19" s="80"/>
      <c r="N19" s="80"/>
      <c r="O19" s="80"/>
    </row>
    <row r="20" spans="1:15" ht="30.75" customHeight="1" x14ac:dyDescent="0.4">
      <c r="A20" s="241"/>
      <c r="B20" s="139"/>
      <c r="C20" s="140"/>
      <c r="D20" s="334" t="s">
        <v>104</v>
      </c>
      <c r="E20" s="344"/>
      <c r="F20" s="344"/>
      <c r="G20" s="344"/>
      <c r="H20" s="344"/>
      <c r="I20" s="169"/>
      <c r="J20" s="227">
        <f>SUM(J9:K16)</f>
        <v>0</v>
      </c>
      <c r="K20" s="177"/>
      <c r="L20" s="252"/>
      <c r="M20" s="80"/>
      <c r="N20" s="80"/>
      <c r="O20" s="80"/>
    </row>
    <row r="21" spans="1:15" x14ac:dyDescent="0.25">
      <c r="A21" s="241"/>
      <c r="B21" s="243"/>
      <c r="C21" s="244"/>
      <c r="D21" s="244"/>
      <c r="E21" s="244"/>
      <c r="F21" s="244"/>
      <c r="G21" s="244"/>
      <c r="H21" s="244"/>
      <c r="I21" s="244"/>
      <c r="J21" s="315" t="s">
        <v>105</v>
      </c>
      <c r="K21" s="316"/>
      <c r="L21" s="252"/>
      <c r="M21" s="80"/>
      <c r="N21" s="80"/>
      <c r="O21" s="80"/>
    </row>
    <row r="22" spans="1:15" x14ac:dyDescent="0.25">
      <c r="A22" s="243"/>
      <c r="B22" s="244"/>
      <c r="C22" s="244"/>
      <c r="D22" s="244"/>
      <c r="E22" s="244"/>
      <c r="F22" s="244"/>
      <c r="G22" s="244"/>
      <c r="H22" s="244"/>
      <c r="I22" s="244"/>
      <c r="J22" s="244"/>
      <c r="K22" s="244"/>
      <c r="L22" s="257"/>
      <c r="M22" s="80"/>
      <c r="N22" s="80"/>
      <c r="O22" s="80"/>
    </row>
    <row r="23" spans="1:15" x14ac:dyDescent="0.25">
      <c r="A23" s="80"/>
      <c r="B23" s="80"/>
      <c r="C23" s="80"/>
      <c r="D23" s="80"/>
      <c r="E23" s="80"/>
      <c r="F23" s="80"/>
      <c r="G23" s="80"/>
      <c r="H23" s="80"/>
      <c r="I23" s="80"/>
      <c r="J23" s="80"/>
      <c r="K23" s="80"/>
      <c r="L23" s="80"/>
      <c r="M23" s="80"/>
      <c r="N23" s="80"/>
      <c r="O23" s="80"/>
    </row>
    <row r="24" spans="1:15" ht="27" customHeight="1" x14ac:dyDescent="0.25">
      <c r="A24" s="113"/>
      <c r="B24" s="114"/>
      <c r="C24" s="302" t="s">
        <v>55</v>
      </c>
      <c r="D24" s="302"/>
      <c r="E24" s="302"/>
      <c r="F24" s="302"/>
      <c r="G24" s="302"/>
      <c r="H24" s="302"/>
      <c r="I24" s="302"/>
      <c r="J24" s="302"/>
      <c r="K24" s="115"/>
      <c r="L24" s="116"/>
      <c r="M24" s="169"/>
      <c r="N24" s="117"/>
      <c r="O24" s="242"/>
    </row>
    <row r="25" spans="1:15" s="142" customFormat="1" ht="15" x14ac:dyDescent="0.25">
      <c r="A25" s="141"/>
      <c r="B25" s="144" t="s">
        <v>45</v>
      </c>
      <c r="C25" s="3"/>
      <c r="D25" s="144" t="s">
        <v>46</v>
      </c>
      <c r="E25" s="143"/>
      <c r="F25" s="143"/>
      <c r="G25" s="143"/>
      <c r="H25" s="144" t="s">
        <v>51</v>
      </c>
      <c r="I25" s="143"/>
      <c r="J25" s="144" t="s">
        <v>56</v>
      </c>
      <c r="K25" s="143"/>
      <c r="L25" s="144" t="s">
        <v>57</v>
      </c>
      <c r="M25" s="3"/>
      <c r="N25" s="144" t="s">
        <v>58</v>
      </c>
      <c r="O25" s="143"/>
    </row>
    <row r="26" spans="1:15" s="142" customFormat="1" ht="90" customHeight="1" x14ac:dyDescent="0.3">
      <c r="A26" s="141"/>
      <c r="B26" s="146" t="s">
        <v>106</v>
      </c>
      <c r="C26" s="3"/>
      <c r="D26" s="147" t="s">
        <v>59</v>
      </c>
      <c r="E26" s="143"/>
      <c r="F26" s="147" t="s">
        <v>60</v>
      </c>
      <c r="G26" s="143"/>
      <c r="H26" s="147" t="s">
        <v>61</v>
      </c>
      <c r="I26" s="220"/>
      <c r="J26" s="147" t="s">
        <v>62</v>
      </c>
      <c r="K26" s="143"/>
      <c r="L26" s="147" t="s">
        <v>63</v>
      </c>
      <c r="M26" s="3"/>
      <c r="N26" s="147" t="s">
        <v>64</v>
      </c>
      <c r="O26" s="143"/>
    </row>
    <row r="27" spans="1:15" s="142" customFormat="1" ht="22.5" customHeight="1" x14ac:dyDescent="0.25">
      <c r="A27" s="148"/>
      <c r="B27" s="328">
        <f>G8</f>
        <v>0</v>
      </c>
      <c r="C27" s="12"/>
      <c r="D27" s="198">
        <f>J20</f>
        <v>0</v>
      </c>
      <c r="E27" s="296" t="s">
        <v>65</v>
      </c>
      <c r="F27" s="298">
        <v>0.9</v>
      </c>
      <c r="G27" s="296" t="s">
        <v>53</v>
      </c>
      <c r="H27" s="300">
        <f>ROUND(D27*F27,2)</f>
        <v>0</v>
      </c>
      <c r="I27" s="112"/>
      <c r="J27" s="219">
        <f>SUM(D27-H27)</f>
        <v>0</v>
      </c>
      <c r="K27" s="143"/>
      <c r="L27" s="199">
        <f>'HCS-TxHmL NonDH-p1'!E52</f>
        <v>0</v>
      </c>
      <c r="M27" s="12"/>
      <c r="N27" s="200">
        <f>MAX(0,H27-L27)</f>
        <v>0</v>
      </c>
      <c r="O27" s="167"/>
    </row>
    <row r="28" spans="1:15" s="142" customFormat="1" ht="25.5" customHeight="1" x14ac:dyDescent="0.4">
      <c r="A28" s="148"/>
      <c r="B28" s="329"/>
      <c r="C28" s="12"/>
      <c r="D28" s="168" t="s">
        <v>107</v>
      </c>
      <c r="E28" s="296"/>
      <c r="F28" s="299"/>
      <c r="G28" s="296"/>
      <c r="H28" s="301"/>
      <c r="I28" s="112"/>
      <c r="J28" s="149" t="s">
        <v>67</v>
      </c>
      <c r="K28" s="143"/>
      <c r="L28" s="168" t="s">
        <v>108</v>
      </c>
      <c r="M28" s="12"/>
      <c r="N28" s="168" t="s">
        <v>69</v>
      </c>
      <c r="O28" s="167"/>
    </row>
    <row r="29" spans="1:15" s="142" customFormat="1" ht="18.600000000000001" x14ac:dyDescent="0.4">
      <c r="A29" s="150"/>
      <c r="B29" s="151"/>
      <c r="C29" s="151"/>
      <c r="D29" s="152"/>
      <c r="E29" s="153"/>
      <c r="F29" s="153"/>
      <c r="G29" s="153"/>
      <c r="H29" s="152"/>
      <c r="I29" s="152"/>
      <c r="J29" s="152"/>
      <c r="K29" s="153"/>
      <c r="L29" s="154"/>
      <c r="M29" s="151"/>
      <c r="N29" s="170"/>
      <c r="O29" s="143"/>
    </row>
    <row r="30" spans="1:15" s="142" customFormat="1" ht="9.75" customHeight="1" x14ac:dyDescent="0.4">
      <c r="D30" s="155"/>
      <c r="E30" s="145"/>
      <c r="F30" s="145"/>
      <c r="G30" s="145"/>
      <c r="H30" s="155"/>
      <c r="I30" s="155"/>
      <c r="J30" s="155"/>
      <c r="K30" s="145"/>
      <c r="L30" s="156"/>
      <c r="N30" s="157"/>
      <c r="O30" s="145"/>
    </row>
    <row r="31" spans="1:15" s="142" customFormat="1" ht="9.75" customHeight="1" x14ac:dyDescent="0.25">
      <c r="A31" s="3"/>
      <c r="B31" s="151"/>
      <c r="C31" s="151"/>
      <c r="E31" s="151"/>
      <c r="I31" s="153"/>
      <c r="J31" s="145"/>
      <c r="K31" s="153"/>
      <c r="L31" s="143"/>
      <c r="M31" s="143"/>
      <c r="N31" s="145"/>
      <c r="O31" s="143"/>
    </row>
    <row r="32" spans="1:15" s="142" customFormat="1" ht="15" x14ac:dyDescent="0.25">
      <c r="A32" s="158"/>
      <c r="B32" s="159"/>
      <c r="C32" s="159"/>
      <c r="D32" s="159"/>
      <c r="E32" s="159"/>
      <c r="F32" s="159"/>
      <c r="G32" s="159"/>
      <c r="H32" s="159"/>
      <c r="I32" s="159"/>
      <c r="J32" s="159"/>
      <c r="K32" s="160"/>
      <c r="L32" s="3"/>
      <c r="M32" s="145"/>
      <c r="N32" s="145"/>
      <c r="O32" s="145"/>
    </row>
    <row r="33" spans="1:15" s="142" customFormat="1" ht="15" x14ac:dyDescent="0.25">
      <c r="A33" s="141"/>
      <c r="B33" s="3"/>
      <c r="C33" s="161" t="s">
        <v>70</v>
      </c>
      <c r="D33" s="161"/>
      <c r="E33" s="161"/>
      <c r="F33" s="161"/>
      <c r="G33" s="161"/>
      <c r="H33" s="161"/>
      <c r="I33" s="3"/>
      <c r="J33" s="3"/>
      <c r="K33" s="162"/>
      <c r="M33" s="145"/>
      <c r="N33" s="145"/>
      <c r="O33" s="145"/>
    </row>
    <row r="34" spans="1:15" s="142" customFormat="1" ht="15" x14ac:dyDescent="0.25">
      <c r="A34" s="141"/>
      <c r="B34" s="3"/>
      <c r="C34" s="3"/>
      <c r="D34" s="3"/>
      <c r="E34" s="3"/>
      <c r="F34" s="3"/>
      <c r="G34" s="3"/>
      <c r="H34" s="3"/>
      <c r="I34" s="3"/>
      <c r="J34" s="3"/>
      <c r="K34" s="162"/>
      <c r="M34" s="145"/>
      <c r="N34" s="145"/>
      <c r="O34" s="145"/>
    </row>
    <row r="35" spans="1:15" s="142" customFormat="1" ht="15" x14ac:dyDescent="0.25">
      <c r="A35" s="141"/>
      <c r="B35" s="3"/>
      <c r="C35" s="3"/>
      <c r="D35" s="3"/>
      <c r="E35" s="3"/>
      <c r="F35" s="3"/>
      <c r="G35" s="3"/>
      <c r="H35" s="3"/>
      <c r="I35" s="3"/>
      <c r="J35" s="3"/>
      <c r="K35" s="162"/>
      <c r="M35" s="145"/>
      <c r="N35" s="145"/>
      <c r="O35" s="145"/>
    </row>
    <row r="36" spans="1:15" s="142" customFormat="1" ht="15" customHeight="1" x14ac:dyDescent="0.25">
      <c r="A36" s="163">
        <v>1</v>
      </c>
      <c r="B36" s="326" t="s">
        <v>71</v>
      </c>
      <c r="C36" s="326"/>
      <c r="D36" s="326"/>
      <c r="E36" s="326"/>
      <c r="F36" s="326"/>
      <c r="G36" s="326"/>
      <c r="H36" s="326"/>
      <c r="I36" s="326"/>
      <c r="J36" s="326"/>
      <c r="K36" s="327"/>
      <c r="M36" s="145"/>
      <c r="N36" s="145"/>
      <c r="O36" s="145"/>
    </row>
    <row r="37" spans="1:15" s="142" customFormat="1" ht="30.75" customHeight="1" x14ac:dyDescent="0.25">
      <c r="A37" s="141"/>
      <c r="B37" s="326"/>
      <c r="C37" s="326"/>
      <c r="D37" s="326"/>
      <c r="E37" s="326"/>
      <c r="F37" s="326"/>
      <c r="G37" s="326"/>
      <c r="H37" s="326"/>
      <c r="I37" s="326"/>
      <c r="J37" s="326"/>
      <c r="K37" s="327"/>
      <c r="M37" s="145"/>
      <c r="N37" s="145"/>
      <c r="O37" s="145"/>
    </row>
    <row r="38" spans="1:15" s="142" customFormat="1" ht="15" x14ac:dyDescent="0.25">
      <c r="A38" s="141"/>
      <c r="B38" s="3"/>
      <c r="C38" s="3"/>
      <c r="D38" s="3"/>
      <c r="E38" s="3"/>
      <c r="F38" s="3"/>
      <c r="G38" s="3"/>
      <c r="H38" s="3"/>
      <c r="I38" s="3"/>
      <c r="J38" s="3"/>
      <c r="K38" s="162"/>
      <c r="M38" s="145"/>
      <c r="N38" s="145"/>
      <c r="O38" s="145"/>
    </row>
    <row r="39" spans="1:15" s="142" customFormat="1" ht="15" x14ac:dyDescent="0.25">
      <c r="A39" s="141">
        <v>2</v>
      </c>
      <c r="B39" s="326" t="s">
        <v>72</v>
      </c>
      <c r="C39" s="326"/>
      <c r="D39" s="326"/>
      <c r="E39" s="326"/>
      <c r="F39" s="326"/>
      <c r="G39" s="326"/>
      <c r="H39" s="326"/>
      <c r="I39" s="326"/>
      <c r="J39" s="326"/>
      <c r="K39" s="327"/>
      <c r="M39" s="145"/>
      <c r="N39" s="145"/>
      <c r="O39" s="145"/>
    </row>
    <row r="40" spans="1:15" s="142" customFormat="1" ht="15" x14ac:dyDescent="0.25">
      <c r="A40" s="141"/>
      <c r="B40" s="326"/>
      <c r="C40" s="326"/>
      <c r="D40" s="326"/>
      <c r="E40" s="326"/>
      <c r="F40" s="326"/>
      <c r="G40" s="326"/>
      <c r="H40" s="326"/>
      <c r="I40" s="326"/>
      <c r="J40" s="326"/>
      <c r="K40" s="327"/>
      <c r="M40" s="145"/>
      <c r="N40" s="145"/>
      <c r="O40" s="145"/>
    </row>
    <row r="41" spans="1:15" s="142" customFormat="1" ht="15" x14ac:dyDescent="0.25">
      <c r="A41" s="141"/>
      <c r="B41" s="3"/>
      <c r="C41" s="3"/>
      <c r="D41" s="3"/>
      <c r="E41" s="3"/>
      <c r="F41" s="3"/>
      <c r="G41" s="3"/>
      <c r="H41" s="3"/>
      <c r="I41" s="3"/>
      <c r="J41" s="3"/>
      <c r="K41" s="162"/>
      <c r="M41" s="145"/>
      <c r="N41" s="145"/>
      <c r="O41" s="145"/>
    </row>
    <row r="42" spans="1:15" s="142" customFormat="1" ht="15" x14ac:dyDescent="0.25">
      <c r="A42" s="141">
        <v>3</v>
      </c>
      <c r="B42" s="326" t="s">
        <v>73</v>
      </c>
      <c r="C42" s="326"/>
      <c r="D42" s="326"/>
      <c r="E42" s="326"/>
      <c r="F42" s="326"/>
      <c r="G42" s="326"/>
      <c r="H42" s="326"/>
      <c r="I42" s="326"/>
      <c r="J42" s="326"/>
      <c r="K42" s="327"/>
      <c r="M42" s="145"/>
      <c r="N42" s="145"/>
      <c r="O42" s="145"/>
    </row>
    <row r="43" spans="1:15" s="142" customFormat="1" ht="15" x14ac:dyDescent="0.25">
      <c r="A43" s="141"/>
      <c r="B43" s="326"/>
      <c r="C43" s="326"/>
      <c r="D43" s="326"/>
      <c r="E43" s="326"/>
      <c r="F43" s="326"/>
      <c r="G43" s="326"/>
      <c r="H43" s="326"/>
      <c r="I43" s="326"/>
      <c r="J43" s="326"/>
      <c r="K43" s="327"/>
      <c r="M43" s="145"/>
      <c r="N43" s="145"/>
      <c r="O43" s="145"/>
    </row>
    <row r="44" spans="1:15" s="142" customFormat="1" ht="15" x14ac:dyDescent="0.25">
      <c r="A44" s="141">
        <v>4</v>
      </c>
      <c r="B44" s="326" t="s">
        <v>74</v>
      </c>
      <c r="C44" s="326"/>
      <c r="D44" s="326"/>
      <c r="E44" s="326"/>
      <c r="F44" s="326"/>
      <c r="G44" s="326"/>
      <c r="H44" s="326"/>
      <c r="I44" s="326"/>
      <c r="J44" s="326"/>
      <c r="K44" s="327"/>
      <c r="M44" s="145"/>
      <c r="N44" s="145"/>
      <c r="O44" s="145"/>
    </row>
    <row r="45" spans="1:15" s="142" customFormat="1" ht="15" x14ac:dyDescent="0.25">
      <c r="A45" s="141"/>
      <c r="B45" s="223"/>
      <c r="C45" s="223"/>
      <c r="D45" s="223"/>
      <c r="E45" s="223"/>
      <c r="F45" s="223"/>
      <c r="G45" s="223"/>
      <c r="H45" s="223"/>
      <c r="I45" s="223"/>
      <c r="J45" s="223"/>
      <c r="K45" s="224"/>
      <c r="M45" s="145"/>
      <c r="N45" s="145"/>
      <c r="O45" s="145"/>
    </row>
    <row r="46" spans="1:15" s="142" customFormat="1" ht="15" x14ac:dyDescent="0.25">
      <c r="A46" s="163">
        <v>5</v>
      </c>
      <c r="B46" s="326" t="s">
        <v>75</v>
      </c>
      <c r="C46" s="326"/>
      <c r="D46" s="326"/>
      <c r="E46" s="326"/>
      <c r="F46" s="326"/>
      <c r="G46" s="326"/>
      <c r="H46" s="326"/>
      <c r="I46" s="326"/>
      <c r="J46" s="326"/>
      <c r="K46" s="327"/>
      <c r="L46" s="164"/>
      <c r="M46" s="145"/>
      <c r="N46" s="145"/>
      <c r="O46" s="145"/>
    </row>
    <row r="47" spans="1:15" s="142" customFormat="1" ht="33.75" customHeight="1" x14ac:dyDescent="0.25">
      <c r="A47" s="163"/>
      <c r="B47" s="326"/>
      <c r="C47" s="326"/>
      <c r="D47" s="326"/>
      <c r="E47" s="326"/>
      <c r="F47" s="326"/>
      <c r="G47" s="326"/>
      <c r="H47" s="326"/>
      <c r="I47" s="326"/>
      <c r="J47" s="326"/>
      <c r="K47" s="327"/>
      <c r="L47" s="164"/>
      <c r="M47" s="145"/>
      <c r="N47" s="145"/>
      <c r="O47" s="145"/>
    </row>
    <row r="48" spans="1:15" s="142" customFormat="1" ht="15" x14ac:dyDescent="0.25">
      <c r="A48" s="141"/>
      <c r="B48" s="4"/>
      <c r="C48" s="4"/>
      <c r="D48" s="4"/>
      <c r="E48" s="4"/>
      <c r="F48" s="4"/>
      <c r="G48" s="4"/>
      <c r="H48" s="4"/>
      <c r="I48" s="4"/>
      <c r="J48" s="4"/>
      <c r="K48" s="165"/>
      <c r="M48" s="145"/>
      <c r="N48" s="145"/>
      <c r="O48" s="145"/>
    </row>
    <row r="49" spans="1:15" s="142" customFormat="1" ht="15" x14ac:dyDescent="0.25">
      <c r="A49" s="163">
        <v>6</v>
      </c>
      <c r="B49" s="326" t="s">
        <v>76</v>
      </c>
      <c r="C49" s="326"/>
      <c r="D49" s="326"/>
      <c r="E49" s="326"/>
      <c r="F49" s="326"/>
      <c r="G49" s="326"/>
      <c r="H49" s="326"/>
      <c r="I49" s="326"/>
      <c r="J49" s="326"/>
      <c r="K49" s="327"/>
      <c r="M49" s="145"/>
      <c r="N49" s="145"/>
      <c r="O49" s="145"/>
    </row>
    <row r="50" spans="1:15" s="142" customFormat="1" ht="15" x14ac:dyDescent="0.25">
      <c r="A50" s="141"/>
      <c r="B50" s="326"/>
      <c r="C50" s="326"/>
      <c r="D50" s="326"/>
      <c r="E50" s="326"/>
      <c r="F50" s="326"/>
      <c r="G50" s="326"/>
      <c r="H50" s="326"/>
      <c r="I50" s="326"/>
      <c r="J50" s="326"/>
      <c r="K50" s="327"/>
      <c r="M50" s="145"/>
      <c r="N50" s="145"/>
      <c r="O50" s="145"/>
    </row>
    <row r="51" spans="1:15" s="142" customFormat="1" ht="15" x14ac:dyDescent="0.25">
      <c r="A51" s="150"/>
      <c r="B51" s="151"/>
      <c r="C51" s="151"/>
      <c r="D51" s="151"/>
      <c r="E51" s="151"/>
      <c r="F51" s="151"/>
      <c r="G51" s="151"/>
      <c r="H51" s="151"/>
      <c r="I51" s="151"/>
      <c r="J51" s="151"/>
      <c r="K51" s="166"/>
      <c r="M51" s="145"/>
      <c r="N51" s="145"/>
      <c r="O51" s="145"/>
    </row>
    <row r="52" spans="1:15" s="142" customFormat="1" ht="15" x14ac:dyDescent="0.25">
      <c r="M52" s="145"/>
      <c r="N52" s="145"/>
      <c r="O52" s="145"/>
    </row>
    <row r="53" spans="1:15" s="142" customFormat="1" ht="15" x14ac:dyDescent="0.25">
      <c r="A53" s="317" t="s">
        <v>77</v>
      </c>
      <c r="B53" s="318"/>
      <c r="C53" s="318"/>
      <c r="D53" s="318"/>
      <c r="E53" s="318"/>
      <c r="F53" s="318"/>
      <c r="G53" s="318"/>
      <c r="H53" s="318"/>
      <c r="I53" s="318"/>
      <c r="J53" s="318"/>
      <c r="K53" s="319"/>
      <c r="M53" s="145"/>
      <c r="N53" s="145"/>
      <c r="O53" s="145"/>
    </row>
    <row r="54" spans="1:15" s="142" customFormat="1" ht="15" x14ac:dyDescent="0.25">
      <c r="A54" s="320"/>
      <c r="B54" s="321"/>
      <c r="C54" s="321"/>
      <c r="D54" s="321"/>
      <c r="E54" s="321"/>
      <c r="F54" s="321"/>
      <c r="G54" s="321"/>
      <c r="H54" s="321"/>
      <c r="I54" s="321"/>
      <c r="J54" s="321"/>
      <c r="K54" s="322"/>
      <c r="M54" s="145"/>
      <c r="N54" s="145"/>
      <c r="O54" s="145"/>
    </row>
    <row r="55" spans="1:15" s="142" customFormat="1" ht="15" x14ac:dyDescent="0.25">
      <c r="A55" s="320"/>
      <c r="B55" s="321"/>
      <c r="C55" s="321"/>
      <c r="D55" s="321"/>
      <c r="E55" s="321"/>
      <c r="F55" s="321"/>
      <c r="G55" s="321"/>
      <c r="H55" s="321"/>
      <c r="I55" s="321"/>
      <c r="J55" s="321"/>
      <c r="K55" s="322"/>
      <c r="M55" s="145"/>
      <c r="N55" s="145"/>
      <c r="O55" s="145"/>
    </row>
    <row r="56" spans="1:15" s="142" customFormat="1" ht="15" x14ac:dyDescent="0.25">
      <c r="A56" s="323"/>
      <c r="B56" s="324"/>
      <c r="C56" s="324"/>
      <c r="D56" s="324"/>
      <c r="E56" s="324"/>
      <c r="F56" s="324"/>
      <c r="G56" s="324"/>
      <c r="H56" s="324"/>
      <c r="I56" s="324"/>
      <c r="J56" s="324"/>
      <c r="K56" s="325"/>
      <c r="M56" s="145"/>
      <c r="N56" s="145"/>
      <c r="O56" s="145"/>
    </row>
  </sheetData>
  <sheetProtection algorithmName="SHA-512" hashValue="od3ll9ga/J7R92YxZb2Ox/g0km0hVWGpoumzBaQVvlkQ5xvWOIPZtCBvDCBDEaThsZl+EzmoKIxoan8JcdMuSw==" saltValue="mNijsnUpPoJwbcHPbczMuw==" spinCount="100000" sheet="1"/>
  <mergeCells count="21">
    <mergeCell ref="A3:N3"/>
    <mergeCell ref="A1:N1"/>
    <mergeCell ref="D6:E6"/>
    <mergeCell ref="G6:H6"/>
    <mergeCell ref="J21:K21"/>
    <mergeCell ref="G7:H7"/>
    <mergeCell ref="G8:H8"/>
    <mergeCell ref="A53:K56"/>
    <mergeCell ref="B36:K37"/>
    <mergeCell ref="B39:K40"/>
    <mergeCell ref="B42:K43"/>
    <mergeCell ref="B44:K44"/>
    <mergeCell ref="C24:J24"/>
    <mergeCell ref="D20:H20"/>
    <mergeCell ref="H27:H28"/>
    <mergeCell ref="B49:K50"/>
    <mergeCell ref="B27:B28"/>
    <mergeCell ref="E27:E28"/>
    <mergeCell ref="F27:F28"/>
    <mergeCell ref="B46:K47"/>
    <mergeCell ref="G27:G28"/>
  </mergeCells>
  <phoneticPr fontId="7" type="noConversion"/>
  <printOptions horizontalCentered="1"/>
  <pageMargins left="0" right="0" top="0.41" bottom="0.5" header="0.5" footer="0"/>
  <pageSetup scale="69" fitToHeight="0" orientation="portrait" r:id="rId1"/>
  <headerFooter alignWithMargins="0">
    <oddFooter>&amp;A</oddFooter>
  </headerFooter>
  <rowBreaks count="1" manualBreakCount="1">
    <brk id="2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6"/>
  <sheetViews>
    <sheetView workbookViewId="0">
      <selection activeCell="H6" sqref="H6"/>
    </sheetView>
  </sheetViews>
  <sheetFormatPr defaultColWidth="9.21875" defaultRowHeight="13.2" x14ac:dyDescent="0.25"/>
  <cols>
    <col min="1" max="1" width="2.77734375" style="5" customWidth="1"/>
    <col min="2" max="2" width="3.77734375" style="5" customWidth="1"/>
    <col min="3" max="3" width="73.44140625" style="5" customWidth="1"/>
    <col min="4" max="4" width="4.77734375" style="5" customWidth="1"/>
    <col min="5" max="5" width="10.77734375" style="5" customWidth="1"/>
    <col min="6" max="6" width="5.21875" style="7" customWidth="1"/>
    <col min="7" max="7" width="2.44140625" style="7" customWidth="1"/>
    <col min="8" max="8" width="10.77734375" style="7" customWidth="1"/>
    <col min="9" max="9" width="0.77734375" style="7" customWidth="1"/>
    <col min="10" max="10" width="15.77734375" style="7" customWidth="1"/>
    <col min="11" max="12" width="2.21875" style="7" customWidth="1"/>
    <col min="13" max="13" width="7.77734375" style="7" customWidth="1"/>
    <col min="14" max="14" width="1.77734375" style="7" customWidth="1"/>
    <col min="15" max="15" width="7.77734375" style="7" customWidth="1"/>
    <col min="16" max="16384" width="9.21875" style="5"/>
  </cols>
  <sheetData>
    <row r="1" spans="1:15" s="11" customFormat="1" ht="86.25" customHeight="1" x14ac:dyDescent="0.25">
      <c r="A1" s="279" t="s">
        <v>153</v>
      </c>
      <c r="B1" s="280"/>
      <c r="C1" s="280"/>
      <c r="D1" s="280"/>
      <c r="E1" s="280"/>
      <c r="F1" s="280"/>
      <c r="G1" s="281"/>
      <c r="H1" s="232"/>
      <c r="I1" s="217"/>
      <c r="J1" s="217"/>
      <c r="K1" s="233"/>
      <c r="L1" s="233"/>
      <c r="M1" s="10"/>
    </row>
    <row r="2" spans="1:15" s="6" customFormat="1" ht="5.0999999999999996" customHeight="1" x14ac:dyDescent="0.25">
      <c r="A2" s="236"/>
      <c r="B2" s="232"/>
      <c r="C2" s="232"/>
      <c r="D2" s="232"/>
      <c r="E2" s="232"/>
      <c r="F2" s="232"/>
      <c r="G2" s="232"/>
      <c r="H2" s="232"/>
      <c r="I2" s="232"/>
      <c r="J2" s="217"/>
      <c r="K2" s="217"/>
      <c r="L2" s="233"/>
      <c r="M2" s="233"/>
      <c r="N2" s="10"/>
      <c r="O2" s="236"/>
    </row>
    <row r="3" spans="1:15" ht="5.0999999999999996" customHeight="1" x14ac:dyDescent="0.25">
      <c r="A3" s="237"/>
      <c r="B3" s="169"/>
      <c r="C3" s="169"/>
      <c r="D3" s="169"/>
      <c r="E3" s="169"/>
      <c r="F3" s="238"/>
      <c r="G3" s="239"/>
      <c r="H3" s="247"/>
      <c r="I3" s="240"/>
      <c r="J3" s="240"/>
      <c r="K3" s="240"/>
      <c r="L3" s="240"/>
      <c r="M3" s="240"/>
      <c r="N3" s="240"/>
      <c r="O3" s="240"/>
    </row>
    <row r="4" spans="1:15" ht="20.100000000000001" customHeight="1" x14ac:dyDescent="0.25">
      <c r="A4" s="241"/>
      <c r="B4" s="242"/>
      <c r="C4" s="282" t="s">
        <v>0</v>
      </c>
      <c r="D4" s="283"/>
      <c r="E4" s="283"/>
      <c r="F4" s="283"/>
      <c r="G4" s="284"/>
      <c r="H4" s="240"/>
      <c r="I4" s="240"/>
      <c r="J4" s="240"/>
      <c r="K4" s="240"/>
      <c r="L4" s="240"/>
      <c r="M4" s="240"/>
      <c r="N4" s="240"/>
      <c r="O4" s="80"/>
    </row>
    <row r="5" spans="1:15" ht="5.0999999999999996" customHeight="1" x14ac:dyDescent="0.25">
      <c r="A5" s="241"/>
      <c r="B5" s="12"/>
      <c r="C5" s="242"/>
      <c r="D5" s="242"/>
      <c r="E5" s="247"/>
      <c r="F5" s="247"/>
      <c r="G5" s="248"/>
      <c r="H5" s="240"/>
      <c r="I5" s="240"/>
      <c r="J5" s="240"/>
      <c r="K5" s="240"/>
      <c r="L5" s="240"/>
      <c r="M5" s="240"/>
      <c r="N5" s="240"/>
      <c r="O5" s="80"/>
    </row>
    <row r="6" spans="1:15" ht="20.100000000000001" customHeight="1" x14ac:dyDescent="0.25">
      <c r="A6" s="241"/>
      <c r="B6" s="12"/>
      <c r="C6" s="171"/>
      <c r="D6" s="242"/>
      <c r="E6" s="247"/>
      <c r="F6" s="247"/>
      <c r="G6" s="248"/>
      <c r="H6" s="240"/>
      <c r="I6" s="240"/>
      <c r="J6" s="240"/>
      <c r="K6" s="240"/>
      <c r="L6" s="240"/>
      <c r="M6" s="240"/>
      <c r="N6" s="240"/>
      <c r="O6" s="80"/>
    </row>
    <row r="7" spans="1:15" ht="10.050000000000001" customHeight="1" x14ac:dyDescent="0.25">
      <c r="A7" s="241"/>
      <c r="B7" s="12"/>
      <c r="C7" s="13" t="s">
        <v>1</v>
      </c>
      <c r="D7" s="242"/>
      <c r="E7" s="247"/>
      <c r="F7" s="247"/>
      <c r="G7" s="248"/>
      <c r="H7" s="240"/>
      <c r="I7" s="240"/>
      <c r="J7" s="240"/>
      <c r="K7" s="240"/>
      <c r="L7" s="240"/>
      <c r="M7" s="240"/>
      <c r="N7" s="240"/>
      <c r="O7" s="80"/>
    </row>
    <row r="8" spans="1:15" ht="5.0999999999999996" customHeight="1" x14ac:dyDescent="0.25">
      <c r="A8" s="241"/>
      <c r="B8" s="12"/>
      <c r="C8" s="14"/>
      <c r="D8" s="242"/>
      <c r="E8" s="247"/>
      <c r="F8" s="247"/>
      <c r="G8" s="248"/>
      <c r="H8" s="240"/>
      <c r="I8" s="240"/>
      <c r="J8" s="240"/>
      <c r="K8" s="240"/>
      <c r="L8" s="240"/>
      <c r="M8" s="240"/>
      <c r="N8" s="240"/>
      <c r="O8" s="80"/>
    </row>
    <row r="9" spans="1:15" ht="20.100000000000001" customHeight="1" x14ac:dyDescent="0.25">
      <c r="A9" s="241"/>
      <c r="B9" s="12"/>
      <c r="C9" s="171"/>
      <c r="D9" s="242"/>
      <c r="E9" s="247"/>
      <c r="F9" s="247"/>
      <c r="G9" s="248"/>
      <c r="H9" s="240"/>
      <c r="I9" s="240"/>
      <c r="J9" s="240"/>
      <c r="K9" s="240"/>
      <c r="L9" s="240"/>
      <c r="M9" s="240"/>
      <c r="N9" s="240"/>
      <c r="O9" s="80"/>
    </row>
    <row r="10" spans="1:15" ht="10.050000000000001" customHeight="1" x14ac:dyDescent="0.25">
      <c r="A10" s="241"/>
      <c r="B10" s="12"/>
      <c r="C10" s="13" t="s">
        <v>2</v>
      </c>
      <c r="D10" s="242"/>
      <c r="E10" s="247"/>
      <c r="F10" s="247"/>
      <c r="G10" s="248"/>
      <c r="H10" s="240"/>
      <c r="I10" s="240"/>
      <c r="J10" s="240"/>
      <c r="K10" s="240"/>
      <c r="L10" s="240"/>
      <c r="M10" s="240"/>
      <c r="N10" s="240"/>
      <c r="O10" s="80"/>
    </row>
    <row r="11" spans="1:15" ht="10.050000000000001" customHeight="1" x14ac:dyDescent="0.25">
      <c r="A11" s="243"/>
      <c r="B11" s="56"/>
      <c r="C11" s="57"/>
      <c r="D11" s="244"/>
      <c r="E11" s="245"/>
      <c r="F11" s="245"/>
      <c r="G11" s="246"/>
      <c r="H11" s="240"/>
      <c r="I11" s="240"/>
      <c r="J11" s="240"/>
      <c r="K11" s="240"/>
      <c r="L11" s="240"/>
      <c r="M11" s="240"/>
      <c r="N11" s="240"/>
      <c r="O11" s="80"/>
    </row>
    <row r="12" spans="1:15" ht="10.050000000000001" customHeight="1" x14ac:dyDescent="0.25">
      <c r="A12" s="242"/>
      <c r="B12" s="12"/>
      <c r="C12" s="13"/>
      <c r="D12" s="242"/>
      <c r="E12" s="247"/>
      <c r="F12" s="247"/>
      <c r="G12" s="247"/>
      <c r="H12" s="240"/>
      <c r="I12" s="240"/>
      <c r="J12" s="240"/>
      <c r="K12" s="240"/>
      <c r="L12" s="240"/>
      <c r="M12" s="240"/>
      <c r="N12" s="240"/>
      <c r="O12" s="80"/>
    </row>
    <row r="13" spans="1:15" ht="5.0999999999999996" customHeight="1" x14ac:dyDescent="0.25">
      <c r="A13" s="237"/>
      <c r="B13" s="58"/>
      <c r="C13" s="169"/>
      <c r="D13" s="169"/>
      <c r="E13" s="238"/>
      <c r="F13" s="238"/>
      <c r="G13" s="239"/>
      <c r="H13" s="240"/>
      <c r="I13" s="240"/>
      <c r="J13" s="240"/>
      <c r="K13" s="240"/>
      <c r="L13" s="240"/>
      <c r="M13" s="240"/>
      <c r="N13" s="240"/>
      <c r="O13" s="80"/>
    </row>
    <row r="14" spans="1:15" ht="20.100000000000001" customHeight="1" x14ac:dyDescent="0.25">
      <c r="A14" s="241"/>
      <c r="B14" s="242"/>
      <c r="C14" s="285" t="s">
        <v>3</v>
      </c>
      <c r="D14" s="286"/>
      <c r="E14" s="286"/>
      <c r="F14" s="286"/>
      <c r="G14" s="287"/>
      <c r="H14" s="240"/>
      <c r="I14" s="240"/>
      <c r="J14" s="240"/>
      <c r="K14" s="240"/>
      <c r="L14" s="240"/>
      <c r="M14" s="240"/>
      <c r="N14" s="240"/>
      <c r="O14" s="80"/>
    </row>
    <row r="15" spans="1:15" ht="5.0999999999999996" customHeight="1" x14ac:dyDescent="0.25">
      <c r="A15" s="241"/>
      <c r="B15" s="12"/>
      <c r="C15" s="242"/>
      <c r="D15" s="242"/>
      <c r="E15" s="247"/>
      <c r="F15" s="247"/>
      <c r="G15" s="248"/>
      <c r="H15" s="240"/>
      <c r="I15" s="240"/>
      <c r="J15" s="240"/>
      <c r="K15" s="240"/>
      <c r="L15" s="240"/>
      <c r="M15" s="240"/>
      <c r="N15" s="240"/>
      <c r="O15" s="80"/>
    </row>
    <row r="16" spans="1:15" s="20" customFormat="1" ht="16.5" customHeight="1" x14ac:dyDescent="0.25">
      <c r="A16" s="15"/>
      <c r="B16" s="87" t="s">
        <v>109</v>
      </c>
      <c r="C16" s="88"/>
      <c r="D16" s="288"/>
      <c r="E16" s="289"/>
      <c r="F16" s="290"/>
      <c r="G16" s="16"/>
      <c r="H16" s="17"/>
      <c r="I16" s="18"/>
      <c r="J16" s="18"/>
      <c r="K16" s="19"/>
      <c r="L16" s="18"/>
      <c r="M16" s="18"/>
      <c r="N16" s="18"/>
      <c r="O16" s="18"/>
    </row>
    <row r="17" spans="1:15" s="18" customFormat="1" ht="27" customHeight="1" x14ac:dyDescent="0.25">
      <c r="A17" s="21"/>
      <c r="B17" s="22"/>
      <c r="C17" s="23" t="s">
        <v>5</v>
      </c>
      <c r="D17" s="24"/>
      <c r="E17" s="172"/>
      <c r="F17" s="25" t="s">
        <v>6</v>
      </c>
      <c r="G17" s="26"/>
      <c r="H17" s="27"/>
      <c r="I17" s="27"/>
      <c r="J17" s="28"/>
      <c r="K17" s="29"/>
      <c r="L17" s="29"/>
      <c r="M17" s="27"/>
      <c r="N17" s="27"/>
      <c r="O17" s="28"/>
    </row>
    <row r="18" spans="1:15" s="18" customFormat="1" ht="27" customHeight="1" x14ac:dyDescent="0.25">
      <c r="A18" s="21"/>
      <c r="B18" s="22"/>
      <c r="C18" s="23" t="s">
        <v>7</v>
      </c>
      <c r="D18" s="24"/>
      <c r="E18" s="173"/>
      <c r="F18" s="25" t="s">
        <v>6</v>
      </c>
      <c r="G18" s="26"/>
      <c r="H18" s="27"/>
      <c r="I18" s="27"/>
      <c r="J18" s="28"/>
      <c r="K18" s="29"/>
      <c r="L18" s="29"/>
      <c r="M18" s="27"/>
      <c r="N18" s="27"/>
      <c r="O18" s="28"/>
    </row>
    <row r="19" spans="1:15" s="18" customFormat="1" ht="27" customHeight="1" x14ac:dyDescent="0.25">
      <c r="A19" s="21"/>
      <c r="B19" s="22"/>
      <c r="C19" s="23" t="s">
        <v>8</v>
      </c>
      <c r="D19" s="24"/>
      <c r="E19" s="173"/>
      <c r="F19" s="25" t="s">
        <v>6</v>
      </c>
      <c r="G19" s="26"/>
      <c r="H19" s="27"/>
      <c r="I19" s="27"/>
      <c r="J19" s="28"/>
      <c r="K19" s="29"/>
      <c r="L19" s="29"/>
      <c r="M19" s="27"/>
      <c r="N19" s="27"/>
      <c r="O19" s="28"/>
    </row>
    <row r="20" spans="1:15" s="18" customFormat="1" ht="27" customHeight="1" x14ac:dyDescent="0.25">
      <c r="A20" s="21"/>
      <c r="B20" s="22"/>
      <c r="C20" s="23" t="s">
        <v>9</v>
      </c>
      <c r="D20" s="24"/>
      <c r="E20" s="173"/>
      <c r="F20" s="25" t="s">
        <v>6</v>
      </c>
      <c r="G20" s="26"/>
      <c r="H20" s="27"/>
      <c r="I20" s="27"/>
      <c r="J20" s="28"/>
      <c r="K20" s="29"/>
      <c r="L20" s="29"/>
      <c r="M20" s="27"/>
      <c r="N20" s="27"/>
      <c r="O20" s="28"/>
    </row>
    <row r="21" spans="1:15" s="18" customFormat="1" ht="27" customHeight="1" x14ac:dyDescent="0.25">
      <c r="A21" s="21"/>
      <c r="B21" s="22"/>
      <c r="C21" s="34" t="s">
        <v>10</v>
      </c>
      <c r="D21" s="24"/>
      <c r="E21" s="173"/>
      <c r="F21" s="25" t="s">
        <v>6</v>
      </c>
      <c r="G21" s="26"/>
      <c r="H21" s="27"/>
      <c r="I21" s="27"/>
      <c r="J21" s="28"/>
      <c r="K21" s="29"/>
      <c r="L21" s="29"/>
      <c r="M21" s="27"/>
      <c r="N21" s="27"/>
      <c r="O21" s="28"/>
    </row>
    <row r="22" spans="1:15" s="18" customFormat="1" ht="27" customHeight="1" x14ac:dyDescent="0.25">
      <c r="A22" s="21"/>
      <c r="B22" s="22"/>
      <c r="C22" s="23" t="s">
        <v>11</v>
      </c>
      <c r="D22" s="24"/>
      <c r="E22" s="173"/>
      <c r="F22" s="25" t="s">
        <v>6</v>
      </c>
      <c r="G22" s="26"/>
      <c r="H22" s="27"/>
      <c r="I22" s="27"/>
      <c r="J22" s="28"/>
      <c r="K22" s="29"/>
      <c r="L22" s="29"/>
      <c r="M22" s="27"/>
      <c r="N22" s="27"/>
      <c r="O22" s="28"/>
    </row>
    <row r="23" spans="1:15" s="18" customFormat="1" ht="27" customHeight="1" x14ac:dyDescent="0.25">
      <c r="A23" s="21"/>
      <c r="B23" s="33"/>
      <c r="C23" s="34" t="s">
        <v>12</v>
      </c>
      <c r="D23" s="24"/>
      <c r="E23" s="173"/>
      <c r="F23" s="25" t="s">
        <v>6</v>
      </c>
      <c r="G23" s="26"/>
      <c r="H23" s="27"/>
      <c r="I23" s="27"/>
      <c r="J23" s="28"/>
      <c r="K23" s="29"/>
      <c r="L23" s="29"/>
      <c r="M23" s="27"/>
      <c r="N23" s="27"/>
      <c r="O23" s="28"/>
    </row>
    <row r="24" spans="1:15" s="18" customFormat="1" ht="27" customHeight="1" x14ac:dyDescent="0.25">
      <c r="A24" s="21"/>
      <c r="B24" s="33"/>
      <c r="C24" s="34" t="s">
        <v>13</v>
      </c>
      <c r="D24" s="24"/>
      <c r="E24" s="173"/>
      <c r="F24" s="25" t="s">
        <v>6</v>
      </c>
      <c r="G24" s="26"/>
      <c r="H24" s="27"/>
      <c r="I24" s="27"/>
      <c r="J24" s="28"/>
      <c r="K24" s="29"/>
      <c r="L24" s="29"/>
      <c r="M24" s="27"/>
      <c r="N24" s="27"/>
      <c r="O24" s="28"/>
    </row>
    <row r="25" spans="1:15" s="18" customFormat="1" ht="27" customHeight="1" x14ac:dyDescent="0.25">
      <c r="A25" s="21"/>
      <c r="B25" s="218" t="s">
        <v>110</v>
      </c>
      <c r="C25" s="23"/>
      <c r="D25" s="82" t="s">
        <v>15</v>
      </c>
      <c r="E25" s="134">
        <f>SUM(E17:E24)</f>
        <v>0</v>
      </c>
      <c r="F25" s="83" t="s">
        <v>6</v>
      </c>
      <c r="G25" s="26"/>
      <c r="H25" s="27"/>
      <c r="I25" s="27"/>
      <c r="J25" s="28"/>
      <c r="K25" s="29"/>
      <c r="L25" s="29"/>
      <c r="M25" s="27"/>
      <c r="N25" s="27"/>
      <c r="O25" s="28"/>
    </row>
    <row r="26" spans="1:15" s="18" customFormat="1" ht="27" customHeight="1" x14ac:dyDescent="0.25">
      <c r="A26" s="21"/>
      <c r="B26" s="109"/>
      <c r="C26" s="85"/>
      <c r="D26" s="86"/>
      <c r="E26" s="84"/>
      <c r="F26" s="106"/>
      <c r="G26" s="26"/>
      <c r="H26" s="27"/>
      <c r="I26" s="27"/>
      <c r="J26" s="28"/>
      <c r="K26" s="29"/>
      <c r="L26" s="29"/>
      <c r="M26" s="27"/>
      <c r="N26" s="27"/>
      <c r="O26" s="28"/>
    </row>
    <row r="27" spans="1:15" s="20" customFormat="1" ht="8.1" customHeight="1" x14ac:dyDescent="0.25">
      <c r="A27" s="15"/>
      <c r="B27" s="43"/>
      <c r="C27" s="43"/>
      <c r="D27" s="43"/>
      <c r="E27" s="138"/>
      <c r="F27" s="43"/>
      <c r="G27" s="44"/>
      <c r="H27" s="43"/>
    </row>
    <row r="28" spans="1:15" s="20" customFormat="1" ht="8.1" customHeight="1" x14ac:dyDescent="0.25">
      <c r="A28" s="15"/>
      <c r="B28" s="43"/>
      <c r="C28" s="43"/>
      <c r="D28" s="43"/>
      <c r="E28" s="138"/>
      <c r="F28" s="43"/>
      <c r="G28" s="44"/>
      <c r="H28" s="43"/>
    </row>
    <row r="29" spans="1:15" s="20" customFormat="1" ht="26.25" customHeight="1" x14ac:dyDescent="0.25">
      <c r="A29" s="15"/>
      <c r="B29" s="43"/>
      <c r="C29" s="43" t="s">
        <v>85</v>
      </c>
      <c r="D29" s="43"/>
      <c r="E29" s="43"/>
      <c r="F29" s="43"/>
      <c r="G29" s="44"/>
      <c r="H29" s="43"/>
    </row>
    <row r="30" spans="1:15" s="20" customFormat="1" ht="16.5" customHeight="1" x14ac:dyDescent="0.25">
      <c r="A30" s="15"/>
      <c r="B30" s="218" t="s">
        <v>25</v>
      </c>
      <c r="C30" s="38"/>
      <c r="D30" s="30"/>
      <c r="E30" s="37"/>
      <c r="F30" s="31"/>
      <c r="G30" s="44"/>
      <c r="H30" s="43"/>
    </row>
    <row r="31" spans="1:15" s="18" customFormat="1" ht="16.5" customHeight="1" x14ac:dyDescent="0.25">
      <c r="A31" s="21"/>
      <c r="B31" s="45"/>
      <c r="C31" s="46" t="s">
        <v>111</v>
      </c>
      <c r="D31" s="24" t="s">
        <v>27</v>
      </c>
      <c r="E31" s="174"/>
      <c r="F31" s="47" t="s">
        <v>28</v>
      </c>
      <c r="G31" s="26"/>
      <c r="H31" s="48"/>
      <c r="I31" s="48"/>
      <c r="J31" s="48"/>
      <c r="K31" s="29"/>
      <c r="L31" s="29"/>
      <c r="M31" s="48"/>
      <c r="N31" s="48"/>
      <c r="O31" s="48"/>
    </row>
    <row r="32" spans="1:15" s="18" customFormat="1" ht="16.5" customHeight="1" x14ac:dyDescent="0.25">
      <c r="A32" s="21"/>
      <c r="B32" s="45"/>
      <c r="C32" s="46" t="s">
        <v>112</v>
      </c>
      <c r="D32" s="24" t="s">
        <v>30</v>
      </c>
      <c r="E32" s="174"/>
      <c r="F32" s="47" t="s">
        <v>28</v>
      </c>
      <c r="G32" s="26"/>
      <c r="H32" s="48"/>
      <c r="I32" s="48"/>
      <c r="J32" s="48"/>
      <c r="K32" s="29"/>
      <c r="L32" s="29"/>
      <c r="M32" s="48"/>
      <c r="N32" s="48"/>
      <c r="O32" s="48"/>
    </row>
    <row r="33" spans="1:15" s="18" customFormat="1" ht="16.5" customHeight="1" x14ac:dyDescent="0.25">
      <c r="A33" s="21"/>
      <c r="B33" s="45"/>
      <c r="C33" s="46" t="s">
        <v>113</v>
      </c>
      <c r="D33" s="24" t="s">
        <v>32</v>
      </c>
      <c r="E33" s="174"/>
      <c r="F33" s="47" t="s">
        <v>28</v>
      </c>
      <c r="G33" s="26"/>
      <c r="H33" s="48"/>
      <c r="I33" s="48"/>
      <c r="J33" s="48"/>
      <c r="K33" s="29"/>
      <c r="L33" s="29"/>
      <c r="M33" s="48"/>
      <c r="N33" s="48"/>
      <c r="O33" s="48"/>
    </row>
    <row r="34" spans="1:15" s="18" customFormat="1" ht="16.5" customHeight="1" x14ac:dyDescent="0.25">
      <c r="A34" s="21"/>
      <c r="B34" s="45"/>
      <c r="C34" s="46" t="s">
        <v>114</v>
      </c>
      <c r="D34" s="24" t="s">
        <v>34</v>
      </c>
      <c r="E34" s="174"/>
      <c r="F34" s="47" t="s">
        <v>28</v>
      </c>
      <c r="G34" s="26"/>
      <c r="H34" s="48"/>
      <c r="I34" s="48"/>
      <c r="J34" s="48"/>
      <c r="K34" s="29"/>
      <c r="L34" s="29"/>
      <c r="M34" s="48"/>
      <c r="N34" s="48"/>
      <c r="O34" s="48"/>
    </row>
    <row r="35" spans="1:15" s="18" customFormat="1" ht="16.5" customHeight="1" x14ac:dyDescent="0.25">
      <c r="A35" s="21"/>
      <c r="B35" s="45"/>
      <c r="C35" s="46" t="s">
        <v>115</v>
      </c>
      <c r="D35" s="24" t="s">
        <v>36</v>
      </c>
      <c r="E35" s="174"/>
      <c r="F35" s="47" t="s">
        <v>28</v>
      </c>
      <c r="G35" s="26"/>
      <c r="H35" s="48"/>
      <c r="I35" s="48"/>
      <c r="J35" s="48"/>
      <c r="K35" s="29"/>
      <c r="L35" s="29"/>
      <c r="M35" s="48"/>
      <c r="N35" s="48"/>
      <c r="O35" s="48"/>
    </row>
    <row r="36" spans="1:15" s="18" customFormat="1" ht="5.0999999999999996" customHeight="1" x14ac:dyDescent="0.25">
      <c r="A36" s="21"/>
      <c r="B36" s="49"/>
      <c r="C36" s="37"/>
      <c r="D36" s="50"/>
      <c r="E36" s="39"/>
      <c r="F36" s="51"/>
      <c r="G36" s="26"/>
      <c r="H36" s="48"/>
      <c r="I36" s="48"/>
      <c r="J36" s="48"/>
      <c r="K36" s="29"/>
      <c r="L36" s="29"/>
      <c r="M36" s="48"/>
      <c r="N36" s="48"/>
      <c r="O36" s="48"/>
    </row>
    <row r="37" spans="1:15" s="18" customFormat="1" ht="16.5" customHeight="1" x14ac:dyDescent="0.25">
      <c r="A37" s="21"/>
      <c r="B37" s="275" t="s">
        <v>39</v>
      </c>
      <c r="C37" s="276"/>
      <c r="D37" s="102" t="s">
        <v>19</v>
      </c>
      <c r="E37" s="197">
        <f>SUM(E31:E35)</f>
        <v>0</v>
      </c>
      <c r="F37" s="100" t="s">
        <v>28</v>
      </c>
      <c r="G37" s="52"/>
      <c r="H37" s="53"/>
      <c r="I37" s="54"/>
      <c r="J37" s="54"/>
      <c r="K37" s="54"/>
      <c r="L37" s="55"/>
      <c r="M37" s="53"/>
      <c r="N37" s="53"/>
      <c r="O37" s="53"/>
    </row>
    <row r="38" spans="1:15" s="18" customFormat="1" ht="8.1" customHeight="1" x14ac:dyDescent="0.3">
      <c r="A38" s="21"/>
      <c r="B38" s="277"/>
      <c r="C38" s="278"/>
      <c r="D38" s="94"/>
      <c r="E38" s="95" t="s">
        <v>116</v>
      </c>
      <c r="F38" s="101"/>
      <c r="G38" s="52"/>
      <c r="H38" s="53"/>
      <c r="I38" s="54"/>
      <c r="J38" s="54"/>
      <c r="K38" s="54"/>
      <c r="L38" s="54"/>
      <c r="M38" s="54"/>
      <c r="N38" s="54"/>
      <c r="O38" s="54"/>
    </row>
    <row r="39" spans="1:15" ht="8.1" customHeight="1" x14ac:dyDescent="0.25">
      <c r="A39" s="243"/>
      <c r="B39" s="244"/>
      <c r="C39" s="244"/>
      <c r="D39" s="244"/>
      <c r="E39" s="244"/>
      <c r="F39" s="245"/>
      <c r="G39" s="246"/>
      <c r="H39" s="247"/>
      <c r="I39" s="240"/>
      <c r="J39" s="240"/>
      <c r="K39" s="240"/>
      <c r="L39" s="240"/>
      <c r="M39" s="240"/>
      <c r="N39" s="240"/>
      <c r="O39" s="240"/>
    </row>
    <row r="40" spans="1:15" x14ac:dyDescent="0.25">
      <c r="A40" s="80"/>
      <c r="B40" s="80"/>
      <c r="C40" s="80"/>
      <c r="D40" s="80"/>
      <c r="E40" s="80"/>
      <c r="F40" s="240"/>
      <c r="G40" s="240"/>
      <c r="H40" s="247"/>
      <c r="I40" s="240"/>
      <c r="J40" s="240"/>
      <c r="K40" s="240"/>
      <c r="L40" s="240"/>
      <c r="M40" s="240"/>
      <c r="N40" s="240"/>
      <c r="O40" s="240"/>
    </row>
    <row r="41" spans="1:15" x14ac:dyDescent="0.25">
      <c r="A41" s="80"/>
      <c r="B41" s="80"/>
      <c r="C41" s="80"/>
      <c r="D41" s="80"/>
      <c r="E41" s="80"/>
      <c r="F41" s="240"/>
      <c r="G41" s="240"/>
      <c r="H41" s="247"/>
      <c r="I41" s="240"/>
      <c r="J41" s="240"/>
      <c r="K41" s="240"/>
      <c r="L41" s="240"/>
      <c r="M41" s="240"/>
      <c r="N41" s="240"/>
      <c r="O41" s="240"/>
    </row>
    <row r="42" spans="1:15" x14ac:dyDescent="0.25">
      <c r="A42" s="80"/>
      <c r="B42" s="80"/>
      <c r="C42" s="80"/>
      <c r="D42" s="80"/>
      <c r="E42" s="80"/>
      <c r="F42" s="240"/>
      <c r="G42" s="240"/>
      <c r="H42" s="247"/>
      <c r="I42" s="240"/>
      <c r="J42" s="240"/>
      <c r="K42" s="240"/>
      <c r="L42" s="240"/>
      <c r="M42" s="240"/>
      <c r="N42" s="240"/>
      <c r="O42" s="240"/>
    </row>
    <row r="43" spans="1:15" x14ac:dyDescent="0.25">
      <c r="A43" s="80"/>
      <c r="B43" s="80"/>
      <c r="C43" s="80"/>
      <c r="D43" s="80"/>
      <c r="E43" s="80"/>
      <c r="F43" s="240"/>
      <c r="G43" s="240"/>
      <c r="H43" s="247"/>
      <c r="I43" s="240"/>
      <c r="J43" s="240"/>
      <c r="K43" s="240"/>
      <c r="L43" s="240"/>
      <c r="M43" s="240"/>
      <c r="N43" s="240"/>
      <c r="O43" s="240"/>
    </row>
    <row r="44" spans="1:15" x14ac:dyDescent="0.25">
      <c r="A44" s="80"/>
      <c r="B44" s="80"/>
      <c r="C44" s="80"/>
      <c r="D44" s="80"/>
      <c r="E44" s="80"/>
      <c r="F44" s="240"/>
      <c r="G44" s="240"/>
      <c r="H44" s="247"/>
      <c r="I44" s="240"/>
      <c r="J44" s="240"/>
      <c r="K44" s="240"/>
      <c r="L44" s="240"/>
      <c r="M44" s="240"/>
      <c r="N44" s="240"/>
      <c r="O44" s="240"/>
    </row>
    <row r="45" spans="1:15" x14ac:dyDescent="0.25">
      <c r="A45" s="80"/>
      <c r="B45" s="80"/>
      <c r="C45" s="80"/>
      <c r="D45" s="80"/>
      <c r="E45" s="80"/>
      <c r="F45" s="240"/>
      <c r="G45" s="240"/>
      <c r="H45" s="247"/>
      <c r="I45" s="240"/>
      <c r="J45" s="240"/>
      <c r="K45" s="240"/>
      <c r="L45" s="240"/>
      <c r="M45" s="240"/>
      <c r="N45" s="240"/>
      <c r="O45" s="240"/>
    </row>
    <row r="46" spans="1:15" x14ac:dyDescent="0.25">
      <c r="A46" s="80"/>
      <c r="B46" s="80"/>
      <c r="C46" s="80"/>
      <c r="D46" s="80"/>
      <c r="E46" s="80"/>
      <c r="F46" s="240"/>
      <c r="G46" s="240"/>
      <c r="H46" s="247"/>
      <c r="I46" s="240"/>
      <c r="J46" s="240"/>
      <c r="K46" s="240"/>
      <c r="L46" s="240"/>
      <c r="M46" s="240"/>
      <c r="N46" s="240"/>
      <c r="O46" s="240"/>
    </row>
  </sheetData>
  <sheetProtection algorithmName="SHA-512" hashValue="9WLONBQz6FLHlq1Vi3Ri5g1uvbPiYtPzS0Hq67IZrdjO0Mr2rOb+iHuQw3BFggOsQ3xn8aNGf+h/959wbM97sQ==" saltValue="iYPDzBPRoHFDZE0y41iynw==" spinCount="100000" sheet="1"/>
  <mergeCells count="5">
    <mergeCell ref="B37:C38"/>
    <mergeCell ref="A1:G1"/>
    <mergeCell ref="C4:G4"/>
    <mergeCell ref="C14:G14"/>
    <mergeCell ref="D16:F16"/>
  </mergeCells>
  <printOptions horizontalCentered="1"/>
  <pageMargins left="0" right="0" top="0" bottom="0.52" header="0" footer="0.25"/>
  <pageSetup scale="95" orientation="portrait" r:id="rId1"/>
  <headerFooter alignWithMargins="0">
    <oddFooter>&amp;A</oddFooter>
  </headerFooter>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53"/>
  <sheetViews>
    <sheetView workbookViewId="0">
      <selection activeCell="H26" sqref="H26"/>
    </sheetView>
  </sheetViews>
  <sheetFormatPr defaultColWidth="9.21875" defaultRowHeight="13.2" x14ac:dyDescent="0.25"/>
  <cols>
    <col min="1" max="1" width="3.77734375" style="5" customWidth="1"/>
    <col min="2" max="2" width="19.5546875" style="5" customWidth="1"/>
    <col min="3" max="3" width="2.77734375" style="5" customWidth="1"/>
    <col min="4" max="4" width="17.21875" style="5" customWidth="1"/>
    <col min="5" max="5" width="5.21875" style="5" customWidth="1"/>
    <col min="6" max="6" width="13.77734375" style="5" customWidth="1"/>
    <col min="7" max="7" width="10" style="5" customWidth="1"/>
    <col min="8" max="8" width="13.44140625" style="5" customWidth="1"/>
    <col min="9" max="9" width="4.44140625" style="5" customWidth="1"/>
    <col min="10" max="10" width="19.21875" style="5" customWidth="1"/>
    <col min="11" max="11" width="7.77734375" style="7" customWidth="1"/>
    <col min="12" max="12" width="13.44140625" style="5" bestFit="1" customWidth="1"/>
    <col min="13" max="13" width="4" style="5" customWidth="1"/>
    <col min="14" max="14" width="19.21875" style="5" customWidth="1"/>
    <col min="15" max="15" width="9.21875" style="5"/>
    <col min="16" max="16" width="22.77734375" style="5" customWidth="1"/>
    <col min="17" max="17" width="9.21875" style="5"/>
    <col min="18" max="18" width="13.44140625" style="5" bestFit="1" customWidth="1"/>
    <col min="19" max="19" width="9.21875" style="5"/>
    <col min="20" max="20" width="12.21875" style="5" customWidth="1"/>
    <col min="21" max="21" width="9.21875" style="5"/>
    <col min="22" max="22" width="13.5546875" style="5" customWidth="1"/>
    <col min="23" max="23" width="9.21875" style="5"/>
    <col min="24" max="24" width="18.21875" style="5" customWidth="1"/>
    <col min="25" max="25" width="9.21875" style="5"/>
    <col min="26" max="26" width="13.44140625" style="5" bestFit="1" customWidth="1"/>
    <col min="27" max="27" width="9.21875" style="5"/>
    <col min="28" max="28" width="18.77734375" style="5" customWidth="1"/>
    <col min="29" max="16384" width="9.21875" style="5"/>
  </cols>
  <sheetData>
    <row r="1" spans="1:28" ht="57" customHeight="1" x14ac:dyDescent="0.25">
      <c r="A1" s="336" t="s">
        <v>117</v>
      </c>
      <c r="B1" s="337"/>
      <c r="C1" s="337"/>
      <c r="D1" s="337"/>
      <c r="E1" s="337"/>
      <c r="F1" s="337"/>
      <c r="G1" s="337"/>
      <c r="H1" s="337"/>
      <c r="I1" s="337"/>
      <c r="J1" s="337"/>
      <c r="K1" s="338"/>
      <c r="L1" s="338"/>
      <c r="M1" s="338"/>
      <c r="N1" s="274"/>
      <c r="O1" s="80"/>
      <c r="P1" s="80"/>
      <c r="Q1" s="80"/>
      <c r="R1" s="80"/>
      <c r="S1" s="80"/>
      <c r="T1" s="80"/>
      <c r="U1" s="80"/>
      <c r="V1" s="80"/>
      <c r="W1" s="80"/>
      <c r="X1" s="80"/>
      <c r="Y1" s="80"/>
      <c r="Z1" s="80"/>
      <c r="AA1" s="80"/>
      <c r="AB1" s="80"/>
    </row>
    <row r="2" spans="1:28" ht="11.25" customHeight="1" x14ac:dyDescent="0.25">
      <c r="A2" s="10"/>
      <c r="B2" s="10"/>
      <c r="C2" s="10"/>
      <c r="D2" s="10"/>
      <c r="E2" s="10"/>
      <c r="F2" s="10"/>
      <c r="G2" s="10"/>
      <c r="H2" s="10"/>
      <c r="I2" s="10"/>
      <c r="J2" s="10"/>
      <c r="K2" s="221"/>
      <c r="L2" s="221"/>
      <c r="M2" s="221"/>
      <c r="N2" s="221"/>
      <c r="O2" s="80"/>
      <c r="P2" s="80"/>
      <c r="Q2" s="80"/>
      <c r="R2" s="80"/>
      <c r="S2" s="80"/>
      <c r="T2" s="80"/>
      <c r="U2" s="80"/>
      <c r="V2" s="80"/>
      <c r="W2" s="80"/>
      <c r="X2" s="80"/>
      <c r="Y2" s="80"/>
      <c r="Z2" s="80"/>
      <c r="AA2" s="80"/>
      <c r="AB2" s="80"/>
    </row>
    <row r="3" spans="1:28" ht="34.5" customHeight="1" x14ac:dyDescent="0.25">
      <c r="A3" s="349" t="s">
        <v>152</v>
      </c>
      <c r="B3" s="350"/>
      <c r="C3" s="350"/>
      <c r="D3" s="350"/>
      <c r="E3" s="350"/>
      <c r="F3" s="350"/>
      <c r="G3" s="350"/>
      <c r="H3" s="350"/>
      <c r="I3" s="350"/>
      <c r="J3" s="350"/>
      <c r="K3" s="350"/>
      <c r="L3" s="350"/>
      <c r="M3" s="350"/>
      <c r="N3" s="350"/>
      <c r="O3" s="80"/>
      <c r="P3" s="80"/>
      <c r="Q3" s="80"/>
      <c r="R3" s="80"/>
      <c r="S3" s="80"/>
      <c r="T3" s="80"/>
      <c r="U3" s="80"/>
      <c r="V3" s="80"/>
      <c r="W3" s="80"/>
      <c r="X3" s="80"/>
      <c r="Y3" s="80"/>
      <c r="Z3" s="80"/>
      <c r="AA3" s="80"/>
      <c r="AB3" s="80"/>
    </row>
    <row r="5" spans="1:28" ht="16.2" thickBot="1" x14ac:dyDescent="0.35">
      <c r="A5" s="342" t="s">
        <v>118</v>
      </c>
      <c r="B5" s="343"/>
      <c r="C5" s="343"/>
      <c r="D5" s="343"/>
      <c r="E5" s="343"/>
      <c r="F5" s="343"/>
      <c r="G5" s="343"/>
      <c r="H5" s="343"/>
      <c r="I5" s="343"/>
      <c r="J5" s="343"/>
      <c r="K5" s="343"/>
      <c r="L5" s="343"/>
      <c r="M5" s="80"/>
      <c r="N5" s="80"/>
      <c r="O5" s="80"/>
      <c r="P5" s="348" t="s">
        <v>119</v>
      </c>
      <c r="Q5" s="348"/>
      <c r="R5" s="348"/>
      <c r="S5" s="348"/>
      <c r="T5" s="348"/>
      <c r="U5" s="348"/>
      <c r="V5" s="348"/>
      <c r="W5" s="348"/>
      <c r="X5" s="348"/>
      <c r="Y5" s="348"/>
      <c r="Z5" s="80"/>
      <c r="AA5" s="80"/>
      <c r="AB5" s="80"/>
    </row>
    <row r="6" spans="1:28" x14ac:dyDescent="0.25">
      <c r="A6" s="237"/>
      <c r="B6" s="169"/>
      <c r="C6" s="169"/>
      <c r="D6" s="169"/>
      <c r="E6" s="169"/>
      <c r="F6" s="169"/>
      <c r="G6" s="169"/>
      <c r="H6" s="169"/>
      <c r="I6" s="169"/>
      <c r="J6" s="169"/>
      <c r="K6" s="169"/>
      <c r="L6" s="117"/>
      <c r="M6" s="80"/>
      <c r="N6" s="80"/>
      <c r="O6" s="80"/>
      <c r="P6" s="249"/>
      <c r="Q6" s="250"/>
      <c r="R6" s="250"/>
      <c r="S6" s="250"/>
      <c r="T6" s="250"/>
      <c r="U6" s="250"/>
      <c r="V6" s="250"/>
      <c r="W6" s="250"/>
      <c r="X6" s="250"/>
      <c r="Y6" s="250"/>
      <c r="Z6" s="250"/>
      <c r="AA6" s="250"/>
      <c r="AB6" s="251"/>
    </row>
    <row r="7" spans="1:28" ht="15" x14ac:dyDescent="0.25">
      <c r="A7" s="241"/>
      <c r="B7" s="242"/>
      <c r="C7" s="242"/>
      <c r="D7" s="303" t="s">
        <v>45</v>
      </c>
      <c r="E7" s="304"/>
      <c r="F7" s="242"/>
      <c r="G7" s="303" t="s">
        <v>46</v>
      </c>
      <c r="H7" s="303"/>
      <c r="I7" s="242"/>
      <c r="J7" s="242"/>
      <c r="K7" s="242"/>
      <c r="L7" s="252"/>
      <c r="M7" s="80"/>
      <c r="N7" s="80"/>
      <c r="O7" s="80"/>
      <c r="P7" s="253"/>
      <c r="Q7" s="242"/>
      <c r="R7" s="303" t="s">
        <v>45</v>
      </c>
      <c r="S7" s="304"/>
      <c r="T7" s="242"/>
      <c r="U7" s="303" t="s">
        <v>46</v>
      </c>
      <c r="V7" s="303"/>
      <c r="W7" s="242"/>
      <c r="X7" s="242"/>
      <c r="Y7" s="242"/>
      <c r="Z7" s="242"/>
      <c r="AA7" s="242"/>
      <c r="AB7" s="254"/>
    </row>
    <row r="8" spans="1:28" ht="58.5" customHeight="1" x14ac:dyDescent="0.3">
      <c r="A8" s="241"/>
      <c r="B8" s="242"/>
      <c r="C8" s="242"/>
      <c r="D8" s="305" t="s">
        <v>47</v>
      </c>
      <c r="E8" s="339"/>
      <c r="F8" s="3"/>
      <c r="G8" s="308" t="s">
        <v>48</v>
      </c>
      <c r="H8" s="308"/>
      <c r="I8" s="3"/>
      <c r="J8" s="3"/>
      <c r="K8" s="242"/>
      <c r="L8" s="252"/>
      <c r="M8" s="80"/>
      <c r="N8" s="80"/>
      <c r="O8" s="80"/>
      <c r="P8" s="253"/>
      <c r="Q8" s="242"/>
      <c r="R8" s="305" t="s">
        <v>47</v>
      </c>
      <c r="S8" s="306"/>
      <c r="T8" s="3"/>
      <c r="U8" s="308" t="s">
        <v>49</v>
      </c>
      <c r="V8" s="308"/>
      <c r="W8" s="3"/>
      <c r="X8" s="3"/>
      <c r="Y8" s="242"/>
      <c r="Z8" s="242"/>
      <c r="AA8" s="242"/>
      <c r="AB8" s="254"/>
    </row>
    <row r="9" spans="1:28" ht="36.75" customHeight="1" x14ac:dyDescent="0.25">
      <c r="A9" s="241"/>
      <c r="B9" s="60" t="s">
        <v>50</v>
      </c>
      <c r="C9" s="4"/>
      <c r="D9" s="307"/>
      <c r="E9" s="307"/>
      <c r="F9" s="3"/>
      <c r="G9" s="309"/>
      <c r="H9" s="310"/>
      <c r="I9" s="3"/>
      <c r="J9" s="305" t="s">
        <v>51</v>
      </c>
      <c r="K9" s="311"/>
      <c r="L9" s="252"/>
      <c r="M9" s="80"/>
      <c r="N9" s="80"/>
      <c r="O9" s="80"/>
      <c r="P9" s="196" t="s">
        <v>50</v>
      </c>
      <c r="Q9" s="4"/>
      <c r="R9" s="307"/>
      <c r="S9" s="307"/>
      <c r="T9" s="3"/>
      <c r="U9" s="309">
        <f>G9</f>
        <v>0</v>
      </c>
      <c r="V9" s="310"/>
      <c r="W9" s="3"/>
      <c r="X9" s="305" t="s">
        <v>51</v>
      </c>
      <c r="Y9" s="311"/>
      <c r="Z9" s="242"/>
      <c r="AA9" s="242"/>
      <c r="AB9" s="254"/>
    </row>
    <row r="10" spans="1:28" ht="20.25" customHeight="1" x14ac:dyDescent="0.25">
      <c r="A10" s="241"/>
      <c r="B10" s="61" t="s">
        <v>120</v>
      </c>
      <c r="C10" s="62"/>
      <c r="D10" s="255">
        <f>'HCS-TxHmL Res-p1'!E31</f>
        <v>0</v>
      </c>
      <c r="E10" s="204"/>
      <c r="F10" s="8" t="s">
        <v>52</v>
      </c>
      <c r="G10" s="313">
        <f>VLOOKUP(G9,'HCS-TxHmL Rates 01-08-20'!A5:B30,2,FALSE)</f>
        <v>62.44</v>
      </c>
      <c r="H10" s="314"/>
      <c r="I10" s="8" t="s">
        <v>53</v>
      </c>
      <c r="J10" s="312">
        <f>D10*G10</f>
        <v>0</v>
      </c>
      <c r="K10" s="312"/>
      <c r="L10" s="252"/>
      <c r="M10" s="80"/>
      <c r="N10" s="80"/>
      <c r="O10" s="80"/>
      <c r="P10" s="179" t="s">
        <v>120</v>
      </c>
      <c r="Q10" s="62"/>
      <c r="R10" s="255">
        <f>D10</f>
        <v>0</v>
      </c>
      <c r="S10" s="111"/>
      <c r="T10" s="8" t="s">
        <v>52</v>
      </c>
      <c r="U10" s="313">
        <f>VLOOKUP(G9,'HCS-TxHmL Rates 09-01-2020'!A5:F30,2,FALSE)</f>
        <v>66.5</v>
      </c>
      <c r="V10" s="314"/>
      <c r="W10" s="8" t="s">
        <v>53</v>
      </c>
      <c r="X10" s="312">
        <f>R10*U10</f>
        <v>0</v>
      </c>
      <c r="Y10" s="312"/>
      <c r="Z10" s="242"/>
      <c r="AA10" s="242"/>
      <c r="AB10" s="254"/>
    </row>
    <row r="11" spans="1:28" ht="23.25" customHeight="1" x14ac:dyDescent="0.25">
      <c r="A11" s="241"/>
      <c r="B11" s="61" t="s">
        <v>121</v>
      </c>
      <c r="C11" s="62"/>
      <c r="D11" s="255">
        <f>'HCS-TxHmL Res-p1'!E32</f>
        <v>0</v>
      </c>
      <c r="E11" s="205"/>
      <c r="F11" s="8" t="s">
        <v>52</v>
      </c>
      <c r="G11" s="313">
        <f>VLOOKUP(G9,'HCS-TxHmL Rates 01-08-20'!A5:C30,3,FALSE)</f>
        <v>69.680000000000007</v>
      </c>
      <c r="H11" s="314"/>
      <c r="I11" s="8" t="s">
        <v>53</v>
      </c>
      <c r="J11" s="312">
        <f>D11*G11</f>
        <v>0</v>
      </c>
      <c r="K11" s="312"/>
      <c r="L11" s="252"/>
      <c r="M11" s="80"/>
      <c r="N11" s="80"/>
      <c r="O11" s="80"/>
      <c r="P11" s="179" t="s">
        <v>121</v>
      </c>
      <c r="Q11" s="62"/>
      <c r="R11" s="255">
        <f>D11</f>
        <v>0</v>
      </c>
      <c r="S11" s="110"/>
      <c r="T11" s="8" t="s">
        <v>52</v>
      </c>
      <c r="U11" s="313">
        <f>VLOOKUP(G9,'HCS-TxHmL Rates 09-01-2020'!A5:F30,3,FALSE)</f>
        <v>74.210000000000008</v>
      </c>
      <c r="V11" s="314"/>
      <c r="W11" s="8" t="s">
        <v>53</v>
      </c>
      <c r="X11" s="312">
        <f>R11*U11</f>
        <v>0</v>
      </c>
      <c r="Y11" s="312"/>
      <c r="Z11" s="242"/>
      <c r="AA11" s="242"/>
      <c r="AB11" s="254"/>
    </row>
    <row r="12" spans="1:28" ht="22.5" customHeight="1" x14ac:dyDescent="0.25">
      <c r="A12" s="241"/>
      <c r="B12" s="61" t="s">
        <v>122</v>
      </c>
      <c r="C12" s="62"/>
      <c r="D12" s="255">
        <f>'HCS-TxHmL Res-p1'!E33</f>
        <v>0</v>
      </c>
      <c r="E12" s="205"/>
      <c r="F12" s="8" t="s">
        <v>52</v>
      </c>
      <c r="G12" s="313">
        <f>VLOOKUP(G9,'HCS-TxHmL Rates 01-08-20'!A5:D30,4,FALSE)</f>
        <v>80.260000000000005</v>
      </c>
      <c r="H12" s="314"/>
      <c r="I12" s="8" t="s">
        <v>53</v>
      </c>
      <c r="J12" s="312">
        <f>D12*G12</f>
        <v>0</v>
      </c>
      <c r="K12" s="312"/>
      <c r="L12" s="252"/>
      <c r="M12" s="80"/>
      <c r="N12" s="80"/>
      <c r="O12" s="80"/>
      <c r="P12" s="179" t="s">
        <v>122</v>
      </c>
      <c r="Q12" s="62"/>
      <c r="R12" s="255">
        <f>D12</f>
        <v>0</v>
      </c>
      <c r="S12" s="110"/>
      <c r="T12" s="8" t="s">
        <v>52</v>
      </c>
      <c r="U12" s="313">
        <f>VLOOKUP(G9,'HCS-TxHmL Rates 09-01-2020'!A5:F30,4,FALSE)</f>
        <v>85.48</v>
      </c>
      <c r="V12" s="314"/>
      <c r="W12" s="8" t="s">
        <v>53</v>
      </c>
      <c r="X12" s="312">
        <f>R12*U12</f>
        <v>0</v>
      </c>
      <c r="Y12" s="312"/>
      <c r="Z12" s="242"/>
      <c r="AA12" s="242"/>
      <c r="AB12" s="254"/>
    </row>
    <row r="13" spans="1:28" ht="19.5" customHeight="1" x14ac:dyDescent="0.25">
      <c r="A13" s="241"/>
      <c r="B13" s="61" t="s">
        <v>123</v>
      </c>
      <c r="C13" s="62"/>
      <c r="D13" s="255">
        <f>'HCS-TxHmL Res-p1'!E34</f>
        <v>0</v>
      </c>
      <c r="E13" s="205"/>
      <c r="F13" s="8" t="s">
        <v>52</v>
      </c>
      <c r="G13" s="313">
        <f>VLOOKUP(G9,'HCS-TxHmL Rates 01-08-20'!A5:E30,5,FALSE)</f>
        <v>98.31</v>
      </c>
      <c r="H13" s="314"/>
      <c r="I13" s="8" t="s">
        <v>53</v>
      </c>
      <c r="J13" s="312">
        <f>D13*G13</f>
        <v>0</v>
      </c>
      <c r="K13" s="312"/>
      <c r="L13" s="252"/>
      <c r="M13" s="80"/>
      <c r="N13" s="80"/>
      <c r="O13" s="80"/>
      <c r="P13" s="179" t="s">
        <v>123</v>
      </c>
      <c r="Q13" s="62"/>
      <c r="R13" s="255">
        <f>D13</f>
        <v>0</v>
      </c>
      <c r="S13" s="110"/>
      <c r="T13" s="8" t="s">
        <v>52</v>
      </c>
      <c r="U13" s="313">
        <f>VLOOKUP(G9,'HCS-TxHmL Rates 09-01-2020'!A5:F30,5,FALSE)</f>
        <v>104.35000000000001</v>
      </c>
      <c r="V13" s="314"/>
      <c r="W13" s="8" t="s">
        <v>53</v>
      </c>
      <c r="X13" s="312">
        <f>R13*U13</f>
        <v>0</v>
      </c>
      <c r="Y13" s="312"/>
      <c r="Z13" s="242"/>
      <c r="AA13" s="242"/>
      <c r="AB13" s="254"/>
    </row>
    <row r="14" spans="1:28" ht="19.5" customHeight="1" x14ac:dyDescent="0.25">
      <c r="A14" s="241"/>
      <c r="B14" s="61" t="s">
        <v>124</v>
      </c>
      <c r="C14" s="62"/>
      <c r="D14" s="255">
        <f>'HCS-TxHmL Res-p1'!E35</f>
        <v>0</v>
      </c>
      <c r="E14" s="205"/>
      <c r="F14" s="8" t="s">
        <v>52</v>
      </c>
      <c r="G14" s="313">
        <f>VLOOKUP(G9,'HCS-TxHmL Rates 01-08-20'!A5:F30,6,FALSE)</f>
        <v>171.65</v>
      </c>
      <c r="H14" s="314"/>
      <c r="I14" s="8" t="s">
        <v>53</v>
      </c>
      <c r="J14" s="312">
        <f>D14*G14</f>
        <v>0</v>
      </c>
      <c r="K14" s="312"/>
      <c r="L14" s="252"/>
      <c r="M14" s="80"/>
      <c r="N14" s="80"/>
      <c r="O14" s="80"/>
      <c r="P14" s="179" t="s">
        <v>124</v>
      </c>
      <c r="Q14" s="62"/>
      <c r="R14" s="255">
        <f>D14</f>
        <v>0</v>
      </c>
      <c r="S14" s="110"/>
      <c r="T14" s="8" t="s">
        <v>52</v>
      </c>
      <c r="U14" s="313">
        <f>VLOOKUP(G9,'HCS-TxHmL Rates 09-01-2020'!A5:F30,6,FALSE)</f>
        <v>180.1</v>
      </c>
      <c r="V14" s="314"/>
      <c r="W14" s="8" t="s">
        <v>53</v>
      </c>
      <c r="X14" s="312">
        <f>R14*U14</f>
        <v>0</v>
      </c>
      <c r="Y14" s="312"/>
      <c r="Z14" s="242"/>
      <c r="AA14" s="242"/>
      <c r="AB14" s="254"/>
    </row>
    <row r="15" spans="1:28" ht="15" x14ac:dyDescent="0.25">
      <c r="A15" s="241"/>
      <c r="B15" s="64"/>
      <c r="C15" s="64"/>
      <c r="D15" s="330"/>
      <c r="E15" s="331"/>
      <c r="F15" s="3"/>
      <c r="G15" s="330"/>
      <c r="H15" s="330"/>
      <c r="I15" s="8"/>
      <c r="J15" s="17"/>
      <c r="K15" s="72"/>
      <c r="L15" s="252"/>
      <c r="M15" s="242"/>
      <c r="N15" s="80"/>
      <c r="O15" s="80"/>
      <c r="P15" s="180"/>
      <c r="Q15" s="64"/>
      <c r="R15" s="330"/>
      <c r="S15" s="331"/>
      <c r="T15" s="3"/>
      <c r="U15" s="330"/>
      <c r="V15" s="330"/>
      <c r="W15" s="8"/>
      <c r="X15" s="17"/>
      <c r="Y15" s="72"/>
      <c r="Z15" s="242"/>
      <c r="AA15" s="242"/>
      <c r="AB15" s="254"/>
    </row>
    <row r="16" spans="1:28" x14ac:dyDescent="0.25">
      <c r="A16" s="241"/>
      <c r="B16" s="242"/>
      <c r="C16" s="242"/>
      <c r="D16" s="242"/>
      <c r="E16" s="242"/>
      <c r="F16" s="242"/>
      <c r="G16" s="242"/>
      <c r="H16" s="242"/>
      <c r="I16" s="242"/>
      <c r="J16" s="242"/>
      <c r="K16" s="242"/>
      <c r="L16" s="252"/>
      <c r="M16" s="80"/>
      <c r="N16" s="80"/>
      <c r="O16" s="80"/>
      <c r="P16" s="253"/>
      <c r="Q16" s="242"/>
      <c r="R16" s="242"/>
      <c r="S16" s="242"/>
      <c r="T16" s="242"/>
      <c r="U16" s="242"/>
      <c r="V16" s="242"/>
      <c r="W16" s="242"/>
      <c r="X16" s="242"/>
      <c r="Y16" s="242"/>
      <c r="Z16" s="242"/>
      <c r="AA16" s="242"/>
      <c r="AB16" s="254"/>
    </row>
    <row r="17" spans="1:28" ht="30.75" customHeight="1" x14ac:dyDescent="0.4">
      <c r="A17" s="241"/>
      <c r="B17" s="139"/>
      <c r="C17" s="140"/>
      <c r="D17" s="334" t="s">
        <v>125</v>
      </c>
      <c r="E17" s="335"/>
      <c r="F17" s="335"/>
      <c r="G17" s="335"/>
      <c r="H17" s="335"/>
      <c r="I17" s="169"/>
      <c r="J17" s="227">
        <f>SUM(J10:K14)</f>
        <v>0</v>
      </c>
      <c r="K17" s="177"/>
      <c r="L17" s="252"/>
      <c r="M17" s="80"/>
      <c r="N17" s="80"/>
      <c r="O17" s="80"/>
      <c r="P17" s="181"/>
      <c r="Q17" s="140"/>
      <c r="R17" s="334" t="s">
        <v>125</v>
      </c>
      <c r="S17" s="335"/>
      <c r="T17" s="335"/>
      <c r="U17" s="335"/>
      <c r="V17" s="335"/>
      <c r="W17" s="169"/>
      <c r="X17" s="227">
        <f>SUM(X10:Y14)</f>
        <v>0</v>
      </c>
      <c r="Y17" s="177"/>
      <c r="Z17" s="242"/>
      <c r="AA17" s="242"/>
      <c r="AB17" s="254"/>
    </row>
    <row r="18" spans="1:28" x14ac:dyDescent="0.25">
      <c r="A18" s="241"/>
      <c r="B18" s="243"/>
      <c r="C18" s="244"/>
      <c r="D18" s="244"/>
      <c r="E18" s="244"/>
      <c r="F18" s="244"/>
      <c r="G18" s="244"/>
      <c r="H18" s="244"/>
      <c r="I18" s="244"/>
      <c r="J18" s="315" t="s">
        <v>21</v>
      </c>
      <c r="K18" s="316"/>
      <c r="L18" s="252"/>
      <c r="M18" s="80"/>
      <c r="N18" s="80"/>
      <c r="O18" s="80"/>
      <c r="P18" s="256"/>
      <c r="Q18" s="244"/>
      <c r="R18" s="244"/>
      <c r="S18" s="244"/>
      <c r="T18" s="244"/>
      <c r="U18" s="244"/>
      <c r="V18" s="244"/>
      <c r="W18" s="244"/>
      <c r="X18" s="315" t="s">
        <v>21</v>
      </c>
      <c r="Y18" s="316"/>
      <c r="Z18" s="242"/>
      <c r="AA18" s="242"/>
      <c r="AB18" s="254"/>
    </row>
    <row r="19" spans="1:28" x14ac:dyDescent="0.25">
      <c r="A19" s="243"/>
      <c r="B19" s="244"/>
      <c r="C19" s="244"/>
      <c r="D19" s="244"/>
      <c r="E19" s="244"/>
      <c r="F19" s="244"/>
      <c r="G19" s="244"/>
      <c r="H19" s="244"/>
      <c r="I19" s="244"/>
      <c r="J19" s="244"/>
      <c r="K19" s="244"/>
      <c r="L19" s="257"/>
      <c r="M19" s="80"/>
      <c r="N19" s="80"/>
      <c r="O19" s="80"/>
      <c r="P19" s="253"/>
      <c r="Q19" s="242"/>
      <c r="R19" s="242"/>
      <c r="S19" s="242"/>
      <c r="T19" s="242"/>
      <c r="U19" s="242"/>
      <c r="V19" s="242"/>
      <c r="W19" s="242"/>
      <c r="X19" s="242"/>
      <c r="Y19" s="242"/>
      <c r="Z19" s="242"/>
      <c r="AA19" s="242"/>
      <c r="AB19" s="254"/>
    </row>
    <row r="20" spans="1:28" x14ac:dyDescent="0.25">
      <c r="A20" s="80"/>
      <c r="B20" s="80"/>
      <c r="C20" s="80"/>
      <c r="D20" s="80"/>
      <c r="E20" s="80"/>
      <c r="F20" s="80"/>
      <c r="G20" s="80"/>
      <c r="H20" s="80"/>
      <c r="I20" s="80"/>
      <c r="J20" s="80"/>
      <c r="K20" s="80"/>
      <c r="L20" s="80"/>
      <c r="M20" s="80"/>
      <c r="N20" s="80"/>
      <c r="O20" s="80"/>
      <c r="P20" s="253"/>
      <c r="Q20" s="242"/>
      <c r="R20" s="242"/>
      <c r="S20" s="242"/>
      <c r="T20" s="242"/>
      <c r="U20" s="242"/>
      <c r="V20" s="242"/>
      <c r="W20" s="242"/>
      <c r="X20" s="242"/>
      <c r="Y20" s="242"/>
      <c r="Z20" s="242"/>
      <c r="AA20" s="242"/>
      <c r="AB20" s="254"/>
    </row>
    <row r="21" spans="1:28" ht="27" customHeight="1" x14ac:dyDescent="0.25">
      <c r="A21" s="113"/>
      <c r="B21" s="114"/>
      <c r="C21" s="302" t="s">
        <v>126</v>
      </c>
      <c r="D21" s="302"/>
      <c r="E21" s="302"/>
      <c r="F21" s="302"/>
      <c r="G21" s="302"/>
      <c r="H21" s="302"/>
      <c r="I21" s="302"/>
      <c r="J21" s="302"/>
      <c r="K21" s="115"/>
      <c r="L21" s="116"/>
      <c r="M21" s="169"/>
      <c r="N21" s="117"/>
      <c r="O21" s="242"/>
      <c r="P21" s="182"/>
      <c r="Q21" s="302" t="s">
        <v>126</v>
      </c>
      <c r="R21" s="302"/>
      <c r="S21" s="302"/>
      <c r="T21" s="302"/>
      <c r="U21" s="302"/>
      <c r="V21" s="302"/>
      <c r="W21" s="302"/>
      <c r="X21" s="302"/>
      <c r="Y21" s="115"/>
      <c r="Z21" s="116"/>
      <c r="AA21" s="169"/>
      <c r="AB21" s="183"/>
    </row>
    <row r="22" spans="1:28" s="142" customFormat="1" ht="15" x14ac:dyDescent="0.25">
      <c r="A22" s="141"/>
      <c r="B22" s="144" t="s">
        <v>45</v>
      </c>
      <c r="C22" s="3"/>
      <c r="D22" s="144" t="s">
        <v>46</v>
      </c>
      <c r="E22" s="143"/>
      <c r="F22" s="143"/>
      <c r="G22" s="143"/>
      <c r="H22" s="144" t="s">
        <v>51</v>
      </c>
      <c r="I22" s="143"/>
      <c r="J22" s="144" t="s">
        <v>56</v>
      </c>
      <c r="K22" s="143"/>
      <c r="L22" s="144" t="s">
        <v>57</v>
      </c>
      <c r="M22" s="3"/>
      <c r="N22" s="144" t="s">
        <v>58</v>
      </c>
      <c r="O22" s="143"/>
      <c r="P22" s="184" t="s">
        <v>45</v>
      </c>
      <c r="Q22" s="3"/>
      <c r="R22" s="144" t="s">
        <v>46</v>
      </c>
      <c r="S22" s="143"/>
      <c r="T22" s="143"/>
      <c r="U22" s="143"/>
      <c r="V22" s="144" t="s">
        <v>51</v>
      </c>
      <c r="W22" s="143"/>
      <c r="X22" s="144" t="s">
        <v>56</v>
      </c>
      <c r="Y22" s="143"/>
      <c r="Z22" s="144" t="s">
        <v>57</v>
      </c>
      <c r="AA22" s="3"/>
      <c r="AB22" s="185" t="s">
        <v>58</v>
      </c>
    </row>
    <row r="23" spans="1:28" s="142" customFormat="1" ht="90" customHeight="1" x14ac:dyDescent="0.3">
      <c r="A23" s="141"/>
      <c r="B23" s="146" t="s">
        <v>49</v>
      </c>
      <c r="C23" s="3"/>
      <c r="D23" s="147" t="s">
        <v>59</v>
      </c>
      <c r="E23" s="143"/>
      <c r="F23" s="147" t="s">
        <v>60</v>
      </c>
      <c r="G23" s="143"/>
      <c r="H23" s="147" t="s">
        <v>61</v>
      </c>
      <c r="I23" s="220"/>
      <c r="J23" s="147" t="s">
        <v>62</v>
      </c>
      <c r="K23" s="143"/>
      <c r="L23" s="147" t="s">
        <v>63</v>
      </c>
      <c r="M23" s="3"/>
      <c r="N23" s="147" t="s">
        <v>64</v>
      </c>
      <c r="O23" s="143"/>
      <c r="P23" s="186" t="s">
        <v>49</v>
      </c>
      <c r="Q23" s="3"/>
      <c r="R23" s="147" t="s">
        <v>59</v>
      </c>
      <c r="S23" s="143"/>
      <c r="T23" s="147" t="s">
        <v>60</v>
      </c>
      <c r="U23" s="143"/>
      <c r="V23" s="147" t="s">
        <v>61</v>
      </c>
      <c r="W23" s="220"/>
      <c r="X23" s="147" t="s">
        <v>62</v>
      </c>
      <c r="Y23" s="143"/>
      <c r="Z23" s="147" t="s">
        <v>63</v>
      </c>
      <c r="AA23" s="3"/>
      <c r="AB23" s="187" t="s">
        <v>64</v>
      </c>
    </row>
    <row r="24" spans="1:28" s="142" customFormat="1" ht="22.5" customHeight="1" x14ac:dyDescent="0.25">
      <c r="A24" s="148"/>
      <c r="B24" s="328">
        <f>G9</f>
        <v>0</v>
      </c>
      <c r="C24" s="12"/>
      <c r="D24" s="198">
        <f>J17</f>
        <v>0</v>
      </c>
      <c r="E24" s="296" t="s">
        <v>65</v>
      </c>
      <c r="F24" s="298">
        <v>0.9</v>
      </c>
      <c r="G24" s="296" t="s">
        <v>53</v>
      </c>
      <c r="H24" s="300">
        <f>ROUND(D24*F24,2)</f>
        <v>0</v>
      </c>
      <c r="I24" s="112"/>
      <c r="J24" s="219">
        <f>SUM(D24-H24)</f>
        <v>0</v>
      </c>
      <c r="K24" s="143"/>
      <c r="L24" s="199">
        <f>'HCS-TxHmL Res-p1'!E25</f>
        <v>0</v>
      </c>
      <c r="M24" s="12"/>
      <c r="N24" s="200">
        <f>MAX(0,H24-L24)</f>
        <v>0</v>
      </c>
      <c r="O24" s="167"/>
      <c r="P24" s="294">
        <f>U9</f>
        <v>0</v>
      </c>
      <c r="Q24" s="12"/>
      <c r="R24" s="198">
        <f>X17</f>
        <v>0</v>
      </c>
      <c r="S24" s="296" t="s">
        <v>65</v>
      </c>
      <c r="T24" s="298">
        <v>0.9</v>
      </c>
      <c r="U24" s="296" t="s">
        <v>53</v>
      </c>
      <c r="V24" s="300">
        <f>R24*T24</f>
        <v>0</v>
      </c>
      <c r="W24" s="112"/>
      <c r="X24" s="219">
        <f>SUM(R24-V24)</f>
        <v>0</v>
      </c>
      <c r="Y24" s="143"/>
      <c r="Z24" s="199">
        <f>L24</f>
        <v>0</v>
      </c>
      <c r="AA24" s="12"/>
      <c r="AB24" s="201">
        <f>MAX(0,V24-Z24)</f>
        <v>0</v>
      </c>
    </row>
    <row r="25" spans="1:28" s="142" customFormat="1" ht="25.5" customHeight="1" x14ac:dyDescent="0.4">
      <c r="A25" s="148"/>
      <c r="B25" s="329"/>
      <c r="C25" s="12"/>
      <c r="D25" s="168" t="s">
        <v>68</v>
      </c>
      <c r="E25" s="296"/>
      <c r="F25" s="299"/>
      <c r="G25" s="296"/>
      <c r="H25" s="301"/>
      <c r="I25" s="112"/>
      <c r="J25" s="149" t="s">
        <v>67</v>
      </c>
      <c r="K25" s="143"/>
      <c r="L25" s="168" t="s">
        <v>127</v>
      </c>
      <c r="M25" s="12"/>
      <c r="N25" s="168" t="s">
        <v>69</v>
      </c>
      <c r="O25" s="167"/>
      <c r="P25" s="295"/>
      <c r="Q25" s="12"/>
      <c r="R25" s="168" t="s">
        <v>68</v>
      </c>
      <c r="S25" s="296"/>
      <c r="T25" s="299"/>
      <c r="U25" s="296"/>
      <c r="V25" s="301"/>
      <c r="W25" s="112"/>
      <c r="X25" s="149" t="s">
        <v>67</v>
      </c>
      <c r="Y25" s="143"/>
      <c r="Z25" s="168" t="s">
        <v>127</v>
      </c>
      <c r="AA25" s="12"/>
      <c r="AB25" s="188" t="s">
        <v>69</v>
      </c>
    </row>
    <row r="26" spans="1:28" s="142" customFormat="1" ht="19.2" thickBot="1" x14ac:dyDescent="0.45">
      <c r="A26" s="150"/>
      <c r="B26" s="151"/>
      <c r="C26" s="151"/>
      <c r="D26" s="152"/>
      <c r="E26" s="153"/>
      <c r="F26" s="153"/>
      <c r="G26" s="153"/>
      <c r="H26" s="152"/>
      <c r="I26" s="152"/>
      <c r="J26" s="152"/>
      <c r="K26" s="153"/>
      <c r="L26" s="154"/>
      <c r="M26" s="151"/>
      <c r="N26" s="170"/>
      <c r="O26" s="143"/>
      <c r="P26" s="189"/>
      <c r="Q26" s="190"/>
      <c r="R26" s="191"/>
      <c r="S26" s="192"/>
      <c r="T26" s="192"/>
      <c r="U26" s="192"/>
      <c r="V26" s="191"/>
      <c r="W26" s="191"/>
      <c r="X26" s="191"/>
      <c r="Y26" s="192"/>
      <c r="Z26" s="193"/>
      <c r="AA26" s="190"/>
      <c r="AB26" s="194"/>
    </row>
    <row r="27" spans="1:28" s="142" customFormat="1" ht="9.75" customHeight="1" x14ac:dyDescent="0.4">
      <c r="D27" s="155"/>
      <c r="E27" s="145"/>
      <c r="F27" s="145"/>
      <c r="G27" s="145"/>
      <c r="H27" s="155"/>
      <c r="I27" s="155"/>
      <c r="J27" s="155"/>
      <c r="K27" s="145"/>
      <c r="L27" s="156"/>
      <c r="N27" s="157"/>
      <c r="O27" s="145"/>
      <c r="P27" s="145"/>
      <c r="Q27" s="145"/>
      <c r="R27" s="145"/>
    </row>
    <row r="28" spans="1:28" s="142" customFormat="1" ht="9.75" customHeight="1" x14ac:dyDescent="0.25">
      <c r="A28" s="3"/>
      <c r="B28" s="151"/>
      <c r="C28" s="151"/>
      <c r="E28" s="151"/>
      <c r="I28" s="153"/>
      <c r="J28" s="145"/>
      <c r="K28" s="153"/>
      <c r="L28" s="143"/>
      <c r="M28" s="143"/>
      <c r="N28" s="145"/>
      <c r="O28" s="143"/>
      <c r="P28" s="145"/>
      <c r="Q28" s="145"/>
      <c r="R28" s="145"/>
    </row>
    <row r="29" spans="1:28" s="142" customFormat="1" ht="15" x14ac:dyDescent="0.25">
      <c r="A29" s="158"/>
      <c r="B29" s="159"/>
      <c r="C29" s="159"/>
      <c r="D29" s="159"/>
      <c r="E29" s="159"/>
      <c r="F29" s="159"/>
      <c r="G29" s="159"/>
      <c r="H29" s="159"/>
      <c r="I29" s="159"/>
      <c r="J29" s="159"/>
      <c r="K29" s="160"/>
      <c r="L29" s="3"/>
      <c r="M29" s="145"/>
      <c r="N29" s="145"/>
      <c r="O29" s="145"/>
      <c r="P29" s="145"/>
      <c r="Q29" s="145"/>
      <c r="R29" s="145"/>
    </row>
    <row r="30" spans="1:28" s="142" customFormat="1" ht="15" x14ac:dyDescent="0.25">
      <c r="A30" s="141"/>
      <c r="B30" s="3"/>
      <c r="C30" s="161" t="s">
        <v>70</v>
      </c>
      <c r="D30" s="161"/>
      <c r="E30" s="161"/>
      <c r="F30" s="161"/>
      <c r="G30" s="161"/>
      <c r="H30" s="161"/>
      <c r="I30" s="3"/>
      <c r="J30" s="3"/>
      <c r="K30" s="162"/>
      <c r="M30" s="145"/>
      <c r="N30" s="145"/>
      <c r="O30" s="145"/>
      <c r="P30" s="145"/>
      <c r="Q30" s="145"/>
      <c r="R30" s="145"/>
    </row>
    <row r="31" spans="1:28" s="142" customFormat="1" ht="15" x14ac:dyDescent="0.25">
      <c r="A31" s="141"/>
      <c r="B31" s="3"/>
      <c r="C31" s="3"/>
      <c r="D31" s="3"/>
      <c r="E31" s="3"/>
      <c r="F31" s="3"/>
      <c r="G31" s="3"/>
      <c r="H31" s="3"/>
      <c r="I31" s="3"/>
      <c r="J31" s="3"/>
      <c r="K31" s="162"/>
      <c r="M31" s="145"/>
      <c r="N31" s="145"/>
      <c r="O31" s="145"/>
      <c r="P31" s="145"/>
      <c r="Q31" s="145"/>
      <c r="R31" s="145"/>
    </row>
    <row r="32" spans="1:28" s="142" customFormat="1" ht="15" x14ac:dyDescent="0.25">
      <c r="A32" s="141"/>
      <c r="B32" s="3"/>
      <c r="C32" s="3"/>
      <c r="D32" s="3"/>
      <c r="E32" s="3"/>
      <c r="F32" s="3"/>
      <c r="G32" s="3"/>
      <c r="H32" s="3"/>
      <c r="I32" s="3"/>
      <c r="J32" s="3"/>
      <c r="K32" s="162"/>
      <c r="M32" s="145"/>
      <c r="N32" s="145"/>
      <c r="O32" s="145"/>
      <c r="P32" s="145"/>
      <c r="Q32" s="145"/>
      <c r="R32" s="145"/>
    </row>
    <row r="33" spans="1:18" s="142" customFormat="1" ht="15" customHeight="1" x14ac:dyDescent="0.25">
      <c r="A33" s="163">
        <v>1</v>
      </c>
      <c r="B33" s="326" t="s">
        <v>71</v>
      </c>
      <c r="C33" s="326"/>
      <c r="D33" s="326"/>
      <c r="E33" s="326"/>
      <c r="F33" s="326"/>
      <c r="G33" s="326"/>
      <c r="H33" s="326"/>
      <c r="I33" s="326"/>
      <c r="J33" s="326"/>
      <c r="K33" s="327"/>
      <c r="M33" s="145"/>
      <c r="N33" s="145"/>
      <c r="O33" s="145"/>
      <c r="P33" s="145"/>
      <c r="Q33" s="145"/>
      <c r="R33" s="145"/>
    </row>
    <row r="34" spans="1:18" s="142" customFormat="1" ht="28.5" customHeight="1" x14ac:dyDescent="0.25">
      <c r="A34" s="141"/>
      <c r="B34" s="326"/>
      <c r="C34" s="326"/>
      <c r="D34" s="326"/>
      <c r="E34" s="326"/>
      <c r="F34" s="326"/>
      <c r="G34" s="326"/>
      <c r="H34" s="326"/>
      <c r="I34" s="326"/>
      <c r="J34" s="326"/>
      <c r="K34" s="327"/>
      <c r="M34" s="145"/>
      <c r="N34" s="145"/>
      <c r="O34" s="145"/>
      <c r="P34" s="145"/>
      <c r="Q34" s="145"/>
      <c r="R34" s="145"/>
    </row>
    <row r="35" spans="1:18" s="142" customFormat="1" ht="15" x14ac:dyDescent="0.25">
      <c r="A35" s="141"/>
      <c r="B35" s="3"/>
      <c r="C35" s="3"/>
      <c r="D35" s="3"/>
      <c r="E35" s="3"/>
      <c r="F35" s="3"/>
      <c r="G35" s="3"/>
      <c r="H35" s="3"/>
      <c r="I35" s="3"/>
      <c r="J35" s="3"/>
      <c r="K35" s="162"/>
      <c r="M35" s="145"/>
      <c r="N35" s="145"/>
      <c r="O35" s="145"/>
      <c r="P35" s="145"/>
      <c r="Q35" s="145"/>
      <c r="R35" s="145"/>
    </row>
    <row r="36" spans="1:18" s="142" customFormat="1" ht="15" x14ac:dyDescent="0.25">
      <c r="A36" s="141">
        <v>2</v>
      </c>
      <c r="B36" s="326" t="s">
        <v>72</v>
      </c>
      <c r="C36" s="326"/>
      <c r="D36" s="326"/>
      <c r="E36" s="326"/>
      <c r="F36" s="326"/>
      <c r="G36" s="326"/>
      <c r="H36" s="326"/>
      <c r="I36" s="326"/>
      <c r="J36" s="326"/>
      <c r="K36" s="327"/>
      <c r="M36" s="145"/>
      <c r="N36" s="145"/>
      <c r="O36" s="145"/>
      <c r="P36" s="145"/>
      <c r="Q36" s="145"/>
      <c r="R36" s="145"/>
    </row>
    <row r="37" spans="1:18" s="142" customFormat="1" ht="15" x14ac:dyDescent="0.25">
      <c r="A37" s="141"/>
      <c r="B37" s="326"/>
      <c r="C37" s="326"/>
      <c r="D37" s="326"/>
      <c r="E37" s="326"/>
      <c r="F37" s="326"/>
      <c r="G37" s="326"/>
      <c r="H37" s="326"/>
      <c r="I37" s="326"/>
      <c r="J37" s="326"/>
      <c r="K37" s="327"/>
      <c r="M37" s="145"/>
      <c r="N37" s="145"/>
      <c r="O37" s="145"/>
      <c r="P37" s="145"/>
      <c r="Q37" s="145"/>
      <c r="R37" s="145"/>
    </row>
    <row r="38" spans="1:18" s="142" customFormat="1" ht="15" x14ac:dyDescent="0.25">
      <c r="A38" s="141"/>
      <c r="B38" s="3"/>
      <c r="C38" s="3"/>
      <c r="D38" s="3"/>
      <c r="E38" s="3"/>
      <c r="F38" s="3"/>
      <c r="G38" s="3"/>
      <c r="H38" s="3"/>
      <c r="I38" s="3"/>
      <c r="J38" s="3"/>
      <c r="K38" s="162"/>
      <c r="M38" s="145"/>
      <c r="N38" s="145"/>
      <c r="O38" s="145"/>
      <c r="P38" s="145"/>
      <c r="Q38" s="145"/>
      <c r="R38" s="145"/>
    </row>
    <row r="39" spans="1:18" s="142" customFormat="1" ht="15" x14ac:dyDescent="0.25">
      <c r="A39" s="141">
        <v>3</v>
      </c>
      <c r="B39" s="326" t="s">
        <v>73</v>
      </c>
      <c r="C39" s="326"/>
      <c r="D39" s="326"/>
      <c r="E39" s="326"/>
      <c r="F39" s="326"/>
      <c r="G39" s="326"/>
      <c r="H39" s="326"/>
      <c r="I39" s="326"/>
      <c r="J39" s="326"/>
      <c r="K39" s="327"/>
      <c r="M39" s="145"/>
      <c r="N39" s="145"/>
      <c r="O39" s="145"/>
      <c r="P39" s="145"/>
      <c r="Q39" s="145"/>
      <c r="R39" s="145"/>
    </row>
    <row r="40" spans="1:18" s="142" customFormat="1" ht="15" x14ac:dyDescent="0.25">
      <c r="A40" s="141"/>
      <c r="B40" s="326"/>
      <c r="C40" s="326"/>
      <c r="D40" s="326"/>
      <c r="E40" s="326"/>
      <c r="F40" s="326"/>
      <c r="G40" s="326"/>
      <c r="H40" s="326"/>
      <c r="I40" s="326"/>
      <c r="J40" s="326"/>
      <c r="K40" s="327"/>
      <c r="M40" s="145"/>
      <c r="N40" s="145"/>
      <c r="O40" s="145"/>
      <c r="P40" s="145"/>
      <c r="Q40" s="145"/>
      <c r="R40" s="145"/>
    </row>
    <row r="41" spans="1:18" s="142" customFormat="1" ht="15" x14ac:dyDescent="0.25">
      <c r="A41" s="141">
        <v>4</v>
      </c>
      <c r="B41" s="326" t="s">
        <v>74</v>
      </c>
      <c r="C41" s="326"/>
      <c r="D41" s="326"/>
      <c r="E41" s="326"/>
      <c r="F41" s="326"/>
      <c r="G41" s="326"/>
      <c r="H41" s="326"/>
      <c r="I41" s="326"/>
      <c r="J41" s="326"/>
      <c r="K41" s="327"/>
      <c r="M41" s="145"/>
      <c r="N41" s="145"/>
      <c r="O41" s="145"/>
      <c r="P41" s="145"/>
      <c r="Q41" s="145"/>
      <c r="R41" s="145"/>
    </row>
    <row r="42" spans="1:18" s="142" customFormat="1" ht="15" x14ac:dyDescent="0.25">
      <c r="A42" s="141"/>
      <c r="B42" s="223"/>
      <c r="C42" s="223"/>
      <c r="D42" s="223"/>
      <c r="E42" s="223"/>
      <c r="F42" s="223"/>
      <c r="G42" s="223"/>
      <c r="H42" s="223"/>
      <c r="I42" s="223"/>
      <c r="J42" s="223"/>
      <c r="K42" s="224"/>
      <c r="M42" s="145"/>
      <c r="N42" s="145"/>
      <c r="O42" s="145"/>
      <c r="P42" s="145"/>
      <c r="Q42" s="145"/>
      <c r="R42" s="145"/>
    </row>
    <row r="43" spans="1:18" s="142" customFormat="1" ht="15" x14ac:dyDescent="0.25">
      <c r="A43" s="163">
        <v>5</v>
      </c>
      <c r="B43" s="326" t="s">
        <v>75</v>
      </c>
      <c r="C43" s="326"/>
      <c r="D43" s="326"/>
      <c r="E43" s="326"/>
      <c r="F43" s="326"/>
      <c r="G43" s="326"/>
      <c r="H43" s="326"/>
      <c r="I43" s="326"/>
      <c r="J43" s="326"/>
      <c r="K43" s="327"/>
      <c r="L43" s="164"/>
      <c r="M43" s="145"/>
      <c r="N43" s="145"/>
      <c r="O43" s="145"/>
      <c r="P43" s="145"/>
      <c r="Q43" s="145"/>
      <c r="R43" s="145"/>
    </row>
    <row r="44" spans="1:18" s="142" customFormat="1" ht="31.5" customHeight="1" x14ac:dyDescent="0.25">
      <c r="A44" s="163"/>
      <c r="B44" s="326"/>
      <c r="C44" s="326"/>
      <c r="D44" s="326"/>
      <c r="E44" s="326"/>
      <c r="F44" s="326"/>
      <c r="G44" s="326"/>
      <c r="H44" s="326"/>
      <c r="I44" s="326"/>
      <c r="J44" s="326"/>
      <c r="K44" s="327"/>
      <c r="L44" s="164"/>
      <c r="M44" s="145"/>
      <c r="N44" s="145"/>
      <c r="O44" s="145"/>
      <c r="P44" s="145"/>
      <c r="Q44" s="145"/>
      <c r="R44" s="145"/>
    </row>
    <row r="45" spans="1:18" s="142" customFormat="1" ht="15" x14ac:dyDescent="0.25">
      <c r="A45" s="141"/>
      <c r="B45" s="4"/>
      <c r="C45" s="4"/>
      <c r="D45" s="4"/>
      <c r="E45" s="4"/>
      <c r="F45" s="4"/>
      <c r="G45" s="4"/>
      <c r="H45" s="4"/>
      <c r="I45" s="4"/>
      <c r="J45" s="4"/>
      <c r="K45" s="165"/>
      <c r="M45" s="145"/>
      <c r="N45" s="145"/>
      <c r="O45" s="145"/>
      <c r="P45" s="145"/>
      <c r="Q45" s="145"/>
      <c r="R45" s="145"/>
    </row>
    <row r="46" spans="1:18" s="142" customFormat="1" ht="15" x14ac:dyDescent="0.25">
      <c r="A46" s="163">
        <v>6</v>
      </c>
      <c r="B46" s="326" t="s">
        <v>76</v>
      </c>
      <c r="C46" s="326"/>
      <c r="D46" s="326"/>
      <c r="E46" s="326"/>
      <c r="F46" s="326"/>
      <c r="G46" s="326"/>
      <c r="H46" s="326"/>
      <c r="I46" s="326"/>
      <c r="J46" s="326"/>
      <c r="K46" s="327"/>
      <c r="M46" s="145"/>
      <c r="N46" s="145"/>
      <c r="O46" s="145"/>
      <c r="P46" s="145"/>
      <c r="Q46" s="145"/>
      <c r="R46" s="145"/>
    </row>
    <row r="47" spans="1:18" s="142" customFormat="1" ht="15" x14ac:dyDescent="0.25">
      <c r="A47" s="141"/>
      <c r="B47" s="326"/>
      <c r="C47" s="326"/>
      <c r="D47" s="326"/>
      <c r="E47" s="326"/>
      <c r="F47" s="326"/>
      <c r="G47" s="326"/>
      <c r="H47" s="326"/>
      <c r="I47" s="326"/>
      <c r="J47" s="326"/>
      <c r="K47" s="327"/>
      <c r="M47" s="145"/>
      <c r="N47" s="145"/>
      <c r="O47" s="145"/>
      <c r="P47" s="145"/>
      <c r="Q47" s="145"/>
      <c r="R47" s="145"/>
    </row>
    <row r="48" spans="1:18" s="142" customFormat="1" ht="15" x14ac:dyDescent="0.25">
      <c r="A48" s="150"/>
      <c r="B48" s="151"/>
      <c r="C48" s="151"/>
      <c r="D48" s="151"/>
      <c r="E48" s="151"/>
      <c r="F48" s="151"/>
      <c r="G48" s="151"/>
      <c r="H48" s="151"/>
      <c r="I48" s="151"/>
      <c r="J48" s="151"/>
      <c r="K48" s="166"/>
      <c r="M48" s="145"/>
      <c r="N48" s="145"/>
      <c r="O48" s="145"/>
      <c r="P48" s="145"/>
      <c r="Q48" s="145"/>
      <c r="R48" s="145"/>
    </row>
    <row r="49" spans="1:18" s="142" customFormat="1" ht="15" x14ac:dyDescent="0.25">
      <c r="M49" s="145"/>
      <c r="N49" s="145"/>
      <c r="O49" s="145"/>
      <c r="P49" s="145"/>
      <c r="Q49" s="145"/>
      <c r="R49" s="145"/>
    </row>
    <row r="50" spans="1:18" s="142" customFormat="1" ht="15" x14ac:dyDescent="0.25">
      <c r="A50" s="317" t="s">
        <v>77</v>
      </c>
      <c r="B50" s="318"/>
      <c r="C50" s="318"/>
      <c r="D50" s="318"/>
      <c r="E50" s="318"/>
      <c r="F50" s="318"/>
      <c r="G50" s="318"/>
      <c r="H50" s="318"/>
      <c r="I50" s="318"/>
      <c r="J50" s="318"/>
      <c r="K50" s="319"/>
      <c r="M50" s="145"/>
      <c r="N50" s="145"/>
      <c r="O50" s="145"/>
      <c r="P50" s="145"/>
      <c r="Q50" s="145"/>
      <c r="R50" s="145"/>
    </row>
    <row r="51" spans="1:18" s="142" customFormat="1" ht="15" x14ac:dyDescent="0.25">
      <c r="A51" s="320"/>
      <c r="B51" s="321"/>
      <c r="C51" s="321"/>
      <c r="D51" s="321"/>
      <c r="E51" s="321"/>
      <c r="F51" s="321"/>
      <c r="G51" s="321"/>
      <c r="H51" s="321"/>
      <c r="I51" s="321"/>
      <c r="J51" s="321"/>
      <c r="K51" s="322"/>
      <c r="M51" s="145"/>
      <c r="N51" s="145"/>
      <c r="O51" s="145"/>
      <c r="P51" s="145"/>
      <c r="Q51" s="145"/>
      <c r="R51" s="145"/>
    </row>
    <row r="52" spans="1:18" s="142" customFormat="1" ht="15" x14ac:dyDescent="0.25">
      <c r="A52" s="320"/>
      <c r="B52" s="321"/>
      <c r="C52" s="321"/>
      <c r="D52" s="321"/>
      <c r="E52" s="321"/>
      <c r="F52" s="321"/>
      <c r="G52" s="321"/>
      <c r="H52" s="321"/>
      <c r="I52" s="321"/>
      <c r="J52" s="321"/>
      <c r="K52" s="322"/>
      <c r="M52" s="145"/>
      <c r="N52" s="145"/>
      <c r="O52" s="145"/>
      <c r="P52" s="145"/>
      <c r="Q52" s="145"/>
      <c r="R52" s="145"/>
    </row>
    <row r="53" spans="1:18" s="142" customFormat="1" ht="15" x14ac:dyDescent="0.25">
      <c r="A53" s="323"/>
      <c r="B53" s="324"/>
      <c r="C53" s="324"/>
      <c r="D53" s="324"/>
      <c r="E53" s="324"/>
      <c r="F53" s="324"/>
      <c r="G53" s="324"/>
      <c r="H53" s="324"/>
      <c r="I53" s="324"/>
      <c r="J53" s="324"/>
      <c r="K53" s="325"/>
      <c r="M53" s="145"/>
      <c r="N53" s="145"/>
      <c r="O53" s="145"/>
      <c r="P53" s="145"/>
      <c r="Q53" s="145"/>
      <c r="R53" s="145"/>
    </row>
  </sheetData>
  <sheetProtection algorithmName="SHA-512" hashValue="DEAzAzGj1fYeCHELWL88m3RLCdFw2HJAfhJTKAnRfIzRZX6XJ8SrbRq9RJ3z7rxJSzD58VN+nHRZZND103CNxQ==" saltValue="8Fz6oO3ZnCeYtcqq6uaU0g==" spinCount="100000" sheet="1"/>
  <mergeCells count="63">
    <mergeCell ref="R17:V17"/>
    <mergeCell ref="X18:Y18"/>
    <mergeCell ref="Q21:X21"/>
    <mergeCell ref="P24:P25"/>
    <mergeCell ref="S24:S25"/>
    <mergeCell ref="T24:T25"/>
    <mergeCell ref="U24:U25"/>
    <mergeCell ref="V24:V25"/>
    <mergeCell ref="U13:V13"/>
    <mergeCell ref="X13:Y13"/>
    <mergeCell ref="U14:V14"/>
    <mergeCell ref="X14:Y14"/>
    <mergeCell ref="R15:S15"/>
    <mergeCell ref="U15:V15"/>
    <mergeCell ref="U10:V10"/>
    <mergeCell ref="X10:Y10"/>
    <mergeCell ref="U11:V11"/>
    <mergeCell ref="X11:Y11"/>
    <mergeCell ref="U12:V12"/>
    <mergeCell ref="X12:Y12"/>
    <mergeCell ref="A50:K53"/>
    <mergeCell ref="B33:K34"/>
    <mergeCell ref="B36:K37"/>
    <mergeCell ref="B39:K40"/>
    <mergeCell ref="B41:K41"/>
    <mergeCell ref="B43:K44"/>
    <mergeCell ref="B46:K47"/>
    <mergeCell ref="J18:K18"/>
    <mergeCell ref="C21:J21"/>
    <mergeCell ref="B24:B25"/>
    <mergeCell ref="E24:E25"/>
    <mergeCell ref="F24:F25"/>
    <mergeCell ref="G24:G25"/>
    <mergeCell ref="H24:H25"/>
    <mergeCell ref="D15:E15"/>
    <mergeCell ref="G15:H15"/>
    <mergeCell ref="D17:H17"/>
    <mergeCell ref="G13:H13"/>
    <mergeCell ref="J13:K13"/>
    <mergeCell ref="G14:H14"/>
    <mergeCell ref="J14:K14"/>
    <mergeCell ref="G10:H10"/>
    <mergeCell ref="J10:K10"/>
    <mergeCell ref="G11:H11"/>
    <mergeCell ref="J11:K11"/>
    <mergeCell ref="G12:H12"/>
    <mergeCell ref="J12:K12"/>
    <mergeCell ref="A1:N1"/>
    <mergeCell ref="D7:E7"/>
    <mergeCell ref="G7:H7"/>
    <mergeCell ref="D8:E9"/>
    <mergeCell ref="G8:H8"/>
    <mergeCell ref="G9:H9"/>
    <mergeCell ref="J9:K9"/>
    <mergeCell ref="A3:N3"/>
    <mergeCell ref="A5:L5"/>
    <mergeCell ref="P5:Y5"/>
    <mergeCell ref="R7:S7"/>
    <mergeCell ref="U7:V7"/>
    <mergeCell ref="R8:S9"/>
    <mergeCell ref="U8:V8"/>
    <mergeCell ref="U9:V9"/>
    <mergeCell ref="X9:Y9"/>
  </mergeCells>
  <printOptions horizontalCentered="1"/>
  <pageMargins left="0" right="0" top="0.41" bottom="0.5" header="0.5" footer="0"/>
  <pageSetup scale="68" fitToHeight="0" orientation="portrait" r:id="rId1"/>
  <headerFooter alignWithMargins="0">
    <oddFooter>&amp;A</oddFooter>
  </headerFooter>
  <rowBreaks count="1" manualBreakCount="1">
    <brk id="1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68"/>
  <sheetViews>
    <sheetView workbookViewId="0">
      <selection activeCell="P1" sqref="P1"/>
    </sheetView>
  </sheetViews>
  <sheetFormatPr defaultRowHeight="13.2" x14ac:dyDescent="0.25"/>
  <cols>
    <col min="1" max="1" width="19.21875" customWidth="1"/>
    <col min="2" max="2" width="13" style="1" customWidth="1"/>
    <col min="3" max="3" width="11.77734375" style="1" customWidth="1"/>
    <col min="4" max="4" width="12.44140625" style="1" customWidth="1"/>
    <col min="5" max="5" width="13.21875" customWidth="1"/>
    <col min="6" max="6" width="12.77734375" customWidth="1"/>
    <col min="7" max="7" width="10" customWidth="1"/>
    <col min="8" max="8" width="9.77734375" customWidth="1"/>
    <col min="9" max="9" width="9.21875" customWidth="1"/>
    <col min="10" max="10" width="8.44140625" customWidth="1"/>
    <col min="11" max="11" width="9.44140625" customWidth="1"/>
    <col min="12" max="12" width="8.44140625" customWidth="1"/>
    <col min="13" max="13" width="9.77734375" customWidth="1"/>
    <col min="14" max="14" width="10.21875" customWidth="1"/>
    <col min="15" max="15" width="8.44140625" customWidth="1"/>
    <col min="16" max="16" width="4.77734375" customWidth="1"/>
    <col min="17" max="17" width="8.77734375" customWidth="1"/>
  </cols>
  <sheetData>
    <row r="1" spans="1:28" ht="37.5" customHeight="1" x14ac:dyDescent="0.25">
      <c r="A1" s="352" t="s">
        <v>150</v>
      </c>
      <c r="B1" s="353"/>
      <c r="C1" s="353"/>
      <c r="D1" s="353"/>
      <c r="E1" s="353"/>
      <c r="F1" s="353"/>
      <c r="G1" s="353"/>
      <c r="H1" s="353"/>
      <c r="I1" s="353"/>
      <c r="J1" s="353"/>
      <c r="K1" s="353"/>
      <c r="L1" s="353"/>
      <c r="M1" s="353"/>
      <c r="N1" s="354"/>
      <c r="O1" s="221"/>
      <c r="P1" s="231"/>
      <c r="Q1" s="231"/>
      <c r="R1" s="231"/>
      <c r="S1" s="231"/>
      <c r="T1" s="231"/>
      <c r="U1" s="231"/>
      <c r="V1" s="231"/>
      <c r="W1" s="231"/>
      <c r="X1" s="231"/>
      <c r="Y1" s="231"/>
      <c r="Z1" s="231"/>
      <c r="AA1" s="231"/>
    </row>
    <row r="2" spans="1:28" ht="6.75" customHeight="1" x14ac:dyDescent="0.25">
      <c r="A2" s="2"/>
      <c r="B2" s="2"/>
      <c r="C2" s="2"/>
      <c r="D2" s="2"/>
    </row>
    <row r="3" spans="1:28" ht="29.25" customHeight="1" x14ac:dyDescent="0.25">
      <c r="A3" s="73" t="s">
        <v>50</v>
      </c>
      <c r="B3" s="355" t="s">
        <v>128</v>
      </c>
      <c r="C3" s="356"/>
      <c r="D3" s="356"/>
      <c r="E3" s="356"/>
      <c r="F3" s="356"/>
      <c r="G3" s="356"/>
      <c r="H3" s="356"/>
      <c r="I3" s="356"/>
      <c r="J3" s="356"/>
      <c r="K3" s="356"/>
      <c r="L3" s="356"/>
      <c r="M3" s="356"/>
      <c r="N3" s="356"/>
      <c r="O3" s="81"/>
      <c r="P3" s="221"/>
      <c r="Q3" s="221"/>
      <c r="R3" s="221"/>
      <c r="S3" s="221"/>
      <c r="T3" s="221"/>
      <c r="U3" s="221"/>
      <c r="V3" s="221"/>
      <c r="W3" s="221"/>
      <c r="X3" s="221"/>
      <c r="Y3" s="221"/>
      <c r="Z3" s="221"/>
      <c r="AA3" s="221"/>
    </row>
    <row r="4" spans="1:28" ht="53.25" customHeight="1" x14ac:dyDescent="0.25">
      <c r="A4" s="76" t="s">
        <v>129</v>
      </c>
      <c r="B4" s="118" t="s">
        <v>130</v>
      </c>
      <c r="C4" s="118" t="s">
        <v>131</v>
      </c>
      <c r="D4" s="118" t="s">
        <v>132</v>
      </c>
      <c r="E4" s="118" t="s">
        <v>133</v>
      </c>
      <c r="F4" s="118" t="s">
        <v>134</v>
      </c>
      <c r="G4" s="118" t="s">
        <v>102</v>
      </c>
      <c r="H4" s="175" t="s">
        <v>103</v>
      </c>
      <c r="I4" s="118" t="s">
        <v>88</v>
      </c>
      <c r="J4" s="176" t="s">
        <v>94</v>
      </c>
      <c r="K4" s="118" t="s">
        <v>89</v>
      </c>
      <c r="L4" s="118" t="s">
        <v>90</v>
      </c>
      <c r="M4" s="176" t="s">
        <v>96</v>
      </c>
      <c r="N4" s="176" t="s">
        <v>98</v>
      </c>
      <c r="O4" s="63"/>
      <c r="P4" s="59"/>
      <c r="Q4" s="59"/>
      <c r="R4" s="59"/>
      <c r="S4" s="59"/>
      <c r="T4" s="59"/>
      <c r="U4" s="59"/>
      <c r="V4" s="59"/>
      <c r="W4" s="59"/>
      <c r="X4" s="59"/>
      <c r="Y4" s="59"/>
      <c r="Z4" s="59"/>
      <c r="AA4" s="59"/>
      <c r="AB4" s="59"/>
    </row>
    <row r="5" spans="1:28" ht="15" customHeight="1" x14ac:dyDescent="0.25">
      <c r="A5" s="74">
        <v>0</v>
      </c>
      <c r="B5" s="77">
        <v>62.44</v>
      </c>
      <c r="C5" s="77">
        <v>69.680000000000007</v>
      </c>
      <c r="D5" s="77">
        <v>80.260000000000005</v>
      </c>
      <c r="E5" s="77">
        <v>98.31</v>
      </c>
      <c r="F5" s="77">
        <v>171.65</v>
      </c>
      <c r="G5" s="77">
        <v>15.02</v>
      </c>
      <c r="H5" s="77">
        <v>14.52</v>
      </c>
      <c r="I5" s="77">
        <v>10.66</v>
      </c>
      <c r="J5" s="77">
        <v>10.66</v>
      </c>
      <c r="K5" s="78">
        <v>19.07</v>
      </c>
      <c r="L5" s="78">
        <v>19.07</v>
      </c>
      <c r="M5" s="78">
        <v>19.07</v>
      </c>
      <c r="N5" s="78">
        <v>19.07</v>
      </c>
      <c r="O5" s="63"/>
      <c r="P5" s="59"/>
      <c r="Q5" s="59"/>
      <c r="R5" s="59"/>
      <c r="S5" s="59"/>
      <c r="T5" s="59"/>
      <c r="U5" s="59"/>
      <c r="V5" s="59"/>
      <c r="W5" s="59"/>
      <c r="X5" s="59"/>
      <c r="Y5" s="59"/>
      <c r="Z5" s="59"/>
      <c r="AA5" s="59"/>
      <c r="AB5" s="59"/>
    </row>
    <row r="6" spans="1:28" ht="15" customHeight="1" x14ac:dyDescent="0.25">
      <c r="A6" s="74">
        <v>1</v>
      </c>
      <c r="B6" s="79">
        <f>+B5+0.4</f>
        <v>62.839999999999996</v>
      </c>
      <c r="C6" s="79">
        <f>+C5+0.4</f>
        <v>70.080000000000013</v>
      </c>
      <c r="D6" s="79">
        <f>D5+0.4</f>
        <v>80.660000000000011</v>
      </c>
      <c r="E6" s="79">
        <f>E5+0.4</f>
        <v>98.710000000000008</v>
      </c>
      <c r="F6" s="79">
        <f>F5+0.4</f>
        <v>172.05</v>
      </c>
      <c r="G6" s="79">
        <f t="shared" ref="G6:G30" si="0">G5+0.05</f>
        <v>15.07</v>
      </c>
      <c r="H6" s="79">
        <f t="shared" ref="H6:H30" si="1">H5+0.05</f>
        <v>14.57</v>
      </c>
      <c r="I6" s="79">
        <f t="shared" ref="I6:I30" si="2">I5+0.05</f>
        <v>10.71</v>
      </c>
      <c r="J6" s="79">
        <f t="shared" ref="J6:J30" si="3">J5+0.05</f>
        <v>10.71</v>
      </c>
      <c r="K6" s="79">
        <f t="shared" ref="K6:K30" si="4">K5+0.05</f>
        <v>19.12</v>
      </c>
      <c r="L6" s="79">
        <f t="shared" ref="L6:L30" si="5">L5+0.05</f>
        <v>19.12</v>
      </c>
      <c r="M6" s="79">
        <f t="shared" ref="M6:M30" si="6">M5+0.05</f>
        <v>19.12</v>
      </c>
      <c r="N6" s="79">
        <f t="shared" ref="N6:N30" si="7">N5+0.05</f>
        <v>19.12</v>
      </c>
      <c r="O6" s="63"/>
      <c r="P6" s="59"/>
      <c r="Q6" s="59"/>
      <c r="R6" s="59"/>
      <c r="S6" s="59"/>
      <c r="T6" s="59"/>
      <c r="U6" s="59"/>
      <c r="V6" s="59"/>
      <c r="W6" s="59"/>
      <c r="X6" s="59"/>
      <c r="Y6" s="59"/>
      <c r="Z6" s="59"/>
      <c r="AA6" s="59"/>
      <c r="AB6" s="59"/>
    </row>
    <row r="7" spans="1:28" ht="15" customHeight="1" x14ac:dyDescent="0.25">
      <c r="A7" s="74">
        <v>2</v>
      </c>
      <c r="B7" s="79">
        <f t="shared" ref="B7:B30" si="8">+B6+0.4</f>
        <v>63.239999999999995</v>
      </c>
      <c r="C7" s="79">
        <f t="shared" ref="C7:C30" si="9">+C6+0.4</f>
        <v>70.480000000000018</v>
      </c>
      <c r="D7" s="79">
        <f t="shared" ref="D7:D30" si="10">D6+0.4</f>
        <v>81.060000000000016</v>
      </c>
      <c r="E7" s="79">
        <f t="shared" ref="E7:E30" si="11">E6+0.4</f>
        <v>99.110000000000014</v>
      </c>
      <c r="F7" s="79">
        <f t="shared" ref="F7:F30" si="12">F6+0.4</f>
        <v>172.45000000000002</v>
      </c>
      <c r="G7" s="79">
        <f t="shared" si="0"/>
        <v>15.120000000000001</v>
      </c>
      <c r="H7" s="79">
        <f t="shared" si="1"/>
        <v>14.620000000000001</v>
      </c>
      <c r="I7" s="79">
        <f t="shared" si="2"/>
        <v>10.760000000000002</v>
      </c>
      <c r="J7" s="79">
        <f t="shared" si="3"/>
        <v>10.760000000000002</v>
      </c>
      <c r="K7" s="79">
        <f t="shared" si="4"/>
        <v>19.170000000000002</v>
      </c>
      <c r="L7" s="79">
        <f t="shared" si="5"/>
        <v>19.170000000000002</v>
      </c>
      <c r="M7" s="79">
        <f t="shared" si="6"/>
        <v>19.170000000000002</v>
      </c>
      <c r="N7" s="79">
        <f t="shared" si="7"/>
        <v>19.170000000000002</v>
      </c>
      <c r="O7" s="63"/>
      <c r="P7" s="59"/>
      <c r="Q7" s="59"/>
      <c r="R7" s="59"/>
      <c r="S7" s="59"/>
      <c r="T7" s="59"/>
      <c r="U7" s="59"/>
      <c r="V7" s="59"/>
      <c r="W7" s="59"/>
      <c r="X7" s="59"/>
      <c r="Y7" s="59"/>
      <c r="Z7" s="59"/>
      <c r="AA7" s="59"/>
      <c r="AB7" s="59"/>
    </row>
    <row r="8" spans="1:28" ht="15" customHeight="1" x14ac:dyDescent="0.25">
      <c r="A8" s="74">
        <v>3</v>
      </c>
      <c r="B8" s="79">
        <f t="shared" si="8"/>
        <v>63.639999999999993</v>
      </c>
      <c r="C8" s="79">
        <f t="shared" si="9"/>
        <v>70.880000000000024</v>
      </c>
      <c r="D8" s="79">
        <f t="shared" si="10"/>
        <v>81.460000000000022</v>
      </c>
      <c r="E8" s="79">
        <f t="shared" si="11"/>
        <v>99.510000000000019</v>
      </c>
      <c r="F8" s="79">
        <f t="shared" si="12"/>
        <v>172.85000000000002</v>
      </c>
      <c r="G8" s="79">
        <f t="shared" si="0"/>
        <v>15.170000000000002</v>
      </c>
      <c r="H8" s="79">
        <f t="shared" si="1"/>
        <v>14.670000000000002</v>
      </c>
      <c r="I8" s="79">
        <f t="shared" si="2"/>
        <v>10.810000000000002</v>
      </c>
      <c r="J8" s="79">
        <f t="shared" si="3"/>
        <v>10.810000000000002</v>
      </c>
      <c r="K8" s="79">
        <f t="shared" si="4"/>
        <v>19.220000000000002</v>
      </c>
      <c r="L8" s="79">
        <f t="shared" si="5"/>
        <v>19.220000000000002</v>
      </c>
      <c r="M8" s="79">
        <f t="shared" si="6"/>
        <v>19.220000000000002</v>
      </c>
      <c r="N8" s="79">
        <f t="shared" si="7"/>
        <v>19.220000000000002</v>
      </c>
      <c r="O8" s="63"/>
      <c r="P8" s="59"/>
      <c r="Q8" s="59"/>
      <c r="R8" s="59"/>
      <c r="S8" s="59"/>
      <c r="T8" s="59"/>
      <c r="U8" s="59"/>
      <c r="V8" s="59"/>
      <c r="W8" s="59"/>
      <c r="X8" s="59"/>
      <c r="Y8" s="59"/>
      <c r="Z8" s="59"/>
      <c r="AA8" s="59"/>
      <c r="AB8" s="59"/>
    </row>
    <row r="9" spans="1:28" ht="15" customHeight="1" x14ac:dyDescent="0.25">
      <c r="A9" s="74">
        <v>4</v>
      </c>
      <c r="B9" s="79">
        <f t="shared" si="8"/>
        <v>64.039999999999992</v>
      </c>
      <c r="C9" s="79">
        <f t="shared" si="9"/>
        <v>71.28000000000003</v>
      </c>
      <c r="D9" s="79">
        <f t="shared" si="10"/>
        <v>81.860000000000028</v>
      </c>
      <c r="E9" s="79">
        <f t="shared" si="11"/>
        <v>99.910000000000025</v>
      </c>
      <c r="F9" s="79">
        <f t="shared" si="12"/>
        <v>173.25000000000003</v>
      </c>
      <c r="G9" s="79">
        <f t="shared" si="0"/>
        <v>15.220000000000002</v>
      </c>
      <c r="H9" s="79">
        <f t="shared" si="1"/>
        <v>14.720000000000002</v>
      </c>
      <c r="I9" s="79">
        <f t="shared" si="2"/>
        <v>10.860000000000003</v>
      </c>
      <c r="J9" s="79">
        <f t="shared" si="3"/>
        <v>10.860000000000003</v>
      </c>
      <c r="K9" s="79">
        <f t="shared" si="4"/>
        <v>19.270000000000003</v>
      </c>
      <c r="L9" s="79">
        <f t="shared" si="5"/>
        <v>19.270000000000003</v>
      </c>
      <c r="M9" s="79">
        <f t="shared" si="6"/>
        <v>19.270000000000003</v>
      </c>
      <c r="N9" s="79">
        <f t="shared" si="7"/>
        <v>19.270000000000003</v>
      </c>
      <c r="O9" s="63"/>
      <c r="P9" s="59"/>
      <c r="Q9" s="59"/>
      <c r="R9" s="59"/>
      <c r="S9" s="59"/>
      <c r="T9" s="59"/>
      <c r="U9" s="59"/>
      <c r="V9" s="59"/>
      <c r="W9" s="59"/>
      <c r="X9" s="59"/>
      <c r="Y9" s="59"/>
      <c r="Z9" s="59"/>
      <c r="AA9" s="59"/>
      <c r="AB9" s="59"/>
    </row>
    <row r="10" spans="1:28" ht="15" customHeight="1" x14ac:dyDescent="0.25">
      <c r="A10" s="74">
        <v>5</v>
      </c>
      <c r="B10" s="79">
        <f t="shared" si="8"/>
        <v>64.44</v>
      </c>
      <c r="C10" s="79">
        <f t="shared" si="9"/>
        <v>71.680000000000035</v>
      </c>
      <c r="D10" s="79">
        <f t="shared" si="10"/>
        <v>82.260000000000034</v>
      </c>
      <c r="E10" s="79">
        <f t="shared" si="11"/>
        <v>100.31000000000003</v>
      </c>
      <c r="F10" s="79">
        <f t="shared" si="12"/>
        <v>173.65000000000003</v>
      </c>
      <c r="G10" s="79">
        <f t="shared" si="0"/>
        <v>15.270000000000003</v>
      </c>
      <c r="H10" s="79">
        <f t="shared" si="1"/>
        <v>14.770000000000003</v>
      </c>
      <c r="I10" s="79">
        <f t="shared" si="2"/>
        <v>10.910000000000004</v>
      </c>
      <c r="J10" s="79">
        <f t="shared" si="3"/>
        <v>10.910000000000004</v>
      </c>
      <c r="K10" s="79">
        <f t="shared" si="4"/>
        <v>19.320000000000004</v>
      </c>
      <c r="L10" s="79">
        <f t="shared" si="5"/>
        <v>19.320000000000004</v>
      </c>
      <c r="M10" s="79">
        <f t="shared" si="6"/>
        <v>19.320000000000004</v>
      </c>
      <c r="N10" s="79">
        <f t="shared" si="7"/>
        <v>19.320000000000004</v>
      </c>
      <c r="O10" s="63"/>
      <c r="P10" s="59"/>
      <c r="Q10" s="59"/>
      <c r="R10" s="59"/>
      <c r="S10" s="59"/>
      <c r="T10" s="59"/>
      <c r="U10" s="59"/>
      <c r="V10" s="59"/>
      <c r="W10" s="59"/>
      <c r="X10" s="59"/>
      <c r="Y10" s="59"/>
      <c r="Z10" s="59"/>
      <c r="AA10" s="59"/>
      <c r="AB10" s="59"/>
    </row>
    <row r="11" spans="1:28" ht="15" customHeight="1" x14ac:dyDescent="0.25">
      <c r="A11" s="74">
        <v>6</v>
      </c>
      <c r="B11" s="79">
        <f t="shared" si="8"/>
        <v>64.84</v>
      </c>
      <c r="C11" s="79">
        <f t="shared" si="9"/>
        <v>72.080000000000041</v>
      </c>
      <c r="D11" s="79">
        <f t="shared" si="10"/>
        <v>82.660000000000039</v>
      </c>
      <c r="E11" s="79">
        <f t="shared" si="11"/>
        <v>100.71000000000004</v>
      </c>
      <c r="F11" s="79">
        <f t="shared" si="12"/>
        <v>174.05000000000004</v>
      </c>
      <c r="G11" s="79">
        <f t="shared" si="0"/>
        <v>15.320000000000004</v>
      </c>
      <c r="H11" s="79">
        <f t="shared" si="1"/>
        <v>14.820000000000004</v>
      </c>
      <c r="I11" s="79">
        <f t="shared" si="2"/>
        <v>10.960000000000004</v>
      </c>
      <c r="J11" s="79">
        <f t="shared" si="3"/>
        <v>10.960000000000004</v>
      </c>
      <c r="K11" s="79">
        <f t="shared" si="4"/>
        <v>19.370000000000005</v>
      </c>
      <c r="L11" s="79">
        <f t="shared" si="5"/>
        <v>19.370000000000005</v>
      </c>
      <c r="M11" s="79">
        <f t="shared" si="6"/>
        <v>19.370000000000005</v>
      </c>
      <c r="N11" s="79">
        <f t="shared" si="7"/>
        <v>19.370000000000005</v>
      </c>
      <c r="O11" s="63"/>
      <c r="P11" s="59"/>
      <c r="Q11" s="59"/>
      <c r="R11" s="59"/>
      <c r="S11" s="59"/>
      <c r="T11" s="59"/>
      <c r="U11" s="59"/>
      <c r="V11" s="59"/>
      <c r="W11" s="59"/>
      <c r="X11" s="59"/>
      <c r="Y11" s="59"/>
      <c r="Z11" s="59"/>
      <c r="AA11" s="59"/>
      <c r="AB11" s="59"/>
    </row>
    <row r="12" spans="1:28" ht="15" customHeight="1" x14ac:dyDescent="0.25">
      <c r="A12" s="74">
        <v>7</v>
      </c>
      <c r="B12" s="79">
        <f t="shared" si="8"/>
        <v>65.240000000000009</v>
      </c>
      <c r="C12" s="79">
        <f t="shared" si="9"/>
        <v>72.480000000000047</v>
      </c>
      <c r="D12" s="79">
        <f t="shared" si="10"/>
        <v>83.060000000000045</v>
      </c>
      <c r="E12" s="79">
        <f t="shared" si="11"/>
        <v>101.11000000000004</v>
      </c>
      <c r="F12" s="79">
        <f t="shared" si="12"/>
        <v>174.45000000000005</v>
      </c>
      <c r="G12" s="79">
        <f t="shared" si="0"/>
        <v>15.370000000000005</v>
      </c>
      <c r="H12" s="79">
        <f t="shared" si="1"/>
        <v>14.870000000000005</v>
      </c>
      <c r="I12" s="79">
        <f t="shared" si="2"/>
        <v>11.010000000000005</v>
      </c>
      <c r="J12" s="79">
        <f t="shared" si="3"/>
        <v>11.010000000000005</v>
      </c>
      <c r="K12" s="79">
        <f t="shared" si="4"/>
        <v>19.420000000000005</v>
      </c>
      <c r="L12" s="79">
        <f t="shared" si="5"/>
        <v>19.420000000000005</v>
      </c>
      <c r="M12" s="79">
        <f t="shared" si="6"/>
        <v>19.420000000000005</v>
      </c>
      <c r="N12" s="79">
        <f t="shared" si="7"/>
        <v>19.420000000000005</v>
      </c>
      <c r="O12" s="63"/>
      <c r="P12" s="59"/>
      <c r="Q12" s="59"/>
      <c r="R12" s="59"/>
      <c r="S12" s="59"/>
      <c r="T12" s="59"/>
      <c r="U12" s="59"/>
      <c r="V12" s="59"/>
      <c r="W12" s="59"/>
      <c r="X12" s="59"/>
      <c r="Y12" s="59"/>
      <c r="Z12" s="59"/>
      <c r="AA12" s="59"/>
      <c r="AB12" s="59"/>
    </row>
    <row r="13" spans="1:28" ht="15" customHeight="1" x14ac:dyDescent="0.25">
      <c r="A13" s="74">
        <v>8</v>
      </c>
      <c r="B13" s="79">
        <f t="shared" si="8"/>
        <v>65.640000000000015</v>
      </c>
      <c r="C13" s="79">
        <f t="shared" si="9"/>
        <v>72.880000000000052</v>
      </c>
      <c r="D13" s="79">
        <f t="shared" si="10"/>
        <v>83.460000000000051</v>
      </c>
      <c r="E13" s="79">
        <f t="shared" si="11"/>
        <v>101.51000000000005</v>
      </c>
      <c r="F13" s="79">
        <f t="shared" si="12"/>
        <v>174.85000000000005</v>
      </c>
      <c r="G13" s="79">
        <f t="shared" si="0"/>
        <v>15.420000000000005</v>
      </c>
      <c r="H13" s="79">
        <f t="shared" si="1"/>
        <v>14.920000000000005</v>
      </c>
      <c r="I13" s="79">
        <f t="shared" si="2"/>
        <v>11.060000000000006</v>
      </c>
      <c r="J13" s="79">
        <f t="shared" si="3"/>
        <v>11.060000000000006</v>
      </c>
      <c r="K13" s="79">
        <f t="shared" si="4"/>
        <v>19.470000000000006</v>
      </c>
      <c r="L13" s="79">
        <f t="shared" si="5"/>
        <v>19.470000000000006</v>
      </c>
      <c r="M13" s="79">
        <f t="shared" si="6"/>
        <v>19.470000000000006</v>
      </c>
      <c r="N13" s="79">
        <f t="shared" si="7"/>
        <v>19.470000000000006</v>
      </c>
      <c r="O13" s="63"/>
      <c r="P13" s="59"/>
      <c r="Q13" s="59"/>
      <c r="R13" s="59"/>
      <c r="S13" s="59"/>
      <c r="T13" s="59"/>
      <c r="U13" s="59"/>
      <c r="V13" s="59"/>
      <c r="W13" s="59"/>
      <c r="X13" s="59"/>
      <c r="Y13" s="59"/>
      <c r="Z13" s="59"/>
      <c r="AA13" s="59"/>
      <c r="AB13" s="59"/>
    </row>
    <row r="14" spans="1:28" ht="15" customHeight="1" x14ac:dyDescent="0.25">
      <c r="A14" s="74">
        <v>9</v>
      </c>
      <c r="B14" s="79">
        <f t="shared" si="8"/>
        <v>66.04000000000002</v>
      </c>
      <c r="C14" s="79">
        <f t="shared" si="9"/>
        <v>73.280000000000058</v>
      </c>
      <c r="D14" s="79">
        <f t="shared" si="10"/>
        <v>83.860000000000056</v>
      </c>
      <c r="E14" s="79">
        <f t="shared" si="11"/>
        <v>101.91000000000005</v>
      </c>
      <c r="F14" s="79">
        <f t="shared" si="12"/>
        <v>175.25000000000006</v>
      </c>
      <c r="G14" s="79">
        <f t="shared" si="0"/>
        <v>15.470000000000006</v>
      </c>
      <c r="H14" s="79">
        <f t="shared" si="1"/>
        <v>14.970000000000006</v>
      </c>
      <c r="I14" s="79">
        <f t="shared" si="2"/>
        <v>11.110000000000007</v>
      </c>
      <c r="J14" s="79">
        <f t="shared" si="3"/>
        <v>11.110000000000007</v>
      </c>
      <c r="K14" s="79">
        <f t="shared" si="4"/>
        <v>19.520000000000007</v>
      </c>
      <c r="L14" s="79">
        <f t="shared" si="5"/>
        <v>19.520000000000007</v>
      </c>
      <c r="M14" s="79">
        <f t="shared" si="6"/>
        <v>19.520000000000007</v>
      </c>
      <c r="N14" s="79">
        <f t="shared" si="7"/>
        <v>19.520000000000007</v>
      </c>
      <c r="O14" s="63"/>
      <c r="P14" s="59"/>
      <c r="Q14" s="59"/>
      <c r="R14" s="59"/>
      <c r="S14" s="59"/>
      <c r="T14" s="59"/>
      <c r="U14" s="59"/>
      <c r="V14" s="59"/>
      <c r="W14" s="59"/>
      <c r="X14" s="59"/>
      <c r="Y14" s="59"/>
      <c r="Z14" s="59"/>
      <c r="AA14" s="59"/>
      <c r="AB14" s="59"/>
    </row>
    <row r="15" spans="1:28" ht="15" customHeight="1" x14ac:dyDescent="0.25">
      <c r="A15" s="74">
        <v>10</v>
      </c>
      <c r="B15" s="79">
        <f t="shared" si="8"/>
        <v>66.440000000000026</v>
      </c>
      <c r="C15" s="79">
        <f t="shared" si="9"/>
        <v>73.680000000000064</v>
      </c>
      <c r="D15" s="79">
        <f t="shared" si="10"/>
        <v>84.260000000000062</v>
      </c>
      <c r="E15" s="79">
        <f t="shared" si="11"/>
        <v>102.31000000000006</v>
      </c>
      <c r="F15" s="79">
        <f t="shared" si="12"/>
        <v>175.65000000000006</v>
      </c>
      <c r="G15" s="79">
        <f t="shared" si="0"/>
        <v>15.520000000000007</v>
      </c>
      <c r="H15" s="79">
        <f t="shared" si="1"/>
        <v>15.020000000000007</v>
      </c>
      <c r="I15" s="79">
        <f t="shared" si="2"/>
        <v>11.160000000000007</v>
      </c>
      <c r="J15" s="79">
        <f t="shared" si="3"/>
        <v>11.160000000000007</v>
      </c>
      <c r="K15" s="79">
        <f t="shared" si="4"/>
        <v>19.570000000000007</v>
      </c>
      <c r="L15" s="79">
        <f t="shared" si="5"/>
        <v>19.570000000000007</v>
      </c>
      <c r="M15" s="79">
        <f t="shared" si="6"/>
        <v>19.570000000000007</v>
      </c>
      <c r="N15" s="79">
        <f t="shared" si="7"/>
        <v>19.570000000000007</v>
      </c>
      <c r="O15" s="63"/>
      <c r="P15" s="59"/>
      <c r="Q15" s="59"/>
      <c r="R15" s="59"/>
      <c r="S15" s="59"/>
      <c r="T15" s="59"/>
      <c r="U15" s="59"/>
      <c r="V15" s="59"/>
      <c r="W15" s="59"/>
      <c r="X15" s="59"/>
      <c r="Y15" s="59"/>
      <c r="Z15" s="59"/>
      <c r="AA15" s="59"/>
      <c r="AB15" s="59"/>
    </row>
    <row r="16" spans="1:28" ht="15" customHeight="1" x14ac:dyDescent="0.25">
      <c r="A16" s="74">
        <v>11</v>
      </c>
      <c r="B16" s="79">
        <f t="shared" si="8"/>
        <v>66.840000000000032</v>
      </c>
      <c r="C16" s="79">
        <f t="shared" si="9"/>
        <v>74.080000000000069</v>
      </c>
      <c r="D16" s="79">
        <f t="shared" si="10"/>
        <v>84.660000000000068</v>
      </c>
      <c r="E16" s="79">
        <f t="shared" si="11"/>
        <v>102.71000000000006</v>
      </c>
      <c r="F16" s="79">
        <f t="shared" si="12"/>
        <v>176.05000000000007</v>
      </c>
      <c r="G16" s="79">
        <f t="shared" si="0"/>
        <v>15.570000000000007</v>
      </c>
      <c r="H16" s="79">
        <f t="shared" si="1"/>
        <v>15.070000000000007</v>
      </c>
      <c r="I16" s="79">
        <f t="shared" si="2"/>
        <v>11.210000000000008</v>
      </c>
      <c r="J16" s="79">
        <f t="shared" si="3"/>
        <v>11.210000000000008</v>
      </c>
      <c r="K16" s="79">
        <f t="shared" si="4"/>
        <v>19.620000000000008</v>
      </c>
      <c r="L16" s="79">
        <f t="shared" si="5"/>
        <v>19.620000000000008</v>
      </c>
      <c r="M16" s="79">
        <f t="shared" si="6"/>
        <v>19.620000000000008</v>
      </c>
      <c r="N16" s="79">
        <f t="shared" si="7"/>
        <v>19.620000000000008</v>
      </c>
      <c r="O16" s="63"/>
      <c r="P16" s="59"/>
      <c r="Q16" s="59"/>
      <c r="R16" s="59"/>
      <c r="S16" s="59"/>
      <c r="T16" s="59"/>
      <c r="U16" s="59"/>
      <c r="V16" s="59"/>
      <c r="W16" s="59"/>
      <c r="X16" s="59"/>
      <c r="Y16" s="59"/>
      <c r="Z16" s="59"/>
      <c r="AA16" s="59"/>
      <c r="AB16" s="59"/>
    </row>
    <row r="17" spans="1:27" ht="15" customHeight="1" x14ac:dyDescent="0.25">
      <c r="A17" s="74">
        <v>12</v>
      </c>
      <c r="B17" s="79">
        <f t="shared" si="8"/>
        <v>67.240000000000038</v>
      </c>
      <c r="C17" s="79">
        <f t="shared" si="9"/>
        <v>74.480000000000075</v>
      </c>
      <c r="D17" s="79">
        <f t="shared" si="10"/>
        <v>85.060000000000073</v>
      </c>
      <c r="E17" s="79">
        <f t="shared" si="11"/>
        <v>103.11000000000007</v>
      </c>
      <c r="F17" s="79">
        <f t="shared" si="12"/>
        <v>176.45000000000007</v>
      </c>
      <c r="G17" s="79">
        <f t="shared" si="0"/>
        <v>15.620000000000008</v>
      </c>
      <c r="H17" s="79">
        <f t="shared" si="1"/>
        <v>15.120000000000008</v>
      </c>
      <c r="I17" s="79">
        <f t="shared" si="2"/>
        <v>11.260000000000009</v>
      </c>
      <c r="J17" s="79">
        <f t="shared" si="3"/>
        <v>11.260000000000009</v>
      </c>
      <c r="K17" s="79">
        <f t="shared" si="4"/>
        <v>19.670000000000009</v>
      </c>
      <c r="L17" s="79">
        <f t="shared" si="5"/>
        <v>19.670000000000009</v>
      </c>
      <c r="M17" s="79">
        <f t="shared" si="6"/>
        <v>19.670000000000009</v>
      </c>
      <c r="N17" s="79">
        <f t="shared" si="7"/>
        <v>19.670000000000009</v>
      </c>
      <c r="O17" s="63"/>
      <c r="P17" s="59"/>
      <c r="Q17" s="59"/>
      <c r="R17" s="59"/>
      <c r="S17" s="59"/>
      <c r="T17" s="59"/>
      <c r="U17" s="59"/>
      <c r="V17" s="59"/>
      <c r="W17" s="59"/>
      <c r="X17" s="59"/>
      <c r="Y17" s="59"/>
      <c r="Z17" s="59"/>
      <c r="AA17" s="59"/>
    </row>
    <row r="18" spans="1:27" ht="15" customHeight="1" x14ac:dyDescent="0.25">
      <c r="A18" s="74">
        <v>13</v>
      </c>
      <c r="B18" s="79">
        <f t="shared" si="8"/>
        <v>67.640000000000043</v>
      </c>
      <c r="C18" s="79">
        <f t="shared" si="9"/>
        <v>74.880000000000081</v>
      </c>
      <c r="D18" s="79">
        <f t="shared" si="10"/>
        <v>85.460000000000079</v>
      </c>
      <c r="E18" s="79">
        <f t="shared" si="11"/>
        <v>103.51000000000008</v>
      </c>
      <c r="F18" s="79">
        <f t="shared" si="12"/>
        <v>176.85000000000008</v>
      </c>
      <c r="G18" s="79">
        <f t="shared" si="0"/>
        <v>15.670000000000009</v>
      </c>
      <c r="H18" s="79">
        <f t="shared" si="1"/>
        <v>15.170000000000009</v>
      </c>
      <c r="I18" s="79">
        <f t="shared" si="2"/>
        <v>11.310000000000009</v>
      </c>
      <c r="J18" s="79">
        <f t="shared" si="3"/>
        <v>11.310000000000009</v>
      </c>
      <c r="K18" s="79">
        <f t="shared" si="4"/>
        <v>19.72000000000001</v>
      </c>
      <c r="L18" s="79">
        <f t="shared" si="5"/>
        <v>19.72000000000001</v>
      </c>
      <c r="M18" s="79">
        <f t="shared" si="6"/>
        <v>19.72000000000001</v>
      </c>
      <c r="N18" s="79">
        <f t="shared" si="7"/>
        <v>19.72000000000001</v>
      </c>
      <c r="O18" s="63"/>
      <c r="P18" s="59"/>
      <c r="Q18" s="59"/>
      <c r="R18" s="59"/>
      <c r="S18" s="59"/>
      <c r="T18" s="59"/>
      <c r="U18" s="59"/>
      <c r="V18" s="59"/>
      <c r="W18" s="59"/>
      <c r="X18" s="59"/>
      <c r="Y18" s="59"/>
      <c r="Z18" s="59"/>
      <c r="AA18" s="59"/>
    </row>
    <row r="19" spans="1:27" ht="15" customHeight="1" x14ac:dyDescent="0.25">
      <c r="A19" s="74">
        <v>14</v>
      </c>
      <c r="B19" s="79">
        <f t="shared" si="8"/>
        <v>68.040000000000049</v>
      </c>
      <c r="C19" s="79">
        <f t="shared" si="9"/>
        <v>75.280000000000086</v>
      </c>
      <c r="D19" s="79">
        <f t="shared" si="10"/>
        <v>85.860000000000085</v>
      </c>
      <c r="E19" s="79">
        <f t="shared" si="11"/>
        <v>103.91000000000008</v>
      </c>
      <c r="F19" s="79">
        <f t="shared" si="12"/>
        <v>177.25000000000009</v>
      </c>
      <c r="G19" s="79">
        <f t="shared" si="0"/>
        <v>15.72000000000001</v>
      </c>
      <c r="H19" s="79">
        <f t="shared" si="1"/>
        <v>15.22000000000001</v>
      </c>
      <c r="I19" s="79">
        <f t="shared" si="2"/>
        <v>11.36000000000001</v>
      </c>
      <c r="J19" s="79">
        <f t="shared" si="3"/>
        <v>11.36000000000001</v>
      </c>
      <c r="K19" s="79">
        <f t="shared" si="4"/>
        <v>19.77000000000001</v>
      </c>
      <c r="L19" s="79">
        <f t="shared" si="5"/>
        <v>19.77000000000001</v>
      </c>
      <c r="M19" s="79">
        <f t="shared" si="6"/>
        <v>19.77000000000001</v>
      </c>
      <c r="N19" s="79">
        <f t="shared" si="7"/>
        <v>19.77000000000001</v>
      </c>
      <c r="O19" s="63"/>
      <c r="P19" s="59"/>
      <c r="Q19" s="59"/>
      <c r="R19" s="59"/>
      <c r="S19" s="59"/>
      <c r="T19" s="59"/>
      <c r="U19" s="59"/>
      <c r="V19" s="59"/>
      <c r="W19" s="59"/>
      <c r="X19" s="59"/>
      <c r="Y19" s="59"/>
      <c r="Z19" s="59"/>
      <c r="AA19" s="59"/>
    </row>
    <row r="20" spans="1:27" ht="15" customHeight="1" x14ac:dyDescent="0.25">
      <c r="A20" s="74">
        <v>15</v>
      </c>
      <c r="B20" s="79">
        <f t="shared" si="8"/>
        <v>68.440000000000055</v>
      </c>
      <c r="C20" s="79">
        <f t="shared" si="9"/>
        <v>75.680000000000092</v>
      </c>
      <c r="D20" s="79">
        <f t="shared" si="10"/>
        <v>86.26000000000009</v>
      </c>
      <c r="E20" s="79">
        <f t="shared" si="11"/>
        <v>104.31000000000009</v>
      </c>
      <c r="F20" s="79">
        <f t="shared" si="12"/>
        <v>177.65000000000009</v>
      </c>
      <c r="G20" s="79">
        <f t="shared" si="0"/>
        <v>15.77000000000001</v>
      </c>
      <c r="H20" s="79">
        <f t="shared" si="1"/>
        <v>15.27000000000001</v>
      </c>
      <c r="I20" s="79">
        <f t="shared" si="2"/>
        <v>11.410000000000011</v>
      </c>
      <c r="J20" s="79">
        <f t="shared" si="3"/>
        <v>11.410000000000011</v>
      </c>
      <c r="K20" s="79">
        <f t="shared" si="4"/>
        <v>19.820000000000011</v>
      </c>
      <c r="L20" s="79">
        <f t="shared" si="5"/>
        <v>19.820000000000011</v>
      </c>
      <c r="M20" s="79">
        <f t="shared" si="6"/>
        <v>19.820000000000011</v>
      </c>
      <c r="N20" s="79">
        <f t="shared" si="7"/>
        <v>19.820000000000011</v>
      </c>
      <c r="O20" s="63"/>
      <c r="P20" s="59"/>
      <c r="Q20" s="59"/>
      <c r="R20" s="59"/>
      <c r="S20" s="59"/>
      <c r="T20" s="59"/>
      <c r="U20" s="59"/>
      <c r="V20" s="59"/>
      <c r="W20" s="59"/>
      <c r="X20" s="59"/>
      <c r="Y20" s="59"/>
      <c r="Z20" s="59"/>
      <c r="AA20" s="59"/>
    </row>
    <row r="21" spans="1:27" ht="15" customHeight="1" x14ac:dyDescent="0.25">
      <c r="A21" s="74">
        <v>16</v>
      </c>
      <c r="B21" s="79">
        <f t="shared" si="8"/>
        <v>68.84000000000006</v>
      </c>
      <c r="C21" s="79">
        <f t="shared" si="9"/>
        <v>76.080000000000098</v>
      </c>
      <c r="D21" s="79">
        <f t="shared" si="10"/>
        <v>86.660000000000096</v>
      </c>
      <c r="E21" s="79">
        <f t="shared" si="11"/>
        <v>104.71000000000009</v>
      </c>
      <c r="F21" s="79">
        <f t="shared" si="12"/>
        <v>178.0500000000001</v>
      </c>
      <c r="G21" s="79">
        <f t="shared" si="0"/>
        <v>15.820000000000011</v>
      </c>
      <c r="H21" s="79">
        <f t="shared" si="1"/>
        <v>15.320000000000011</v>
      </c>
      <c r="I21" s="79">
        <f t="shared" si="2"/>
        <v>11.460000000000012</v>
      </c>
      <c r="J21" s="79">
        <f t="shared" si="3"/>
        <v>11.460000000000012</v>
      </c>
      <c r="K21" s="79">
        <f t="shared" si="4"/>
        <v>19.870000000000012</v>
      </c>
      <c r="L21" s="79">
        <f t="shared" si="5"/>
        <v>19.870000000000012</v>
      </c>
      <c r="M21" s="79">
        <f t="shared" si="6"/>
        <v>19.870000000000012</v>
      </c>
      <c r="N21" s="79">
        <f t="shared" si="7"/>
        <v>19.870000000000012</v>
      </c>
      <c r="O21" s="63"/>
      <c r="P21" s="59"/>
      <c r="Q21" s="59"/>
      <c r="R21" s="59"/>
      <c r="S21" s="59"/>
      <c r="T21" s="59"/>
      <c r="U21" s="59"/>
      <c r="V21" s="59"/>
      <c r="W21" s="59"/>
      <c r="X21" s="59"/>
      <c r="Y21" s="59"/>
      <c r="Z21" s="59"/>
      <c r="AA21" s="59"/>
    </row>
    <row r="22" spans="1:27" ht="15" customHeight="1" x14ac:dyDescent="0.25">
      <c r="A22" s="74">
        <v>17</v>
      </c>
      <c r="B22" s="79">
        <f t="shared" si="8"/>
        <v>69.240000000000066</v>
      </c>
      <c r="C22" s="79">
        <f t="shared" si="9"/>
        <v>76.480000000000103</v>
      </c>
      <c r="D22" s="79">
        <f t="shared" si="10"/>
        <v>87.060000000000102</v>
      </c>
      <c r="E22" s="79">
        <f t="shared" si="11"/>
        <v>105.1100000000001</v>
      </c>
      <c r="F22" s="79">
        <f t="shared" si="12"/>
        <v>178.4500000000001</v>
      </c>
      <c r="G22" s="79">
        <f t="shared" si="0"/>
        <v>15.870000000000012</v>
      </c>
      <c r="H22" s="79">
        <f t="shared" si="1"/>
        <v>15.370000000000012</v>
      </c>
      <c r="I22" s="79">
        <f t="shared" si="2"/>
        <v>11.510000000000012</v>
      </c>
      <c r="J22" s="79">
        <f t="shared" si="3"/>
        <v>11.510000000000012</v>
      </c>
      <c r="K22" s="79">
        <f t="shared" si="4"/>
        <v>19.920000000000012</v>
      </c>
      <c r="L22" s="79">
        <f t="shared" si="5"/>
        <v>19.920000000000012</v>
      </c>
      <c r="M22" s="79">
        <f t="shared" si="6"/>
        <v>19.920000000000012</v>
      </c>
      <c r="N22" s="79">
        <f t="shared" si="7"/>
        <v>19.920000000000012</v>
      </c>
      <c r="O22" s="63"/>
      <c r="P22" s="59"/>
      <c r="Q22" s="59"/>
      <c r="R22" s="59"/>
      <c r="S22" s="59"/>
      <c r="T22" s="59"/>
      <c r="U22" s="59"/>
      <c r="V22" s="59"/>
      <c r="W22" s="59"/>
      <c r="X22" s="59"/>
      <c r="Y22" s="59"/>
      <c r="Z22" s="59"/>
      <c r="AA22" s="59"/>
    </row>
    <row r="23" spans="1:27" ht="15" customHeight="1" x14ac:dyDescent="0.25">
      <c r="A23" s="74">
        <v>18</v>
      </c>
      <c r="B23" s="79">
        <f t="shared" si="8"/>
        <v>69.640000000000072</v>
      </c>
      <c r="C23" s="79">
        <f t="shared" si="9"/>
        <v>76.880000000000109</v>
      </c>
      <c r="D23" s="79">
        <f t="shared" si="10"/>
        <v>87.460000000000107</v>
      </c>
      <c r="E23" s="79">
        <f t="shared" si="11"/>
        <v>105.5100000000001</v>
      </c>
      <c r="F23" s="79">
        <f t="shared" si="12"/>
        <v>178.85000000000011</v>
      </c>
      <c r="G23" s="79">
        <f t="shared" si="0"/>
        <v>15.920000000000012</v>
      </c>
      <c r="H23" s="79">
        <f t="shared" si="1"/>
        <v>15.420000000000012</v>
      </c>
      <c r="I23" s="79">
        <f t="shared" si="2"/>
        <v>11.560000000000013</v>
      </c>
      <c r="J23" s="79">
        <f t="shared" si="3"/>
        <v>11.560000000000013</v>
      </c>
      <c r="K23" s="79">
        <f t="shared" si="4"/>
        <v>19.970000000000013</v>
      </c>
      <c r="L23" s="79">
        <f t="shared" si="5"/>
        <v>19.970000000000013</v>
      </c>
      <c r="M23" s="79">
        <f t="shared" si="6"/>
        <v>19.970000000000013</v>
      </c>
      <c r="N23" s="79">
        <f t="shared" si="7"/>
        <v>19.970000000000013</v>
      </c>
      <c r="O23" s="63"/>
      <c r="P23" s="59"/>
      <c r="Q23" s="59"/>
      <c r="R23" s="59"/>
      <c r="S23" s="59"/>
      <c r="T23" s="59"/>
      <c r="U23" s="59"/>
      <c r="V23" s="59"/>
      <c r="W23" s="59"/>
      <c r="X23" s="59"/>
      <c r="Y23" s="59"/>
      <c r="Z23" s="59"/>
      <c r="AA23" s="59"/>
    </row>
    <row r="24" spans="1:27" ht="15" customHeight="1" x14ac:dyDescent="0.25">
      <c r="A24" s="74">
        <v>19</v>
      </c>
      <c r="B24" s="79">
        <f t="shared" si="8"/>
        <v>70.040000000000077</v>
      </c>
      <c r="C24" s="79">
        <f t="shared" si="9"/>
        <v>77.280000000000115</v>
      </c>
      <c r="D24" s="79">
        <f t="shared" si="10"/>
        <v>87.860000000000113</v>
      </c>
      <c r="E24" s="79">
        <f t="shared" si="11"/>
        <v>105.91000000000011</v>
      </c>
      <c r="F24" s="79">
        <f t="shared" si="12"/>
        <v>179.25000000000011</v>
      </c>
      <c r="G24" s="79">
        <f t="shared" si="0"/>
        <v>15.970000000000013</v>
      </c>
      <c r="H24" s="79">
        <f t="shared" si="1"/>
        <v>15.470000000000013</v>
      </c>
      <c r="I24" s="79">
        <f t="shared" si="2"/>
        <v>11.610000000000014</v>
      </c>
      <c r="J24" s="79">
        <f t="shared" si="3"/>
        <v>11.610000000000014</v>
      </c>
      <c r="K24" s="79">
        <f t="shared" si="4"/>
        <v>20.020000000000014</v>
      </c>
      <c r="L24" s="79">
        <f t="shared" si="5"/>
        <v>20.020000000000014</v>
      </c>
      <c r="M24" s="79">
        <f t="shared" si="6"/>
        <v>20.020000000000014</v>
      </c>
      <c r="N24" s="79">
        <f t="shared" si="7"/>
        <v>20.020000000000014</v>
      </c>
      <c r="O24" s="63"/>
      <c r="P24" s="59"/>
      <c r="Q24" s="59"/>
      <c r="R24" s="59"/>
      <c r="S24" s="59"/>
      <c r="T24" s="59"/>
      <c r="U24" s="59"/>
      <c r="V24" s="59"/>
      <c r="W24" s="59"/>
      <c r="X24" s="59"/>
      <c r="Y24" s="59"/>
      <c r="Z24" s="59"/>
      <c r="AA24" s="59"/>
    </row>
    <row r="25" spans="1:27" ht="15" customHeight="1" x14ac:dyDescent="0.25">
      <c r="A25" s="74">
        <v>20</v>
      </c>
      <c r="B25" s="79">
        <f t="shared" si="8"/>
        <v>70.440000000000083</v>
      </c>
      <c r="C25" s="79">
        <f t="shared" si="9"/>
        <v>77.680000000000121</v>
      </c>
      <c r="D25" s="79">
        <f t="shared" si="10"/>
        <v>88.260000000000119</v>
      </c>
      <c r="E25" s="79">
        <f t="shared" si="11"/>
        <v>106.31000000000012</v>
      </c>
      <c r="F25" s="79">
        <f t="shared" si="12"/>
        <v>179.65000000000012</v>
      </c>
      <c r="G25" s="79">
        <f t="shared" si="0"/>
        <v>16.020000000000014</v>
      </c>
      <c r="H25" s="79">
        <f t="shared" si="1"/>
        <v>15.520000000000014</v>
      </c>
      <c r="I25" s="79">
        <f t="shared" si="2"/>
        <v>11.660000000000014</v>
      </c>
      <c r="J25" s="79">
        <f t="shared" si="3"/>
        <v>11.660000000000014</v>
      </c>
      <c r="K25" s="79">
        <f t="shared" si="4"/>
        <v>20.070000000000014</v>
      </c>
      <c r="L25" s="79">
        <f t="shared" si="5"/>
        <v>20.070000000000014</v>
      </c>
      <c r="M25" s="79">
        <f t="shared" si="6"/>
        <v>20.070000000000014</v>
      </c>
      <c r="N25" s="79">
        <f t="shared" si="7"/>
        <v>20.070000000000014</v>
      </c>
      <c r="O25" s="63"/>
      <c r="P25" s="59"/>
      <c r="Q25" s="59"/>
      <c r="R25" s="59"/>
      <c r="S25" s="59"/>
      <c r="T25" s="59"/>
      <c r="U25" s="59"/>
      <c r="V25" s="59"/>
      <c r="W25" s="59"/>
      <c r="X25" s="59"/>
      <c r="Y25" s="59"/>
      <c r="Z25" s="59"/>
      <c r="AA25" s="59"/>
    </row>
    <row r="26" spans="1:27" ht="15" customHeight="1" x14ac:dyDescent="0.25">
      <c r="A26" s="74">
        <v>21</v>
      </c>
      <c r="B26" s="79">
        <f t="shared" si="8"/>
        <v>70.840000000000089</v>
      </c>
      <c r="C26" s="79">
        <f t="shared" si="9"/>
        <v>78.080000000000126</v>
      </c>
      <c r="D26" s="79">
        <f t="shared" si="10"/>
        <v>88.660000000000124</v>
      </c>
      <c r="E26" s="79">
        <f t="shared" si="11"/>
        <v>106.71000000000012</v>
      </c>
      <c r="F26" s="79">
        <f t="shared" si="12"/>
        <v>180.05000000000013</v>
      </c>
      <c r="G26" s="79">
        <f t="shared" si="0"/>
        <v>16.070000000000014</v>
      </c>
      <c r="H26" s="79">
        <f t="shared" si="1"/>
        <v>15.570000000000014</v>
      </c>
      <c r="I26" s="79">
        <f t="shared" si="2"/>
        <v>11.710000000000015</v>
      </c>
      <c r="J26" s="79">
        <f t="shared" si="3"/>
        <v>11.710000000000015</v>
      </c>
      <c r="K26" s="79">
        <f t="shared" si="4"/>
        <v>20.120000000000015</v>
      </c>
      <c r="L26" s="79">
        <f t="shared" si="5"/>
        <v>20.120000000000015</v>
      </c>
      <c r="M26" s="79">
        <f t="shared" si="6"/>
        <v>20.120000000000015</v>
      </c>
      <c r="N26" s="79">
        <f t="shared" si="7"/>
        <v>20.120000000000015</v>
      </c>
      <c r="O26" s="63"/>
      <c r="P26" s="59"/>
      <c r="Q26" s="59"/>
      <c r="R26" s="59"/>
      <c r="S26" s="59"/>
      <c r="T26" s="59"/>
      <c r="U26" s="59"/>
      <c r="V26" s="59"/>
      <c r="W26" s="59"/>
      <c r="X26" s="59"/>
      <c r="Y26" s="59"/>
      <c r="Z26" s="59"/>
      <c r="AA26" s="59"/>
    </row>
    <row r="27" spans="1:27" ht="15" customHeight="1" x14ac:dyDescent="0.25">
      <c r="A27" s="74">
        <v>22</v>
      </c>
      <c r="B27" s="79">
        <f t="shared" si="8"/>
        <v>71.240000000000094</v>
      </c>
      <c r="C27" s="79">
        <f t="shared" si="9"/>
        <v>78.480000000000132</v>
      </c>
      <c r="D27" s="79">
        <f t="shared" si="10"/>
        <v>89.06000000000013</v>
      </c>
      <c r="E27" s="79">
        <f t="shared" si="11"/>
        <v>107.11000000000013</v>
      </c>
      <c r="F27" s="79">
        <f t="shared" si="12"/>
        <v>180.45000000000013</v>
      </c>
      <c r="G27" s="79">
        <f t="shared" si="0"/>
        <v>16.120000000000015</v>
      </c>
      <c r="H27" s="79">
        <f t="shared" si="1"/>
        <v>15.620000000000015</v>
      </c>
      <c r="I27" s="79">
        <f t="shared" si="2"/>
        <v>11.760000000000016</v>
      </c>
      <c r="J27" s="79">
        <f t="shared" si="3"/>
        <v>11.760000000000016</v>
      </c>
      <c r="K27" s="79">
        <f t="shared" si="4"/>
        <v>20.170000000000016</v>
      </c>
      <c r="L27" s="79">
        <f t="shared" si="5"/>
        <v>20.170000000000016</v>
      </c>
      <c r="M27" s="79">
        <f t="shared" si="6"/>
        <v>20.170000000000016</v>
      </c>
      <c r="N27" s="79">
        <f t="shared" si="7"/>
        <v>20.170000000000016</v>
      </c>
      <c r="O27" s="63"/>
      <c r="P27" s="59"/>
      <c r="Q27" s="59"/>
      <c r="R27" s="59"/>
      <c r="S27" s="59"/>
      <c r="T27" s="59"/>
      <c r="U27" s="59"/>
      <c r="V27" s="59"/>
      <c r="W27" s="59"/>
      <c r="X27" s="59"/>
      <c r="Y27" s="59"/>
      <c r="Z27" s="59"/>
      <c r="AA27" s="59"/>
    </row>
    <row r="28" spans="1:27" ht="15" customHeight="1" x14ac:dyDescent="0.25">
      <c r="A28" s="74">
        <v>23</v>
      </c>
      <c r="B28" s="79">
        <f t="shared" si="8"/>
        <v>71.6400000000001</v>
      </c>
      <c r="C28" s="79">
        <f t="shared" si="9"/>
        <v>78.880000000000138</v>
      </c>
      <c r="D28" s="79">
        <f t="shared" si="10"/>
        <v>89.460000000000136</v>
      </c>
      <c r="E28" s="79">
        <f t="shared" si="11"/>
        <v>107.51000000000013</v>
      </c>
      <c r="F28" s="79">
        <f t="shared" si="12"/>
        <v>180.85000000000014</v>
      </c>
      <c r="G28" s="79">
        <f t="shared" si="0"/>
        <v>16.170000000000016</v>
      </c>
      <c r="H28" s="79">
        <f t="shared" si="1"/>
        <v>15.670000000000016</v>
      </c>
      <c r="I28" s="79">
        <f t="shared" si="2"/>
        <v>11.810000000000016</v>
      </c>
      <c r="J28" s="79">
        <f t="shared" si="3"/>
        <v>11.810000000000016</v>
      </c>
      <c r="K28" s="79">
        <f t="shared" si="4"/>
        <v>20.220000000000017</v>
      </c>
      <c r="L28" s="79">
        <f t="shared" si="5"/>
        <v>20.220000000000017</v>
      </c>
      <c r="M28" s="79">
        <f t="shared" si="6"/>
        <v>20.220000000000017</v>
      </c>
      <c r="N28" s="79">
        <f t="shared" si="7"/>
        <v>20.220000000000017</v>
      </c>
      <c r="O28" s="63"/>
      <c r="P28" s="59"/>
      <c r="Q28" s="59"/>
      <c r="R28" s="59"/>
      <c r="S28" s="59"/>
      <c r="T28" s="59"/>
      <c r="U28" s="59"/>
      <c r="V28" s="59"/>
      <c r="W28" s="59"/>
      <c r="X28" s="59"/>
      <c r="Y28" s="59"/>
      <c r="Z28" s="59"/>
      <c r="AA28" s="59"/>
    </row>
    <row r="29" spans="1:27" ht="15" customHeight="1" x14ac:dyDescent="0.25">
      <c r="A29" s="74">
        <v>24</v>
      </c>
      <c r="B29" s="79">
        <f t="shared" si="8"/>
        <v>72.040000000000106</v>
      </c>
      <c r="C29" s="79">
        <f t="shared" si="9"/>
        <v>79.280000000000143</v>
      </c>
      <c r="D29" s="79">
        <f t="shared" si="10"/>
        <v>89.860000000000142</v>
      </c>
      <c r="E29" s="79">
        <f t="shared" si="11"/>
        <v>107.91000000000014</v>
      </c>
      <c r="F29" s="79">
        <f t="shared" si="12"/>
        <v>181.25000000000014</v>
      </c>
      <c r="G29" s="79">
        <f t="shared" si="0"/>
        <v>16.220000000000017</v>
      </c>
      <c r="H29" s="79">
        <f t="shared" si="1"/>
        <v>15.720000000000017</v>
      </c>
      <c r="I29" s="79">
        <f t="shared" si="2"/>
        <v>11.860000000000017</v>
      </c>
      <c r="J29" s="79">
        <f t="shared" si="3"/>
        <v>11.860000000000017</v>
      </c>
      <c r="K29" s="79">
        <f t="shared" si="4"/>
        <v>20.270000000000017</v>
      </c>
      <c r="L29" s="79">
        <f t="shared" si="5"/>
        <v>20.270000000000017</v>
      </c>
      <c r="M29" s="79">
        <f t="shared" si="6"/>
        <v>20.270000000000017</v>
      </c>
      <c r="N29" s="79">
        <f t="shared" si="7"/>
        <v>20.270000000000017</v>
      </c>
      <c r="O29" s="63"/>
      <c r="P29" s="59"/>
      <c r="Q29" s="59"/>
      <c r="R29" s="59"/>
      <c r="S29" s="59"/>
      <c r="T29" s="59"/>
      <c r="U29" s="59"/>
      <c r="V29" s="59"/>
      <c r="W29" s="59"/>
      <c r="X29" s="59"/>
      <c r="Y29" s="59"/>
      <c r="Z29" s="59"/>
      <c r="AA29" s="59"/>
    </row>
    <row r="30" spans="1:27" ht="15" customHeight="1" x14ac:dyDescent="0.25">
      <c r="A30" s="74">
        <v>25</v>
      </c>
      <c r="B30" s="79">
        <f t="shared" si="8"/>
        <v>72.440000000000111</v>
      </c>
      <c r="C30" s="79">
        <f t="shared" si="9"/>
        <v>79.680000000000149</v>
      </c>
      <c r="D30" s="79">
        <f t="shared" si="10"/>
        <v>90.260000000000147</v>
      </c>
      <c r="E30" s="79">
        <f t="shared" si="11"/>
        <v>108.31000000000014</v>
      </c>
      <c r="F30" s="79">
        <f t="shared" si="12"/>
        <v>181.65000000000015</v>
      </c>
      <c r="G30" s="79">
        <f t="shared" si="0"/>
        <v>16.270000000000017</v>
      </c>
      <c r="H30" s="79">
        <f t="shared" si="1"/>
        <v>15.770000000000017</v>
      </c>
      <c r="I30" s="79">
        <f t="shared" si="2"/>
        <v>11.910000000000018</v>
      </c>
      <c r="J30" s="79">
        <f t="shared" si="3"/>
        <v>11.910000000000018</v>
      </c>
      <c r="K30" s="79">
        <f t="shared" si="4"/>
        <v>20.320000000000018</v>
      </c>
      <c r="L30" s="79">
        <f t="shared" si="5"/>
        <v>20.320000000000018</v>
      </c>
      <c r="M30" s="79">
        <f t="shared" si="6"/>
        <v>20.320000000000018</v>
      </c>
      <c r="N30" s="79">
        <f t="shared" si="7"/>
        <v>20.320000000000018</v>
      </c>
      <c r="O30" s="63"/>
      <c r="P30" s="59"/>
      <c r="Q30" s="59"/>
      <c r="R30" s="59"/>
      <c r="S30" s="59"/>
      <c r="T30" s="59"/>
      <c r="U30" s="59"/>
      <c r="V30" s="59"/>
      <c r="W30" s="59"/>
      <c r="X30" s="59"/>
      <c r="Y30" s="59"/>
      <c r="Z30" s="59"/>
      <c r="AA30" s="59"/>
    </row>
    <row r="31" spans="1:27" ht="15" customHeight="1" x14ac:dyDescent="0.25">
      <c r="A31" s="80" t="s">
        <v>135</v>
      </c>
      <c r="B31"/>
      <c r="C31"/>
      <c r="D31"/>
      <c r="O31" s="63"/>
      <c r="P31" s="59"/>
      <c r="Q31" s="59"/>
      <c r="R31" s="59"/>
      <c r="S31" s="59"/>
      <c r="T31" s="59"/>
      <c r="U31" s="59"/>
      <c r="V31" s="59"/>
      <c r="W31" s="59"/>
      <c r="X31" s="59"/>
      <c r="Y31" s="59"/>
      <c r="Z31" s="59"/>
      <c r="AA31" s="59"/>
    </row>
    <row r="32" spans="1:27" ht="43.5" customHeight="1" x14ac:dyDescent="0.25">
      <c r="A32" s="351" t="s">
        <v>136</v>
      </c>
      <c r="B32" s="306" t="s">
        <v>137</v>
      </c>
      <c r="C32" s="306" t="s">
        <v>137</v>
      </c>
      <c r="D32" s="306" t="s">
        <v>137</v>
      </c>
      <c r="E32" s="306" t="s">
        <v>137</v>
      </c>
      <c r="F32" s="306" t="s">
        <v>137</v>
      </c>
      <c r="G32" s="306" t="s">
        <v>137</v>
      </c>
      <c r="H32" s="306" t="s">
        <v>137</v>
      </c>
      <c r="I32" s="306" t="s">
        <v>137</v>
      </c>
      <c r="J32" s="306" t="s">
        <v>137</v>
      </c>
      <c r="K32" s="306" t="s">
        <v>137</v>
      </c>
      <c r="L32" s="306" t="s">
        <v>137</v>
      </c>
      <c r="M32" s="306" t="s">
        <v>137</v>
      </c>
      <c r="N32" s="306" t="s">
        <v>137</v>
      </c>
      <c r="O32" s="306" t="s">
        <v>137</v>
      </c>
    </row>
    <row r="33" spans="1:15" x14ac:dyDescent="0.25">
      <c r="D33"/>
    </row>
    <row r="36" spans="1:15" ht="47.25" customHeight="1" x14ac:dyDescent="0.25">
      <c r="A36" s="352" t="s">
        <v>138</v>
      </c>
      <c r="B36" s="353"/>
      <c r="C36" s="353"/>
      <c r="D36" s="353"/>
      <c r="E36" s="353"/>
      <c r="F36" s="353"/>
      <c r="G36" s="353"/>
      <c r="H36" s="353"/>
      <c r="I36" s="353"/>
      <c r="J36" s="353"/>
      <c r="K36" s="353"/>
      <c r="L36" s="353"/>
      <c r="M36" s="353"/>
      <c r="N36" s="354"/>
      <c r="O36" s="221"/>
    </row>
    <row r="37" spans="1:15" ht="22.8" x14ac:dyDescent="0.25">
      <c r="A37" s="2"/>
      <c r="B37" s="2"/>
      <c r="C37" s="2"/>
      <c r="D37" s="2"/>
    </row>
    <row r="38" spans="1:15" ht="25.5" customHeight="1" x14ac:dyDescent="0.25">
      <c r="A38" s="73" t="s">
        <v>50</v>
      </c>
      <c r="B38" s="357" t="s">
        <v>139</v>
      </c>
      <c r="C38" s="358"/>
      <c r="D38" s="358"/>
      <c r="E38" s="358"/>
      <c r="F38" s="358"/>
      <c r="G38" s="358"/>
      <c r="H38" s="81"/>
      <c r="I38" s="81"/>
      <c r="J38" s="81"/>
      <c r="K38" s="81"/>
      <c r="L38" s="81"/>
      <c r="M38" s="81"/>
      <c r="N38" s="81"/>
      <c r="O38" s="81"/>
    </row>
    <row r="39" spans="1:15" ht="46.5" customHeight="1" x14ac:dyDescent="0.25">
      <c r="A39" s="76" t="s">
        <v>129</v>
      </c>
      <c r="B39" s="118" t="s">
        <v>140</v>
      </c>
      <c r="C39" s="118" t="s">
        <v>141</v>
      </c>
      <c r="D39" s="118" t="s">
        <v>142</v>
      </c>
      <c r="E39" s="118" t="s">
        <v>143</v>
      </c>
      <c r="F39" s="118" t="s">
        <v>144</v>
      </c>
      <c r="G39" s="133" t="s">
        <v>145</v>
      </c>
      <c r="H39" s="75"/>
      <c r="I39" s="75"/>
      <c r="J39" s="75"/>
      <c r="K39" s="75"/>
      <c r="L39" s="75"/>
      <c r="M39" s="75"/>
      <c r="N39" s="75"/>
      <c r="O39" s="63"/>
    </row>
    <row r="40" spans="1:15" x14ac:dyDescent="0.25">
      <c r="A40" s="74">
        <v>0</v>
      </c>
      <c r="B40" s="122">
        <v>8.6300000000000008</v>
      </c>
      <c r="C40" s="77">
        <v>10.84</v>
      </c>
      <c r="D40" s="77">
        <v>14.73</v>
      </c>
      <c r="E40" s="77">
        <f>23.16</f>
        <v>23.16</v>
      </c>
      <c r="F40" s="77">
        <f>107.61</f>
        <v>107.61</v>
      </c>
      <c r="G40" s="77">
        <f>10.61</f>
        <v>10.61</v>
      </c>
      <c r="H40" s="119"/>
      <c r="I40" s="119"/>
      <c r="J40" s="119"/>
      <c r="K40" s="120"/>
      <c r="L40" s="120"/>
      <c r="M40" s="120"/>
      <c r="N40" s="120"/>
      <c r="O40" s="63"/>
    </row>
    <row r="41" spans="1:15" x14ac:dyDescent="0.25">
      <c r="A41" s="74">
        <v>1</v>
      </c>
      <c r="B41" s="122">
        <f>(B40+0.1)*1</f>
        <v>8.73</v>
      </c>
      <c r="C41" s="79">
        <f>(C40+0.1)*1</f>
        <v>10.94</v>
      </c>
      <c r="D41" s="79">
        <f>(D40+0.1)*1</f>
        <v>14.83</v>
      </c>
      <c r="E41" s="79">
        <f>(E40+0.1)*1</f>
        <v>23.26</v>
      </c>
      <c r="F41" s="79">
        <f>(F40+0.1)*1</f>
        <v>107.71</v>
      </c>
      <c r="G41" s="79">
        <f>(G40+0.05)*1</f>
        <v>10.66</v>
      </c>
      <c r="H41" s="121"/>
      <c r="I41" s="121"/>
      <c r="J41" s="121"/>
      <c r="K41" s="121"/>
      <c r="L41" s="121"/>
      <c r="M41" s="121"/>
      <c r="N41" s="121"/>
      <c r="O41" s="63"/>
    </row>
    <row r="42" spans="1:15" x14ac:dyDescent="0.25">
      <c r="A42" s="74">
        <v>2</v>
      </c>
      <c r="B42" s="122">
        <f t="shared" ref="B42:B65" si="13">(B41+0.1)*1</f>
        <v>8.83</v>
      </c>
      <c r="C42" s="79">
        <f t="shared" ref="C42:C65" si="14">(C41+0.1)*1</f>
        <v>11.04</v>
      </c>
      <c r="D42" s="79">
        <f t="shared" ref="D42:D65" si="15">(D41+0.1)*1</f>
        <v>14.93</v>
      </c>
      <c r="E42" s="79">
        <f t="shared" ref="E42:E65" si="16">(E41+0.1)*1</f>
        <v>23.360000000000003</v>
      </c>
      <c r="F42" s="79">
        <f t="shared" ref="F42:F65" si="17">(F41+0.1)*1</f>
        <v>107.80999999999999</v>
      </c>
      <c r="G42" s="79">
        <f t="shared" ref="G42:G65" si="18">(G41+0.05)*1</f>
        <v>10.71</v>
      </c>
      <c r="H42" s="121"/>
      <c r="I42" s="121"/>
      <c r="J42" s="121"/>
      <c r="K42" s="121"/>
      <c r="L42" s="121"/>
      <c r="M42" s="121"/>
      <c r="N42" s="121"/>
      <c r="O42" s="63"/>
    </row>
    <row r="43" spans="1:15" x14ac:dyDescent="0.25">
      <c r="A43" s="74">
        <v>3</v>
      </c>
      <c r="B43" s="122">
        <f t="shared" si="13"/>
        <v>8.93</v>
      </c>
      <c r="C43" s="79">
        <f t="shared" si="14"/>
        <v>11.139999999999999</v>
      </c>
      <c r="D43" s="79">
        <f t="shared" si="15"/>
        <v>15.03</v>
      </c>
      <c r="E43" s="79">
        <f t="shared" si="16"/>
        <v>23.460000000000004</v>
      </c>
      <c r="F43" s="79">
        <f t="shared" si="17"/>
        <v>107.90999999999998</v>
      </c>
      <c r="G43" s="79">
        <f t="shared" si="18"/>
        <v>10.760000000000002</v>
      </c>
      <c r="H43" s="121"/>
      <c r="I43" s="121"/>
      <c r="J43" s="121"/>
      <c r="K43" s="121"/>
      <c r="L43" s="121"/>
      <c r="M43" s="121"/>
      <c r="N43" s="121"/>
      <c r="O43" s="63"/>
    </row>
    <row r="44" spans="1:15" x14ac:dyDescent="0.25">
      <c r="A44" s="74">
        <v>4</v>
      </c>
      <c r="B44" s="122">
        <f t="shared" si="13"/>
        <v>9.0299999999999994</v>
      </c>
      <c r="C44" s="79">
        <f t="shared" si="14"/>
        <v>11.239999999999998</v>
      </c>
      <c r="D44" s="79">
        <f t="shared" si="15"/>
        <v>15.129999999999999</v>
      </c>
      <c r="E44" s="79">
        <f t="shared" si="16"/>
        <v>23.560000000000006</v>
      </c>
      <c r="F44" s="79">
        <f t="shared" si="17"/>
        <v>108.00999999999998</v>
      </c>
      <c r="G44" s="79">
        <f t="shared" si="18"/>
        <v>10.810000000000002</v>
      </c>
      <c r="H44" s="121"/>
      <c r="I44" s="121"/>
      <c r="J44" s="121"/>
      <c r="K44" s="121"/>
      <c r="L44" s="121"/>
      <c r="M44" s="121"/>
      <c r="N44" s="121"/>
      <c r="O44" s="63"/>
    </row>
    <row r="45" spans="1:15" x14ac:dyDescent="0.25">
      <c r="A45" s="74">
        <v>5</v>
      </c>
      <c r="B45" s="122">
        <f t="shared" si="13"/>
        <v>9.129999999999999</v>
      </c>
      <c r="C45" s="79">
        <f t="shared" si="14"/>
        <v>11.339999999999998</v>
      </c>
      <c r="D45" s="79">
        <f t="shared" si="15"/>
        <v>15.229999999999999</v>
      </c>
      <c r="E45" s="79">
        <f t="shared" si="16"/>
        <v>23.660000000000007</v>
      </c>
      <c r="F45" s="79">
        <f t="shared" si="17"/>
        <v>108.10999999999997</v>
      </c>
      <c r="G45" s="79">
        <f t="shared" si="18"/>
        <v>10.860000000000003</v>
      </c>
      <c r="H45" s="121"/>
      <c r="I45" s="121"/>
      <c r="J45" s="121"/>
      <c r="K45" s="121"/>
      <c r="L45" s="121"/>
      <c r="M45" s="121"/>
      <c r="N45" s="121"/>
      <c r="O45" s="63"/>
    </row>
    <row r="46" spans="1:15" x14ac:dyDescent="0.25">
      <c r="A46" s="74">
        <v>6</v>
      </c>
      <c r="B46" s="122">
        <f t="shared" si="13"/>
        <v>9.2299999999999986</v>
      </c>
      <c r="C46" s="79">
        <f t="shared" si="14"/>
        <v>11.439999999999998</v>
      </c>
      <c r="D46" s="79">
        <f t="shared" si="15"/>
        <v>15.329999999999998</v>
      </c>
      <c r="E46" s="79">
        <f t="shared" si="16"/>
        <v>23.760000000000009</v>
      </c>
      <c r="F46" s="79">
        <f t="shared" si="17"/>
        <v>108.20999999999997</v>
      </c>
      <c r="G46" s="79">
        <f t="shared" si="18"/>
        <v>10.910000000000004</v>
      </c>
      <c r="H46" s="121"/>
      <c r="I46" s="121"/>
      <c r="J46" s="121"/>
      <c r="K46" s="121"/>
      <c r="L46" s="121"/>
      <c r="M46" s="121"/>
      <c r="N46" s="121"/>
      <c r="O46" s="63"/>
    </row>
    <row r="47" spans="1:15" x14ac:dyDescent="0.25">
      <c r="A47" s="74">
        <v>7</v>
      </c>
      <c r="B47" s="122">
        <f t="shared" si="13"/>
        <v>9.3299999999999983</v>
      </c>
      <c r="C47" s="79">
        <f t="shared" si="14"/>
        <v>11.539999999999997</v>
      </c>
      <c r="D47" s="79">
        <f t="shared" si="15"/>
        <v>15.429999999999998</v>
      </c>
      <c r="E47" s="79">
        <f t="shared" si="16"/>
        <v>23.86000000000001</v>
      </c>
      <c r="F47" s="79">
        <f t="shared" si="17"/>
        <v>108.30999999999996</v>
      </c>
      <c r="G47" s="79">
        <f t="shared" si="18"/>
        <v>10.960000000000004</v>
      </c>
      <c r="H47" s="121"/>
      <c r="I47" s="121"/>
      <c r="J47" s="121"/>
      <c r="K47" s="121"/>
      <c r="L47" s="121"/>
      <c r="M47" s="121"/>
      <c r="N47" s="121"/>
      <c r="O47" s="63"/>
    </row>
    <row r="48" spans="1:15" x14ac:dyDescent="0.25">
      <c r="A48" s="74">
        <v>8</v>
      </c>
      <c r="B48" s="122">
        <f t="shared" si="13"/>
        <v>9.4299999999999979</v>
      </c>
      <c r="C48" s="79">
        <f t="shared" si="14"/>
        <v>11.639999999999997</v>
      </c>
      <c r="D48" s="79">
        <f t="shared" si="15"/>
        <v>15.529999999999998</v>
      </c>
      <c r="E48" s="79">
        <f t="shared" si="16"/>
        <v>23.960000000000012</v>
      </c>
      <c r="F48" s="79">
        <f t="shared" si="17"/>
        <v>108.40999999999995</v>
      </c>
      <c r="G48" s="79">
        <f t="shared" si="18"/>
        <v>11.010000000000005</v>
      </c>
      <c r="H48" s="121"/>
      <c r="I48" s="121"/>
      <c r="J48" s="121"/>
      <c r="K48" s="121"/>
      <c r="L48" s="121"/>
      <c r="M48" s="121"/>
      <c r="N48" s="121"/>
      <c r="O48" s="63"/>
    </row>
    <row r="49" spans="1:15" x14ac:dyDescent="0.25">
      <c r="A49" s="74">
        <v>9</v>
      </c>
      <c r="B49" s="122">
        <f t="shared" si="13"/>
        <v>9.5299999999999976</v>
      </c>
      <c r="C49" s="79">
        <f t="shared" si="14"/>
        <v>11.739999999999997</v>
      </c>
      <c r="D49" s="79">
        <f t="shared" si="15"/>
        <v>15.629999999999997</v>
      </c>
      <c r="E49" s="79">
        <f t="shared" si="16"/>
        <v>24.060000000000013</v>
      </c>
      <c r="F49" s="79">
        <f t="shared" si="17"/>
        <v>108.50999999999995</v>
      </c>
      <c r="G49" s="79">
        <f t="shared" si="18"/>
        <v>11.060000000000006</v>
      </c>
      <c r="H49" s="121"/>
      <c r="I49" s="121"/>
      <c r="J49" s="121"/>
      <c r="K49" s="121"/>
      <c r="L49" s="121"/>
      <c r="M49" s="121"/>
      <c r="N49" s="121"/>
      <c r="O49" s="63"/>
    </row>
    <row r="50" spans="1:15" x14ac:dyDescent="0.25">
      <c r="A50" s="74">
        <v>10</v>
      </c>
      <c r="B50" s="122">
        <f t="shared" si="13"/>
        <v>9.6299999999999972</v>
      </c>
      <c r="C50" s="79">
        <f t="shared" si="14"/>
        <v>11.839999999999996</v>
      </c>
      <c r="D50" s="79">
        <f t="shared" si="15"/>
        <v>15.729999999999997</v>
      </c>
      <c r="E50" s="79">
        <f t="shared" si="16"/>
        <v>24.160000000000014</v>
      </c>
      <c r="F50" s="79">
        <f t="shared" si="17"/>
        <v>108.60999999999994</v>
      </c>
      <c r="G50" s="79">
        <f t="shared" si="18"/>
        <v>11.110000000000007</v>
      </c>
      <c r="H50" s="121"/>
      <c r="I50" s="121"/>
      <c r="J50" s="121"/>
      <c r="K50" s="121"/>
      <c r="L50" s="121"/>
      <c r="M50" s="121"/>
      <c r="N50" s="121"/>
      <c r="O50" s="63"/>
    </row>
    <row r="51" spans="1:15" x14ac:dyDescent="0.25">
      <c r="A51" s="74">
        <v>11</v>
      </c>
      <c r="B51" s="122">
        <f t="shared" si="13"/>
        <v>9.7299999999999969</v>
      </c>
      <c r="C51" s="79">
        <f t="shared" si="14"/>
        <v>11.939999999999996</v>
      </c>
      <c r="D51" s="79">
        <f t="shared" si="15"/>
        <v>15.829999999999997</v>
      </c>
      <c r="E51" s="79">
        <f t="shared" si="16"/>
        <v>24.260000000000016</v>
      </c>
      <c r="F51" s="79">
        <f t="shared" si="17"/>
        <v>108.70999999999994</v>
      </c>
      <c r="G51" s="79">
        <f t="shared" si="18"/>
        <v>11.160000000000007</v>
      </c>
      <c r="H51" s="121"/>
      <c r="I51" s="121"/>
      <c r="J51" s="121"/>
      <c r="K51" s="121"/>
      <c r="L51" s="121"/>
      <c r="M51" s="121"/>
      <c r="N51" s="121"/>
      <c r="O51" s="63"/>
    </row>
    <row r="52" spans="1:15" x14ac:dyDescent="0.25">
      <c r="A52" s="74">
        <v>12</v>
      </c>
      <c r="B52" s="122">
        <f t="shared" si="13"/>
        <v>9.8299999999999965</v>
      </c>
      <c r="C52" s="79">
        <f t="shared" si="14"/>
        <v>12.039999999999996</v>
      </c>
      <c r="D52" s="79">
        <f t="shared" si="15"/>
        <v>15.929999999999996</v>
      </c>
      <c r="E52" s="79">
        <f t="shared" si="16"/>
        <v>24.360000000000017</v>
      </c>
      <c r="F52" s="79">
        <f t="shared" si="17"/>
        <v>108.80999999999993</v>
      </c>
      <c r="G52" s="79">
        <f t="shared" si="18"/>
        <v>11.210000000000008</v>
      </c>
      <c r="H52" s="121"/>
      <c r="I52" s="121"/>
      <c r="J52" s="121"/>
      <c r="K52" s="121"/>
      <c r="L52" s="121"/>
      <c r="M52" s="121"/>
      <c r="N52" s="121"/>
      <c r="O52" s="63"/>
    </row>
    <row r="53" spans="1:15" x14ac:dyDescent="0.25">
      <c r="A53" s="74">
        <v>13</v>
      </c>
      <c r="B53" s="122">
        <f t="shared" si="13"/>
        <v>9.9299999999999962</v>
      </c>
      <c r="C53" s="79">
        <f t="shared" si="14"/>
        <v>12.139999999999995</v>
      </c>
      <c r="D53" s="79">
        <f t="shared" si="15"/>
        <v>16.029999999999998</v>
      </c>
      <c r="E53" s="79">
        <f t="shared" si="16"/>
        <v>24.460000000000019</v>
      </c>
      <c r="F53" s="79">
        <f t="shared" si="17"/>
        <v>108.90999999999993</v>
      </c>
      <c r="G53" s="79">
        <f t="shared" si="18"/>
        <v>11.260000000000009</v>
      </c>
      <c r="H53" s="121"/>
      <c r="I53" s="121"/>
      <c r="J53" s="121"/>
      <c r="K53" s="121"/>
      <c r="L53" s="121"/>
      <c r="M53" s="121"/>
      <c r="N53" s="121"/>
      <c r="O53" s="63"/>
    </row>
    <row r="54" spans="1:15" x14ac:dyDescent="0.25">
      <c r="A54" s="74">
        <v>14</v>
      </c>
      <c r="B54" s="122">
        <f t="shared" si="13"/>
        <v>10.029999999999996</v>
      </c>
      <c r="C54" s="79">
        <f t="shared" si="14"/>
        <v>12.239999999999995</v>
      </c>
      <c r="D54" s="79">
        <f t="shared" si="15"/>
        <v>16.13</v>
      </c>
      <c r="E54" s="79">
        <f t="shared" si="16"/>
        <v>24.56000000000002</v>
      </c>
      <c r="F54" s="79">
        <f t="shared" si="17"/>
        <v>109.00999999999992</v>
      </c>
      <c r="G54" s="79">
        <f t="shared" si="18"/>
        <v>11.310000000000009</v>
      </c>
      <c r="H54" s="121"/>
      <c r="I54" s="121"/>
      <c r="J54" s="121"/>
      <c r="K54" s="121"/>
      <c r="L54" s="121"/>
      <c r="M54" s="121"/>
      <c r="N54" s="121"/>
      <c r="O54" s="63"/>
    </row>
    <row r="55" spans="1:15" x14ac:dyDescent="0.25">
      <c r="A55" s="74">
        <v>15</v>
      </c>
      <c r="B55" s="122">
        <f t="shared" si="13"/>
        <v>10.129999999999995</v>
      </c>
      <c r="C55" s="79">
        <f t="shared" si="14"/>
        <v>12.339999999999995</v>
      </c>
      <c r="D55" s="79">
        <f t="shared" si="15"/>
        <v>16.23</v>
      </c>
      <c r="E55" s="79">
        <f t="shared" si="16"/>
        <v>24.660000000000021</v>
      </c>
      <c r="F55" s="79">
        <f t="shared" si="17"/>
        <v>109.10999999999991</v>
      </c>
      <c r="G55" s="79">
        <f t="shared" si="18"/>
        <v>11.36000000000001</v>
      </c>
      <c r="H55" s="121"/>
      <c r="I55" s="121"/>
      <c r="J55" s="121"/>
      <c r="K55" s="121"/>
      <c r="L55" s="121"/>
      <c r="M55" s="121"/>
      <c r="N55" s="121"/>
      <c r="O55" s="63"/>
    </row>
    <row r="56" spans="1:15" x14ac:dyDescent="0.25">
      <c r="A56" s="74">
        <v>16</v>
      </c>
      <c r="B56" s="122">
        <f t="shared" si="13"/>
        <v>10.229999999999995</v>
      </c>
      <c r="C56" s="79">
        <f t="shared" si="14"/>
        <v>12.439999999999994</v>
      </c>
      <c r="D56" s="79">
        <f t="shared" si="15"/>
        <v>16.330000000000002</v>
      </c>
      <c r="E56" s="79">
        <f t="shared" si="16"/>
        <v>24.760000000000023</v>
      </c>
      <c r="F56" s="79">
        <f t="shared" si="17"/>
        <v>109.20999999999991</v>
      </c>
      <c r="G56" s="79">
        <f t="shared" si="18"/>
        <v>11.410000000000011</v>
      </c>
      <c r="H56" s="121"/>
      <c r="I56" s="121"/>
      <c r="J56" s="121"/>
      <c r="K56" s="121"/>
      <c r="L56" s="121"/>
      <c r="M56" s="121"/>
      <c r="N56" s="121"/>
      <c r="O56" s="63"/>
    </row>
    <row r="57" spans="1:15" x14ac:dyDescent="0.25">
      <c r="A57" s="74">
        <v>17</v>
      </c>
      <c r="B57" s="122">
        <f t="shared" si="13"/>
        <v>10.329999999999995</v>
      </c>
      <c r="C57" s="79">
        <f t="shared" si="14"/>
        <v>12.539999999999994</v>
      </c>
      <c r="D57" s="79">
        <f t="shared" si="15"/>
        <v>16.430000000000003</v>
      </c>
      <c r="E57" s="79">
        <f t="shared" si="16"/>
        <v>24.860000000000024</v>
      </c>
      <c r="F57" s="79">
        <f t="shared" si="17"/>
        <v>109.3099999999999</v>
      </c>
      <c r="G57" s="79">
        <f t="shared" si="18"/>
        <v>11.460000000000012</v>
      </c>
      <c r="H57" s="121"/>
      <c r="I57" s="121"/>
      <c r="J57" s="121"/>
      <c r="K57" s="121"/>
      <c r="L57" s="121"/>
      <c r="M57" s="121"/>
      <c r="N57" s="121"/>
      <c r="O57" s="63"/>
    </row>
    <row r="58" spans="1:15" x14ac:dyDescent="0.25">
      <c r="A58" s="74">
        <v>18</v>
      </c>
      <c r="B58" s="122">
        <f t="shared" si="13"/>
        <v>10.429999999999994</v>
      </c>
      <c r="C58" s="79">
        <f t="shared" si="14"/>
        <v>12.639999999999993</v>
      </c>
      <c r="D58" s="79">
        <f t="shared" si="15"/>
        <v>16.530000000000005</v>
      </c>
      <c r="E58" s="79">
        <f t="shared" si="16"/>
        <v>24.960000000000026</v>
      </c>
      <c r="F58" s="79">
        <f t="shared" si="17"/>
        <v>109.4099999999999</v>
      </c>
      <c r="G58" s="79">
        <f t="shared" si="18"/>
        <v>11.510000000000012</v>
      </c>
      <c r="H58" s="121"/>
      <c r="I58" s="121"/>
      <c r="J58" s="121"/>
      <c r="K58" s="121"/>
      <c r="L58" s="121"/>
      <c r="M58" s="121"/>
      <c r="N58" s="121"/>
      <c r="O58" s="63"/>
    </row>
    <row r="59" spans="1:15" x14ac:dyDescent="0.25">
      <c r="A59" s="74">
        <v>19</v>
      </c>
      <c r="B59" s="122">
        <f t="shared" si="13"/>
        <v>10.529999999999994</v>
      </c>
      <c r="C59" s="79">
        <f t="shared" si="14"/>
        <v>12.739999999999993</v>
      </c>
      <c r="D59" s="79">
        <f t="shared" si="15"/>
        <v>16.630000000000006</v>
      </c>
      <c r="E59" s="79">
        <f t="shared" si="16"/>
        <v>25.060000000000027</v>
      </c>
      <c r="F59" s="79">
        <f t="shared" si="17"/>
        <v>109.50999999999989</v>
      </c>
      <c r="G59" s="79">
        <f t="shared" si="18"/>
        <v>11.560000000000013</v>
      </c>
      <c r="H59" s="121"/>
      <c r="I59" s="121"/>
      <c r="J59" s="121"/>
      <c r="K59" s="121"/>
      <c r="L59" s="121"/>
      <c r="M59" s="121"/>
      <c r="N59" s="121"/>
      <c r="O59" s="63"/>
    </row>
    <row r="60" spans="1:15" x14ac:dyDescent="0.25">
      <c r="A60" s="74">
        <v>20</v>
      </c>
      <c r="B60" s="122">
        <f t="shared" si="13"/>
        <v>10.629999999999994</v>
      </c>
      <c r="C60" s="79">
        <f t="shared" si="14"/>
        <v>12.839999999999993</v>
      </c>
      <c r="D60" s="79">
        <f t="shared" si="15"/>
        <v>16.730000000000008</v>
      </c>
      <c r="E60" s="79">
        <f t="shared" si="16"/>
        <v>25.160000000000029</v>
      </c>
      <c r="F60" s="79">
        <f t="shared" si="17"/>
        <v>109.60999999999989</v>
      </c>
      <c r="G60" s="79">
        <f t="shared" si="18"/>
        <v>11.610000000000014</v>
      </c>
      <c r="H60" s="121"/>
      <c r="I60" s="121"/>
      <c r="J60" s="121"/>
      <c r="K60" s="121"/>
      <c r="L60" s="121"/>
      <c r="M60" s="121"/>
      <c r="N60" s="121"/>
      <c r="O60" s="63"/>
    </row>
    <row r="61" spans="1:15" x14ac:dyDescent="0.25">
      <c r="A61" s="74">
        <v>21</v>
      </c>
      <c r="B61" s="122">
        <f t="shared" si="13"/>
        <v>10.729999999999993</v>
      </c>
      <c r="C61" s="79">
        <f t="shared" si="14"/>
        <v>12.939999999999992</v>
      </c>
      <c r="D61" s="79">
        <f t="shared" si="15"/>
        <v>16.830000000000009</v>
      </c>
      <c r="E61" s="79">
        <f t="shared" si="16"/>
        <v>25.26000000000003</v>
      </c>
      <c r="F61" s="79">
        <f t="shared" si="17"/>
        <v>109.70999999999988</v>
      </c>
      <c r="G61" s="79">
        <f t="shared" si="18"/>
        <v>11.660000000000014</v>
      </c>
      <c r="H61" s="121"/>
      <c r="I61" s="121"/>
      <c r="J61" s="121"/>
      <c r="K61" s="121"/>
      <c r="L61" s="121"/>
      <c r="M61" s="121"/>
      <c r="N61" s="121"/>
      <c r="O61" s="63"/>
    </row>
    <row r="62" spans="1:15" x14ac:dyDescent="0.25">
      <c r="A62" s="74">
        <v>22</v>
      </c>
      <c r="B62" s="122">
        <f t="shared" si="13"/>
        <v>10.829999999999993</v>
      </c>
      <c r="C62" s="79">
        <f t="shared" si="14"/>
        <v>13.039999999999992</v>
      </c>
      <c r="D62" s="79">
        <f t="shared" si="15"/>
        <v>16.93000000000001</v>
      </c>
      <c r="E62" s="79">
        <f t="shared" si="16"/>
        <v>25.360000000000031</v>
      </c>
      <c r="F62" s="79">
        <f t="shared" si="17"/>
        <v>109.80999999999987</v>
      </c>
      <c r="G62" s="79">
        <f t="shared" si="18"/>
        <v>11.710000000000015</v>
      </c>
      <c r="H62" s="121"/>
      <c r="I62" s="121"/>
      <c r="J62" s="121"/>
      <c r="K62" s="121"/>
      <c r="L62" s="121"/>
      <c r="M62" s="121"/>
      <c r="N62" s="121"/>
      <c r="O62" s="63"/>
    </row>
    <row r="63" spans="1:15" x14ac:dyDescent="0.25">
      <c r="A63" s="74">
        <v>23</v>
      </c>
      <c r="B63" s="122">
        <f t="shared" si="13"/>
        <v>10.929999999999993</v>
      </c>
      <c r="C63" s="79">
        <f t="shared" si="14"/>
        <v>13.139999999999992</v>
      </c>
      <c r="D63" s="79">
        <f t="shared" si="15"/>
        <v>17.030000000000012</v>
      </c>
      <c r="E63" s="79">
        <f t="shared" si="16"/>
        <v>25.460000000000033</v>
      </c>
      <c r="F63" s="79">
        <f t="shared" si="17"/>
        <v>109.90999999999987</v>
      </c>
      <c r="G63" s="79">
        <f t="shared" si="18"/>
        <v>11.760000000000016</v>
      </c>
      <c r="H63" s="121"/>
      <c r="I63" s="121"/>
      <c r="J63" s="121"/>
      <c r="K63" s="121"/>
      <c r="L63" s="121"/>
      <c r="M63" s="121"/>
      <c r="N63" s="121"/>
      <c r="O63" s="63"/>
    </row>
    <row r="64" spans="1:15" x14ac:dyDescent="0.25">
      <c r="A64" s="74">
        <v>24</v>
      </c>
      <c r="B64" s="122">
        <f t="shared" si="13"/>
        <v>11.029999999999992</v>
      </c>
      <c r="C64" s="79">
        <f t="shared" si="14"/>
        <v>13.239999999999991</v>
      </c>
      <c r="D64" s="79">
        <f t="shared" si="15"/>
        <v>17.130000000000013</v>
      </c>
      <c r="E64" s="79">
        <f t="shared" si="16"/>
        <v>25.560000000000034</v>
      </c>
      <c r="F64" s="79">
        <f t="shared" si="17"/>
        <v>110.00999999999986</v>
      </c>
      <c r="G64" s="79">
        <f t="shared" si="18"/>
        <v>11.810000000000016</v>
      </c>
      <c r="H64" s="121"/>
      <c r="I64" s="121"/>
      <c r="J64" s="121"/>
      <c r="K64" s="121"/>
      <c r="L64" s="121"/>
      <c r="M64" s="121"/>
      <c r="N64" s="121"/>
      <c r="O64" s="63"/>
    </row>
    <row r="65" spans="1:15" x14ac:dyDescent="0.25">
      <c r="A65" s="74">
        <v>25</v>
      </c>
      <c r="B65" s="122">
        <f t="shared" si="13"/>
        <v>11.129999999999992</v>
      </c>
      <c r="C65" s="79">
        <f t="shared" si="14"/>
        <v>13.339999999999991</v>
      </c>
      <c r="D65" s="79">
        <f t="shared" si="15"/>
        <v>17.230000000000015</v>
      </c>
      <c r="E65" s="79">
        <f t="shared" si="16"/>
        <v>25.660000000000036</v>
      </c>
      <c r="F65" s="79">
        <f t="shared" si="17"/>
        <v>110.10999999999986</v>
      </c>
      <c r="G65" s="79">
        <f t="shared" si="18"/>
        <v>11.860000000000017</v>
      </c>
      <c r="H65" s="121"/>
      <c r="I65" s="121"/>
      <c r="J65" s="121"/>
      <c r="K65" s="121"/>
      <c r="L65" s="121"/>
      <c r="M65" s="121"/>
      <c r="N65" s="121"/>
      <c r="O65" s="63"/>
    </row>
    <row r="66" spans="1:15" ht="19.5" customHeight="1" x14ac:dyDescent="0.25">
      <c r="A66" s="80" t="s">
        <v>135</v>
      </c>
      <c r="B66"/>
      <c r="C66"/>
      <c r="D66"/>
      <c r="O66" s="63"/>
    </row>
    <row r="67" spans="1:15" ht="48" customHeight="1" x14ac:dyDescent="0.25">
      <c r="A67" s="351" t="s">
        <v>146</v>
      </c>
      <c r="B67" s="306" t="s">
        <v>137</v>
      </c>
      <c r="C67" s="306" t="s">
        <v>137</v>
      </c>
      <c r="D67" s="306" t="s">
        <v>137</v>
      </c>
      <c r="E67" s="306" t="s">
        <v>137</v>
      </c>
      <c r="F67" s="306" t="s">
        <v>137</v>
      </c>
      <c r="G67" s="306" t="s">
        <v>137</v>
      </c>
      <c r="H67" s="306" t="s">
        <v>137</v>
      </c>
      <c r="I67" s="306" t="s">
        <v>137</v>
      </c>
      <c r="J67" s="306" t="s">
        <v>137</v>
      </c>
      <c r="K67" s="306" t="s">
        <v>137</v>
      </c>
      <c r="L67" s="306" t="s">
        <v>137</v>
      </c>
      <c r="M67" s="306" t="s">
        <v>137</v>
      </c>
      <c r="N67" s="306" t="s">
        <v>137</v>
      </c>
      <c r="O67" s="306" t="s">
        <v>137</v>
      </c>
    </row>
    <row r="68" spans="1:15" x14ac:dyDescent="0.25">
      <c r="D68"/>
    </row>
  </sheetData>
  <sheetProtection algorithmName="SHA-512" hashValue="VhhxwZzhlEM6IVT+ZcXHZzsKtNIU7LXoWZgXnmcCBvWDbC3UOW4aGB0Z8oBgfPbWP5A61uyJDkoX8kG4oQng1w==" saltValue="yBtRlaIi2kmZsbLl/BdnlQ==" spinCount="100000" sheet="1"/>
  <mergeCells count="6">
    <mergeCell ref="A32:O32"/>
    <mergeCell ref="A1:N1"/>
    <mergeCell ref="B3:N3"/>
    <mergeCell ref="A36:N36"/>
    <mergeCell ref="A67:O67"/>
    <mergeCell ref="B38:G38"/>
  </mergeCells>
  <phoneticPr fontId="0" type="noConversion"/>
  <printOptions horizontalCentered="1"/>
  <pageMargins left="0" right="0" top="0.17" bottom="0.5" header="0.5" footer="0"/>
  <pageSetup scale="80" orientation="landscape" r:id="rId1"/>
  <headerFooter alignWithMargins="0">
    <oddFooter>&amp;C&amp;A</oddFooter>
  </headerFooter>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8"/>
  <sheetViews>
    <sheetView workbookViewId="0">
      <selection activeCell="O14" sqref="O14"/>
    </sheetView>
  </sheetViews>
  <sheetFormatPr defaultRowHeight="13.2" x14ac:dyDescent="0.25"/>
  <cols>
    <col min="1" max="1" width="19.21875" customWidth="1"/>
    <col min="2" max="2" width="13" style="1" customWidth="1"/>
    <col min="3" max="3" width="11.77734375" style="1" customWidth="1"/>
    <col min="4" max="4" width="12.44140625" style="1" customWidth="1"/>
    <col min="5" max="5" width="13.21875" customWidth="1"/>
    <col min="6" max="6" width="12.77734375" customWidth="1"/>
    <col min="7" max="7" width="10" customWidth="1"/>
    <col min="8" max="8" width="9.77734375" customWidth="1"/>
    <col min="9" max="9" width="9.21875" customWidth="1"/>
    <col min="10" max="10" width="8.44140625" customWidth="1"/>
    <col min="11" max="11" width="9.44140625" customWidth="1"/>
    <col min="12" max="12" width="8.44140625" customWidth="1"/>
    <col min="13" max="13" width="9.77734375" customWidth="1"/>
    <col min="14" max="14" width="10.21875" customWidth="1"/>
    <col min="15" max="15" width="8.44140625" customWidth="1"/>
    <col min="16" max="16" width="4.77734375" customWidth="1"/>
    <col min="17" max="17" width="8.77734375" customWidth="1"/>
  </cols>
  <sheetData>
    <row r="1" spans="1:17" ht="37.5" customHeight="1" x14ac:dyDescent="0.25">
      <c r="A1" s="352" t="s">
        <v>151</v>
      </c>
      <c r="B1" s="353"/>
      <c r="C1" s="353"/>
      <c r="D1" s="353"/>
      <c r="E1" s="353"/>
      <c r="F1" s="353"/>
      <c r="G1" s="353"/>
      <c r="H1" s="353"/>
      <c r="I1" s="353"/>
      <c r="J1" s="353"/>
      <c r="K1" s="353"/>
      <c r="L1" s="353"/>
      <c r="M1" s="353"/>
      <c r="N1" s="354"/>
      <c r="O1" s="221"/>
      <c r="P1" s="231"/>
      <c r="Q1" s="231"/>
    </row>
    <row r="2" spans="1:17" ht="6.75" customHeight="1" x14ac:dyDescent="0.25">
      <c r="A2" s="2"/>
      <c r="B2" s="2"/>
      <c r="C2" s="2"/>
      <c r="D2" s="2"/>
    </row>
    <row r="3" spans="1:17" ht="29.25" customHeight="1" x14ac:dyDescent="0.25">
      <c r="A3" s="73" t="s">
        <v>50</v>
      </c>
      <c r="B3" s="355" t="s">
        <v>147</v>
      </c>
      <c r="C3" s="356"/>
      <c r="D3" s="356"/>
      <c r="E3" s="356"/>
      <c r="F3" s="356"/>
      <c r="G3" s="356"/>
      <c r="H3" s="356"/>
      <c r="I3" s="356"/>
      <c r="J3" s="356"/>
      <c r="K3" s="356"/>
      <c r="L3" s="356"/>
      <c r="M3" s="356"/>
      <c r="N3" s="356"/>
      <c r="O3" s="81"/>
      <c r="P3" s="221"/>
      <c r="Q3" s="221"/>
    </row>
    <row r="4" spans="1:17" ht="53.25" customHeight="1" x14ac:dyDescent="0.25">
      <c r="A4" s="76" t="s">
        <v>129</v>
      </c>
      <c r="B4" s="118" t="s">
        <v>158</v>
      </c>
      <c r="C4" s="118" t="s">
        <v>131</v>
      </c>
      <c r="D4" s="118" t="s">
        <v>132</v>
      </c>
      <c r="E4" s="118" t="s">
        <v>133</v>
      </c>
      <c r="F4" s="118" t="s">
        <v>134</v>
      </c>
      <c r="G4" s="118" t="s">
        <v>102</v>
      </c>
      <c r="H4" s="175" t="s">
        <v>103</v>
      </c>
      <c r="I4" s="118" t="s">
        <v>88</v>
      </c>
      <c r="J4" s="176" t="s">
        <v>94</v>
      </c>
      <c r="K4" s="118" t="s">
        <v>89</v>
      </c>
      <c r="L4" s="118" t="s">
        <v>90</v>
      </c>
      <c r="M4" s="176" t="s">
        <v>96</v>
      </c>
      <c r="N4" s="176" t="s">
        <v>98</v>
      </c>
      <c r="O4" s="63"/>
      <c r="P4" s="59"/>
      <c r="Q4" s="59"/>
    </row>
    <row r="5" spans="1:17" ht="15" customHeight="1" x14ac:dyDescent="0.25">
      <c r="A5" s="270">
        <v>0</v>
      </c>
      <c r="B5" s="271">
        <f>SUM(62.44+4.06)</f>
        <v>66.5</v>
      </c>
      <c r="C5" s="271">
        <f>SUM(69.68+4.53)</f>
        <v>74.210000000000008</v>
      </c>
      <c r="D5" s="271">
        <f>SUM(80.26+5.22)</f>
        <v>85.48</v>
      </c>
      <c r="E5" s="271">
        <f>SUM(98.31+6.04)</f>
        <v>104.35000000000001</v>
      </c>
      <c r="F5" s="271">
        <f>SUM(171.65+8.45)</f>
        <v>180.1</v>
      </c>
      <c r="G5" s="271">
        <f>14.52</f>
        <v>14.52</v>
      </c>
      <c r="H5" s="77">
        <v>14.52</v>
      </c>
      <c r="I5" s="77">
        <v>10.66</v>
      </c>
      <c r="J5" s="77">
        <v>10.66</v>
      </c>
      <c r="K5" s="78">
        <v>19.07</v>
      </c>
      <c r="L5" s="78">
        <v>19.07</v>
      </c>
      <c r="M5" s="78">
        <v>19.07</v>
      </c>
      <c r="N5" s="78">
        <v>19.07</v>
      </c>
      <c r="O5" s="63"/>
      <c r="P5" s="59"/>
      <c r="Q5" s="59"/>
    </row>
    <row r="6" spans="1:17" ht="15" customHeight="1" x14ac:dyDescent="0.25">
      <c r="A6" s="270">
        <v>1</v>
      </c>
      <c r="B6" s="272">
        <f>SUM((A6*0.4)+62.44+4.06)</f>
        <v>66.899999999999991</v>
      </c>
      <c r="C6" s="272">
        <f>SUM((A6*0.4)+69.68+4.53)</f>
        <v>74.610000000000014</v>
      </c>
      <c r="D6" s="272">
        <f>SUM((A6*0.4)+80.26+5.22)</f>
        <v>85.88000000000001</v>
      </c>
      <c r="E6" s="272">
        <f>SUM((A6*0.4)+98.31+6.04)</f>
        <v>104.75000000000001</v>
      </c>
      <c r="F6" s="272">
        <f>SUM((A6*0.4)+171.65+8.45)</f>
        <v>180.5</v>
      </c>
      <c r="G6" s="272">
        <f>(E6*0.05)+14.52</f>
        <v>19.7575</v>
      </c>
      <c r="H6" s="79">
        <f t="shared" ref="H6:N18" si="0">H5+0.05</f>
        <v>14.57</v>
      </c>
      <c r="I6" s="79">
        <f t="shared" si="0"/>
        <v>10.71</v>
      </c>
      <c r="J6" s="79">
        <f t="shared" si="0"/>
        <v>10.71</v>
      </c>
      <c r="K6" s="79">
        <f t="shared" si="0"/>
        <v>19.12</v>
      </c>
      <c r="L6" s="79">
        <f t="shared" si="0"/>
        <v>19.12</v>
      </c>
      <c r="M6" s="79">
        <f t="shared" si="0"/>
        <v>19.12</v>
      </c>
      <c r="N6" s="79">
        <f t="shared" si="0"/>
        <v>19.12</v>
      </c>
      <c r="O6" s="63"/>
      <c r="P6" s="59"/>
      <c r="Q6" s="59"/>
    </row>
    <row r="7" spans="1:17" ht="15" customHeight="1" x14ac:dyDescent="0.25">
      <c r="A7" s="270">
        <v>2</v>
      </c>
      <c r="B7" s="272">
        <f t="shared" ref="B7:B30" si="1">SUM(A7*0.4)+62.44+4.06</f>
        <v>67.3</v>
      </c>
      <c r="C7" s="272">
        <f t="shared" ref="C7:C30" si="2">SUM((A7*0.4)+69.68+4.53)</f>
        <v>75.010000000000005</v>
      </c>
      <c r="D7" s="272">
        <f t="shared" ref="D7:D30" si="3">SUM((A7*0.4)+80.26+5.22)</f>
        <v>86.28</v>
      </c>
      <c r="E7" s="272">
        <f t="shared" ref="E7:E30" si="4">SUM((A7*0.4)+98.31+6.04)</f>
        <v>105.15</v>
      </c>
      <c r="F7" s="272">
        <f t="shared" ref="F7:F30" si="5">SUM((A7*0.4)+171.65+8.45)</f>
        <v>180.9</v>
      </c>
      <c r="G7" s="272">
        <f t="shared" ref="G7:G30" si="6">(E7*0.05)+14.52</f>
        <v>19.7775</v>
      </c>
      <c r="H7" s="79">
        <f t="shared" si="0"/>
        <v>14.620000000000001</v>
      </c>
      <c r="I7" s="79">
        <f t="shared" si="0"/>
        <v>10.760000000000002</v>
      </c>
      <c r="J7" s="79">
        <f t="shared" si="0"/>
        <v>10.760000000000002</v>
      </c>
      <c r="K7" s="79">
        <f t="shared" si="0"/>
        <v>19.170000000000002</v>
      </c>
      <c r="L7" s="79">
        <f t="shared" si="0"/>
        <v>19.170000000000002</v>
      </c>
      <c r="M7" s="79">
        <f t="shared" si="0"/>
        <v>19.170000000000002</v>
      </c>
      <c r="N7" s="79">
        <f t="shared" si="0"/>
        <v>19.170000000000002</v>
      </c>
      <c r="O7" s="63"/>
      <c r="P7" s="59"/>
      <c r="Q7" s="59"/>
    </row>
    <row r="8" spans="1:17" ht="15" customHeight="1" x14ac:dyDescent="0.25">
      <c r="A8" s="270">
        <v>3</v>
      </c>
      <c r="B8" s="272">
        <f t="shared" si="1"/>
        <v>67.7</v>
      </c>
      <c r="C8" s="272">
        <f t="shared" si="2"/>
        <v>75.410000000000011</v>
      </c>
      <c r="D8" s="272">
        <f t="shared" si="3"/>
        <v>86.68</v>
      </c>
      <c r="E8" s="272">
        <f t="shared" si="4"/>
        <v>105.55000000000001</v>
      </c>
      <c r="F8" s="272">
        <f t="shared" si="5"/>
        <v>181.29999999999998</v>
      </c>
      <c r="G8" s="272">
        <f t="shared" si="6"/>
        <v>19.797499999999999</v>
      </c>
      <c r="H8" s="79">
        <f t="shared" si="0"/>
        <v>14.670000000000002</v>
      </c>
      <c r="I8" s="79">
        <f t="shared" si="0"/>
        <v>10.810000000000002</v>
      </c>
      <c r="J8" s="79">
        <f t="shared" si="0"/>
        <v>10.810000000000002</v>
      </c>
      <c r="K8" s="79">
        <f t="shared" si="0"/>
        <v>19.220000000000002</v>
      </c>
      <c r="L8" s="79">
        <f t="shared" si="0"/>
        <v>19.220000000000002</v>
      </c>
      <c r="M8" s="79">
        <f t="shared" si="0"/>
        <v>19.220000000000002</v>
      </c>
      <c r="N8" s="79">
        <f t="shared" si="0"/>
        <v>19.220000000000002</v>
      </c>
      <c r="O8" s="63"/>
      <c r="P8" s="59"/>
      <c r="Q8" s="59"/>
    </row>
    <row r="9" spans="1:17" ht="15" customHeight="1" x14ac:dyDescent="0.25">
      <c r="A9" s="270">
        <v>4</v>
      </c>
      <c r="B9" s="272">
        <f t="shared" si="1"/>
        <v>68.099999999999994</v>
      </c>
      <c r="C9" s="272">
        <f t="shared" si="2"/>
        <v>75.81</v>
      </c>
      <c r="D9" s="272">
        <f t="shared" si="3"/>
        <v>87.08</v>
      </c>
      <c r="E9" s="272">
        <f t="shared" si="4"/>
        <v>105.95</v>
      </c>
      <c r="F9" s="272">
        <f t="shared" si="5"/>
        <v>181.7</v>
      </c>
      <c r="G9" s="272">
        <f t="shared" si="6"/>
        <v>19.817499999999999</v>
      </c>
      <c r="H9" s="79">
        <f t="shared" si="0"/>
        <v>14.720000000000002</v>
      </c>
      <c r="I9" s="79">
        <f t="shared" si="0"/>
        <v>10.860000000000003</v>
      </c>
      <c r="J9" s="79">
        <f t="shared" si="0"/>
        <v>10.860000000000003</v>
      </c>
      <c r="K9" s="79">
        <f t="shared" si="0"/>
        <v>19.270000000000003</v>
      </c>
      <c r="L9" s="79">
        <f t="shared" si="0"/>
        <v>19.270000000000003</v>
      </c>
      <c r="M9" s="79">
        <f t="shared" si="0"/>
        <v>19.270000000000003</v>
      </c>
      <c r="N9" s="79">
        <f t="shared" si="0"/>
        <v>19.270000000000003</v>
      </c>
      <c r="O9" s="63"/>
      <c r="P9" s="59"/>
      <c r="Q9" s="59"/>
    </row>
    <row r="10" spans="1:17" ht="15" customHeight="1" x14ac:dyDescent="0.25">
      <c r="A10" s="270">
        <v>5</v>
      </c>
      <c r="B10" s="272">
        <f t="shared" si="1"/>
        <v>68.5</v>
      </c>
      <c r="C10" s="272">
        <f t="shared" si="2"/>
        <v>76.210000000000008</v>
      </c>
      <c r="D10" s="272">
        <f t="shared" si="3"/>
        <v>87.48</v>
      </c>
      <c r="E10" s="272">
        <f t="shared" si="4"/>
        <v>106.35000000000001</v>
      </c>
      <c r="F10" s="272">
        <f t="shared" si="5"/>
        <v>182.1</v>
      </c>
      <c r="G10" s="272">
        <f t="shared" si="6"/>
        <v>19.837499999999999</v>
      </c>
      <c r="H10" s="79">
        <f t="shared" si="0"/>
        <v>14.770000000000003</v>
      </c>
      <c r="I10" s="79">
        <f t="shared" si="0"/>
        <v>10.910000000000004</v>
      </c>
      <c r="J10" s="79">
        <f t="shared" si="0"/>
        <v>10.910000000000004</v>
      </c>
      <c r="K10" s="79">
        <f t="shared" si="0"/>
        <v>19.320000000000004</v>
      </c>
      <c r="L10" s="79">
        <f t="shared" si="0"/>
        <v>19.320000000000004</v>
      </c>
      <c r="M10" s="79">
        <f t="shared" si="0"/>
        <v>19.320000000000004</v>
      </c>
      <c r="N10" s="79">
        <f t="shared" si="0"/>
        <v>19.320000000000004</v>
      </c>
      <c r="O10" s="63"/>
      <c r="P10" s="59"/>
      <c r="Q10" s="59"/>
    </row>
    <row r="11" spans="1:17" ht="15" customHeight="1" x14ac:dyDescent="0.25">
      <c r="A11" s="270">
        <v>6</v>
      </c>
      <c r="B11" s="272">
        <f t="shared" si="1"/>
        <v>68.900000000000006</v>
      </c>
      <c r="C11" s="272">
        <f t="shared" si="2"/>
        <v>76.610000000000014</v>
      </c>
      <c r="D11" s="272">
        <f t="shared" si="3"/>
        <v>87.88000000000001</v>
      </c>
      <c r="E11" s="272">
        <f t="shared" si="4"/>
        <v>106.75000000000001</v>
      </c>
      <c r="F11" s="272">
        <f t="shared" si="5"/>
        <v>182.5</v>
      </c>
      <c r="G11" s="272">
        <f t="shared" si="6"/>
        <v>19.857500000000002</v>
      </c>
      <c r="H11" s="79">
        <f t="shared" si="0"/>
        <v>14.820000000000004</v>
      </c>
      <c r="I11" s="79">
        <f t="shared" si="0"/>
        <v>10.960000000000004</v>
      </c>
      <c r="J11" s="79">
        <f t="shared" si="0"/>
        <v>10.960000000000004</v>
      </c>
      <c r="K11" s="79">
        <f t="shared" si="0"/>
        <v>19.370000000000005</v>
      </c>
      <c r="L11" s="79">
        <f t="shared" si="0"/>
        <v>19.370000000000005</v>
      </c>
      <c r="M11" s="79">
        <f t="shared" si="0"/>
        <v>19.370000000000005</v>
      </c>
      <c r="N11" s="79">
        <f t="shared" si="0"/>
        <v>19.370000000000005</v>
      </c>
      <c r="O11" s="63"/>
      <c r="P11" s="59"/>
      <c r="Q11" s="59"/>
    </row>
    <row r="12" spans="1:17" ht="15" customHeight="1" x14ac:dyDescent="0.25">
      <c r="A12" s="270">
        <v>7</v>
      </c>
      <c r="B12" s="272">
        <f t="shared" si="1"/>
        <v>69.3</v>
      </c>
      <c r="C12" s="272">
        <f t="shared" si="2"/>
        <v>77.010000000000005</v>
      </c>
      <c r="D12" s="272">
        <f t="shared" si="3"/>
        <v>88.28</v>
      </c>
      <c r="E12" s="272">
        <f t="shared" si="4"/>
        <v>107.15</v>
      </c>
      <c r="F12" s="272">
        <f t="shared" si="5"/>
        <v>182.9</v>
      </c>
      <c r="G12" s="272">
        <f t="shared" si="6"/>
        <v>19.877500000000001</v>
      </c>
      <c r="H12" s="79">
        <f t="shared" si="0"/>
        <v>14.870000000000005</v>
      </c>
      <c r="I12" s="79">
        <f t="shared" si="0"/>
        <v>11.010000000000005</v>
      </c>
      <c r="J12" s="79">
        <f t="shared" si="0"/>
        <v>11.010000000000005</v>
      </c>
      <c r="K12" s="79">
        <f t="shared" si="0"/>
        <v>19.420000000000005</v>
      </c>
      <c r="L12" s="79">
        <f t="shared" si="0"/>
        <v>19.420000000000005</v>
      </c>
      <c r="M12" s="79">
        <f t="shared" si="0"/>
        <v>19.420000000000005</v>
      </c>
      <c r="N12" s="79">
        <f t="shared" si="0"/>
        <v>19.420000000000005</v>
      </c>
      <c r="O12" s="63"/>
      <c r="P12" s="59"/>
      <c r="Q12" s="59"/>
    </row>
    <row r="13" spans="1:17" ht="15" customHeight="1" x14ac:dyDescent="0.25">
      <c r="A13" s="270">
        <v>8</v>
      </c>
      <c r="B13" s="272">
        <f t="shared" si="1"/>
        <v>69.7</v>
      </c>
      <c r="C13" s="272">
        <f t="shared" si="2"/>
        <v>77.410000000000011</v>
      </c>
      <c r="D13" s="272">
        <f t="shared" si="3"/>
        <v>88.68</v>
      </c>
      <c r="E13" s="272">
        <f t="shared" si="4"/>
        <v>107.55000000000001</v>
      </c>
      <c r="F13" s="272">
        <f t="shared" si="5"/>
        <v>183.29999999999998</v>
      </c>
      <c r="G13" s="272">
        <f t="shared" si="6"/>
        <v>19.897500000000001</v>
      </c>
      <c r="H13" s="79">
        <f t="shared" si="0"/>
        <v>14.920000000000005</v>
      </c>
      <c r="I13" s="79">
        <f t="shared" si="0"/>
        <v>11.060000000000006</v>
      </c>
      <c r="J13" s="79">
        <f t="shared" si="0"/>
        <v>11.060000000000006</v>
      </c>
      <c r="K13" s="79">
        <f t="shared" si="0"/>
        <v>19.470000000000006</v>
      </c>
      <c r="L13" s="79">
        <f t="shared" si="0"/>
        <v>19.470000000000006</v>
      </c>
      <c r="M13" s="79">
        <f t="shared" si="0"/>
        <v>19.470000000000006</v>
      </c>
      <c r="N13" s="79">
        <f t="shared" si="0"/>
        <v>19.470000000000006</v>
      </c>
      <c r="O13" s="63"/>
      <c r="P13" s="59"/>
      <c r="Q13" s="59"/>
    </row>
    <row r="14" spans="1:17" ht="15" customHeight="1" x14ac:dyDescent="0.25">
      <c r="A14" s="270">
        <v>9</v>
      </c>
      <c r="B14" s="272">
        <f t="shared" si="1"/>
        <v>70.099999999999994</v>
      </c>
      <c r="C14" s="272">
        <f t="shared" si="2"/>
        <v>77.81</v>
      </c>
      <c r="D14" s="272">
        <f t="shared" si="3"/>
        <v>89.08</v>
      </c>
      <c r="E14" s="272">
        <f t="shared" si="4"/>
        <v>107.95</v>
      </c>
      <c r="F14" s="272">
        <f t="shared" si="5"/>
        <v>183.7</v>
      </c>
      <c r="G14" s="272">
        <f t="shared" si="6"/>
        <v>19.9175</v>
      </c>
      <c r="H14" s="79">
        <f t="shared" si="0"/>
        <v>14.970000000000006</v>
      </c>
      <c r="I14" s="79">
        <f t="shared" si="0"/>
        <v>11.110000000000007</v>
      </c>
      <c r="J14" s="79">
        <f t="shared" si="0"/>
        <v>11.110000000000007</v>
      </c>
      <c r="K14" s="79">
        <f t="shared" si="0"/>
        <v>19.520000000000007</v>
      </c>
      <c r="L14" s="79">
        <f t="shared" si="0"/>
        <v>19.520000000000007</v>
      </c>
      <c r="M14" s="79">
        <f t="shared" si="0"/>
        <v>19.520000000000007</v>
      </c>
      <c r="N14" s="79">
        <f t="shared" si="0"/>
        <v>19.520000000000007</v>
      </c>
      <c r="O14" s="63"/>
      <c r="P14" s="59"/>
      <c r="Q14" s="59"/>
    </row>
    <row r="15" spans="1:17" ht="15" customHeight="1" x14ac:dyDescent="0.25">
      <c r="A15" s="270">
        <v>10</v>
      </c>
      <c r="B15" s="272">
        <f t="shared" si="1"/>
        <v>70.5</v>
      </c>
      <c r="C15" s="272">
        <f t="shared" si="2"/>
        <v>78.210000000000008</v>
      </c>
      <c r="D15" s="272">
        <f t="shared" si="3"/>
        <v>89.48</v>
      </c>
      <c r="E15" s="272">
        <f t="shared" si="4"/>
        <v>108.35000000000001</v>
      </c>
      <c r="F15" s="272">
        <f t="shared" si="5"/>
        <v>184.1</v>
      </c>
      <c r="G15" s="272">
        <f t="shared" si="6"/>
        <v>19.9375</v>
      </c>
      <c r="H15" s="79">
        <f t="shared" si="0"/>
        <v>15.020000000000007</v>
      </c>
      <c r="I15" s="79">
        <f t="shared" si="0"/>
        <v>11.160000000000007</v>
      </c>
      <c r="J15" s="79">
        <f t="shared" si="0"/>
        <v>11.160000000000007</v>
      </c>
      <c r="K15" s="79">
        <f t="shared" si="0"/>
        <v>19.570000000000007</v>
      </c>
      <c r="L15" s="79">
        <f t="shared" si="0"/>
        <v>19.570000000000007</v>
      </c>
      <c r="M15" s="79">
        <f t="shared" si="0"/>
        <v>19.570000000000007</v>
      </c>
      <c r="N15" s="79">
        <f t="shared" si="0"/>
        <v>19.570000000000007</v>
      </c>
      <c r="O15" s="63"/>
      <c r="P15" s="59"/>
      <c r="Q15" s="59"/>
    </row>
    <row r="16" spans="1:17" ht="15" customHeight="1" x14ac:dyDescent="0.25">
      <c r="A16" s="270">
        <v>11</v>
      </c>
      <c r="B16" s="272">
        <f t="shared" si="1"/>
        <v>70.900000000000006</v>
      </c>
      <c r="C16" s="272">
        <f t="shared" si="2"/>
        <v>78.610000000000014</v>
      </c>
      <c r="D16" s="272">
        <f t="shared" si="3"/>
        <v>89.88000000000001</v>
      </c>
      <c r="E16" s="272">
        <f t="shared" si="4"/>
        <v>108.75000000000001</v>
      </c>
      <c r="F16" s="272">
        <f t="shared" si="5"/>
        <v>184.5</v>
      </c>
      <c r="G16" s="272">
        <f t="shared" si="6"/>
        <v>19.9575</v>
      </c>
      <c r="H16" s="79">
        <f t="shared" si="0"/>
        <v>15.070000000000007</v>
      </c>
      <c r="I16" s="79">
        <f t="shared" si="0"/>
        <v>11.210000000000008</v>
      </c>
      <c r="J16" s="79">
        <f t="shared" si="0"/>
        <v>11.210000000000008</v>
      </c>
      <c r="K16" s="79">
        <f t="shared" si="0"/>
        <v>19.620000000000008</v>
      </c>
      <c r="L16" s="79">
        <f t="shared" si="0"/>
        <v>19.620000000000008</v>
      </c>
      <c r="M16" s="79">
        <f t="shared" si="0"/>
        <v>19.620000000000008</v>
      </c>
      <c r="N16" s="79">
        <f t="shared" si="0"/>
        <v>19.620000000000008</v>
      </c>
      <c r="O16" s="63"/>
      <c r="P16" s="59"/>
      <c r="Q16" s="59"/>
    </row>
    <row r="17" spans="1:17" ht="15" customHeight="1" x14ac:dyDescent="0.25">
      <c r="A17" s="270">
        <v>12</v>
      </c>
      <c r="B17" s="272">
        <f t="shared" si="1"/>
        <v>71.3</v>
      </c>
      <c r="C17" s="272">
        <f t="shared" si="2"/>
        <v>79.010000000000005</v>
      </c>
      <c r="D17" s="272">
        <f t="shared" si="3"/>
        <v>90.28</v>
      </c>
      <c r="E17" s="272">
        <f t="shared" si="4"/>
        <v>109.15</v>
      </c>
      <c r="F17" s="272">
        <f t="shared" si="5"/>
        <v>184.9</v>
      </c>
      <c r="G17" s="272">
        <f t="shared" si="6"/>
        <v>19.977499999999999</v>
      </c>
      <c r="H17" s="79">
        <f t="shared" si="0"/>
        <v>15.120000000000008</v>
      </c>
      <c r="I17" s="79">
        <f t="shared" si="0"/>
        <v>11.260000000000009</v>
      </c>
      <c r="J17" s="79">
        <f t="shared" si="0"/>
        <v>11.260000000000009</v>
      </c>
      <c r="K17" s="79">
        <f t="shared" si="0"/>
        <v>19.670000000000009</v>
      </c>
      <c r="L17" s="79">
        <f t="shared" si="0"/>
        <v>19.670000000000009</v>
      </c>
      <c r="M17" s="79">
        <f t="shared" si="0"/>
        <v>19.670000000000009</v>
      </c>
      <c r="N17" s="79">
        <f t="shared" si="0"/>
        <v>19.670000000000009</v>
      </c>
      <c r="O17" s="63"/>
      <c r="P17" s="59"/>
      <c r="Q17" s="59"/>
    </row>
    <row r="18" spans="1:17" ht="27.75" customHeight="1" x14ac:dyDescent="0.25">
      <c r="A18" s="270">
        <v>13</v>
      </c>
      <c r="B18" s="272">
        <f t="shared" si="1"/>
        <v>71.7</v>
      </c>
      <c r="C18" s="272">
        <f t="shared" si="2"/>
        <v>79.410000000000011</v>
      </c>
      <c r="D18" s="272">
        <f t="shared" si="3"/>
        <v>90.68</v>
      </c>
      <c r="E18" s="272">
        <f t="shared" si="4"/>
        <v>109.55000000000001</v>
      </c>
      <c r="F18" s="272">
        <f t="shared" si="5"/>
        <v>185.29999999999998</v>
      </c>
      <c r="G18" s="272">
        <f t="shared" si="6"/>
        <v>19.997500000000002</v>
      </c>
      <c r="H18" s="79">
        <f t="shared" si="0"/>
        <v>15.170000000000009</v>
      </c>
      <c r="I18" s="79">
        <f t="shared" si="0"/>
        <v>11.310000000000009</v>
      </c>
      <c r="J18" s="79">
        <f t="shared" si="0"/>
        <v>11.310000000000009</v>
      </c>
      <c r="K18" s="79">
        <f t="shared" si="0"/>
        <v>19.72000000000001</v>
      </c>
      <c r="L18" s="79">
        <f t="shared" si="0"/>
        <v>19.72000000000001</v>
      </c>
      <c r="M18" s="79">
        <f t="shared" si="0"/>
        <v>19.72000000000001</v>
      </c>
      <c r="N18" s="79">
        <f t="shared" si="0"/>
        <v>19.72000000000001</v>
      </c>
      <c r="O18" s="63"/>
      <c r="P18" s="59"/>
      <c r="Q18" s="59"/>
    </row>
    <row r="19" spans="1:17" ht="15" customHeight="1" x14ac:dyDescent="0.25">
      <c r="A19" s="270">
        <v>14</v>
      </c>
      <c r="B19" s="272">
        <f t="shared" si="1"/>
        <v>72.099999999999994</v>
      </c>
      <c r="C19" s="272">
        <f t="shared" si="2"/>
        <v>79.81</v>
      </c>
      <c r="D19" s="272">
        <f t="shared" si="3"/>
        <v>91.08</v>
      </c>
      <c r="E19" s="272">
        <f t="shared" si="4"/>
        <v>109.95</v>
      </c>
      <c r="F19" s="272">
        <f t="shared" si="5"/>
        <v>185.7</v>
      </c>
      <c r="G19" s="272">
        <f t="shared" si="6"/>
        <v>20.017499999999998</v>
      </c>
      <c r="H19" s="79">
        <v>15.22000000000001</v>
      </c>
      <c r="I19" s="79">
        <v>11.36000000000001</v>
      </c>
      <c r="J19" s="79">
        <v>11.36000000000001</v>
      </c>
      <c r="K19" s="79">
        <v>19.77000000000001</v>
      </c>
      <c r="L19" s="79">
        <v>19.77000000000001</v>
      </c>
      <c r="M19" s="79">
        <v>19.77000000000001</v>
      </c>
      <c r="N19" s="79">
        <v>19.77000000000001</v>
      </c>
      <c r="O19" s="63"/>
      <c r="P19" s="59"/>
      <c r="Q19" s="59"/>
    </row>
    <row r="20" spans="1:17" ht="15" customHeight="1" x14ac:dyDescent="0.25">
      <c r="A20" s="270">
        <v>15</v>
      </c>
      <c r="B20" s="272">
        <f t="shared" si="1"/>
        <v>72.5</v>
      </c>
      <c r="C20" s="272">
        <f t="shared" si="2"/>
        <v>80.210000000000008</v>
      </c>
      <c r="D20" s="272">
        <f t="shared" si="3"/>
        <v>91.48</v>
      </c>
      <c r="E20" s="272">
        <f t="shared" si="4"/>
        <v>110.35000000000001</v>
      </c>
      <c r="F20" s="272">
        <f t="shared" si="5"/>
        <v>186.1</v>
      </c>
      <c r="G20" s="272">
        <f t="shared" si="6"/>
        <v>20.037500000000001</v>
      </c>
      <c r="H20" s="79">
        <v>15.27000000000001</v>
      </c>
      <c r="I20" s="79">
        <v>11.410000000000011</v>
      </c>
      <c r="J20" s="79">
        <v>11.410000000000011</v>
      </c>
      <c r="K20" s="79">
        <v>19.820000000000011</v>
      </c>
      <c r="L20" s="79">
        <v>19.820000000000011</v>
      </c>
      <c r="M20" s="79">
        <v>19.820000000000011</v>
      </c>
      <c r="N20" s="79">
        <v>19.820000000000011</v>
      </c>
      <c r="O20" s="63"/>
      <c r="P20" s="59"/>
      <c r="Q20" s="59"/>
    </row>
    <row r="21" spans="1:17" ht="15" customHeight="1" x14ac:dyDescent="0.25">
      <c r="A21" s="270">
        <v>16</v>
      </c>
      <c r="B21" s="272">
        <f t="shared" si="1"/>
        <v>72.900000000000006</v>
      </c>
      <c r="C21" s="272">
        <f t="shared" si="2"/>
        <v>80.610000000000014</v>
      </c>
      <c r="D21" s="272">
        <f t="shared" si="3"/>
        <v>91.88000000000001</v>
      </c>
      <c r="E21" s="272">
        <f t="shared" si="4"/>
        <v>110.75000000000001</v>
      </c>
      <c r="F21" s="272">
        <f t="shared" si="5"/>
        <v>186.5</v>
      </c>
      <c r="G21" s="272">
        <f t="shared" si="6"/>
        <v>20.057500000000001</v>
      </c>
      <c r="H21" s="79">
        <v>15.320000000000011</v>
      </c>
      <c r="I21" s="79">
        <v>11.460000000000012</v>
      </c>
      <c r="J21" s="79">
        <v>11.460000000000012</v>
      </c>
      <c r="K21" s="79">
        <v>19.870000000000012</v>
      </c>
      <c r="L21" s="79">
        <v>19.870000000000012</v>
      </c>
      <c r="M21" s="79">
        <v>19.870000000000012</v>
      </c>
      <c r="N21" s="79">
        <v>19.870000000000012</v>
      </c>
      <c r="O21" s="63"/>
      <c r="P21" s="59"/>
      <c r="Q21" s="59"/>
    </row>
    <row r="22" spans="1:17" ht="15" customHeight="1" x14ac:dyDescent="0.25">
      <c r="A22" s="270">
        <v>17</v>
      </c>
      <c r="B22" s="272">
        <f t="shared" si="1"/>
        <v>73.3</v>
      </c>
      <c r="C22" s="272">
        <f t="shared" si="2"/>
        <v>81.010000000000005</v>
      </c>
      <c r="D22" s="272">
        <f t="shared" si="3"/>
        <v>92.28</v>
      </c>
      <c r="E22" s="272">
        <f t="shared" si="4"/>
        <v>111.15</v>
      </c>
      <c r="F22" s="272">
        <f t="shared" si="5"/>
        <v>186.9</v>
      </c>
      <c r="G22" s="272">
        <f t="shared" si="6"/>
        <v>20.077500000000001</v>
      </c>
      <c r="H22" s="79">
        <v>15.370000000000012</v>
      </c>
      <c r="I22" s="79">
        <v>11.510000000000012</v>
      </c>
      <c r="J22" s="79">
        <v>11.510000000000012</v>
      </c>
      <c r="K22" s="79">
        <v>19.920000000000012</v>
      </c>
      <c r="L22" s="79">
        <v>19.920000000000012</v>
      </c>
      <c r="M22" s="79">
        <v>19.920000000000012</v>
      </c>
      <c r="N22" s="79">
        <v>19.920000000000012</v>
      </c>
      <c r="O22" s="63"/>
      <c r="P22" s="59"/>
      <c r="Q22" s="59"/>
    </row>
    <row r="23" spans="1:17" ht="15" customHeight="1" x14ac:dyDescent="0.25">
      <c r="A23" s="270">
        <v>18</v>
      </c>
      <c r="B23" s="272">
        <f t="shared" si="1"/>
        <v>73.7</v>
      </c>
      <c r="C23" s="272">
        <f t="shared" si="2"/>
        <v>81.410000000000011</v>
      </c>
      <c r="D23" s="272">
        <f t="shared" si="3"/>
        <v>92.68</v>
      </c>
      <c r="E23" s="272">
        <f t="shared" si="4"/>
        <v>111.55000000000001</v>
      </c>
      <c r="F23" s="272">
        <f t="shared" si="5"/>
        <v>187.29999999999998</v>
      </c>
      <c r="G23" s="272">
        <f t="shared" si="6"/>
        <v>20.0975</v>
      </c>
      <c r="H23" s="79">
        <v>15.420000000000012</v>
      </c>
      <c r="I23" s="79">
        <v>11.560000000000013</v>
      </c>
      <c r="J23" s="79">
        <v>11.560000000000013</v>
      </c>
      <c r="K23" s="79">
        <v>19.970000000000013</v>
      </c>
      <c r="L23" s="79">
        <v>19.970000000000013</v>
      </c>
      <c r="M23" s="79">
        <v>19.970000000000013</v>
      </c>
      <c r="N23" s="79">
        <v>19.970000000000013</v>
      </c>
      <c r="O23" s="63"/>
      <c r="P23" s="59"/>
      <c r="Q23" s="59"/>
    </row>
    <row r="24" spans="1:17" ht="15" customHeight="1" x14ac:dyDescent="0.25">
      <c r="A24" s="270">
        <v>19</v>
      </c>
      <c r="B24" s="272">
        <f t="shared" si="1"/>
        <v>74.099999999999994</v>
      </c>
      <c r="C24" s="272">
        <f t="shared" si="2"/>
        <v>81.81</v>
      </c>
      <c r="D24" s="272">
        <f t="shared" si="3"/>
        <v>93.08</v>
      </c>
      <c r="E24" s="272">
        <f t="shared" si="4"/>
        <v>111.95</v>
      </c>
      <c r="F24" s="272">
        <f t="shared" si="5"/>
        <v>187.7</v>
      </c>
      <c r="G24" s="272">
        <f t="shared" si="6"/>
        <v>20.1175</v>
      </c>
      <c r="H24" s="79">
        <v>15.470000000000013</v>
      </c>
      <c r="I24" s="79">
        <v>11.610000000000014</v>
      </c>
      <c r="J24" s="79">
        <v>11.610000000000014</v>
      </c>
      <c r="K24" s="79">
        <v>20.020000000000014</v>
      </c>
      <c r="L24" s="79">
        <v>20.020000000000014</v>
      </c>
      <c r="M24" s="79">
        <v>20.020000000000014</v>
      </c>
      <c r="N24" s="79">
        <v>20.020000000000014</v>
      </c>
      <c r="O24" s="63"/>
      <c r="P24" s="59"/>
      <c r="Q24" s="59"/>
    </row>
    <row r="25" spans="1:17" ht="15" customHeight="1" x14ac:dyDescent="0.25">
      <c r="A25" s="270">
        <v>20</v>
      </c>
      <c r="B25" s="272">
        <f t="shared" si="1"/>
        <v>74.5</v>
      </c>
      <c r="C25" s="272">
        <f t="shared" si="2"/>
        <v>82.210000000000008</v>
      </c>
      <c r="D25" s="272">
        <f t="shared" si="3"/>
        <v>93.48</v>
      </c>
      <c r="E25" s="272">
        <f t="shared" si="4"/>
        <v>112.35000000000001</v>
      </c>
      <c r="F25" s="272">
        <f t="shared" si="5"/>
        <v>188.1</v>
      </c>
      <c r="G25" s="272">
        <f t="shared" si="6"/>
        <v>20.137499999999999</v>
      </c>
      <c r="H25" s="79">
        <v>15.520000000000014</v>
      </c>
      <c r="I25" s="79">
        <v>11.660000000000014</v>
      </c>
      <c r="J25" s="79">
        <v>11.660000000000014</v>
      </c>
      <c r="K25" s="79">
        <v>20.070000000000014</v>
      </c>
      <c r="L25" s="79">
        <v>20.070000000000014</v>
      </c>
      <c r="M25" s="79">
        <v>20.070000000000014</v>
      </c>
      <c r="N25" s="79">
        <v>20.070000000000014</v>
      </c>
      <c r="O25" s="63"/>
      <c r="P25" s="59"/>
      <c r="Q25" s="59"/>
    </row>
    <row r="26" spans="1:17" ht="15" customHeight="1" x14ac:dyDescent="0.25">
      <c r="A26" s="270">
        <v>21</v>
      </c>
      <c r="B26" s="272">
        <f t="shared" si="1"/>
        <v>74.900000000000006</v>
      </c>
      <c r="C26" s="272">
        <f t="shared" si="2"/>
        <v>82.610000000000014</v>
      </c>
      <c r="D26" s="272">
        <f t="shared" si="3"/>
        <v>93.88000000000001</v>
      </c>
      <c r="E26" s="272">
        <f t="shared" si="4"/>
        <v>112.75000000000001</v>
      </c>
      <c r="F26" s="272">
        <f t="shared" si="5"/>
        <v>188.5</v>
      </c>
      <c r="G26" s="272">
        <f t="shared" si="6"/>
        <v>20.157499999999999</v>
      </c>
      <c r="H26" s="79">
        <v>15.570000000000014</v>
      </c>
      <c r="I26" s="79">
        <v>11.710000000000015</v>
      </c>
      <c r="J26" s="79">
        <v>11.710000000000015</v>
      </c>
      <c r="K26" s="79">
        <v>20.120000000000015</v>
      </c>
      <c r="L26" s="79">
        <v>20.120000000000015</v>
      </c>
      <c r="M26" s="79">
        <v>20.120000000000015</v>
      </c>
      <c r="N26" s="79">
        <v>20.120000000000015</v>
      </c>
      <c r="O26" s="63"/>
      <c r="P26" s="59"/>
      <c r="Q26" s="59"/>
    </row>
    <row r="27" spans="1:17" ht="15" customHeight="1" x14ac:dyDescent="0.25">
      <c r="A27" s="270">
        <v>22</v>
      </c>
      <c r="B27" s="272">
        <f t="shared" si="1"/>
        <v>75.3</v>
      </c>
      <c r="C27" s="272">
        <f t="shared" si="2"/>
        <v>83.01</v>
      </c>
      <c r="D27" s="272">
        <f t="shared" si="3"/>
        <v>94.28</v>
      </c>
      <c r="E27" s="272">
        <f t="shared" si="4"/>
        <v>113.15</v>
      </c>
      <c r="F27" s="272">
        <f t="shared" si="5"/>
        <v>188.9</v>
      </c>
      <c r="G27" s="272">
        <f t="shared" si="6"/>
        <v>20.177500000000002</v>
      </c>
      <c r="H27" s="79">
        <v>15.620000000000015</v>
      </c>
      <c r="I27" s="79">
        <v>11.760000000000016</v>
      </c>
      <c r="J27" s="79">
        <v>11.760000000000016</v>
      </c>
      <c r="K27" s="79">
        <v>20.170000000000016</v>
      </c>
      <c r="L27" s="79">
        <v>20.170000000000016</v>
      </c>
      <c r="M27" s="79">
        <v>20.170000000000016</v>
      </c>
      <c r="N27" s="79">
        <v>20.170000000000016</v>
      </c>
      <c r="O27" s="63"/>
      <c r="P27" s="59"/>
      <c r="Q27" s="59"/>
    </row>
    <row r="28" spans="1:17" ht="15" customHeight="1" x14ac:dyDescent="0.25">
      <c r="A28" s="270">
        <v>23</v>
      </c>
      <c r="B28" s="272">
        <f t="shared" si="1"/>
        <v>75.7</v>
      </c>
      <c r="C28" s="272">
        <f t="shared" si="2"/>
        <v>83.410000000000011</v>
      </c>
      <c r="D28" s="272">
        <f t="shared" si="3"/>
        <v>94.68</v>
      </c>
      <c r="E28" s="272">
        <f t="shared" si="4"/>
        <v>113.55000000000001</v>
      </c>
      <c r="F28" s="272">
        <f t="shared" si="5"/>
        <v>189.29999999999998</v>
      </c>
      <c r="G28" s="272">
        <f t="shared" si="6"/>
        <v>20.197500000000002</v>
      </c>
      <c r="H28" s="79">
        <v>15.670000000000016</v>
      </c>
      <c r="I28" s="79">
        <v>11.810000000000016</v>
      </c>
      <c r="J28" s="79">
        <v>11.810000000000016</v>
      </c>
      <c r="K28" s="79">
        <v>20.220000000000017</v>
      </c>
      <c r="L28" s="79">
        <v>20.220000000000017</v>
      </c>
      <c r="M28" s="79">
        <v>20.220000000000017</v>
      </c>
      <c r="N28" s="79">
        <v>20.220000000000017</v>
      </c>
      <c r="O28" s="63"/>
      <c r="P28" s="59"/>
      <c r="Q28" s="59"/>
    </row>
    <row r="29" spans="1:17" ht="27" customHeight="1" x14ac:dyDescent="0.25">
      <c r="A29" s="270">
        <v>24</v>
      </c>
      <c r="B29" s="272">
        <f t="shared" si="1"/>
        <v>76.099999999999994</v>
      </c>
      <c r="C29" s="272">
        <f t="shared" si="2"/>
        <v>83.81</v>
      </c>
      <c r="D29" s="272">
        <f t="shared" si="3"/>
        <v>95.080000000000013</v>
      </c>
      <c r="E29" s="272">
        <f t="shared" si="4"/>
        <v>113.95</v>
      </c>
      <c r="F29" s="272">
        <f t="shared" si="5"/>
        <v>189.7</v>
      </c>
      <c r="G29" s="272">
        <f t="shared" si="6"/>
        <v>20.217500000000001</v>
      </c>
      <c r="H29" s="79">
        <v>15.720000000000017</v>
      </c>
      <c r="I29" s="79">
        <v>11.860000000000017</v>
      </c>
      <c r="J29" s="79">
        <v>11.860000000000017</v>
      </c>
      <c r="K29" s="79">
        <v>20.270000000000017</v>
      </c>
      <c r="L29" s="79">
        <v>20.270000000000017</v>
      </c>
      <c r="M29" s="79">
        <v>20.270000000000017</v>
      </c>
      <c r="N29" s="79">
        <v>20.270000000000017</v>
      </c>
      <c r="O29" s="63"/>
      <c r="P29" s="59"/>
      <c r="Q29" s="59"/>
    </row>
    <row r="30" spans="1:17" ht="15" customHeight="1" x14ac:dyDescent="0.25">
      <c r="A30" s="270">
        <v>25</v>
      </c>
      <c r="B30" s="272">
        <f t="shared" si="1"/>
        <v>76.5</v>
      </c>
      <c r="C30" s="272">
        <f t="shared" si="2"/>
        <v>84.210000000000008</v>
      </c>
      <c r="D30" s="272">
        <f t="shared" si="3"/>
        <v>95.48</v>
      </c>
      <c r="E30" s="272">
        <f t="shared" si="4"/>
        <v>114.35000000000001</v>
      </c>
      <c r="F30" s="272">
        <f t="shared" si="5"/>
        <v>190.1</v>
      </c>
      <c r="G30" s="272">
        <f t="shared" si="6"/>
        <v>20.237500000000001</v>
      </c>
      <c r="H30" s="79">
        <v>15.770000000000017</v>
      </c>
      <c r="I30" s="79">
        <v>11.910000000000018</v>
      </c>
      <c r="J30" s="79">
        <v>11.910000000000018</v>
      </c>
      <c r="K30" s="79">
        <v>20.320000000000018</v>
      </c>
      <c r="L30" s="79">
        <v>20.320000000000018</v>
      </c>
      <c r="M30" s="79">
        <v>20.320000000000018</v>
      </c>
      <c r="N30" s="79">
        <v>20.320000000000018</v>
      </c>
      <c r="O30" s="63"/>
      <c r="P30" s="59"/>
      <c r="Q30" s="59"/>
    </row>
    <row r="31" spans="1:17" ht="15" customHeight="1" x14ac:dyDescent="0.25">
      <c r="A31" s="80" t="s">
        <v>135</v>
      </c>
      <c r="B31"/>
      <c r="C31"/>
      <c r="D31"/>
      <c r="O31" s="63"/>
      <c r="P31" s="59"/>
      <c r="Q31" s="59"/>
    </row>
    <row r="32" spans="1:17" ht="43.5" customHeight="1" x14ac:dyDescent="0.25">
      <c r="A32" s="351" t="s">
        <v>148</v>
      </c>
      <c r="B32" s="306" t="s">
        <v>137</v>
      </c>
      <c r="C32" s="306" t="s">
        <v>137</v>
      </c>
      <c r="D32" s="306" t="s">
        <v>137</v>
      </c>
      <c r="E32" s="306" t="s">
        <v>137</v>
      </c>
      <c r="F32" s="306" t="s">
        <v>137</v>
      </c>
      <c r="G32" s="306" t="s">
        <v>137</v>
      </c>
      <c r="H32" s="306" t="s">
        <v>137</v>
      </c>
      <c r="I32" s="306" t="s">
        <v>137</v>
      </c>
      <c r="J32" s="306" t="s">
        <v>137</v>
      </c>
      <c r="K32" s="306" t="s">
        <v>137</v>
      </c>
      <c r="L32" s="306" t="s">
        <v>137</v>
      </c>
      <c r="M32" s="306" t="s">
        <v>137</v>
      </c>
      <c r="N32" s="306" t="s">
        <v>137</v>
      </c>
      <c r="O32" s="306" t="s">
        <v>137</v>
      </c>
    </row>
    <row r="33" spans="1:15" x14ac:dyDescent="0.25">
      <c r="D33"/>
    </row>
    <row r="36" spans="1:15" ht="47.25" customHeight="1" x14ac:dyDescent="0.25">
      <c r="A36" s="352" t="s">
        <v>149</v>
      </c>
      <c r="B36" s="353"/>
      <c r="C36" s="353"/>
      <c r="D36" s="353"/>
      <c r="E36" s="353"/>
      <c r="F36" s="353"/>
      <c r="G36" s="353"/>
      <c r="H36" s="353"/>
      <c r="I36" s="353"/>
      <c r="J36" s="353"/>
      <c r="K36" s="353"/>
      <c r="L36" s="353"/>
      <c r="M36" s="353"/>
      <c r="N36" s="354"/>
      <c r="O36" s="221"/>
    </row>
    <row r="37" spans="1:15" ht="22.8" x14ac:dyDescent="0.25">
      <c r="A37" s="2"/>
      <c r="B37" s="2"/>
      <c r="C37" s="2"/>
      <c r="D37" s="2"/>
    </row>
    <row r="38" spans="1:15" ht="25.5" customHeight="1" x14ac:dyDescent="0.25">
      <c r="A38" s="73" t="s">
        <v>50</v>
      </c>
      <c r="B38" s="357" t="s">
        <v>139</v>
      </c>
      <c r="C38" s="358"/>
      <c r="D38" s="358"/>
      <c r="E38" s="358"/>
      <c r="F38" s="358"/>
      <c r="G38" s="358"/>
      <c r="H38" s="81"/>
      <c r="I38" s="81"/>
      <c r="J38" s="81"/>
      <c r="K38" s="81"/>
      <c r="L38" s="81"/>
      <c r="M38" s="81"/>
      <c r="N38" s="81"/>
      <c r="O38" s="81"/>
    </row>
    <row r="39" spans="1:15" ht="46.5" customHeight="1" x14ac:dyDescent="0.25">
      <c r="A39" s="76" t="s">
        <v>129</v>
      </c>
      <c r="B39" s="118" t="s">
        <v>140</v>
      </c>
      <c r="C39" s="118" t="s">
        <v>141</v>
      </c>
      <c r="D39" s="118" t="s">
        <v>142</v>
      </c>
      <c r="E39" s="118" t="s">
        <v>143</v>
      </c>
      <c r="F39" s="118" t="s">
        <v>144</v>
      </c>
      <c r="G39" s="133" t="s">
        <v>145</v>
      </c>
      <c r="H39" s="75"/>
      <c r="I39" s="75"/>
      <c r="J39" s="75"/>
      <c r="K39" s="75"/>
      <c r="L39" s="75"/>
      <c r="M39" s="75"/>
      <c r="N39" s="75"/>
      <c r="O39" s="63"/>
    </row>
    <row r="40" spans="1:15" ht="14.4" x14ac:dyDescent="0.3">
      <c r="A40" s="263">
        <v>0</v>
      </c>
      <c r="B40" s="264">
        <v>8.6300000000000008</v>
      </c>
      <c r="C40" s="265">
        <v>10.84</v>
      </c>
      <c r="D40" s="265">
        <v>14.73</v>
      </c>
      <c r="E40" s="265">
        <v>23.16</v>
      </c>
      <c r="F40" s="265">
        <v>107.61</v>
      </c>
      <c r="G40" s="265">
        <v>10.61</v>
      </c>
      <c r="H40" s="119"/>
      <c r="I40" s="119"/>
      <c r="J40" s="119"/>
      <c r="K40" s="120"/>
      <c r="L40" s="120"/>
      <c r="M40" s="120"/>
      <c r="N40" s="120"/>
      <c r="O40" s="63"/>
    </row>
    <row r="41" spans="1:15" ht="14.4" x14ac:dyDescent="0.3">
      <c r="A41" s="263">
        <v>1</v>
      </c>
      <c r="B41" s="266">
        <f>SUM(A41*0.1)+8.63</f>
        <v>8.73</v>
      </c>
      <c r="C41" s="267">
        <f>SUM(A41*0.1)+10.84</f>
        <v>10.94</v>
      </c>
      <c r="D41" s="267">
        <f>SUM(A41*0.1)+14.73</f>
        <v>14.83</v>
      </c>
      <c r="E41" s="267">
        <f>SUM(A41*0.1)+23.16</f>
        <v>23.26</v>
      </c>
      <c r="F41" s="267">
        <f>SUM(A41*0.1)+107.61</f>
        <v>107.71</v>
      </c>
      <c r="G41" s="267">
        <f t="shared" ref="G41:G65" si="7">+G40+0.05</f>
        <v>10.66</v>
      </c>
      <c r="H41" s="121"/>
      <c r="I41" s="121"/>
      <c r="J41" s="121"/>
      <c r="K41" s="121"/>
      <c r="L41" s="121"/>
      <c r="M41" s="121"/>
      <c r="N41" s="121"/>
      <c r="O41" s="63"/>
    </row>
    <row r="42" spans="1:15" ht="14.4" x14ac:dyDescent="0.3">
      <c r="A42" s="263">
        <v>2</v>
      </c>
      <c r="B42" s="266">
        <f t="shared" ref="B42:B65" si="8">SUM(A42*0.1)+8.63</f>
        <v>8.83</v>
      </c>
      <c r="C42" s="267">
        <f t="shared" ref="C42:C65" si="9">SUM(A42*0.1)+10.84</f>
        <v>11.04</v>
      </c>
      <c r="D42" s="267">
        <f t="shared" ref="D42:D65" si="10">SUM(A42*0.1)+14.73</f>
        <v>14.93</v>
      </c>
      <c r="E42" s="267">
        <f t="shared" ref="E42:E65" si="11">SUM(A42*0.1)+23.16</f>
        <v>23.36</v>
      </c>
      <c r="F42" s="267">
        <f t="shared" ref="F42:F65" si="12">SUM(A42*0.1)+107.61</f>
        <v>107.81</v>
      </c>
      <c r="G42" s="267">
        <f t="shared" si="7"/>
        <v>10.71</v>
      </c>
      <c r="H42" s="121"/>
      <c r="I42" s="121"/>
      <c r="J42" s="121"/>
      <c r="K42" s="121"/>
      <c r="L42" s="121"/>
      <c r="M42" s="121"/>
      <c r="N42" s="121"/>
      <c r="O42" s="63"/>
    </row>
    <row r="43" spans="1:15" ht="14.4" x14ac:dyDescent="0.3">
      <c r="A43" s="263">
        <v>3</v>
      </c>
      <c r="B43" s="266">
        <f t="shared" si="8"/>
        <v>8.9300000000000015</v>
      </c>
      <c r="C43" s="267">
        <f t="shared" si="9"/>
        <v>11.14</v>
      </c>
      <c r="D43" s="267">
        <f t="shared" si="10"/>
        <v>15.030000000000001</v>
      </c>
      <c r="E43" s="267">
        <f t="shared" si="11"/>
        <v>23.46</v>
      </c>
      <c r="F43" s="267">
        <f t="shared" si="12"/>
        <v>107.91</v>
      </c>
      <c r="G43" s="267">
        <f t="shared" si="7"/>
        <v>10.760000000000002</v>
      </c>
      <c r="H43" s="121"/>
      <c r="I43" s="121"/>
      <c r="J43" s="121"/>
      <c r="K43" s="121"/>
      <c r="L43" s="121"/>
      <c r="M43" s="121"/>
      <c r="N43" s="121"/>
      <c r="O43" s="63"/>
    </row>
    <row r="44" spans="1:15" ht="14.4" x14ac:dyDescent="0.3">
      <c r="A44" s="263">
        <v>4</v>
      </c>
      <c r="B44" s="266">
        <f t="shared" si="8"/>
        <v>9.0300000000000011</v>
      </c>
      <c r="C44" s="267">
        <f t="shared" si="9"/>
        <v>11.24</v>
      </c>
      <c r="D44" s="267">
        <f t="shared" si="10"/>
        <v>15.13</v>
      </c>
      <c r="E44" s="267">
        <f t="shared" si="11"/>
        <v>23.56</v>
      </c>
      <c r="F44" s="267">
        <f t="shared" si="12"/>
        <v>108.01</v>
      </c>
      <c r="G44" s="267">
        <f t="shared" si="7"/>
        <v>10.810000000000002</v>
      </c>
      <c r="H44" s="121"/>
      <c r="I44" s="121"/>
      <c r="J44" s="121"/>
      <c r="K44" s="121"/>
      <c r="L44" s="121"/>
      <c r="M44" s="121"/>
      <c r="N44" s="121"/>
      <c r="O44" s="63"/>
    </row>
    <row r="45" spans="1:15" ht="14.4" x14ac:dyDescent="0.3">
      <c r="A45" s="263">
        <v>5</v>
      </c>
      <c r="B45" s="266">
        <f t="shared" si="8"/>
        <v>9.1300000000000008</v>
      </c>
      <c r="C45" s="267">
        <f t="shared" si="9"/>
        <v>11.34</v>
      </c>
      <c r="D45" s="267">
        <f t="shared" si="10"/>
        <v>15.23</v>
      </c>
      <c r="E45" s="267">
        <f t="shared" si="11"/>
        <v>23.66</v>
      </c>
      <c r="F45" s="267">
        <f t="shared" si="12"/>
        <v>108.11</v>
      </c>
      <c r="G45" s="267">
        <f t="shared" si="7"/>
        <v>10.860000000000003</v>
      </c>
      <c r="H45" s="121"/>
      <c r="I45" s="121"/>
      <c r="J45" s="121"/>
      <c r="K45" s="121"/>
      <c r="L45" s="121"/>
      <c r="M45" s="121"/>
      <c r="N45" s="121"/>
      <c r="O45" s="63"/>
    </row>
    <row r="46" spans="1:15" ht="14.4" x14ac:dyDescent="0.3">
      <c r="A46" s="263">
        <v>6</v>
      </c>
      <c r="B46" s="266">
        <f t="shared" si="8"/>
        <v>9.23</v>
      </c>
      <c r="C46" s="267">
        <f t="shared" si="9"/>
        <v>11.44</v>
      </c>
      <c r="D46" s="267">
        <f t="shared" si="10"/>
        <v>15.33</v>
      </c>
      <c r="E46" s="267">
        <f t="shared" si="11"/>
        <v>23.76</v>
      </c>
      <c r="F46" s="267">
        <f t="shared" si="12"/>
        <v>108.21</v>
      </c>
      <c r="G46" s="267">
        <f t="shared" si="7"/>
        <v>10.910000000000004</v>
      </c>
      <c r="H46" s="121"/>
      <c r="I46" s="121"/>
      <c r="J46" s="121"/>
      <c r="K46" s="121"/>
      <c r="L46" s="121"/>
      <c r="M46" s="121"/>
      <c r="N46" s="121"/>
      <c r="O46" s="63"/>
    </row>
    <row r="47" spans="1:15" ht="14.4" x14ac:dyDescent="0.3">
      <c r="A47" s="263">
        <v>7</v>
      </c>
      <c r="B47" s="266">
        <f t="shared" si="8"/>
        <v>9.33</v>
      </c>
      <c r="C47" s="267">
        <f t="shared" si="9"/>
        <v>11.54</v>
      </c>
      <c r="D47" s="267">
        <f t="shared" si="10"/>
        <v>15.43</v>
      </c>
      <c r="E47" s="267">
        <f t="shared" si="11"/>
        <v>23.86</v>
      </c>
      <c r="F47" s="267">
        <f t="shared" si="12"/>
        <v>108.31</v>
      </c>
      <c r="G47" s="267">
        <f t="shared" si="7"/>
        <v>10.960000000000004</v>
      </c>
      <c r="H47" s="121"/>
      <c r="I47" s="121"/>
      <c r="J47" s="121"/>
      <c r="K47" s="121"/>
      <c r="L47" s="121"/>
      <c r="M47" s="121"/>
      <c r="N47" s="121"/>
      <c r="O47" s="63"/>
    </row>
    <row r="48" spans="1:15" ht="14.4" x14ac:dyDescent="0.3">
      <c r="A48" s="263">
        <v>8</v>
      </c>
      <c r="B48" s="266">
        <f t="shared" si="8"/>
        <v>9.4300000000000015</v>
      </c>
      <c r="C48" s="267">
        <f t="shared" si="9"/>
        <v>11.64</v>
      </c>
      <c r="D48" s="267">
        <f t="shared" si="10"/>
        <v>15.530000000000001</v>
      </c>
      <c r="E48" s="267">
        <f t="shared" si="11"/>
        <v>23.96</v>
      </c>
      <c r="F48" s="267">
        <f t="shared" si="12"/>
        <v>108.41</v>
      </c>
      <c r="G48" s="267">
        <f t="shared" si="7"/>
        <v>11.010000000000005</v>
      </c>
      <c r="H48" s="121"/>
      <c r="I48" s="121"/>
      <c r="J48" s="121"/>
      <c r="K48" s="121"/>
      <c r="L48" s="121"/>
      <c r="M48" s="121"/>
      <c r="N48" s="121"/>
      <c r="O48" s="63"/>
    </row>
    <row r="49" spans="1:15" ht="14.4" x14ac:dyDescent="0.3">
      <c r="A49" s="263">
        <v>9</v>
      </c>
      <c r="B49" s="266">
        <f t="shared" si="8"/>
        <v>9.5300000000000011</v>
      </c>
      <c r="C49" s="267">
        <f t="shared" si="9"/>
        <v>11.74</v>
      </c>
      <c r="D49" s="267">
        <f t="shared" si="10"/>
        <v>15.63</v>
      </c>
      <c r="E49" s="267">
        <f t="shared" si="11"/>
        <v>24.06</v>
      </c>
      <c r="F49" s="267">
        <f t="shared" si="12"/>
        <v>108.51</v>
      </c>
      <c r="G49" s="267">
        <f t="shared" si="7"/>
        <v>11.060000000000006</v>
      </c>
      <c r="H49" s="121"/>
      <c r="I49" s="121"/>
      <c r="J49" s="121"/>
      <c r="K49" s="121"/>
      <c r="L49" s="121"/>
      <c r="M49" s="121"/>
      <c r="N49" s="121"/>
      <c r="O49" s="63"/>
    </row>
    <row r="50" spans="1:15" ht="14.4" x14ac:dyDescent="0.3">
      <c r="A50" s="263">
        <v>10</v>
      </c>
      <c r="B50" s="266">
        <f t="shared" si="8"/>
        <v>9.6300000000000008</v>
      </c>
      <c r="C50" s="267">
        <f t="shared" si="9"/>
        <v>11.84</v>
      </c>
      <c r="D50" s="267">
        <f t="shared" si="10"/>
        <v>15.73</v>
      </c>
      <c r="E50" s="267">
        <f t="shared" si="11"/>
        <v>24.16</v>
      </c>
      <c r="F50" s="267">
        <f t="shared" si="12"/>
        <v>108.61</v>
      </c>
      <c r="G50" s="267">
        <f t="shared" si="7"/>
        <v>11.110000000000007</v>
      </c>
      <c r="H50" s="121"/>
      <c r="I50" s="121"/>
      <c r="J50" s="121"/>
      <c r="K50" s="121"/>
      <c r="L50" s="121"/>
      <c r="M50" s="121"/>
      <c r="N50" s="121"/>
      <c r="O50" s="63"/>
    </row>
    <row r="51" spans="1:15" ht="14.4" x14ac:dyDescent="0.3">
      <c r="A51" s="263">
        <v>11</v>
      </c>
      <c r="B51" s="266">
        <f t="shared" si="8"/>
        <v>9.73</v>
      </c>
      <c r="C51" s="267">
        <f t="shared" si="9"/>
        <v>11.94</v>
      </c>
      <c r="D51" s="267">
        <f t="shared" si="10"/>
        <v>15.83</v>
      </c>
      <c r="E51" s="267">
        <f t="shared" si="11"/>
        <v>24.26</v>
      </c>
      <c r="F51" s="267">
        <f t="shared" si="12"/>
        <v>108.71</v>
      </c>
      <c r="G51" s="267">
        <f t="shared" si="7"/>
        <v>11.160000000000007</v>
      </c>
      <c r="H51" s="121"/>
      <c r="I51" s="121"/>
      <c r="J51" s="121"/>
      <c r="K51" s="121"/>
      <c r="L51" s="121"/>
      <c r="M51" s="121"/>
      <c r="N51" s="121"/>
      <c r="O51" s="63"/>
    </row>
    <row r="52" spans="1:15" ht="14.4" x14ac:dyDescent="0.3">
      <c r="A52" s="263">
        <v>12</v>
      </c>
      <c r="B52" s="266">
        <f t="shared" si="8"/>
        <v>9.8300000000000018</v>
      </c>
      <c r="C52" s="267">
        <f t="shared" si="9"/>
        <v>12.04</v>
      </c>
      <c r="D52" s="267">
        <f t="shared" si="10"/>
        <v>15.93</v>
      </c>
      <c r="E52" s="267">
        <f t="shared" si="11"/>
        <v>24.36</v>
      </c>
      <c r="F52" s="267">
        <f t="shared" si="12"/>
        <v>108.81</v>
      </c>
      <c r="G52" s="267">
        <f t="shared" si="7"/>
        <v>11.210000000000008</v>
      </c>
      <c r="H52" s="121"/>
      <c r="I52" s="121"/>
      <c r="J52" s="121"/>
      <c r="K52" s="121"/>
      <c r="L52" s="121"/>
      <c r="M52" s="121"/>
      <c r="N52" s="121"/>
      <c r="O52" s="63"/>
    </row>
    <row r="53" spans="1:15" ht="14.4" x14ac:dyDescent="0.3">
      <c r="A53" s="263">
        <v>13</v>
      </c>
      <c r="B53" s="266">
        <f t="shared" si="8"/>
        <v>9.9300000000000015</v>
      </c>
      <c r="C53" s="267">
        <f t="shared" si="9"/>
        <v>12.14</v>
      </c>
      <c r="D53" s="267">
        <f t="shared" si="10"/>
        <v>16.03</v>
      </c>
      <c r="E53" s="267">
        <f t="shared" si="11"/>
        <v>24.46</v>
      </c>
      <c r="F53" s="267">
        <f t="shared" si="12"/>
        <v>108.91</v>
      </c>
      <c r="G53" s="267">
        <f t="shared" si="7"/>
        <v>11.260000000000009</v>
      </c>
      <c r="H53" s="121"/>
      <c r="I53" s="121"/>
      <c r="J53" s="121"/>
      <c r="K53" s="121"/>
      <c r="L53" s="121"/>
      <c r="M53" s="121"/>
      <c r="N53" s="121"/>
      <c r="O53" s="63"/>
    </row>
    <row r="54" spans="1:15" ht="14.4" x14ac:dyDescent="0.3">
      <c r="A54" s="263">
        <v>14</v>
      </c>
      <c r="B54" s="266">
        <f t="shared" si="8"/>
        <v>10.030000000000001</v>
      </c>
      <c r="C54" s="267">
        <f t="shared" si="9"/>
        <v>12.24</v>
      </c>
      <c r="D54" s="267">
        <f t="shared" si="10"/>
        <v>16.13</v>
      </c>
      <c r="E54" s="267">
        <f t="shared" si="11"/>
        <v>24.56</v>
      </c>
      <c r="F54" s="267">
        <f t="shared" si="12"/>
        <v>109.01</v>
      </c>
      <c r="G54" s="267">
        <f t="shared" si="7"/>
        <v>11.310000000000009</v>
      </c>
      <c r="H54" s="121"/>
      <c r="I54" s="121"/>
      <c r="J54" s="121"/>
      <c r="K54" s="121"/>
      <c r="L54" s="121"/>
      <c r="M54" s="121"/>
      <c r="N54" s="121"/>
      <c r="O54" s="63"/>
    </row>
    <row r="55" spans="1:15" ht="14.4" x14ac:dyDescent="0.3">
      <c r="A55" s="263">
        <v>15</v>
      </c>
      <c r="B55" s="266">
        <f t="shared" si="8"/>
        <v>10.130000000000001</v>
      </c>
      <c r="C55" s="267">
        <f t="shared" si="9"/>
        <v>12.34</v>
      </c>
      <c r="D55" s="267">
        <f t="shared" si="10"/>
        <v>16.23</v>
      </c>
      <c r="E55" s="267">
        <f t="shared" si="11"/>
        <v>24.66</v>
      </c>
      <c r="F55" s="267">
        <f t="shared" si="12"/>
        <v>109.11</v>
      </c>
      <c r="G55" s="267">
        <f t="shared" si="7"/>
        <v>11.36000000000001</v>
      </c>
      <c r="H55" s="121"/>
      <c r="I55" s="121"/>
      <c r="J55" s="121"/>
      <c r="K55" s="121"/>
      <c r="L55" s="121"/>
      <c r="M55" s="121"/>
      <c r="N55" s="121"/>
      <c r="O55" s="63"/>
    </row>
    <row r="56" spans="1:15" ht="14.4" x14ac:dyDescent="0.3">
      <c r="A56" s="263">
        <v>16</v>
      </c>
      <c r="B56" s="266">
        <f t="shared" si="8"/>
        <v>10.23</v>
      </c>
      <c r="C56" s="267">
        <f t="shared" si="9"/>
        <v>12.44</v>
      </c>
      <c r="D56" s="267">
        <f t="shared" si="10"/>
        <v>16.330000000000002</v>
      </c>
      <c r="E56" s="267">
        <f t="shared" si="11"/>
        <v>24.76</v>
      </c>
      <c r="F56" s="267">
        <f t="shared" si="12"/>
        <v>109.21</v>
      </c>
      <c r="G56" s="267">
        <f t="shared" si="7"/>
        <v>11.410000000000011</v>
      </c>
      <c r="H56" s="121"/>
      <c r="I56" s="121"/>
      <c r="J56" s="121"/>
      <c r="K56" s="121"/>
      <c r="L56" s="121"/>
      <c r="M56" s="121"/>
      <c r="N56" s="121"/>
      <c r="O56" s="63"/>
    </row>
    <row r="57" spans="1:15" ht="14.4" x14ac:dyDescent="0.3">
      <c r="A57" s="263">
        <v>17</v>
      </c>
      <c r="B57" s="266">
        <f t="shared" si="8"/>
        <v>10.330000000000002</v>
      </c>
      <c r="C57" s="267">
        <f t="shared" si="9"/>
        <v>12.54</v>
      </c>
      <c r="D57" s="267">
        <f t="shared" si="10"/>
        <v>16.43</v>
      </c>
      <c r="E57" s="267">
        <f t="shared" si="11"/>
        <v>24.86</v>
      </c>
      <c r="F57" s="267">
        <f t="shared" si="12"/>
        <v>109.31</v>
      </c>
      <c r="G57" s="267">
        <f t="shared" si="7"/>
        <v>11.460000000000012</v>
      </c>
      <c r="H57" s="121"/>
      <c r="I57" s="121"/>
      <c r="J57" s="121"/>
      <c r="K57" s="121"/>
      <c r="L57" s="121"/>
      <c r="M57" s="121"/>
      <c r="N57" s="121"/>
      <c r="O57" s="63"/>
    </row>
    <row r="58" spans="1:15" ht="14.4" x14ac:dyDescent="0.3">
      <c r="A58" s="263">
        <v>18</v>
      </c>
      <c r="B58" s="266">
        <f t="shared" si="8"/>
        <v>10.430000000000001</v>
      </c>
      <c r="C58" s="267">
        <f t="shared" si="9"/>
        <v>12.64</v>
      </c>
      <c r="D58" s="267">
        <f t="shared" si="10"/>
        <v>16.53</v>
      </c>
      <c r="E58" s="267">
        <f t="shared" si="11"/>
        <v>24.96</v>
      </c>
      <c r="F58" s="267">
        <f t="shared" si="12"/>
        <v>109.41</v>
      </c>
      <c r="G58" s="267">
        <f t="shared" si="7"/>
        <v>11.510000000000012</v>
      </c>
      <c r="H58" s="121"/>
      <c r="I58" s="121"/>
      <c r="J58" s="121"/>
      <c r="K58" s="121"/>
      <c r="L58" s="121"/>
      <c r="M58" s="121"/>
      <c r="N58" s="121"/>
      <c r="O58" s="63"/>
    </row>
    <row r="59" spans="1:15" ht="14.4" x14ac:dyDescent="0.3">
      <c r="A59" s="263">
        <v>19</v>
      </c>
      <c r="B59" s="266">
        <f t="shared" si="8"/>
        <v>10.530000000000001</v>
      </c>
      <c r="C59" s="267">
        <f t="shared" si="9"/>
        <v>12.74</v>
      </c>
      <c r="D59" s="267">
        <f t="shared" si="10"/>
        <v>16.63</v>
      </c>
      <c r="E59" s="267">
        <f t="shared" si="11"/>
        <v>25.06</v>
      </c>
      <c r="F59" s="267">
        <f t="shared" si="12"/>
        <v>109.51</v>
      </c>
      <c r="G59" s="267">
        <f t="shared" si="7"/>
        <v>11.560000000000013</v>
      </c>
      <c r="H59" s="121"/>
      <c r="I59" s="121"/>
      <c r="J59" s="121"/>
      <c r="K59" s="121"/>
      <c r="L59" s="121"/>
      <c r="M59" s="121"/>
      <c r="N59" s="121"/>
      <c r="O59" s="63"/>
    </row>
    <row r="60" spans="1:15" ht="14.4" x14ac:dyDescent="0.3">
      <c r="A60" s="263">
        <v>20</v>
      </c>
      <c r="B60" s="266">
        <f t="shared" si="8"/>
        <v>10.63</v>
      </c>
      <c r="C60" s="267">
        <f t="shared" si="9"/>
        <v>12.84</v>
      </c>
      <c r="D60" s="267">
        <f t="shared" si="10"/>
        <v>16.73</v>
      </c>
      <c r="E60" s="267">
        <f t="shared" si="11"/>
        <v>25.16</v>
      </c>
      <c r="F60" s="267">
        <f t="shared" si="12"/>
        <v>109.61</v>
      </c>
      <c r="G60" s="267">
        <f t="shared" si="7"/>
        <v>11.610000000000014</v>
      </c>
      <c r="H60" s="121"/>
      <c r="I60" s="121"/>
      <c r="J60" s="121"/>
      <c r="K60" s="121"/>
      <c r="L60" s="121"/>
      <c r="M60" s="121"/>
      <c r="N60" s="121"/>
      <c r="O60" s="63"/>
    </row>
    <row r="61" spans="1:15" ht="14.4" x14ac:dyDescent="0.3">
      <c r="A61" s="263">
        <v>21</v>
      </c>
      <c r="B61" s="266">
        <f t="shared" si="8"/>
        <v>10.73</v>
      </c>
      <c r="C61" s="267">
        <f t="shared" si="9"/>
        <v>12.94</v>
      </c>
      <c r="D61" s="267">
        <f t="shared" si="10"/>
        <v>16.830000000000002</v>
      </c>
      <c r="E61" s="267">
        <f t="shared" si="11"/>
        <v>25.26</v>
      </c>
      <c r="F61" s="267">
        <f t="shared" si="12"/>
        <v>109.71</v>
      </c>
      <c r="G61" s="267">
        <f t="shared" si="7"/>
        <v>11.660000000000014</v>
      </c>
      <c r="H61" s="121"/>
      <c r="I61" s="121"/>
      <c r="J61" s="121"/>
      <c r="K61" s="121"/>
      <c r="L61" s="121"/>
      <c r="M61" s="121"/>
      <c r="N61" s="121"/>
      <c r="O61" s="63"/>
    </row>
    <row r="62" spans="1:15" ht="14.4" x14ac:dyDescent="0.3">
      <c r="A62" s="263">
        <v>22</v>
      </c>
      <c r="B62" s="266">
        <f t="shared" si="8"/>
        <v>10.830000000000002</v>
      </c>
      <c r="C62" s="267">
        <f t="shared" si="9"/>
        <v>13.04</v>
      </c>
      <c r="D62" s="267">
        <f t="shared" si="10"/>
        <v>16.93</v>
      </c>
      <c r="E62" s="267">
        <f t="shared" si="11"/>
        <v>25.36</v>
      </c>
      <c r="F62" s="267">
        <f t="shared" si="12"/>
        <v>109.81</v>
      </c>
      <c r="G62" s="267">
        <f t="shared" si="7"/>
        <v>11.710000000000015</v>
      </c>
      <c r="H62" s="121"/>
      <c r="I62" s="121"/>
      <c r="J62" s="121"/>
      <c r="K62" s="121"/>
      <c r="L62" s="121"/>
      <c r="M62" s="121"/>
      <c r="N62" s="121"/>
      <c r="O62" s="63"/>
    </row>
    <row r="63" spans="1:15" ht="14.4" x14ac:dyDescent="0.3">
      <c r="A63" s="263">
        <v>23</v>
      </c>
      <c r="B63" s="266">
        <f t="shared" si="8"/>
        <v>10.930000000000001</v>
      </c>
      <c r="C63" s="267">
        <f t="shared" si="9"/>
        <v>13.14</v>
      </c>
      <c r="D63" s="267">
        <f t="shared" si="10"/>
        <v>17.03</v>
      </c>
      <c r="E63" s="267">
        <f t="shared" si="11"/>
        <v>25.46</v>
      </c>
      <c r="F63" s="267">
        <f t="shared" si="12"/>
        <v>109.91</v>
      </c>
      <c r="G63" s="267">
        <f t="shared" si="7"/>
        <v>11.760000000000016</v>
      </c>
      <c r="H63" s="121"/>
      <c r="I63" s="121"/>
      <c r="J63" s="121"/>
      <c r="K63" s="121"/>
      <c r="L63" s="121"/>
      <c r="M63" s="121"/>
      <c r="N63" s="121"/>
      <c r="O63" s="63"/>
    </row>
    <row r="64" spans="1:15" ht="14.4" x14ac:dyDescent="0.3">
      <c r="A64" s="263">
        <v>24</v>
      </c>
      <c r="B64" s="266">
        <f t="shared" si="8"/>
        <v>11.030000000000001</v>
      </c>
      <c r="C64" s="267">
        <f t="shared" si="9"/>
        <v>13.24</v>
      </c>
      <c r="D64" s="267">
        <f t="shared" si="10"/>
        <v>17.130000000000003</v>
      </c>
      <c r="E64" s="267">
        <f t="shared" si="11"/>
        <v>25.560000000000002</v>
      </c>
      <c r="F64" s="267">
        <f t="shared" si="12"/>
        <v>110.01</v>
      </c>
      <c r="G64" s="267">
        <f t="shared" si="7"/>
        <v>11.810000000000016</v>
      </c>
      <c r="H64" s="121"/>
      <c r="I64" s="121"/>
      <c r="J64" s="121"/>
      <c r="K64" s="121"/>
      <c r="L64" s="121"/>
      <c r="M64" s="121"/>
      <c r="N64" s="121"/>
      <c r="O64" s="63"/>
    </row>
    <row r="65" spans="1:15" ht="14.4" x14ac:dyDescent="0.3">
      <c r="A65" s="268">
        <v>25</v>
      </c>
      <c r="B65" s="266">
        <f t="shared" si="8"/>
        <v>11.13</v>
      </c>
      <c r="C65" s="267">
        <f t="shared" si="9"/>
        <v>13.34</v>
      </c>
      <c r="D65" s="267">
        <f t="shared" si="10"/>
        <v>17.23</v>
      </c>
      <c r="E65" s="267">
        <f t="shared" si="11"/>
        <v>25.66</v>
      </c>
      <c r="F65" s="267">
        <f t="shared" si="12"/>
        <v>110.11</v>
      </c>
      <c r="G65" s="269">
        <f t="shared" si="7"/>
        <v>11.860000000000017</v>
      </c>
      <c r="H65" s="121"/>
      <c r="I65" s="121"/>
      <c r="J65" s="121"/>
      <c r="K65" s="121"/>
      <c r="L65" s="121"/>
      <c r="M65" s="121"/>
      <c r="N65" s="121"/>
      <c r="O65" s="63"/>
    </row>
    <row r="66" spans="1:15" ht="19.5" customHeight="1" x14ac:dyDescent="0.25">
      <c r="A66" s="80" t="s">
        <v>135</v>
      </c>
      <c r="B66"/>
      <c r="C66"/>
      <c r="D66"/>
      <c r="O66" s="63"/>
    </row>
    <row r="67" spans="1:15" ht="48" customHeight="1" x14ac:dyDescent="0.25">
      <c r="A67" s="351" t="s">
        <v>146</v>
      </c>
      <c r="B67" s="306" t="s">
        <v>137</v>
      </c>
      <c r="C67" s="306" t="s">
        <v>137</v>
      </c>
      <c r="D67" s="306" t="s">
        <v>137</v>
      </c>
      <c r="E67" s="306" t="s">
        <v>137</v>
      </c>
      <c r="F67" s="306" t="s">
        <v>137</v>
      </c>
      <c r="G67" s="306" t="s">
        <v>137</v>
      </c>
      <c r="H67" s="306" t="s">
        <v>137</v>
      </c>
      <c r="I67" s="306" t="s">
        <v>137</v>
      </c>
      <c r="J67" s="306" t="s">
        <v>137</v>
      </c>
      <c r="K67" s="306" t="s">
        <v>137</v>
      </c>
      <c r="L67" s="306" t="s">
        <v>137</v>
      </c>
      <c r="M67" s="306" t="s">
        <v>137</v>
      </c>
      <c r="N67" s="306" t="s">
        <v>137</v>
      </c>
      <c r="O67" s="306" t="s">
        <v>137</v>
      </c>
    </row>
    <row r="68" spans="1:15" x14ac:dyDescent="0.25">
      <c r="D68"/>
    </row>
  </sheetData>
  <sheetProtection algorithmName="SHA-512" hashValue="eJtwNN38JxOu7FkKLO2JPfStOabPWNLL5oBCo/HXHTeUTq1GJ0WnU0rZacR09ARj/iP+rkICsqMqUNEu7X/42A==" saltValue="XgQUmAfFxYKIYTJ6+F2fCg==" spinCount="100000" sheet="1"/>
  <mergeCells count="6">
    <mergeCell ref="A36:N36"/>
    <mergeCell ref="B38:G38"/>
    <mergeCell ref="A67:O67"/>
    <mergeCell ref="A1:N1"/>
    <mergeCell ref="B3:N3"/>
    <mergeCell ref="A32:O32"/>
  </mergeCells>
  <printOptions horizontalCentered="1"/>
  <pageMargins left="0" right="0" top="0.17" bottom="0.5" header="0.5" footer="0"/>
  <pageSetup scale="80" orientation="landscape" r:id="rId1"/>
  <headerFooter alignWithMargins="0">
    <oddFooter>&amp;C&amp;A</oddFooter>
  </headerFooter>
  <rowBreaks count="1" manualBreakCount="1">
    <brk id="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33d3cbf2-c60b-4787-aad7-88dee3744c5e">2022</Year>
    <_dlc_DocId xmlns="ea37a463-b99d-470c-8a85-4153a11441a9">Y2PHC7Y2YW5Y-2117410361-330</_dlc_DocId>
    <Document_x0020_Type xmlns="33d3cbf2-c60b-4787-aad7-88dee3744c5e">Worksheets and Instructions</Document_x0020_Type>
    <_dlc_DocIdUrl xmlns="ea37a463-b99d-470c-8a85-4153a11441a9">
      <Url>https://txhhs.sharepoint.com/sites/hhsc/fs/ra/ltss/_layouts/15/DocIdRedir.aspx?ID=Y2PHC7Y2YW5Y-2117410361-330</Url>
      <Description>Y2PHC7Y2YW5Y-2117410361-330</Description>
    </_dlc_DocIdUrl>
    <Program xmlns="33d3cbf2-c60b-4787-aad7-88dee3744c5e">
      <Value>HCS</Value>
    </Program>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0B06E28E18C344D9ADFEB5F80A70952" ma:contentTypeVersion="1036" ma:contentTypeDescription="Create a new document." ma:contentTypeScope="" ma:versionID="1149edff7c5684536a24f31291ebb3e6">
  <xsd:schema xmlns:xsd="http://www.w3.org/2001/XMLSchema" xmlns:xs="http://www.w3.org/2001/XMLSchema" xmlns:p="http://schemas.microsoft.com/office/2006/metadata/properties" xmlns:ns2="ea37a463-b99d-470c-8a85-4153a11441a9" xmlns:ns3="33d3cbf2-c60b-4787-aad7-88dee3744c5e" targetNamespace="http://schemas.microsoft.com/office/2006/metadata/properties" ma:root="true" ma:fieldsID="aaba5f61d8857b5afa4518d01a085db9" ns2:_="" ns3:_="">
    <xsd:import namespace="ea37a463-b99d-470c-8a85-4153a11441a9"/>
    <xsd:import namespace="33d3cbf2-c60b-4787-aad7-88dee3744c5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Year" minOccurs="0"/>
                <xsd:element ref="ns3:Document_x0020_Type"/>
                <xsd:element ref="ns3:Program"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3cbf2-c60b-4787-aad7-88dee3744c5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Year" ma:index="13" nillable="true" ma:displayName="Year" ma:format="Dropdown" ma:indexed="true" ma:internalName="Year">
      <xsd:simpleType>
        <xsd:restriction base="dms:Choice">
          <xsd:enumeration value="2015"/>
          <xsd:enumeration value="2016"/>
          <xsd:enumeration value="2017"/>
          <xsd:enumeration value="2018"/>
          <xsd:enumeration value="2019"/>
          <xsd:enumeration value="2020"/>
          <xsd:enumeration value="2021"/>
          <xsd:enumeration value="2022"/>
        </xsd:restriction>
      </xsd:simpleType>
    </xsd:element>
    <xsd:element name="Document_x0020_Type" ma:index="14" ma:displayName="Document Type" ma:format="Dropdown" ma:indexed="true" ma:internalName="Document_x0020_Type">
      <xsd:simpleType>
        <xsd:restriction base="dms:Choice">
          <xsd:enumeration value="Awarded"/>
          <xsd:enumeration value="Limitation Lists"/>
          <xsd:enumeration value="Notices"/>
          <xsd:enumeration value="Training Presentation"/>
          <xsd:enumeration value="Updates"/>
          <xsd:enumeration value="Worksheets and Instructions"/>
        </xsd:restriction>
      </xsd:simpleType>
    </xsd:element>
    <xsd:element name="Program" ma:index="15" nillable="true" ma:displayName="Program(s)" ma:description="Select program(s) if applicable." ma:internalName="Program">
      <xsd:complexType>
        <xsd:complexContent>
          <xsd:extension base="dms:MultiChoice">
            <xsd:sequence>
              <xsd:element name="Value" maxOccurs="unbounded" minOccurs="0" nillable="true">
                <xsd:simpleType>
                  <xsd:restriction base="dms:Choice">
                    <xsd:enumeration value="CLASS"/>
                    <xsd:enumeration value="DAHS"/>
                    <xsd:enumeration value="DBMD"/>
                    <xsd:enumeration value="HCS"/>
                    <xsd:enumeration value="ICF-IID"/>
                    <xsd:enumeration value="NF"/>
                    <xsd:enumeration value="PHC"/>
                    <xsd:enumeration value="RC"/>
                  </xsd:restriction>
                </xsd:simpleType>
              </xsd:element>
            </xsd:sequence>
          </xsd:extension>
        </xsd:complexContent>
      </xsd:complex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31C6026-F893-48C6-98D7-87AD488C3473}">
  <ds:schemaRefs>
    <ds:schemaRef ds:uri="http://schemas.microsoft.com/sharepoint/events"/>
  </ds:schemaRefs>
</ds:datastoreItem>
</file>

<file path=customXml/itemProps2.xml><?xml version="1.0" encoding="utf-8"?>
<ds:datastoreItem xmlns:ds="http://schemas.openxmlformats.org/officeDocument/2006/customXml" ds:itemID="{AD13881A-5243-44A0-9D58-117C1BE80F4E}">
  <ds:schemaRefs>
    <ds:schemaRef ds:uri="http://schemas.microsoft.com/sharepoint/v3/contenttype/forms"/>
  </ds:schemaRefs>
</ds:datastoreItem>
</file>

<file path=customXml/itemProps3.xml><?xml version="1.0" encoding="utf-8"?>
<ds:datastoreItem xmlns:ds="http://schemas.openxmlformats.org/officeDocument/2006/customXml" ds:itemID="{0B1037D0-B3E8-43F6-A7CF-7DA1D2BF2D9D}">
  <ds:schemaRefs>
    <ds:schemaRef ds:uri="http://www.w3.org/XML/1998/namespace"/>
    <ds:schemaRef ds:uri="ea37a463-b99d-470c-8a85-4153a11441a9"/>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33d3cbf2-c60b-4787-aad7-88dee3744c5e"/>
    <ds:schemaRef ds:uri="http://purl.org/dc/terms/"/>
    <ds:schemaRef ds:uri="http://purl.org/dc/elements/1.1/"/>
  </ds:schemaRefs>
</ds:datastoreItem>
</file>

<file path=customXml/itemProps4.xml><?xml version="1.0" encoding="utf-8"?>
<ds:datastoreItem xmlns:ds="http://schemas.openxmlformats.org/officeDocument/2006/customXml" ds:itemID="{211A5A12-4BE6-4AEF-86AB-A1234BD0FF66}"/>
</file>

<file path=customXml/itemProps5.xml><?xml version="1.0" encoding="utf-8"?>
<ds:datastoreItem xmlns:ds="http://schemas.openxmlformats.org/officeDocument/2006/customXml" ds:itemID="{8F40F1C0-1632-4F26-A994-B0D309576B9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HCS-TxHmL DH-p1</vt:lpstr>
      <vt:lpstr>HCS-TxHmL DH-2</vt:lpstr>
      <vt:lpstr>HCS-TxHmL NonDH-p1</vt:lpstr>
      <vt:lpstr>HCS-TxHmL NonDH-p2</vt:lpstr>
      <vt:lpstr>HCS-TxHmL Res-p1</vt:lpstr>
      <vt:lpstr>HCS-TxHmL Res-p2</vt:lpstr>
      <vt:lpstr>HCS-TxHmL Rates 01-08-20</vt:lpstr>
      <vt:lpstr>HCS-TxHmL Rates 09-01-2020</vt:lpstr>
      <vt:lpstr>'HCS-TxHmL DH-2'!Print_Area</vt:lpstr>
      <vt:lpstr>'HCS-TxHmL DH-p1'!Print_Area</vt:lpstr>
      <vt:lpstr>'HCS-TxHmL NonDH-p2'!Print_Area</vt:lpstr>
      <vt:lpstr>'HCS-TxHmL Res-p1'!Print_Area</vt:lpstr>
      <vt:lpstr>'HCS-TxHmL Res-p2'!Print_Area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2017-07-07T15:35:00Z</dcterms:created>
  <dcterms:modified xsi:type="dcterms:W3CDTF">2021-05-10T20:32:48Z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Year">
    <vt:lpwstr>2021</vt:lpwstr>
  </property>
  <property fmtid="{D5CDD505-2E9C-101B-9397-08002B2CF9AE}" pid="3" name="Program">
    <vt:lpwstr>;#HCS;#</vt:lpwstr>
  </property>
  <property fmtid="{D5CDD505-2E9C-101B-9397-08002B2CF9AE}" pid="4" name="Document Type">
    <vt:lpwstr>Worksheets and Instructions</vt:lpwstr>
  </property>
  <property fmtid="{D5CDD505-2E9C-101B-9397-08002B2CF9AE}" pid="5" name="ContentTypeId">
    <vt:lpwstr>0x01010030B06E28E18C344D9ADFEB5F80A70952</vt:lpwstr>
  </property>
  <property fmtid="{D5CDD505-2E9C-101B-9397-08002B2CF9AE}" pid="6" name="_dlc_DocId">
    <vt:lpwstr>Y2PHC7Y2YW5Y-2117410361-275</vt:lpwstr>
  </property>
  <property fmtid="{D5CDD505-2E9C-101B-9397-08002B2CF9AE}" pid="7" name="_dlc_DocIdItemGuid">
    <vt:lpwstr>f0d12f49-a147-41d5-a33d-8cb2622911b9</vt:lpwstr>
  </property>
  <property fmtid="{D5CDD505-2E9C-101B-9397-08002B2CF9AE}" pid="8" name="_dlc_DocIdUrl">
    <vt:lpwstr>https://txhhs.sharepoint.com/sites/hhsc/fs/ra/ltss/_layouts/15/DocIdRedir.aspx?ID=Y2PHC7Y2YW5Y-2117410361-275, Y2PHC7Y2YW5Y-2117410361-275</vt:lpwstr>
  </property>
</Properties>
</file>