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https://txhhs.sharepoint.com/sites/hhsc/fs/ra/ltss/Enrollment/"/>
    </mc:Choice>
  </mc:AlternateContent>
  <xr:revisionPtr revIDLastSave="0" documentId="10_ncr:100000_{C65957F6-3C6B-41D8-9907-778190EED163}" xr6:coauthVersionLast="31" xr6:coauthVersionMax="31" xr10:uidLastSave="{00000000-0000-0000-0000-000000000000}"/>
  <bookViews>
    <workbookView xWindow="32775" yWindow="32775" windowWidth="29010" windowHeight="12195" tabRatio="814" xr2:uid="{00000000-000D-0000-FFFF-FFFF00000000}"/>
  </bookViews>
  <sheets>
    <sheet name="Day Hab worksheet" sheetId="1" r:id="rId1"/>
    <sheet name="Residential Services worksheet " sheetId="8" r:id="rId2"/>
    <sheet name="ICF Day Hab-page 2" sheetId="2" state="hidden" r:id="rId3"/>
    <sheet name="ICF Rates" sheetId="7" r:id="rId4"/>
  </sheets>
  <definedNames>
    <definedName name="Z_0355B361_76E6_4A16_B741_417A7CA0C855_.wvu.PrintArea" localSheetId="0" hidden="1">'Day Hab worksheet'!$A$1:$G$52</definedName>
    <definedName name="Z_07B8F6BB_6300_4C1E_AE3C_26565EADD7BC_.wvu.PrintArea" localSheetId="0" hidden="1">'Day Hab worksheet'!$A$1:$G$52</definedName>
    <definedName name="Z_17B342A7_F021_496C_8EB7_C5DE65B71A0D_.wvu.PrintArea" localSheetId="0" hidden="1">'Day Hab worksheet'!$A$1:$G$52</definedName>
    <definedName name="Z_687EC119_D80B_4F3B_B431_82934505CF15_.wvu.PrintArea" localSheetId="0" hidden="1">'Day Hab worksheet'!$A$1:$G$52</definedName>
    <definedName name="Z_9004DE3D_4DD6_4626_ABE2_AC20A45C3AFF_.wvu.PrintArea" localSheetId="0" hidden="1">'Day Hab worksheet'!$A$1:$G$52</definedName>
    <definedName name="Z_9DC862FF_C613_4197_B48B_1BF873383130_.wvu.PrintArea" localSheetId="0" hidden="1">'Day Hab worksheet'!$A$1:$G$52</definedName>
    <definedName name="Z_B695A25C_2199_4078_8CD4_1B05B5222B34_.wvu.PrintArea" localSheetId="0" hidden="1">'Day Hab worksheet'!$A$1:$G$52</definedName>
    <definedName name="Z_FA488D53_68C3_4CDB_B35C_B64AE9710C6F_.wvu.PrintArea" localSheetId="0" hidden="1">'Day Hab worksheet'!$A$1:$G$52</definedName>
    <definedName name="Z_FDD333CB_9BB1_4F91_9349_DBECB2A89238_.wvu.PrintArea" localSheetId="0" hidden="1">'Day Hab worksheet'!$A$1:$G$52</definedName>
  </definedNames>
  <calcPr calcId="179017"/>
  <customWorkbookViews>
    <customWorkbookView name="Captain America  - Personal View" guid="{9004DE3D-4DD6-4626-ABE2-AC20A45C3AFF}" mergeInterval="0" personalView="1" xWindow="-10" windowWidth="1936" windowHeight="1040" tabRatio="814" activeSheetId="1"/>
    <customWorkbookView name="jmyers - Personal View" guid="{FA488D53-68C3-4CDB-B35C-B64AE9710C6F}" mergeInterval="0" personalView="1" maximized="1" windowWidth="995" windowHeight="496" tabRatio="814" activeSheetId="3"/>
    <customWorkbookView name="omelendez - Personal View" guid="{687EC119-D80B-4F3B-B431-82934505CF15}" mergeInterval="0" personalView="1" maximized="1" xWindow="1" yWindow="1" windowWidth="1152" windowHeight="672" tabRatio="814" activeSheetId="5"/>
    <customWorkbookView name="West,Samuel (HHSC) - Personal View" guid="{07B8F6BB-6300-4C1E-AE3C-26565EADD7BC}" mergeInterval="0" personalView="1" maximized="1" xWindow="-1928" yWindow="-230" windowWidth="1936" windowHeight="1096" tabRatio="814" activeSheetId="1"/>
    <customWorkbookView name="mebenhoeh - Personal View" guid="{FDD333CB-9BB1-4F91-9349-DBECB2A89238}" mergeInterval="0" personalView="1" maximized="1" xWindow="1912" yWindow="-8" windowWidth="1936" windowHeight="1096" tabRatio="814" activeSheetId="6"/>
    <customWorkbookView name="Windows User - Personal View" guid="{B695A25C-2199-4078-8CD4-1B05B5222B34}" mergeInterval="0" personalView="1" xWindow="428" yWindow="89" windowWidth="1274" windowHeight="991" tabRatio="814" activeSheetId="1"/>
    <customWorkbookView name="HHSC User - Personal View" guid="{17B342A7-F021-496C-8EB7-C5DE65B71A0D}" mergeInterval="0" personalView="1" maximized="1" xWindow="1911" yWindow="-9" windowWidth="1938" windowHeight="1098" tabRatio="814" activeSheetId="1"/>
    <customWorkbookView name="Welch,Denise (HHSC) - Personal View" guid="{0355B361-76E6-4A16-B741-417A7CA0C855}" mergeInterval="0" personalView="1" maximized="1" xWindow="1911" yWindow="-9" windowWidth="1938" windowHeight="1098" tabRatio="814" activeSheetId="5"/>
    <customWorkbookView name="Diacont,Joseph (HHSC) - Personal View" guid="{9DC862FF-C613-4197-B48B-1BF873383130}" mergeInterval="0" personalView="1" xWindow="-10" windowWidth="1936" windowHeight="1040" tabRatio="814" activeSheetId="1"/>
  </customWorkbookViews>
</workbook>
</file>

<file path=xl/calcChain.xml><?xml version="1.0" encoding="utf-8"?>
<calcChain xmlns="http://schemas.openxmlformats.org/spreadsheetml/2006/main">
  <c r="G93" i="8" l="1"/>
  <c r="C58" i="8"/>
  <c r="E49" i="8"/>
  <c r="E29" i="8"/>
  <c r="C97" i="1"/>
  <c r="G97" i="1"/>
  <c r="F39" i="7" l="1"/>
  <c r="F40" i="7"/>
  <c r="F41" i="7"/>
  <c r="F42" i="7"/>
  <c r="F43" i="7"/>
  <c r="F44" i="7"/>
  <c r="F45" i="7"/>
  <c r="F46" i="7"/>
  <c r="F47" i="7"/>
  <c r="F48" i="7"/>
  <c r="F49" i="7"/>
  <c r="F50" i="7"/>
  <c r="F51" i="7"/>
  <c r="F52" i="7"/>
  <c r="F53" i="7"/>
  <c r="F54" i="7"/>
  <c r="F55" i="7"/>
  <c r="F56" i="7"/>
  <c r="F57" i="7"/>
  <c r="F58" i="7"/>
  <c r="I38" i="7"/>
  <c r="I39" i="7"/>
  <c r="I40" i="7"/>
  <c r="I41" i="7"/>
  <c r="I42" i="7"/>
  <c r="I43" i="7"/>
  <c r="I44" i="7"/>
  <c r="I45" i="7"/>
  <c r="I46" i="7"/>
  <c r="I47" i="7"/>
  <c r="I48" i="7"/>
  <c r="I49" i="7"/>
  <c r="I50" i="7"/>
  <c r="I51" i="7"/>
  <c r="I52" i="7"/>
  <c r="I53" i="7"/>
  <c r="I54" i="7"/>
  <c r="I55" i="7"/>
  <c r="I56" i="7"/>
  <c r="I57" i="7"/>
  <c r="I58" i="7"/>
  <c r="M35" i="7"/>
  <c r="M36" i="7"/>
  <c r="M37" i="7"/>
  <c r="M38" i="7"/>
  <c r="M39" i="7"/>
  <c r="M40" i="7"/>
  <c r="M41" i="7"/>
  <c r="M42" i="7"/>
  <c r="M43" i="7"/>
  <c r="M44" i="7"/>
  <c r="M45" i="7"/>
  <c r="M46" i="7"/>
  <c r="M47" i="7"/>
  <c r="M48" i="7"/>
  <c r="M49" i="7"/>
  <c r="M50" i="7"/>
  <c r="M51" i="7"/>
  <c r="M52" i="7"/>
  <c r="M53" i="7"/>
  <c r="M54" i="7"/>
  <c r="M55" i="7"/>
  <c r="M56" i="7"/>
  <c r="M57" i="7"/>
  <c r="M58" i="7"/>
  <c r="N35" i="7"/>
  <c r="N36" i="7"/>
  <c r="N37" i="7"/>
  <c r="N38" i="7"/>
  <c r="N39" i="7"/>
  <c r="N40" i="7"/>
  <c r="N41" i="7"/>
  <c r="N42" i="7"/>
  <c r="N43" i="7"/>
  <c r="N44" i="7"/>
  <c r="N45" i="7"/>
  <c r="N46" i="7"/>
  <c r="N47" i="7"/>
  <c r="N48" i="7"/>
  <c r="N49" i="7"/>
  <c r="N50" i="7"/>
  <c r="N51" i="7"/>
  <c r="N52" i="7"/>
  <c r="N53" i="7"/>
  <c r="N54" i="7"/>
  <c r="N55" i="7"/>
  <c r="N56" i="7"/>
  <c r="N57" i="7"/>
  <c r="N58" i="7"/>
  <c r="H36" i="7"/>
  <c r="H37" i="7"/>
  <c r="H38" i="7"/>
  <c r="H39" i="7"/>
  <c r="H40" i="7"/>
  <c r="H41" i="7"/>
  <c r="H42" i="7"/>
  <c r="H43" i="7"/>
  <c r="H44" i="7"/>
  <c r="H45" i="7"/>
  <c r="H46" i="7"/>
  <c r="H47" i="7"/>
  <c r="H48" i="7"/>
  <c r="H49" i="7"/>
  <c r="H50" i="7"/>
  <c r="H51" i="7"/>
  <c r="H52" i="7"/>
  <c r="H53" i="7"/>
  <c r="H54" i="7"/>
  <c r="H55" i="7"/>
  <c r="H56" i="7"/>
  <c r="H57" i="7"/>
  <c r="H58" i="7"/>
  <c r="J37" i="7"/>
  <c r="J38" i="7"/>
  <c r="J39" i="7"/>
  <c r="J40" i="7"/>
  <c r="J41" i="7"/>
  <c r="J42" i="7"/>
  <c r="J43" i="7"/>
  <c r="J44" i="7"/>
  <c r="J45" i="7"/>
  <c r="J46" i="7"/>
  <c r="J47" i="7"/>
  <c r="J48" i="7"/>
  <c r="J49" i="7"/>
  <c r="J50" i="7"/>
  <c r="J51" i="7"/>
  <c r="J52" i="7"/>
  <c r="J53" i="7"/>
  <c r="J54" i="7"/>
  <c r="J55" i="7"/>
  <c r="J56" i="7"/>
  <c r="J57" i="7"/>
  <c r="J58" i="7"/>
  <c r="K41" i="7"/>
  <c r="K42" i="7"/>
  <c r="K43" i="7"/>
  <c r="K44" i="7"/>
  <c r="K45" i="7"/>
  <c r="K46" i="7"/>
  <c r="K47" i="7"/>
  <c r="K48" i="7"/>
  <c r="K49" i="7"/>
  <c r="K50" i="7"/>
  <c r="K51" i="7"/>
  <c r="K52" i="7"/>
  <c r="K53" i="7"/>
  <c r="K54" i="7"/>
  <c r="K55" i="7"/>
  <c r="K56" i="7"/>
  <c r="K57" i="7"/>
  <c r="K58" i="7"/>
  <c r="P34" i="7"/>
  <c r="P35" i="7"/>
  <c r="P36" i="7"/>
  <c r="P37" i="7"/>
  <c r="P38" i="7"/>
  <c r="P39" i="7"/>
  <c r="P40" i="7"/>
  <c r="P41" i="7"/>
  <c r="P42" i="7"/>
  <c r="P43" i="7"/>
  <c r="P44" i="7"/>
  <c r="P45" i="7"/>
  <c r="P46" i="7"/>
  <c r="P47" i="7"/>
  <c r="P48" i="7"/>
  <c r="P49" i="7"/>
  <c r="P50" i="7"/>
  <c r="P51" i="7"/>
  <c r="P52" i="7"/>
  <c r="P53" i="7"/>
  <c r="P54" i="7"/>
  <c r="P55" i="7"/>
  <c r="P56" i="7"/>
  <c r="P57" i="7"/>
  <c r="P58" i="7"/>
  <c r="C34" i="7"/>
  <c r="C35" i="7"/>
  <c r="C36" i="7"/>
  <c r="C37" i="7"/>
  <c r="C38" i="7"/>
  <c r="C39" i="7"/>
  <c r="C40" i="7"/>
  <c r="C41" i="7"/>
  <c r="C42" i="7"/>
  <c r="C43" i="7"/>
  <c r="C44" i="7"/>
  <c r="C45" i="7"/>
  <c r="C46" i="7"/>
  <c r="C47" i="7"/>
  <c r="C48" i="7"/>
  <c r="C49" i="7"/>
  <c r="C50" i="7"/>
  <c r="C51" i="7"/>
  <c r="C52" i="7"/>
  <c r="C53" i="7"/>
  <c r="C54" i="7"/>
  <c r="C55" i="7"/>
  <c r="C56" i="7"/>
  <c r="C57" i="7"/>
  <c r="C58" i="7"/>
  <c r="D34" i="7"/>
  <c r="D35" i="7"/>
  <c r="D36" i="7"/>
  <c r="D37" i="7"/>
  <c r="D38" i="7"/>
  <c r="D39" i="7"/>
  <c r="D40" i="7"/>
  <c r="D41" i="7"/>
  <c r="D42" i="7"/>
  <c r="D43" i="7"/>
  <c r="D44" i="7"/>
  <c r="D45" i="7"/>
  <c r="D46" i="7"/>
  <c r="D47" i="7"/>
  <c r="D48" i="7"/>
  <c r="D49" i="7"/>
  <c r="D50" i="7"/>
  <c r="D51" i="7"/>
  <c r="D52" i="7"/>
  <c r="D53" i="7"/>
  <c r="D54" i="7"/>
  <c r="D55" i="7"/>
  <c r="D56" i="7"/>
  <c r="D57" i="7"/>
  <c r="D58" i="7"/>
  <c r="E34" i="7"/>
  <c r="E35" i="7"/>
  <c r="E36" i="7"/>
  <c r="E37" i="7"/>
  <c r="E38" i="7"/>
  <c r="E39" i="7"/>
  <c r="E40" i="7"/>
  <c r="E41" i="7"/>
  <c r="E42" i="7"/>
  <c r="E43" i="7"/>
  <c r="E44" i="7"/>
  <c r="E45" i="7"/>
  <c r="E46" i="7"/>
  <c r="E47" i="7"/>
  <c r="E48" i="7"/>
  <c r="E49" i="7"/>
  <c r="E50" i="7"/>
  <c r="E51" i="7"/>
  <c r="E52" i="7"/>
  <c r="E53" i="7"/>
  <c r="E54" i="7"/>
  <c r="E55" i="7"/>
  <c r="E56" i="7"/>
  <c r="E57" i="7"/>
  <c r="E58" i="7"/>
  <c r="F34" i="7"/>
  <c r="F35" i="7"/>
  <c r="F36" i="7"/>
  <c r="F37" i="7"/>
  <c r="F38" i="7"/>
  <c r="G34" i="7"/>
  <c r="G35" i="7"/>
  <c r="G36" i="7"/>
  <c r="G37" i="7"/>
  <c r="G38" i="7"/>
  <c r="G39" i="7"/>
  <c r="G40" i="7"/>
  <c r="G41" i="7"/>
  <c r="G42" i="7"/>
  <c r="G43" i="7"/>
  <c r="G44" i="7"/>
  <c r="G45" i="7"/>
  <c r="G46" i="7"/>
  <c r="G47" i="7"/>
  <c r="G48" i="7"/>
  <c r="G49" i="7"/>
  <c r="G50" i="7"/>
  <c r="G51" i="7"/>
  <c r="G52" i="7"/>
  <c r="G53" i="7"/>
  <c r="G54" i="7"/>
  <c r="G55" i="7"/>
  <c r="G56" i="7"/>
  <c r="G57" i="7"/>
  <c r="G58" i="7"/>
  <c r="H34" i="7"/>
  <c r="H35" i="7"/>
  <c r="I34" i="7"/>
  <c r="I35" i="7"/>
  <c r="I36" i="7"/>
  <c r="I37" i="7"/>
  <c r="J34" i="7"/>
  <c r="J35" i="7"/>
  <c r="J36" i="7"/>
  <c r="K34" i="7"/>
  <c r="K35" i="7"/>
  <c r="K36" i="7"/>
  <c r="K37" i="7"/>
  <c r="K38" i="7"/>
  <c r="K39" i="7"/>
  <c r="K40" i="7"/>
  <c r="L34" i="7"/>
  <c r="L35" i="7"/>
  <c r="L36" i="7"/>
  <c r="L37" i="7"/>
  <c r="L38" i="7"/>
  <c r="L39" i="7"/>
  <c r="L40" i="7"/>
  <c r="L41" i="7"/>
  <c r="L42" i="7"/>
  <c r="L43" i="7"/>
  <c r="L44" i="7"/>
  <c r="L45" i="7"/>
  <c r="L46" i="7"/>
  <c r="L47" i="7"/>
  <c r="L48" i="7"/>
  <c r="L49" i="7"/>
  <c r="L50" i="7"/>
  <c r="L51" i="7"/>
  <c r="L52" i="7"/>
  <c r="L53" i="7"/>
  <c r="L54" i="7"/>
  <c r="L55" i="7"/>
  <c r="L56" i="7"/>
  <c r="L57" i="7"/>
  <c r="L58" i="7"/>
  <c r="M34" i="7"/>
  <c r="N34" i="7"/>
  <c r="O34" i="7"/>
  <c r="O35" i="7"/>
  <c r="O36" i="7"/>
  <c r="O37" i="7"/>
  <c r="O38" i="7"/>
  <c r="O39" i="7"/>
  <c r="O40" i="7"/>
  <c r="O41" i="7"/>
  <c r="O42" i="7"/>
  <c r="O43" i="7"/>
  <c r="O44" i="7"/>
  <c r="O45" i="7"/>
  <c r="O46" i="7"/>
  <c r="O47" i="7"/>
  <c r="O48" i="7"/>
  <c r="O49" i="7"/>
  <c r="O50" i="7"/>
  <c r="O51" i="7"/>
  <c r="O52" i="7"/>
  <c r="O53" i="7"/>
  <c r="O54" i="7"/>
  <c r="O55" i="7"/>
  <c r="O56" i="7"/>
  <c r="O57" i="7"/>
  <c r="O58" i="7"/>
  <c r="B34" i="7"/>
  <c r="B35" i="7"/>
  <c r="B36" i="7"/>
  <c r="B37" i="7"/>
  <c r="B38" i="7"/>
  <c r="B39" i="7"/>
  <c r="B40" i="7"/>
  <c r="B41" i="7"/>
  <c r="B42" i="7"/>
  <c r="B43" i="7"/>
  <c r="B44" i="7"/>
  <c r="B45" i="7"/>
  <c r="B46" i="7"/>
  <c r="B47" i="7"/>
  <c r="B48" i="7"/>
  <c r="B49" i="7"/>
  <c r="B50" i="7"/>
  <c r="B51" i="7"/>
  <c r="B52" i="7"/>
  <c r="B53" i="7"/>
  <c r="B54" i="7"/>
  <c r="B55" i="7"/>
  <c r="B56" i="7"/>
  <c r="B57" i="7"/>
  <c r="B58" i="7"/>
  <c r="N5" i="7"/>
  <c r="N6" i="7"/>
  <c r="N7" i="7"/>
  <c r="N8" i="7"/>
  <c r="N9" i="7"/>
  <c r="N10" i="7"/>
  <c r="N11" i="7"/>
  <c r="N12" i="7"/>
  <c r="N13" i="7"/>
  <c r="N14" i="7"/>
  <c r="N15" i="7"/>
  <c r="N16" i="7"/>
  <c r="N17" i="7"/>
  <c r="N18" i="7"/>
  <c r="N19" i="7"/>
  <c r="N20" i="7"/>
  <c r="N21" i="7"/>
  <c r="N22" i="7"/>
  <c r="N23" i="7"/>
  <c r="N24" i="7"/>
  <c r="N25" i="7"/>
  <c r="N26" i="7"/>
  <c r="N27" i="7"/>
  <c r="N28" i="7"/>
  <c r="E6" i="7"/>
  <c r="E7" i="7"/>
  <c r="E8" i="7"/>
  <c r="E9" i="7"/>
  <c r="E10" i="7"/>
  <c r="E11" i="7"/>
  <c r="E12" i="7"/>
  <c r="E13" i="7"/>
  <c r="E14" i="7"/>
  <c r="E15" i="7"/>
  <c r="E16" i="7"/>
  <c r="E17" i="7"/>
  <c r="E18" i="7"/>
  <c r="E19" i="7"/>
  <c r="E20" i="7"/>
  <c r="E21" i="7"/>
  <c r="E22" i="7"/>
  <c r="E23" i="7"/>
  <c r="E24" i="7"/>
  <c r="E25" i="7"/>
  <c r="E26" i="7"/>
  <c r="E27" i="7"/>
  <c r="E28" i="7"/>
  <c r="C4" i="7"/>
  <c r="C5" i="7"/>
  <c r="C6" i="7"/>
  <c r="C7" i="7"/>
  <c r="C8" i="7"/>
  <c r="C9" i="7"/>
  <c r="C10" i="7"/>
  <c r="C11" i="7"/>
  <c r="C12" i="7"/>
  <c r="C13" i="7"/>
  <c r="C14" i="7"/>
  <c r="C15" i="7"/>
  <c r="C16" i="7"/>
  <c r="C17" i="7"/>
  <c r="C18" i="7"/>
  <c r="C19" i="7"/>
  <c r="C20" i="7"/>
  <c r="C21" i="7"/>
  <c r="C22" i="7"/>
  <c r="C23" i="7"/>
  <c r="C24" i="7"/>
  <c r="C25" i="7"/>
  <c r="C26" i="7"/>
  <c r="C27" i="7"/>
  <c r="C28" i="7"/>
  <c r="D4" i="7"/>
  <c r="D5" i="7"/>
  <c r="D6" i="7"/>
  <c r="D7" i="7"/>
  <c r="D8" i="7"/>
  <c r="D9" i="7"/>
  <c r="D10" i="7"/>
  <c r="D11" i="7"/>
  <c r="D12" i="7"/>
  <c r="D13" i="7"/>
  <c r="D14" i="7"/>
  <c r="D15" i="7"/>
  <c r="D16" i="7"/>
  <c r="D17" i="7"/>
  <c r="D18" i="7"/>
  <c r="D19" i="7"/>
  <c r="D20" i="7"/>
  <c r="D21" i="7"/>
  <c r="D22" i="7"/>
  <c r="D23" i="7"/>
  <c r="D24" i="7"/>
  <c r="D25" i="7"/>
  <c r="D26" i="7"/>
  <c r="D27" i="7"/>
  <c r="D28" i="7"/>
  <c r="E4" i="7"/>
  <c r="E5" i="7"/>
  <c r="F4" i="7"/>
  <c r="F5" i="7"/>
  <c r="F6" i="7"/>
  <c r="F7" i="7"/>
  <c r="F8" i="7"/>
  <c r="F9" i="7"/>
  <c r="F10" i="7"/>
  <c r="F11" i="7"/>
  <c r="F12" i="7"/>
  <c r="F13" i="7"/>
  <c r="F14" i="7"/>
  <c r="F15" i="7"/>
  <c r="F16" i="7"/>
  <c r="F17" i="7"/>
  <c r="F18" i="7"/>
  <c r="F19" i="7"/>
  <c r="F20" i="7"/>
  <c r="F21" i="7"/>
  <c r="F22" i="7"/>
  <c r="F23" i="7"/>
  <c r="F24" i="7"/>
  <c r="F25" i="7"/>
  <c r="F26" i="7"/>
  <c r="F27" i="7"/>
  <c r="F28" i="7"/>
  <c r="G4" i="7"/>
  <c r="G5" i="7"/>
  <c r="G6" i="7"/>
  <c r="G7" i="7"/>
  <c r="G8" i="7"/>
  <c r="G9" i="7"/>
  <c r="G10" i="7"/>
  <c r="G11" i="7"/>
  <c r="G12" i="7"/>
  <c r="G13" i="7"/>
  <c r="G14" i="7"/>
  <c r="G15" i="7"/>
  <c r="G16" i="7"/>
  <c r="G17" i="7"/>
  <c r="G18" i="7"/>
  <c r="G19" i="7"/>
  <c r="G20" i="7"/>
  <c r="G21" i="7"/>
  <c r="G22" i="7"/>
  <c r="G23" i="7"/>
  <c r="G24" i="7"/>
  <c r="G25" i="7"/>
  <c r="G26" i="7"/>
  <c r="G27" i="7"/>
  <c r="G28" i="7"/>
  <c r="H4" i="7"/>
  <c r="H5" i="7"/>
  <c r="H6" i="7"/>
  <c r="H7" i="7"/>
  <c r="H8" i="7"/>
  <c r="H9" i="7"/>
  <c r="H10" i="7"/>
  <c r="H11" i="7"/>
  <c r="H12" i="7"/>
  <c r="H13" i="7"/>
  <c r="H14" i="7"/>
  <c r="H15" i="7"/>
  <c r="H16" i="7"/>
  <c r="H17" i="7"/>
  <c r="H18" i="7"/>
  <c r="H19" i="7"/>
  <c r="H20" i="7"/>
  <c r="H21" i="7"/>
  <c r="H22" i="7"/>
  <c r="H23" i="7"/>
  <c r="H24" i="7"/>
  <c r="H25" i="7"/>
  <c r="H26" i="7"/>
  <c r="H27" i="7"/>
  <c r="H28" i="7"/>
  <c r="I4" i="7"/>
  <c r="I5" i="7"/>
  <c r="I6" i="7"/>
  <c r="I7" i="7"/>
  <c r="I8" i="7"/>
  <c r="I9" i="7"/>
  <c r="I10" i="7"/>
  <c r="I11" i="7"/>
  <c r="I12" i="7"/>
  <c r="I13" i="7"/>
  <c r="I14" i="7"/>
  <c r="I15" i="7"/>
  <c r="I16" i="7"/>
  <c r="I17" i="7"/>
  <c r="I18" i="7"/>
  <c r="I19" i="7"/>
  <c r="I20" i="7"/>
  <c r="I21" i="7"/>
  <c r="I22" i="7"/>
  <c r="I23" i="7"/>
  <c r="I24" i="7"/>
  <c r="I25" i="7"/>
  <c r="I26" i="7"/>
  <c r="I27" i="7"/>
  <c r="I28" i="7"/>
  <c r="J4" i="7"/>
  <c r="J5" i="7"/>
  <c r="J6" i="7"/>
  <c r="J7" i="7"/>
  <c r="J8" i="7"/>
  <c r="J9" i="7"/>
  <c r="J10" i="7"/>
  <c r="J11" i="7"/>
  <c r="J12" i="7"/>
  <c r="J13" i="7"/>
  <c r="J14" i="7"/>
  <c r="J15" i="7"/>
  <c r="J16" i="7"/>
  <c r="J17" i="7"/>
  <c r="J18" i="7"/>
  <c r="J19" i="7"/>
  <c r="J20" i="7"/>
  <c r="J21" i="7"/>
  <c r="J22" i="7"/>
  <c r="J23" i="7"/>
  <c r="J24" i="7"/>
  <c r="J25" i="7"/>
  <c r="J26" i="7"/>
  <c r="J27" i="7"/>
  <c r="J28" i="7"/>
  <c r="K4" i="7"/>
  <c r="K5" i="7"/>
  <c r="K6" i="7"/>
  <c r="K7" i="7"/>
  <c r="K8" i="7"/>
  <c r="K9" i="7"/>
  <c r="K10" i="7"/>
  <c r="K11" i="7"/>
  <c r="K12" i="7"/>
  <c r="K13" i="7"/>
  <c r="K14" i="7"/>
  <c r="K15" i="7"/>
  <c r="K16" i="7"/>
  <c r="K17" i="7"/>
  <c r="K18" i="7"/>
  <c r="K19" i="7"/>
  <c r="K20" i="7"/>
  <c r="K21" i="7"/>
  <c r="K22" i="7"/>
  <c r="K23" i="7"/>
  <c r="K24" i="7"/>
  <c r="K25" i="7"/>
  <c r="K26" i="7"/>
  <c r="K27" i="7"/>
  <c r="K28" i="7"/>
  <c r="L4" i="7"/>
  <c r="L5" i="7"/>
  <c r="L6" i="7"/>
  <c r="L7" i="7"/>
  <c r="L8" i="7"/>
  <c r="L9" i="7"/>
  <c r="L10" i="7"/>
  <c r="L11" i="7"/>
  <c r="L12" i="7"/>
  <c r="L13" i="7"/>
  <c r="L14" i="7"/>
  <c r="L15" i="7"/>
  <c r="L16" i="7"/>
  <c r="L17" i="7"/>
  <c r="L18" i="7"/>
  <c r="L19" i="7"/>
  <c r="L20" i="7"/>
  <c r="L21" i="7"/>
  <c r="L22" i="7"/>
  <c r="L23" i="7"/>
  <c r="L24" i="7"/>
  <c r="L25" i="7"/>
  <c r="L26" i="7"/>
  <c r="L27" i="7"/>
  <c r="L28" i="7"/>
  <c r="M4" i="7"/>
  <c r="M5" i="7"/>
  <c r="M6" i="7"/>
  <c r="M7" i="7"/>
  <c r="M8" i="7"/>
  <c r="M9" i="7"/>
  <c r="M10" i="7"/>
  <c r="M11" i="7"/>
  <c r="M12" i="7"/>
  <c r="M13" i="7"/>
  <c r="M14" i="7"/>
  <c r="M15" i="7"/>
  <c r="M16" i="7"/>
  <c r="M17" i="7"/>
  <c r="M18" i="7"/>
  <c r="M19" i="7"/>
  <c r="M20" i="7"/>
  <c r="M21" i="7"/>
  <c r="M22" i="7"/>
  <c r="M23" i="7"/>
  <c r="M24" i="7"/>
  <c r="M25" i="7"/>
  <c r="M26" i="7"/>
  <c r="M27" i="7"/>
  <c r="M28" i="7"/>
  <c r="N4" i="7"/>
  <c r="O4" i="7"/>
  <c r="O5" i="7"/>
  <c r="O6" i="7"/>
  <c r="O7" i="7"/>
  <c r="O8" i="7"/>
  <c r="O9" i="7"/>
  <c r="O10" i="7"/>
  <c r="O11" i="7"/>
  <c r="O12" i="7"/>
  <c r="O13" i="7"/>
  <c r="O14" i="7"/>
  <c r="O15" i="7"/>
  <c r="O16" i="7"/>
  <c r="O17" i="7"/>
  <c r="O18" i="7"/>
  <c r="O19" i="7"/>
  <c r="O20" i="7"/>
  <c r="O21" i="7"/>
  <c r="O22" i="7"/>
  <c r="O23" i="7"/>
  <c r="O24" i="7"/>
  <c r="O25" i="7"/>
  <c r="O26" i="7"/>
  <c r="O27" i="7"/>
  <c r="O28" i="7"/>
  <c r="P4" i="7"/>
  <c r="P5" i="7"/>
  <c r="P6" i="7"/>
  <c r="P7" i="7"/>
  <c r="P8" i="7"/>
  <c r="P9" i="7"/>
  <c r="P10" i="7"/>
  <c r="P11" i="7"/>
  <c r="P12" i="7"/>
  <c r="P13" i="7"/>
  <c r="P14" i="7"/>
  <c r="P15" i="7"/>
  <c r="P16" i="7"/>
  <c r="P17" i="7"/>
  <c r="P18" i="7"/>
  <c r="P19" i="7"/>
  <c r="P20" i="7"/>
  <c r="P21" i="7"/>
  <c r="P22" i="7"/>
  <c r="P23" i="7"/>
  <c r="P24" i="7"/>
  <c r="P25" i="7"/>
  <c r="P26" i="7"/>
  <c r="P27" i="7"/>
  <c r="P28" i="7"/>
  <c r="B4" i="7"/>
  <c r="B5" i="7"/>
  <c r="B6" i="7"/>
  <c r="B7" i="7"/>
  <c r="B8" i="7"/>
  <c r="B9" i="7"/>
  <c r="B10" i="7"/>
  <c r="B11" i="7"/>
  <c r="B12" i="7"/>
  <c r="B13" i="7"/>
  <c r="B14" i="7"/>
  <c r="B15" i="7"/>
  <c r="B16" i="7"/>
  <c r="B17" i="7"/>
  <c r="B18" i="7"/>
  <c r="B19" i="7"/>
  <c r="B20" i="7"/>
  <c r="B21" i="7"/>
  <c r="B22" i="7"/>
  <c r="B23" i="7"/>
  <c r="B24" i="7"/>
  <c r="B25" i="7"/>
  <c r="B26" i="7"/>
  <c r="B27" i="7"/>
  <c r="B28" i="7"/>
  <c r="E79" i="8"/>
  <c r="E78" i="8"/>
  <c r="E77" i="8"/>
  <c r="G77" i="8"/>
  <c r="E76" i="8"/>
  <c r="G76" i="8"/>
  <c r="E75" i="8"/>
  <c r="E74" i="8"/>
  <c r="E73" i="8"/>
  <c r="G73" i="8"/>
  <c r="E72" i="8"/>
  <c r="G72" i="8"/>
  <c r="E71" i="8"/>
  <c r="E70" i="8"/>
  <c r="E69" i="8"/>
  <c r="G69" i="8"/>
  <c r="E68" i="8"/>
  <c r="G68" i="8"/>
  <c r="E67" i="8"/>
  <c r="E66" i="8"/>
  <c r="E65" i="8"/>
  <c r="C79" i="8"/>
  <c r="G79" i="8"/>
  <c r="C78" i="8"/>
  <c r="G78" i="8"/>
  <c r="C77" i="8"/>
  <c r="C76" i="8"/>
  <c r="C75" i="8"/>
  <c r="G75" i="8"/>
  <c r="C74" i="8"/>
  <c r="G74" i="8"/>
  <c r="C73" i="8"/>
  <c r="C72" i="8"/>
  <c r="C71" i="8"/>
  <c r="G71" i="8"/>
  <c r="C70" i="8"/>
  <c r="G70" i="8"/>
  <c r="C69" i="8"/>
  <c r="C68" i="8"/>
  <c r="C67" i="8"/>
  <c r="G67" i="8"/>
  <c r="C66" i="8"/>
  <c r="G66" i="8"/>
  <c r="C65" i="8"/>
  <c r="C81" i="8"/>
  <c r="E58" i="8"/>
  <c r="G58" i="8"/>
  <c r="I93" i="8" s="1"/>
  <c r="K93" i="8" s="1"/>
  <c r="J15" i="2"/>
  <c r="J16" i="2"/>
  <c r="J17" i="2"/>
  <c r="J31" i="2"/>
  <c r="J18" i="2"/>
  <c r="J19" i="2"/>
  <c r="J20" i="2"/>
  <c r="J21" i="2"/>
  <c r="J22" i="2"/>
  <c r="J23" i="2"/>
  <c r="J24" i="2"/>
  <c r="J25" i="2"/>
  <c r="J26" i="2"/>
  <c r="J27" i="2"/>
  <c r="J28" i="2"/>
  <c r="J29" i="2"/>
  <c r="D31" i="2"/>
  <c r="E30" i="1"/>
  <c r="B7" i="2"/>
  <c r="G7" i="2"/>
  <c r="E50" i="1"/>
  <c r="D7" i="2"/>
  <c r="E69" i="1"/>
  <c r="G69" i="1"/>
  <c r="E70" i="1"/>
  <c r="G70" i="1"/>
  <c r="J70" i="1"/>
  <c r="E71" i="1"/>
  <c r="J71" i="1"/>
  <c r="G71" i="1"/>
  <c r="E72" i="1"/>
  <c r="J72" i="1"/>
  <c r="G72" i="1"/>
  <c r="E73" i="1"/>
  <c r="G73" i="1"/>
  <c r="J73" i="1"/>
  <c r="E74" i="1"/>
  <c r="J74" i="1"/>
  <c r="G74" i="1"/>
  <c r="E75" i="1"/>
  <c r="J75" i="1"/>
  <c r="G75" i="1"/>
  <c r="E76" i="1"/>
  <c r="G76" i="1"/>
  <c r="J76" i="1"/>
  <c r="E77" i="1"/>
  <c r="G77" i="1"/>
  <c r="J77" i="1"/>
  <c r="E78" i="1"/>
  <c r="G78" i="1"/>
  <c r="J78" i="1"/>
  <c r="E79" i="1"/>
  <c r="J79" i="1"/>
  <c r="G79" i="1"/>
  <c r="E80" i="1"/>
  <c r="J80" i="1"/>
  <c r="G80" i="1"/>
  <c r="E81" i="1"/>
  <c r="G81" i="1"/>
  <c r="J81" i="1"/>
  <c r="E82" i="1"/>
  <c r="J82" i="1"/>
  <c r="G82" i="1"/>
  <c r="E83" i="1"/>
  <c r="J83" i="1"/>
  <c r="G83" i="1"/>
  <c r="C60" i="1"/>
  <c r="J69" i="1"/>
  <c r="J85" i="1"/>
  <c r="E60" i="1"/>
  <c r="H60" i="1"/>
  <c r="I97" i="1"/>
  <c r="G65" i="8"/>
  <c r="G81" i="8"/>
  <c r="G86" i="8"/>
  <c r="C93" i="8"/>
  <c r="E85" i="1"/>
  <c r="J90" i="1"/>
  <c r="K97" i="1"/>
</calcChain>
</file>

<file path=xl/sharedStrings.xml><?xml version="1.0" encoding="utf-8"?>
<sst xmlns="http://schemas.openxmlformats.org/spreadsheetml/2006/main" count="430" uniqueCount="133">
  <si>
    <t>Reporting Period - Beginning Date</t>
  </si>
  <si>
    <t>Reporting Period - Ending Date</t>
  </si>
  <si>
    <t>Box A</t>
  </si>
  <si>
    <t>.00</t>
  </si>
  <si>
    <t>Box B</t>
  </si>
  <si>
    <t>Box C</t>
  </si>
  <si>
    <t>Box D</t>
  </si>
  <si>
    <t>Box E</t>
  </si>
  <si>
    <t>Box F</t>
  </si>
  <si>
    <t>Small LON1</t>
  </si>
  <si>
    <t>units</t>
  </si>
  <si>
    <t>Small LON5</t>
  </si>
  <si>
    <t>Small LON8</t>
  </si>
  <si>
    <t>Small LON6</t>
  </si>
  <si>
    <t>Small LON9</t>
  </si>
  <si>
    <t>Medium LON1</t>
  </si>
  <si>
    <t>Medium LON5</t>
  </si>
  <si>
    <t>Medium LON8</t>
  </si>
  <si>
    <t>Medium LON6</t>
  </si>
  <si>
    <t>Medium LON9</t>
  </si>
  <si>
    <t>Large LON1</t>
  </si>
  <si>
    <t>Large LON5</t>
  </si>
  <si>
    <t>Large LON8</t>
  </si>
  <si>
    <t>Large LON6</t>
  </si>
  <si>
    <t>Large LON9</t>
  </si>
  <si>
    <t>/</t>
  </si>
  <si>
    <t>=</t>
  </si>
  <si>
    <t>Column A</t>
  </si>
  <si>
    <t>Column B</t>
  </si>
  <si>
    <t>Column C</t>
  </si>
  <si>
    <t>Facility Size &amp; Level</t>
  </si>
  <si>
    <t>X</t>
  </si>
  <si>
    <t>Box CC</t>
  </si>
  <si>
    <t>Total</t>
  </si>
  <si>
    <t>Column D</t>
  </si>
  <si>
    <t>Average Attendant Rate</t>
  </si>
  <si>
    <t>Spending Req. Percent</t>
  </si>
  <si>
    <t>Required
Attendant
Spending</t>
  </si>
  <si>
    <t>Current
Attendant
Spending</t>
  </si>
  <si>
    <t>From Box BB</t>
  </si>
  <si>
    <t>From Box K</t>
  </si>
  <si>
    <t>* The numbers presented above are limited to the Residential Attendant Compensation Rate Component of the total ICF/MR payment rate.  ICF/MR total payment rates are available on the HHSC Rate Analysis website at 'www.hhsc.state.tx.us/medicaid/programs/rad/Mhmr/Hcs.html.</t>
  </si>
  <si>
    <t>Day Hab Attendants</t>
  </si>
  <si>
    <t>Total Day Hab Attendant Cost</t>
  </si>
  <si>
    <t xml:space="preserve">                       Calculate average day hab attendant cost per unit of service during your selected reporting period.</t>
  </si>
  <si>
    <t>Day Hab Attendant Cost per Unit of Service</t>
  </si>
  <si>
    <t>Box DD1</t>
  </si>
  <si>
    <t>Box EE1</t>
  </si>
  <si>
    <t>Estimated Recoupment per Unit of Service</t>
  </si>
  <si>
    <t>ICF/IID Units of Service</t>
  </si>
  <si>
    <t>Total ICF/IID Units of Service</t>
  </si>
  <si>
    <t>ICF/IID Units
of Service</t>
  </si>
  <si>
    <t xml:space="preserve">FICA &amp; Medicare             </t>
  </si>
  <si>
    <t xml:space="preserve">State and Federal Unemployment  </t>
  </si>
  <si>
    <t xml:space="preserve">Insurance Premiums       </t>
  </si>
  <si>
    <t xml:space="preserve">Paid Claims                    </t>
  </si>
  <si>
    <t xml:space="preserve">Health Insurance            </t>
  </si>
  <si>
    <t xml:space="preserve">Life Insurance                </t>
  </si>
  <si>
    <t xml:space="preserve">Other Benefits               </t>
  </si>
  <si>
    <t xml:space="preserve">Mileage Reimbursement     </t>
  </si>
  <si>
    <t xml:space="preserve">Payroll Taxes            </t>
  </si>
  <si>
    <t>Workers' Compensation</t>
  </si>
  <si>
    <t>Employee Benefits</t>
  </si>
  <si>
    <t>Day Hab Attendant Contract Labor &amp; 3rd-Party Contract</t>
  </si>
  <si>
    <t xml:space="preserve">ICF/IID Units of Service
</t>
  </si>
  <si>
    <r>
      <t xml:space="preserve">Day Hab Attendant Rate Component
  </t>
    </r>
    <r>
      <rPr>
        <b/>
        <sz val="11"/>
        <rFont val="Arial"/>
        <family val="2"/>
      </rPr>
      <t>Level __</t>
    </r>
  </si>
  <si>
    <t>ICF/IID Day Habilitation (Day Hab) Services - Worksheet B (cont.)
Calculate average day hab attendant rate component participating at assigned level
NOTE:  Attendant = Direct Care Trainer / Job Coach
Fiscal Year  2020
Period: 1/1/2019 - 8/31/2019</t>
  </si>
  <si>
    <t xml:space="preserve"> Enter day hab attendant costs and units of service during your selected reporting period.</t>
  </si>
  <si>
    <t xml:space="preserve">                      </t>
  </si>
  <si>
    <t xml:space="preserve"> Calculate average day hab attendant cost per unit of service during your selected reporting period.</t>
  </si>
  <si>
    <t xml:space="preserve">Day Hab Attendant &amp; Drivers Wages </t>
  </si>
  <si>
    <t>Choose Your Day Hab Attendant Rate Component Level -- HERE --</t>
  </si>
  <si>
    <t>Level</t>
  </si>
  <si>
    <t>Medicaid Revenue</t>
  </si>
  <si>
    <r>
      <t xml:space="preserve">      </t>
    </r>
    <r>
      <rPr>
        <b/>
        <sz val="11"/>
        <rFont val="Arial"/>
        <family val="2"/>
      </rPr>
      <t xml:space="preserve">       </t>
    </r>
  </si>
  <si>
    <t>* Level 0 = Non-Participant</t>
  </si>
  <si>
    <t>* The numbers presented above are limited to the Residential Attendant Compensation Rate Component of the total ICF/IID payment rate.  ICF/IID total payment rates are effective September 1, 2015 and are available on the HHSC Rate Analysis website at https://rad.hhs.texas.gov/long-term-services-supports/intermediate-care-facilities-individuals-intellectual-disability-or.</t>
  </si>
  <si>
    <t>Enter residential attendant costs and units of service during your selected reporting period.</t>
  </si>
  <si>
    <t xml:space="preserve">Payroll Taxes  </t>
  </si>
  <si>
    <t>Total Residential Attendant Cost</t>
  </si>
  <si>
    <t xml:space="preserve">Small LON1              </t>
  </si>
  <si>
    <t xml:space="preserve">Small LON5              </t>
  </si>
  <si>
    <t xml:space="preserve">Small LON8              </t>
  </si>
  <si>
    <t xml:space="preserve">Small LON6              </t>
  </si>
  <si>
    <t xml:space="preserve">Small LON9              </t>
  </si>
  <si>
    <t xml:space="preserve">Medium LON1          </t>
  </si>
  <si>
    <t xml:space="preserve">Medium LON5          </t>
  </si>
  <si>
    <t xml:space="preserve">Medium LON8          </t>
  </si>
  <si>
    <t xml:space="preserve">Medium LON6          </t>
  </si>
  <si>
    <t xml:space="preserve">Medium LON9          </t>
  </si>
  <si>
    <t xml:space="preserve">Large LON1             </t>
  </si>
  <si>
    <t xml:space="preserve">Large LON5             </t>
  </si>
  <si>
    <t xml:space="preserve">Large LON8             </t>
  </si>
  <si>
    <t xml:space="preserve">Large LON6             </t>
  </si>
  <si>
    <t xml:space="preserve">Large LON9             </t>
  </si>
  <si>
    <t xml:space="preserve">Total Units of Service      </t>
  </si>
  <si>
    <t>Insurance Premiums</t>
  </si>
  <si>
    <t>Paid Claims</t>
  </si>
  <si>
    <t>Health Insurance</t>
  </si>
  <si>
    <t>Life Insurance</t>
  </si>
  <si>
    <t>Other Benefits</t>
  </si>
  <si>
    <t>FICA &amp; Medicare</t>
  </si>
  <si>
    <t>State and Federal Unemployment</t>
  </si>
  <si>
    <t>Residential Attendants Cost Only</t>
  </si>
  <si>
    <t>Mileage Reimbursement</t>
  </si>
  <si>
    <t>Residential Attendant Contract Labor</t>
  </si>
  <si>
    <t>ICF/IID Units of Service ** Medicaid Units Only**</t>
  </si>
  <si>
    <t>Residential Attendant Wages (including drivers &amp; med aides)</t>
  </si>
  <si>
    <t>Units
of Service</t>
  </si>
  <si>
    <t>Residential Attendant Cost per Unit of Service</t>
  </si>
  <si>
    <t xml:space="preserve">                    Calculate average residential attendant cost per unit of service during your selected reporting period</t>
  </si>
  <si>
    <t>1/1/2020 - 12/31/2020 (Only Include the months from your reporting period)</t>
  </si>
  <si>
    <t>Sum Boxes</t>
  </si>
  <si>
    <t>From Box A</t>
  </si>
  <si>
    <t>From Box B</t>
  </si>
  <si>
    <t>From Box F</t>
  </si>
  <si>
    <t>From Box C</t>
  </si>
  <si>
    <t>Column B minus Column C</t>
  </si>
  <si>
    <t>Column C minus Column E</t>
  </si>
  <si>
    <t>Things to consider when making your participation decision</t>
  </si>
  <si>
    <t xml:space="preserve">Compare your attendant cost per unit of service with the attendant rate component and the required attendant spending for each enhancement level.  At which enhancement level is your attendant cost per unit of service most comparable? </t>
  </si>
  <si>
    <t xml:space="preserve">At which level of enhancement will you feel most comfortable, taking into consideration recoupment for failure to meet spending requirements? </t>
  </si>
  <si>
    <t>Consider the impact of reduced turnover (due to paying higher wages) on your recruiting and training expenses.</t>
  </si>
  <si>
    <t>Consider the impact of paying higher wages on the quality of care you deliver to your clients.</t>
  </si>
  <si>
    <t>Consider whether any improvements in the quality of care you deliver would lead more clients to chose your agency to provide their services, thus leading to a higher utilization rate (i.e., more units of service) for your agency.</t>
  </si>
  <si>
    <t>Consider your total operational costs against the total rate to determine your ability to meet the attendant spending requirements.</t>
  </si>
  <si>
    <t>NOTE:  The accuracy of all figures calculated on these worksheets is dependent upon the accuracy of the data entered and the accuracy of your mathematical calculations.  If the data entered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</si>
  <si>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Estimated Average Day Habilitation
Attendant Rate Component Per Unit of service
(Box E/Box D)</t>
  </si>
  <si>
    <t>Estimated Average Day Residential
Attendant Rate Component Per Unit of service
(Box E/Box D)</t>
  </si>
  <si>
    <t>ICF/IID Residential Services
Worksheet  - Enrollment Year 2021
NOTE:  Attendants are defined in the Worksheet Instructions</t>
  </si>
  <si>
    <t>ICF/IID Day Habilitation (Day Hab) Services - 
Day Hab Attendant Compensation Daily Payment Rate                                                                                                                                                                   *Effective September 1, 2020</t>
  </si>
  <si>
    <t>ICF/IID Residential Services Payment Rate -                                                                                                                                                                             Residential Attendant Compensation Daily Payment Rate                                                                                                                                                         *Effective September 1, 2020</t>
  </si>
  <si>
    <t>ICF/IID Day Habilitation (Day Hab) Services
Worksheet - Enrollment Year 2022
NOTE:  Attendant = Direct Care Trainer / Job Coach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</si>
</sst>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0."/>
    <numFmt numFmtId="165" formatCode="&quot;$&quot;#,##0.00"/>
    <numFmt numFmtId="166" formatCode="0.00_)"/>
    <numFmt numFmtId="167" formatCode="&quot;$&quot;#,##0"/>
  </numFmts>
  <fonts count="23"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8"/>
      <name val="Arial"/>
      <family val="2"/>
    </font>
    <font>
      <sz val="14"/>
      <name val="Arial"/>
      <family val="2"/>
    </font>
    <font>
      <sz val="12"/>
      <name val="Arial"/>
      <family val="2"/>
    </font>
    <font>
      <sz val="10"/>
      <name val="Arial"/>
      <family val="2"/>
    </font>
    <font>
      <vertAlign val="subscript"/>
      <sz val="10"/>
      <name val="Arial"/>
      <family val="2"/>
    </font>
    <font>
      <sz val="9"/>
      <name val="Arial"/>
      <family val="2"/>
    </font>
    <font>
      <sz val="11"/>
      <name val="Arial"/>
      <family val="2"/>
    </font>
    <font>
      <vertAlign val="superscript"/>
      <sz val="8"/>
      <name val="Arial"/>
      <family val="2"/>
    </font>
    <font>
      <vertAlign val="superscript"/>
      <sz val="10"/>
      <name val="Arial"/>
      <family val="2"/>
    </font>
    <font>
      <b/>
      <sz val="11"/>
      <name val="Arial"/>
      <family val="2"/>
    </font>
    <font>
      <vertAlign val="superscript"/>
      <sz val="11"/>
      <name val="Arial"/>
      <family val="2"/>
    </font>
    <font>
      <b/>
      <sz val="13"/>
      <name val="Arial"/>
      <family val="2"/>
    </font>
    <font>
      <vertAlign val="subscript"/>
      <sz val="11"/>
      <name val="Arial"/>
      <family val="2"/>
    </font>
    <font>
      <b/>
      <sz val="10"/>
      <name val="Arial"/>
      <family val="2"/>
    </font>
    <font>
      <vertAlign val="subscript"/>
      <sz val="12"/>
      <name val="Arial"/>
      <family val="2"/>
    </font>
    <font>
      <u/>
      <sz val="12"/>
      <name val="Arial"/>
      <family val="2"/>
    </font>
  </fonts>
  <fills count="10">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164" fontId="2" fillId="2" borderId="1"/>
    <xf numFmtId="0" fontId="3" fillId="0" borderId="0" applyFont="0" applyFill="0"/>
    <xf numFmtId="44" fontId="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166" fontId="6" fillId="0" borderId="0"/>
    <xf numFmtId="10" fontId="1" fillId="0" borderId="0" applyFont="0" applyFill="0" applyBorder="0" applyAlignment="0" applyProtection="0"/>
  </cellStyleXfs>
  <cellXfs count="277">
    <xf numFmtId="0" fontId="0" fillId="0" borderId="0" xfId="0"/>
    <xf numFmtId="0" fontId="9" fillId="0" borderId="0" xfId="0" applyFont="1" applyBorder="1"/>
    <xf numFmtId="0" fontId="10" fillId="0" borderId="3" xfId="0" applyFont="1" applyBorder="1"/>
    <xf numFmtId="0" fontId="10" fillId="0" borderId="0" xfId="0" applyFont="1" applyBorder="1"/>
    <xf numFmtId="0" fontId="10" fillId="0" borderId="4" xfId="0" applyFont="1" applyBorder="1"/>
    <xf numFmtId="0" fontId="10" fillId="0" borderId="5" xfId="0" applyFont="1" applyBorder="1"/>
    <xf numFmtId="0" fontId="10" fillId="0" borderId="6" xfId="0" applyFont="1" applyBorder="1"/>
    <xf numFmtId="0" fontId="10" fillId="0" borderId="7" xfId="0" applyFont="1" applyBorder="1"/>
    <xf numFmtId="0" fontId="10" fillId="0" borderId="0" xfId="0" applyFont="1"/>
    <xf numFmtId="0" fontId="10" fillId="0" borderId="8" xfId="0" applyFont="1" applyBorder="1"/>
    <xf numFmtId="0" fontId="11" fillId="0" borderId="9" xfId="0" applyFont="1" applyBorder="1" applyAlignment="1">
      <alignment horizontal="center"/>
    </xf>
    <xf numFmtId="0" fontId="10" fillId="0" borderId="10" xfId="0" applyFont="1" applyBorder="1"/>
    <xf numFmtId="0" fontId="10" fillId="0" borderId="11" xfId="0" applyFont="1" applyBorder="1"/>
    <xf numFmtId="0" fontId="9" fillId="0" borderId="0" xfId="0" applyFont="1" applyBorder="1" applyAlignment="1">
      <alignment horizontal="center" wrapText="1"/>
    </xf>
    <xf numFmtId="0" fontId="13" fillId="0" borderId="0" xfId="0" applyFont="1" applyBorder="1" applyAlignment="1">
      <alignment vertical="center" wrapText="1"/>
    </xf>
    <xf numFmtId="0" fontId="10" fillId="0" borderId="1" xfId="0" applyFont="1" applyBorder="1"/>
    <xf numFmtId="0" fontId="13" fillId="0" borderId="0" xfId="0" quotePrefix="1" applyFont="1" applyBorder="1" applyAlignment="1">
      <alignment horizontal="center"/>
    </xf>
    <xf numFmtId="165" fontId="13" fillId="0" borderId="12" xfId="0" applyNumberFormat="1" applyFont="1" applyBorder="1"/>
    <xf numFmtId="0" fontId="13" fillId="0" borderId="1" xfId="0" applyFont="1" applyBorder="1"/>
    <xf numFmtId="0" fontId="13" fillId="0" borderId="0" xfId="0" applyFont="1" applyFill="1" applyBorder="1" applyAlignment="1">
      <alignment vertical="center" wrapText="1"/>
    </xf>
    <xf numFmtId="0" fontId="14" fillId="0" borderId="1" xfId="0" applyFont="1" applyBorder="1" applyAlignment="1">
      <alignment vertical="top"/>
    </xf>
    <xf numFmtId="0" fontId="10" fillId="0" borderId="12" xfId="0" applyFont="1" applyBorder="1"/>
    <xf numFmtId="165" fontId="10" fillId="0" borderId="12" xfId="0" applyNumberFormat="1" applyFont="1" applyBorder="1"/>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0" xfId="0" applyFont="1" applyAlignment="1">
      <alignment horizontal="center" wrapText="1"/>
    </xf>
    <xf numFmtId="165" fontId="9" fillId="0" borderId="13" xfId="0" applyNumberFormat="1" applyFont="1" applyBorder="1"/>
    <xf numFmtId="0" fontId="9" fillId="0" borderId="13" xfId="0" applyFont="1" applyBorder="1"/>
    <xf numFmtId="0" fontId="15" fillId="0" borderId="10" xfId="0" applyFont="1" applyBorder="1" applyAlignment="1">
      <alignment horizontal="left" vertical="top"/>
    </xf>
    <xf numFmtId="165" fontId="9" fillId="0" borderId="11" xfId="0" applyNumberFormat="1" applyFont="1" applyBorder="1"/>
    <xf numFmtId="0" fontId="9" fillId="0" borderId="5" xfId="0" applyFont="1" applyBorder="1"/>
    <xf numFmtId="0" fontId="9" fillId="0" borderId="7" xfId="0" applyFont="1" applyBorder="1"/>
    <xf numFmtId="0" fontId="9" fillId="0" borderId="0" xfId="0" applyFont="1" applyBorder="1" applyAlignment="1">
      <alignment vertical="center"/>
    </xf>
    <xf numFmtId="0" fontId="13" fillId="0" borderId="3" xfId="0" applyFont="1" applyBorder="1" applyAlignment="1">
      <alignment vertical="center"/>
    </xf>
    <xf numFmtId="0" fontId="16" fillId="0" borderId="1" xfId="0" applyFont="1" applyBorder="1" applyAlignment="1">
      <alignment vertical="center"/>
    </xf>
    <xf numFmtId="0" fontId="13" fillId="0" borderId="14" xfId="0" applyFont="1" applyBorder="1" applyAlignment="1">
      <alignment vertical="center"/>
    </xf>
    <xf numFmtId="0" fontId="13" fillId="0" borderId="4" xfId="0" applyFont="1" applyBorder="1"/>
    <xf numFmtId="0" fontId="13" fillId="0" borderId="0" xfId="0" applyFont="1" applyBorder="1"/>
    <xf numFmtId="0" fontId="13" fillId="0" borderId="0" xfId="0" applyFont="1"/>
    <xf numFmtId="0" fontId="13" fillId="0" borderId="0" xfId="0" applyFont="1" applyFill="1" applyBorder="1" applyAlignment="1">
      <alignment horizontal="center" vertical="center" wrapText="1"/>
    </xf>
    <xf numFmtId="0" fontId="13" fillId="0" borderId="0" xfId="0" applyFont="1" applyAlignment="1">
      <alignment vertical="center"/>
    </xf>
    <xf numFmtId="0" fontId="13" fillId="0" borderId="3" xfId="0" applyFont="1" applyBorder="1"/>
    <xf numFmtId="0" fontId="13" fillId="0" borderId="2" xfId="0" applyFont="1" applyBorder="1"/>
    <xf numFmtId="0" fontId="13" fillId="0" borderId="1" xfId="0" applyFont="1" applyBorder="1" applyAlignment="1">
      <alignment vertical="center" wrapText="1"/>
    </xf>
    <xf numFmtId="0" fontId="13" fillId="0" borderId="12" xfId="0" quotePrefix="1" applyFont="1" applyBorder="1" applyAlignment="1">
      <alignment horizontal="right" vertical="center"/>
    </xf>
    <xf numFmtId="0" fontId="17" fillId="0" borderId="4" xfId="0" quotePrefix="1" applyFont="1" applyFill="1" applyBorder="1" applyAlignment="1">
      <alignment horizontal="left" vertical="center"/>
    </xf>
    <xf numFmtId="0" fontId="13" fillId="0" borderId="0" xfId="0" applyFont="1" applyFill="1" applyBorder="1" applyAlignment="1">
      <alignment vertical="center"/>
    </xf>
    <xf numFmtId="0" fontId="13" fillId="0" borderId="0" xfId="0" quotePrefix="1" applyFont="1" applyFill="1" applyBorder="1" applyAlignment="1">
      <alignment horizontal="right" vertical="center"/>
    </xf>
    <xf numFmtId="0" fontId="17" fillId="0" borderId="0" xfId="0" quotePrefix="1" applyFont="1" applyFill="1" applyBorder="1" applyAlignment="1">
      <alignment horizontal="left" vertical="center"/>
    </xf>
    <xf numFmtId="0" fontId="13" fillId="0" borderId="2"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vertical="top"/>
    </xf>
    <xf numFmtId="167" fontId="13" fillId="0" borderId="14" xfId="0" applyNumberFormat="1" applyFont="1" applyFill="1" applyBorder="1" applyAlignment="1">
      <alignment vertical="center"/>
    </xf>
    <xf numFmtId="0" fontId="13" fillId="0" borderId="12" xfId="0" applyFont="1" applyFill="1" applyBorder="1" applyAlignment="1">
      <alignment vertical="center"/>
    </xf>
    <xf numFmtId="0" fontId="13" fillId="0" borderId="4" xfId="0" applyFont="1" applyFill="1" applyBorder="1" applyAlignment="1">
      <alignment vertical="center"/>
    </xf>
    <xf numFmtId="0" fontId="13" fillId="0" borderId="15" xfId="0" applyFont="1" applyFill="1" applyBorder="1" applyAlignment="1">
      <alignment vertical="center"/>
    </xf>
    <xf numFmtId="0" fontId="13" fillId="0" borderId="1" xfId="0" applyFont="1" applyBorder="1" applyAlignment="1">
      <alignment vertical="center"/>
    </xf>
    <xf numFmtId="0" fontId="17" fillId="0" borderId="4" xfId="0" quotePrefix="1" applyFont="1" applyFill="1" applyBorder="1" applyAlignment="1">
      <alignment horizontal="left" vertical="center" wrapText="1"/>
    </xf>
    <xf numFmtId="0" fontId="17" fillId="0" borderId="0" xfId="0" quotePrefix="1" applyFont="1" applyFill="1" applyBorder="1" applyAlignment="1">
      <alignment horizontal="left" vertical="center" wrapText="1"/>
    </xf>
    <xf numFmtId="0" fontId="13" fillId="0" borderId="14" xfId="0" applyFont="1" applyFill="1" applyBorder="1" applyAlignment="1">
      <alignment vertical="center"/>
    </xf>
    <xf numFmtId="0" fontId="13" fillId="0" borderId="1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7" fillId="0" borderId="1" xfId="0" quotePrefix="1" applyFont="1" applyFill="1" applyBorder="1" applyAlignment="1" applyProtection="1">
      <alignment horizontal="left" vertical="top" wrapText="1"/>
    </xf>
    <xf numFmtId="167" fontId="13" fillId="0" borderId="14" xfId="0" applyNumberFormat="1" applyFont="1" applyFill="1" applyBorder="1" applyAlignment="1" applyProtection="1">
      <alignment vertical="center"/>
    </xf>
    <xf numFmtId="0" fontId="13" fillId="0" borderId="12" xfId="0" quotePrefix="1" applyFont="1" applyFill="1" applyBorder="1" applyAlignment="1">
      <alignment horizontal="right" vertical="center"/>
    </xf>
    <xf numFmtId="0" fontId="13" fillId="0" borderId="12" xfId="0" applyFont="1" applyBorder="1" applyAlignment="1">
      <alignment vertical="center"/>
    </xf>
    <xf numFmtId="0" fontId="13" fillId="0" borderId="10" xfId="0" applyFont="1" applyFill="1" applyBorder="1" applyAlignment="1">
      <alignment vertical="center"/>
    </xf>
    <xf numFmtId="0" fontId="13" fillId="0" borderId="8" xfId="0" applyFont="1" applyFill="1" applyBorder="1" applyAlignment="1">
      <alignment vertical="center"/>
    </xf>
    <xf numFmtId="0" fontId="17" fillId="0" borderId="14" xfId="0" quotePrefix="1" applyFont="1" applyFill="1" applyBorder="1" applyAlignment="1">
      <alignment horizontal="left" vertical="top" wrapText="1"/>
    </xf>
    <xf numFmtId="0" fontId="13" fillId="0" borderId="3" xfId="0" applyFont="1" applyFill="1" applyBorder="1" applyAlignment="1">
      <alignment vertical="center"/>
    </xf>
    <xf numFmtId="0" fontId="16" fillId="0" borderId="10" xfId="0" applyFont="1" applyBorder="1" applyAlignment="1"/>
    <xf numFmtId="0" fontId="13" fillId="0" borderId="11" xfId="0" applyFont="1" applyFill="1" applyBorder="1" applyAlignment="1">
      <alignment vertical="center"/>
    </xf>
    <xf numFmtId="0" fontId="13" fillId="0" borderId="11" xfId="0" quotePrefix="1" applyFont="1" applyBorder="1" applyAlignment="1">
      <alignment horizontal="right"/>
    </xf>
    <xf numFmtId="0" fontId="13" fillId="0" borderId="0" xfId="0" applyFont="1" applyFill="1" applyAlignment="1">
      <alignment vertical="center"/>
    </xf>
    <xf numFmtId="0" fontId="13" fillId="0" borderId="5" xfId="0" applyFont="1" applyBorder="1" applyAlignment="1">
      <alignment vertical="center"/>
    </xf>
    <xf numFmtId="0" fontId="13" fillId="0" borderId="7" xfId="0" applyFont="1" applyBorder="1" applyAlignment="1">
      <alignment vertical="center"/>
    </xf>
    <xf numFmtId="0" fontId="13" fillId="0" borderId="7" xfId="0" applyFont="1" applyBorder="1" applyAlignment="1"/>
    <xf numFmtId="0" fontId="17" fillId="0" borderId="0" xfId="0" quotePrefix="1" applyFont="1" applyFill="1" applyBorder="1" applyAlignment="1">
      <alignment vertical="center"/>
    </xf>
    <xf numFmtId="0" fontId="13" fillId="0" borderId="0" xfId="0" applyFont="1" applyBorder="1" applyAlignment="1">
      <alignment vertical="center"/>
    </xf>
    <xf numFmtId="0" fontId="13" fillId="0" borderId="4" xfId="0" applyFont="1" applyBorder="1" applyAlignment="1">
      <alignment vertical="center"/>
    </xf>
    <xf numFmtId="0" fontId="13" fillId="0" borderId="15" xfId="0" applyFont="1" applyFill="1" applyBorder="1"/>
    <xf numFmtId="0" fontId="13" fillId="0" borderId="6" xfId="0" applyFont="1" applyBorder="1" applyAlignment="1">
      <alignment vertical="center" wrapText="1"/>
    </xf>
    <xf numFmtId="0" fontId="13" fillId="0" borderId="12" xfId="0" applyFont="1" applyBorder="1" applyAlignment="1">
      <alignment horizontal="right" vertical="center"/>
    </xf>
    <xf numFmtId="0" fontId="13" fillId="0" borderId="0" xfId="0" applyFont="1" applyFill="1" applyBorder="1" applyAlignment="1">
      <alignment horizontal="right" vertical="center"/>
    </xf>
    <xf numFmtId="0" fontId="13" fillId="0" borderId="5" xfId="0" applyFont="1" applyFill="1" applyBorder="1"/>
    <xf numFmtId="0" fontId="17" fillId="0" borderId="10" xfId="0" applyFont="1" applyFill="1" applyBorder="1" applyAlignment="1">
      <alignment horizontal="left" vertical="top"/>
    </xf>
    <xf numFmtId="0" fontId="13" fillId="0" borderId="11" xfId="0" applyFont="1" applyFill="1" applyBorder="1" applyAlignment="1">
      <alignment horizontal="right" vertical="center"/>
    </xf>
    <xf numFmtId="0" fontId="13" fillId="0" borderId="12" xfId="0" applyFont="1" applyBorder="1" applyAlignment="1">
      <alignment horizontal="right"/>
    </xf>
    <xf numFmtId="0" fontId="13" fillId="0" borderId="11" xfId="0" applyFont="1" applyBorder="1" applyAlignment="1">
      <alignment horizontal="right" vertical="center"/>
    </xf>
    <xf numFmtId="0" fontId="13" fillId="0" borderId="4" xfId="0"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17" fillId="0" borderId="0" xfId="0" quotePrefix="1" applyFont="1" applyAlignment="1">
      <alignment horizontal="center"/>
    </xf>
    <xf numFmtId="0" fontId="13" fillId="0" borderId="5" xfId="0" applyFont="1" applyBorder="1"/>
    <xf numFmtId="0" fontId="13" fillId="0" borderId="7" xfId="0" applyFont="1" applyBorder="1" applyAlignment="1">
      <alignment horizontal="center"/>
    </xf>
    <xf numFmtId="0" fontId="1" fillId="0" borderId="0" xfId="0" applyFont="1"/>
    <xf numFmtId="0" fontId="10" fillId="5" borderId="1" xfId="0" applyFont="1" applyFill="1" applyBorder="1"/>
    <xf numFmtId="0" fontId="13" fillId="5" borderId="12" xfId="0" applyFont="1" applyFill="1" applyBorder="1" applyAlignment="1">
      <alignment horizontal="center"/>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6" fillId="0" borderId="0" xfId="0" applyFont="1" applyBorder="1"/>
    <xf numFmtId="42" fontId="13" fillId="0" borderId="12" xfId="0" applyNumberFormat="1" applyFont="1" applyBorder="1" applyAlignment="1">
      <alignment horizontal="right"/>
    </xf>
    <xf numFmtId="0" fontId="0" fillId="0" borderId="2" xfId="0" applyBorder="1"/>
    <xf numFmtId="0" fontId="1" fillId="0" borderId="6" xfId="0" applyFont="1" applyBorder="1"/>
    <xf numFmtId="0" fontId="1" fillId="0" borderId="8" xfId="0" applyFont="1" applyBorder="1"/>
    <xf numFmtId="0" fontId="1" fillId="0" borderId="2" xfId="0" applyFont="1" applyBorder="1" applyAlignment="1">
      <alignment horizontal="center"/>
    </xf>
    <xf numFmtId="0" fontId="1" fillId="0" borderId="2" xfId="0" applyFont="1" applyBorder="1" applyAlignment="1">
      <alignment horizontal="center" wrapText="1"/>
    </xf>
    <xf numFmtId="0" fontId="12" fillId="0" borderId="2" xfId="0" applyFont="1" applyBorder="1" applyAlignment="1">
      <alignment horizontal="center" wrapText="1"/>
    </xf>
    <xf numFmtId="49" fontId="0" fillId="6" borderId="2" xfId="0" applyNumberFormat="1" applyFill="1" applyBorder="1"/>
    <xf numFmtId="49" fontId="0" fillId="7" borderId="2" xfId="0" applyNumberFormat="1" applyFill="1" applyBorder="1"/>
    <xf numFmtId="165" fontId="13" fillId="7" borderId="1" xfId="0" applyNumberFormat="1" applyFont="1" applyFill="1" applyBorder="1" applyAlignment="1">
      <alignment horizontal="right"/>
    </xf>
    <xf numFmtId="0" fontId="13" fillId="7" borderId="12" xfId="0" applyFont="1" applyFill="1" applyBorder="1" applyAlignment="1">
      <alignment horizontal="center"/>
    </xf>
    <xf numFmtId="0" fontId="13" fillId="0" borderId="0" xfId="0" applyFont="1" applyBorder="1" applyAlignment="1">
      <alignment horizontal="center" vertical="center"/>
    </xf>
    <xf numFmtId="0" fontId="13" fillId="0" borderId="10" xfId="0" applyFont="1" applyBorder="1"/>
    <xf numFmtId="0" fontId="13" fillId="0" borderId="8" xfId="0" applyFont="1" applyBorder="1"/>
    <xf numFmtId="0" fontId="13" fillId="0" borderId="8" xfId="0" applyFont="1" applyBorder="1" applyAlignment="1">
      <alignment horizontal="center"/>
    </xf>
    <xf numFmtId="0" fontId="13" fillId="0" borderId="11" xfId="0" applyFont="1" applyBorder="1" applyAlignment="1">
      <alignment horizontal="center"/>
    </xf>
    <xf numFmtId="0" fontId="17" fillId="0" borderId="1" xfId="0" applyFont="1" applyBorder="1" applyAlignment="1">
      <alignment horizontal="left" vertical="top"/>
    </xf>
    <xf numFmtId="0" fontId="17" fillId="0" borderId="1" xfId="0" applyFont="1" applyBorder="1" applyAlignment="1">
      <alignment horizontal="left" vertical="top" wrapText="1"/>
    </xf>
    <xf numFmtId="0" fontId="19" fillId="0" borderId="6" xfId="0" applyFont="1" applyBorder="1" applyAlignment="1">
      <alignment horizontal="center"/>
    </xf>
    <xf numFmtId="0" fontId="13" fillId="0" borderId="6" xfId="0" applyFont="1" applyBorder="1"/>
    <xf numFmtId="0" fontId="13" fillId="0" borderId="6" xfId="0" applyFont="1" applyBorder="1" applyAlignment="1">
      <alignment horizontal="center"/>
    </xf>
    <xf numFmtId="0" fontId="13" fillId="0" borderId="11" xfId="0" applyFont="1" applyBorder="1"/>
    <xf numFmtId="0" fontId="13" fillId="0" borderId="3" xfId="0" applyFont="1" applyBorder="1" applyAlignment="1">
      <alignment horizontal="center" wrapText="1"/>
    </xf>
    <xf numFmtId="0" fontId="13" fillId="0" borderId="0" xfId="0" applyFont="1" applyBorder="1" applyAlignment="1">
      <alignment horizontal="center" wrapText="1"/>
    </xf>
    <xf numFmtId="0" fontId="13" fillId="0" borderId="4" xfId="0" applyFont="1" applyBorder="1" applyAlignment="1">
      <alignment horizontal="center" wrapText="1"/>
    </xf>
    <xf numFmtId="0" fontId="13" fillId="0" borderId="0" xfId="0" applyFont="1" applyAlignment="1">
      <alignment horizontal="center" wrapText="1"/>
    </xf>
    <xf numFmtId="165" fontId="13" fillId="0" borderId="13" xfId="0" applyNumberFormat="1" applyFont="1" applyBorder="1" applyAlignment="1">
      <alignment horizontal="right"/>
    </xf>
    <xf numFmtId="0" fontId="13" fillId="0" borderId="15" xfId="0" quotePrefix="1" applyFont="1" applyBorder="1" applyAlignment="1">
      <alignment horizontal="center" vertical="center"/>
    </xf>
    <xf numFmtId="0" fontId="13" fillId="0" borderId="13" xfId="0" applyFont="1" applyBorder="1"/>
    <xf numFmtId="0" fontId="17" fillId="0" borderId="10" xfId="0" applyFont="1" applyBorder="1" applyAlignment="1">
      <alignment horizontal="left" vertical="top"/>
    </xf>
    <xf numFmtId="165" fontId="13" fillId="0" borderId="11" xfId="0" applyNumberFormat="1" applyFont="1" applyBorder="1"/>
    <xf numFmtId="0" fontId="19" fillId="0" borderId="9" xfId="0" applyFont="1" applyBorder="1" applyAlignment="1">
      <alignment horizontal="center"/>
    </xf>
    <xf numFmtId="0" fontId="13" fillId="0" borderId="15" xfId="0" applyFont="1" applyBorder="1" applyAlignment="1">
      <alignment horizontal="center" vertical="center"/>
    </xf>
    <xf numFmtId="0" fontId="13" fillId="0" borderId="7" xfId="0" applyFont="1" applyBorder="1"/>
    <xf numFmtId="0" fontId="13" fillId="0" borderId="6" xfId="0" applyFont="1" applyBorder="1" applyAlignment="1">
      <alignment horizontal="center" wrapText="1"/>
    </xf>
    <xf numFmtId="0" fontId="13" fillId="7" borderId="1" xfId="0" applyFont="1" applyFill="1" applyBorder="1"/>
    <xf numFmtId="0" fontId="13" fillId="7" borderId="12" xfId="0" applyFont="1" applyFill="1" applyBorder="1" applyAlignment="1">
      <alignment horizontal="right"/>
    </xf>
    <xf numFmtId="165" fontId="13" fillId="0" borderId="1" xfId="0" applyNumberFormat="1" applyFont="1" applyBorder="1"/>
    <xf numFmtId="0" fontId="13" fillId="0" borderId="15" xfId="0" applyFont="1" applyBorder="1"/>
    <xf numFmtId="0" fontId="17" fillId="0" borderId="4" xfId="0" applyFont="1" applyBorder="1" applyAlignment="1">
      <alignment vertical="top"/>
    </xf>
    <xf numFmtId="165" fontId="13" fillId="0" borderId="13" xfId="0" applyNumberFormat="1" applyFont="1" applyBorder="1"/>
    <xf numFmtId="0" fontId="17" fillId="0" borderId="9" xfId="0" applyFont="1" applyBorder="1" applyAlignment="1">
      <alignment vertical="top"/>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20" fillId="8" borderId="2" xfId="0" applyFont="1" applyFill="1" applyBorder="1" applyAlignment="1">
      <alignment horizontal="center"/>
    </xf>
    <xf numFmtId="0" fontId="16" fillId="6" borderId="0" xfId="0" applyFont="1" applyFill="1" applyBorder="1" applyAlignment="1">
      <alignment horizontal="center" vertical="center" wrapText="1"/>
    </xf>
    <xf numFmtId="165" fontId="1" fillId="0" borderId="13" xfId="0" applyNumberFormat="1" applyFont="1" applyBorder="1"/>
    <xf numFmtId="0" fontId="13" fillId="0" borderId="0" xfId="0" applyFont="1" applyFill="1" applyBorder="1" applyAlignment="1">
      <alignment horizontal="center"/>
    </xf>
    <xf numFmtId="44" fontId="9" fillId="0" borderId="0" xfId="3" applyFont="1" applyBorder="1" applyAlignment="1">
      <alignment wrapText="1"/>
    </xf>
    <xf numFmtId="0" fontId="1" fillId="0" borderId="0" xfId="0" applyFont="1" applyFill="1" applyBorder="1" applyAlignment="1">
      <alignment horizontal="center" wrapText="1"/>
    </xf>
    <xf numFmtId="0" fontId="1" fillId="0" borderId="4" xfId="0" applyFont="1" applyBorder="1" applyAlignment="1">
      <alignment horizontal="center" wrapText="1"/>
    </xf>
    <xf numFmtId="0" fontId="13" fillId="0" borderId="2" xfId="0" applyFont="1" applyBorder="1" applyAlignment="1">
      <alignment horizontal="center"/>
    </xf>
    <xf numFmtId="165" fontId="13" fillId="0" borderId="2" xfId="0" applyNumberFormat="1" applyFont="1" applyBorder="1" applyAlignment="1">
      <alignment horizontal="center"/>
    </xf>
    <xf numFmtId="2" fontId="13" fillId="0" borderId="2" xfId="0" applyNumberFormat="1" applyFont="1" applyBorder="1" applyAlignment="1">
      <alignment horizontal="center"/>
    </xf>
    <xf numFmtId="0" fontId="1" fillId="0" borderId="4" xfId="0" applyFont="1" applyBorder="1" applyAlignment="1">
      <alignment wrapText="1"/>
    </xf>
    <xf numFmtId="0" fontId="13" fillId="0" borderId="0" xfId="0" quotePrefix="1" applyFont="1" applyBorder="1" applyAlignment="1">
      <alignment horizontal="center" vertical="center"/>
    </xf>
    <xf numFmtId="44" fontId="0" fillId="0" borderId="2" xfId="3" applyFont="1" applyBorder="1" applyAlignment="1">
      <alignment horizontal="right"/>
    </xf>
    <xf numFmtId="44" fontId="0" fillId="0" borderId="2" xfId="3" applyFont="1" applyBorder="1"/>
    <xf numFmtId="0" fontId="13" fillId="0" borderId="3" xfId="0" applyFont="1" applyBorder="1" applyAlignment="1">
      <alignment horizontal="center"/>
    </xf>
    <xf numFmtId="0" fontId="17" fillId="0" borderId="0" xfId="0" applyFont="1" applyBorder="1" applyAlignment="1">
      <alignment vertical="top"/>
    </xf>
    <xf numFmtId="165" fontId="13" fillId="0" borderId="13" xfId="0" applyNumberFormat="1" applyFont="1" applyBorder="1" applyAlignment="1">
      <alignment horizontal="center"/>
    </xf>
    <xf numFmtId="0" fontId="13" fillId="0" borderId="14" xfId="0" applyFont="1" applyBorder="1" applyAlignment="1">
      <alignment horizontal="center" wrapText="1"/>
    </xf>
    <xf numFmtId="42" fontId="13" fillId="9" borderId="12" xfId="0" applyNumberFormat="1" applyFont="1" applyFill="1" applyBorder="1" applyAlignment="1" applyProtection="1">
      <alignment horizontal="right" vertical="center"/>
      <protection locked="0"/>
    </xf>
    <xf numFmtId="42" fontId="13" fillId="0" borderId="14" xfId="0" applyNumberFormat="1" applyFont="1" applyFill="1" applyBorder="1" applyAlignment="1">
      <alignment vertical="center"/>
    </xf>
    <xf numFmtId="42" fontId="13" fillId="9" borderId="12" xfId="0" applyNumberFormat="1" applyFont="1" applyFill="1" applyBorder="1" applyAlignment="1" applyProtection="1">
      <alignment vertical="center"/>
      <protection locked="0"/>
    </xf>
    <xf numFmtId="42" fontId="13" fillId="0" borderId="14" xfId="0" applyNumberFormat="1" applyFont="1" applyFill="1" applyBorder="1" applyAlignment="1" applyProtection="1">
      <alignment vertical="center"/>
    </xf>
    <xf numFmtId="0" fontId="13" fillId="9" borderId="12" xfId="0" applyFont="1" applyFill="1" applyBorder="1" applyAlignment="1" applyProtection="1">
      <alignment vertical="center"/>
      <protection locked="0"/>
    </xf>
    <xf numFmtId="4" fontId="13" fillId="0" borderId="13" xfId="0" applyNumberFormat="1" applyFont="1" applyBorder="1" applyAlignment="1">
      <alignment horizontal="center"/>
    </xf>
    <xf numFmtId="44" fontId="13" fillId="0" borderId="13" xfId="0" applyNumberFormat="1" applyFont="1" applyBorder="1" applyAlignment="1">
      <alignment horizontal="center"/>
    </xf>
    <xf numFmtId="165" fontId="13" fillId="0" borderId="4" xfId="0" applyNumberFormat="1" applyFont="1" applyBorder="1"/>
    <xf numFmtId="0" fontId="13" fillId="0" borderId="8" xfId="0" applyFont="1" applyBorder="1" applyAlignment="1">
      <alignment wrapText="1"/>
    </xf>
    <xf numFmtId="0" fontId="13" fillId="0" borderId="14" xfId="0" applyFont="1" applyBorder="1" applyAlignment="1">
      <alignment horizontal="center"/>
    </xf>
    <xf numFmtId="44" fontId="13" fillId="0" borderId="2" xfId="0" applyNumberFormat="1" applyFont="1" applyBorder="1"/>
    <xf numFmtId="44" fontId="13" fillId="0" borderId="13" xfId="0" applyNumberFormat="1" applyFont="1" applyBorder="1"/>
    <xf numFmtId="0" fontId="13" fillId="0" borderId="15" xfId="0" applyFont="1" applyFill="1" applyBorder="1" applyAlignment="1">
      <alignment horizontal="center" vertical="center" wrapText="1"/>
    </xf>
    <xf numFmtId="165" fontId="13" fillId="0" borderId="0" xfId="0" applyNumberFormat="1" applyFont="1" applyBorder="1"/>
    <xf numFmtId="0" fontId="13" fillId="0" borderId="4" xfId="0" applyFont="1" applyFill="1" applyBorder="1" applyAlignment="1">
      <alignment horizontal="center" vertical="center" wrapText="1"/>
    </xf>
    <xf numFmtId="0" fontId="13" fillId="0" borderId="2" xfId="0" applyFont="1" applyBorder="1" applyAlignment="1">
      <alignment horizontal="center" wrapText="1"/>
    </xf>
    <xf numFmtId="0" fontId="13" fillId="0" borderId="4" xfId="0" applyFont="1" applyBorder="1" applyAlignment="1">
      <alignment wrapText="1"/>
    </xf>
    <xf numFmtId="0" fontId="13" fillId="0" borderId="4" xfId="0" applyFont="1" applyBorder="1" applyAlignment="1">
      <alignment horizontal="left" wrapText="1"/>
    </xf>
    <xf numFmtId="0" fontId="0" fillId="0" borderId="12" xfId="0" applyBorder="1"/>
    <xf numFmtId="0" fontId="13" fillId="9" borderId="2" xfId="0" applyFont="1" applyFill="1" applyBorder="1" applyAlignment="1" applyProtection="1">
      <alignment horizontal="center" vertical="center" wrapText="1"/>
      <protection locked="0"/>
    </xf>
    <xf numFmtId="14" fontId="16" fillId="9" borderId="2" xfId="0" applyNumberFormat="1" applyFont="1" applyFill="1" applyBorder="1" applyAlignment="1" applyProtection="1">
      <alignment horizontal="center"/>
      <protection locked="0"/>
    </xf>
    <xf numFmtId="0" fontId="21" fillId="0" borderId="9" xfId="0" applyFont="1" applyBorder="1" applyAlignment="1">
      <alignment horizontal="center"/>
    </xf>
    <xf numFmtId="0" fontId="21" fillId="0" borderId="2" xfId="0" applyFont="1" applyBorder="1" applyAlignment="1">
      <alignment horizontal="center"/>
    </xf>
    <xf numFmtId="0" fontId="9" fillId="0" borderId="10" xfId="0" applyFont="1" applyBorder="1"/>
    <xf numFmtId="0" fontId="9" fillId="0" borderId="8" xfId="0" applyFont="1" applyBorder="1"/>
    <xf numFmtId="0" fontId="9" fillId="0" borderId="11" xfId="0" applyFont="1" applyBorder="1"/>
    <xf numFmtId="0" fontId="9" fillId="0" borderId="3" xfId="0" applyFont="1" applyBorder="1"/>
    <xf numFmtId="0" fontId="22" fillId="0" borderId="0" xfId="0" applyFont="1" applyBorder="1"/>
    <xf numFmtId="0" fontId="9" fillId="0" borderId="4" xfId="0" applyFont="1" applyBorder="1"/>
    <xf numFmtId="0" fontId="9" fillId="0" borderId="3" xfId="0" applyFont="1" applyBorder="1" applyAlignment="1">
      <alignment vertical="top"/>
    </xf>
    <xf numFmtId="0" fontId="9" fillId="0" borderId="0" xfId="0" applyFont="1" applyBorder="1" applyAlignment="1">
      <alignment vertical="top" wrapText="1"/>
    </xf>
    <xf numFmtId="0" fontId="9" fillId="0" borderId="4" xfId="0" applyFont="1" applyBorder="1" applyAlignment="1">
      <alignment vertical="top" wrapText="1"/>
    </xf>
    <xf numFmtId="0" fontId="9" fillId="0" borderId="0" xfId="0" applyFont="1" applyBorder="1" applyAlignment="1">
      <alignment wrapText="1"/>
    </xf>
    <xf numFmtId="0" fontId="9" fillId="0" borderId="4" xfId="0" applyFont="1" applyBorder="1" applyAlignment="1">
      <alignment wrapText="1"/>
    </xf>
    <xf numFmtId="0" fontId="9" fillId="0" borderId="6" xfId="0" applyFont="1" applyBorder="1"/>
    <xf numFmtId="0" fontId="9" fillId="0" borderId="0" xfId="0" applyFont="1"/>
    <xf numFmtId="0" fontId="1" fillId="0" borderId="4" xfId="0" applyFont="1" applyBorder="1" applyAlignment="1">
      <alignment horizontal="left" wrapText="1"/>
    </xf>
    <xf numFmtId="0" fontId="1" fillId="0" borderId="7" xfId="0" applyFont="1" applyBorder="1" applyAlignment="1">
      <alignment horizontal="left" wrapText="1"/>
    </xf>
    <xf numFmtId="0" fontId="16" fillId="0" borderId="10" xfId="0" applyFont="1" applyBorder="1" applyAlignment="1">
      <alignment vertical="center"/>
    </xf>
    <xf numFmtId="0" fontId="13" fillId="0" borderId="11" xfId="0" applyFont="1" applyBorder="1" applyAlignment="1">
      <alignment vertical="center"/>
    </xf>
    <xf numFmtId="0" fontId="13" fillId="0" borderId="5" xfId="0" applyFont="1" applyBorder="1" applyAlignment="1">
      <alignment vertical="center"/>
    </xf>
    <xf numFmtId="0" fontId="13" fillId="0" borderId="7" xfId="0" applyFont="1" applyBorder="1" applyAlignment="1">
      <alignment vertical="center"/>
    </xf>
    <xf numFmtId="0" fontId="8" fillId="0" borderId="1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xf>
    <xf numFmtId="0" fontId="13" fillId="0" borderId="4" xfId="0" applyFont="1" applyBorder="1" applyAlignment="1">
      <alignment horizontal="center"/>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3" fillId="0" borderId="5" xfId="0" applyFont="1" applyBorder="1" applyAlignment="1"/>
    <xf numFmtId="0" fontId="0" fillId="0" borderId="7" xfId="0" applyBorder="1" applyAlignment="1"/>
    <xf numFmtId="0" fontId="9" fillId="6" borderId="10" xfId="0" applyFont="1" applyFill="1" applyBorder="1" applyAlignment="1">
      <alignment vertical="center" wrapText="1"/>
    </xf>
    <xf numFmtId="0" fontId="9" fillId="6" borderId="8" xfId="0" applyFont="1" applyFill="1" applyBorder="1" applyAlignment="1">
      <alignment vertical="center"/>
    </xf>
    <xf numFmtId="0" fontId="9" fillId="6" borderId="11" xfId="0" applyFont="1" applyFill="1" applyBorder="1" applyAlignment="1">
      <alignment vertical="center"/>
    </xf>
    <xf numFmtId="0" fontId="9" fillId="6" borderId="3" xfId="0" applyFont="1" applyFill="1" applyBorder="1" applyAlignment="1">
      <alignment vertical="center"/>
    </xf>
    <xf numFmtId="0" fontId="9" fillId="6" borderId="0" xfId="0" applyFont="1" applyFill="1" applyBorder="1" applyAlignment="1">
      <alignment vertical="center"/>
    </xf>
    <xf numFmtId="0" fontId="9" fillId="6" borderId="4" xfId="0" applyFont="1" applyFill="1" applyBorder="1" applyAlignment="1">
      <alignment vertical="center"/>
    </xf>
    <xf numFmtId="0" fontId="9" fillId="6" borderId="5" xfId="0" applyFont="1" applyFill="1" applyBorder="1" applyAlignment="1">
      <alignment vertical="center"/>
    </xf>
    <xf numFmtId="0" fontId="9" fillId="6" borderId="6" xfId="0" applyFont="1" applyFill="1" applyBorder="1" applyAlignment="1">
      <alignment vertical="center"/>
    </xf>
    <xf numFmtId="0" fontId="9" fillId="6" borderId="7" xfId="0" applyFont="1" applyFill="1" applyBorder="1" applyAlignment="1">
      <alignment vertical="center"/>
    </xf>
    <xf numFmtId="0" fontId="9" fillId="0" borderId="0" xfId="0" applyFont="1" applyBorder="1" applyAlignment="1">
      <alignment vertical="top" wrapText="1"/>
    </xf>
    <xf numFmtId="0" fontId="9" fillId="0" borderId="4" xfId="0" applyFont="1" applyBorder="1" applyAlignment="1">
      <alignment vertical="top" wrapText="1"/>
    </xf>
    <xf numFmtId="0" fontId="16" fillId="0" borderId="10" xfId="0" applyFont="1" applyBorder="1" applyAlignment="1"/>
    <xf numFmtId="0" fontId="13" fillId="0" borderId="11" xfId="0" applyFont="1" applyBorder="1" applyAlignment="1"/>
    <xf numFmtId="0" fontId="13" fillId="0" borderId="7" xfId="0" applyFont="1" applyBorder="1" applyAlignment="1"/>
    <xf numFmtId="0" fontId="13" fillId="0" borderId="1" xfId="0" applyFont="1" applyFill="1" applyBorder="1" applyAlignment="1">
      <alignment vertical="center"/>
    </xf>
    <xf numFmtId="0" fontId="13" fillId="0" borderId="12" xfId="0" applyFont="1" applyBorder="1" applyAlignment="1">
      <alignment vertical="center"/>
    </xf>
    <xf numFmtId="0" fontId="16" fillId="0" borderId="1" xfId="0" applyFont="1" applyBorder="1" applyAlignment="1">
      <alignment vertical="center"/>
    </xf>
    <xf numFmtId="0" fontId="13" fillId="0" borderId="13" xfId="0" applyFont="1" applyFill="1" applyBorder="1" applyAlignment="1">
      <alignment vertical="center" wrapText="1"/>
    </xf>
    <xf numFmtId="0" fontId="13" fillId="0" borderId="15" xfId="0" applyFont="1" applyBorder="1" applyAlignment="1">
      <alignment vertical="center" wrapText="1"/>
    </xf>
    <xf numFmtId="0" fontId="13" fillId="0" borderId="4" xfId="0" applyFont="1" applyBorder="1" applyAlignment="1"/>
    <xf numFmtId="0" fontId="13" fillId="0" borderId="10"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xf numFmtId="0" fontId="13" fillId="0" borderId="0" xfId="0" applyFont="1" applyAlignment="1"/>
    <xf numFmtId="0" fontId="13" fillId="9" borderId="1" xfId="0" applyFont="1" applyFill="1" applyBorder="1" applyAlignment="1" applyProtection="1">
      <alignment vertical="center"/>
      <protection locked="0"/>
    </xf>
    <xf numFmtId="0" fontId="13" fillId="9" borderId="14" xfId="0" applyFont="1" applyFill="1" applyBorder="1" applyAlignment="1" applyProtection="1">
      <protection locked="0"/>
    </xf>
    <xf numFmtId="0" fontId="13" fillId="9" borderId="12" xfId="0" applyFont="1" applyFill="1" applyBorder="1" applyAlignment="1" applyProtection="1">
      <protection locked="0"/>
    </xf>
    <xf numFmtId="0" fontId="13" fillId="0" borderId="1" xfId="0" applyFont="1" applyBorder="1" applyAlignment="1">
      <alignment vertical="center" wrapText="1"/>
    </xf>
    <xf numFmtId="0" fontId="13" fillId="0" borderId="12" xfId="0" applyFont="1" applyBorder="1" applyAlignment="1">
      <alignment vertical="center" wrapText="1"/>
    </xf>
    <xf numFmtId="0" fontId="13" fillId="0" borderId="4" xfId="0" applyFont="1" applyBorder="1" applyAlignment="1">
      <alignment horizontal="left" wrapText="1"/>
    </xf>
    <xf numFmtId="0" fontId="13" fillId="0" borderId="0" xfId="0" applyFont="1" applyBorder="1" applyAlignment="1">
      <alignment horizontal="right"/>
    </xf>
    <xf numFmtId="0" fontId="13" fillId="0" borderId="4" xfId="0" applyFont="1" applyBorder="1" applyAlignment="1">
      <alignment horizontal="right"/>
    </xf>
    <xf numFmtId="0" fontId="13" fillId="0" borderId="0" xfId="0" quotePrefix="1" applyFont="1" applyBorder="1" applyAlignment="1">
      <alignment horizontal="center" vertical="center"/>
    </xf>
    <xf numFmtId="165" fontId="13" fillId="5" borderId="1" xfId="0" applyNumberFormat="1" applyFont="1" applyFill="1" applyBorder="1" applyAlignment="1">
      <alignment horizontal="center"/>
    </xf>
    <xf numFmtId="0" fontId="0" fillId="5" borderId="12" xfId="0" applyFill="1" applyBorder="1" applyAlignment="1">
      <alignment horizontal="center"/>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2" xfId="0" applyBorder="1" applyAlignment="1">
      <alignment wrapText="1"/>
    </xf>
    <xf numFmtId="0" fontId="9" fillId="0" borderId="15" xfId="0" quotePrefix="1" applyFont="1" applyBorder="1" applyAlignment="1">
      <alignment horizontal="center" vertical="center"/>
    </xf>
    <xf numFmtId="0" fontId="10" fillId="0" borderId="15" xfId="0" applyFont="1" applyBorder="1" applyAlignment="1">
      <alignment horizontal="center" vertical="center"/>
    </xf>
    <xf numFmtId="0" fontId="9" fillId="0" borderId="6" xfId="0" applyFont="1" applyBorder="1" applyAlignment="1">
      <alignment horizontal="center" wrapText="1"/>
    </xf>
    <xf numFmtId="0" fontId="10" fillId="0" borderId="6" xfId="0" applyFont="1" applyBorder="1" applyAlignment="1">
      <alignment wrapText="1"/>
    </xf>
    <xf numFmtId="0" fontId="13" fillId="0" borderId="14" xfId="0" applyFont="1" applyBorder="1" applyAlignment="1">
      <alignment horizontal="center" vertical="center" wrapText="1"/>
    </xf>
    <xf numFmtId="0" fontId="12" fillId="0" borderId="14" xfId="0" applyFont="1" applyBorder="1" applyAlignment="1">
      <alignment horizontal="center" vertical="center" wrapText="1"/>
    </xf>
    <xf numFmtId="0" fontId="9" fillId="0" borderId="0" xfId="0" applyFont="1" applyBorder="1" applyAlignment="1">
      <alignment horizontal="center" wrapText="1"/>
    </xf>
    <xf numFmtId="0" fontId="10" fillId="0" borderId="0" xfId="0" applyFont="1" applyBorder="1" applyAlignment="1">
      <alignment horizontal="center" wrapText="1"/>
    </xf>
    <xf numFmtId="0" fontId="13"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4" xfId="0" applyFont="1" applyBorder="1" applyAlignment="1">
      <alignment wrapText="1"/>
    </xf>
    <xf numFmtId="0" fontId="1" fillId="0" borderId="0" xfId="0" applyFont="1" applyFill="1" applyBorder="1" applyAlignment="1">
      <alignment wrapText="1"/>
    </xf>
    <xf numFmtId="0" fontId="0" fillId="0" borderId="0" xfId="0" applyBorder="1" applyAlignment="1">
      <alignment wrapText="1"/>
    </xf>
  </cellXfs>
  <cellStyles count="9">
    <cellStyle name="COSTREPORT" xfId="1" xr:uid="{00000000-0005-0000-0000-000000000000}"/>
    <cellStyle name="cr" xfId="2" xr:uid="{00000000-0005-0000-0000-000001000000}"/>
    <cellStyle name="Currency" xfId="3" builtinId="4"/>
    <cellStyle name="Grey" xfId="4" xr:uid="{00000000-0005-0000-0000-000003000000}"/>
    <cellStyle name="Input [yellow]" xfId="5" xr:uid="{00000000-0005-0000-0000-000004000000}"/>
    <cellStyle name="no dec" xfId="6" xr:uid="{00000000-0005-0000-0000-000005000000}"/>
    <cellStyle name="Normal" xfId="0" builtinId="0"/>
    <cellStyle name="Normal - Style1" xfId="7" xr:uid="{00000000-0005-0000-0000-000007000000}"/>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121920</xdr:colOff>
      <xdr:row>3</xdr:row>
      <xdr:rowOff>68580</xdr:rowOff>
    </xdr:from>
    <xdr:to>
      <xdr:col>2</xdr:col>
      <xdr:colOff>480060</xdr:colOff>
      <xdr:row>5</xdr:row>
      <xdr:rowOff>15240</xdr:rowOff>
    </xdr:to>
    <xdr:grpSp>
      <xdr:nvGrpSpPr>
        <xdr:cNvPr id="1707" name="Group 1">
          <a:extLst>
            <a:ext uri="{FF2B5EF4-FFF2-40B4-BE49-F238E27FC236}">
              <a16:creationId xmlns:a16="http://schemas.microsoft.com/office/drawing/2014/main" id="{4D0FD3CC-D577-4250-9302-9AEE1EF636C0}"/>
            </a:ext>
          </a:extLst>
        </xdr:cNvPr>
        <xdr:cNvGrpSpPr>
          <a:grpSpLocks/>
        </xdr:cNvGrpSpPr>
      </xdr:nvGrpSpPr>
      <xdr:grpSpPr bwMode="auto">
        <a:xfrm>
          <a:off x="121920" y="782955"/>
          <a:ext cx="796290" cy="260985"/>
          <a:chOff x="14" y="101"/>
          <a:chExt cx="91" cy="34"/>
        </a:xfrm>
      </xdr:grpSpPr>
      <xdr:sp macro="" textlink="">
        <xdr:nvSpPr>
          <xdr:cNvPr id="1720" name="Oval 2">
            <a:extLst>
              <a:ext uri="{FF2B5EF4-FFF2-40B4-BE49-F238E27FC236}">
                <a16:creationId xmlns:a16="http://schemas.microsoft.com/office/drawing/2014/main" id="{8241E9EF-B6D1-4769-B25C-7865D605D14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27" name="Text Box 3">
            <a:extLst>
              <a:ext uri="{FF2B5EF4-FFF2-40B4-BE49-F238E27FC236}">
                <a16:creationId xmlns:a16="http://schemas.microsoft.com/office/drawing/2014/main" id="{5D804280-40DC-4210-A229-10FC61FB02B8}"/>
              </a:ext>
            </a:extLst>
          </xdr:cNvPr>
          <xdr:cNvSpPr txBox="1">
            <a:spLocks noChangeArrowheads="1"/>
          </xdr:cNvSpPr>
        </xdr:nvSpPr>
        <xdr:spPr bwMode="auto">
          <a:xfrm>
            <a:off x="25" y="108"/>
            <a:ext cx="70"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129540</xdr:colOff>
      <xdr:row>54</xdr:row>
      <xdr:rowOff>137160</xdr:rowOff>
    </xdr:from>
    <xdr:to>
      <xdr:col>2</xdr:col>
      <xdr:colOff>685800</xdr:colOff>
      <xdr:row>55</xdr:row>
      <xdr:rowOff>99060</xdr:rowOff>
    </xdr:to>
    <xdr:grpSp>
      <xdr:nvGrpSpPr>
        <xdr:cNvPr id="1708" name="Group 1">
          <a:extLst>
            <a:ext uri="{FF2B5EF4-FFF2-40B4-BE49-F238E27FC236}">
              <a16:creationId xmlns:a16="http://schemas.microsoft.com/office/drawing/2014/main" id="{D1B3C8CF-48BC-4C04-B9C3-19DC732FA5B3}"/>
            </a:ext>
          </a:extLst>
        </xdr:cNvPr>
        <xdr:cNvGrpSpPr>
          <a:grpSpLocks/>
        </xdr:cNvGrpSpPr>
      </xdr:nvGrpSpPr>
      <xdr:grpSpPr bwMode="auto">
        <a:xfrm>
          <a:off x="320040" y="10243185"/>
          <a:ext cx="803910" cy="314325"/>
          <a:chOff x="14" y="101"/>
          <a:chExt cx="91" cy="34"/>
        </a:xfrm>
      </xdr:grpSpPr>
      <xdr:sp macro="" textlink="">
        <xdr:nvSpPr>
          <xdr:cNvPr id="1718" name="Oval 2">
            <a:extLst>
              <a:ext uri="{FF2B5EF4-FFF2-40B4-BE49-F238E27FC236}">
                <a16:creationId xmlns:a16="http://schemas.microsoft.com/office/drawing/2014/main" id="{CFD2C0A5-A7CB-41B3-AE9E-DD8E24BED04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3">
            <a:extLst>
              <a:ext uri="{FF2B5EF4-FFF2-40B4-BE49-F238E27FC236}">
                <a16:creationId xmlns:a16="http://schemas.microsoft.com/office/drawing/2014/main" id="{7162C064-F2DF-414D-96B1-F317FCC4A346}"/>
              </a:ext>
            </a:extLst>
          </xdr:cNvPr>
          <xdr:cNvSpPr txBox="1">
            <a:spLocks noChangeArrowheads="1"/>
          </xdr:cNvSpPr>
        </xdr:nvSpPr>
        <xdr:spPr bwMode="auto">
          <a:xfrm>
            <a:off x="25" y="108"/>
            <a:ext cx="70" cy="22"/>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7</xdr:col>
      <xdr:colOff>316865</xdr:colOff>
      <xdr:row>68</xdr:row>
      <xdr:rowOff>9525</xdr:rowOff>
    </xdr:from>
    <xdr:to>
      <xdr:col>7</xdr:col>
      <xdr:colOff>566787</xdr:colOff>
      <xdr:row>72</xdr:row>
      <xdr:rowOff>38100</xdr:rowOff>
    </xdr:to>
    <xdr:sp macro="" textlink="">
      <xdr:nvSpPr>
        <xdr:cNvPr id="2" name="Arrow: Up 1">
          <a:extLst>
            <a:ext uri="{FF2B5EF4-FFF2-40B4-BE49-F238E27FC236}">
              <a16:creationId xmlns:a16="http://schemas.microsoft.com/office/drawing/2014/main" id="{09E54DC8-9DE5-4F87-891D-299087EFCE3C}"/>
            </a:ext>
          </a:extLst>
        </xdr:cNvPr>
        <xdr:cNvSpPr/>
      </xdr:nvSpPr>
      <xdr:spPr>
        <a:xfrm>
          <a:off x="6867525" y="14354175"/>
          <a:ext cx="228600" cy="752475"/>
        </a:xfrm>
        <a:prstGeom prst="up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175260</xdr:colOff>
      <xdr:row>64</xdr:row>
      <xdr:rowOff>144780</xdr:rowOff>
    </xdr:from>
    <xdr:to>
      <xdr:col>2</xdr:col>
      <xdr:colOff>685800</xdr:colOff>
      <xdr:row>66</xdr:row>
      <xdr:rowOff>76200</xdr:rowOff>
    </xdr:to>
    <xdr:grpSp>
      <xdr:nvGrpSpPr>
        <xdr:cNvPr id="1710" name="Group 4">
          <a:extLst>
            <a:ext uri="{FF2B5EF4-FFF2-40B4-BE49-F238E27FC236}">
              <a16:creationId xmlns:a16="http://schemas.microsoft.com/office/drawing/2014/main" id="{B0D1A78D-DD68-43B7-9701-C4D2A7F74F32}"/>
            </a:ext>
          </a:extLst>
        </xdr:cNvPr>
        <xdr:cNvGrpSpPr>
          <a:grpSpLocks/>
        </xdr:cNvGrpSpPr>
      </xdr:nvGrpSpPr>
      <xdr:grpSpPr bwMode="auto">
        <a:xfrm>
          <a:off x="365760" y="13098780"/>
          <a:ext cx="758190" cy="293370"/>
          <a:chOff x="14" y="101"/>
          <a:chExt cx="91" cy="34"/>
        </a:xfrm>
      </xdr:grpSpPr>
      <xdr:sp macro="" textlink="">
        <xdr:nvSpPr>
          <xdr:cNvPr id="1716" name="Oval 5">
            <a:extLst>
              <a:ext uri="{FF2B5EF4-FFF2-40B4-BE49-F238E27FC236}">
                <a16:creationId xmlns:a16="http://schemas.microsoft.com/office/drawing/2014/main" id="{1F30AC32-5C1D-4BED-9AD7-8E0EEB74C777}"/>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3" name="Text Box 6">
            <a:extLst>
              <a:ext uri="{FF2B5EF4-FFF2-40B4-BE49-F238E27FC236}">
                <a16:creationId xmlns:a16="http://schemas.microsoft.com/office/drawing/2014/main" id="{9F5FE737-16C2-424A-8DD7-B3288F027FC3}"/>
              </a:ext>
            </a:extLst>
          </xdr:cNvPr>
          <xdr:cNvSpPr txBox="1">
            <a:spLocks noChangeArrowheads="1"/>
          </xdr:cNvSpPr>
        </xdr:nvSpPr>
        <xdr:spPr bwMode="auto">
          <a:xfrm>
            <a:off x="25" y="108"/>
            <a:ext cx="70"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1</xdr:col>
      <xdr:colOff>243840</xdr:colOff>
      <xdr:row>89</xdr:row>
      <xdr:rowOff>182880</xdr:rowOff>
    </xdr:from>
    <xdr:to>
      <xdr:col>2</xdr:col>
      <xdr:colOff>739140</xdr:colOff>
      <xdr:row>89</xdr:row>
      <xdr:rowOff>464820</xdr:rowOff>
    </xdr:to>
    <xdr:grpSp>
      <xdr:nvGrpSpPr>
        <xdr:cNvPr id="1711" name="Group 4">
          <a:extLst>
            <a:ext uri="{FF2B5EF4-FFF2-40B4-BE49-F238E27FC236}">
              <a16:creationId xmlns:a16="http://schemas.microsoft.com/office/drawing/2014/main" id="{854EDF2B-17DC-4419-8EAE-5ACBE30032D9}"/>
            </a:ext>
          </a:extLst>
        </xdr:cNvPr>
        <xdr:cNvGrpSpPr>
          <a:grpSpLocks/>
        </xdr:cNvGrpSpPr>
      </xdr:nvGrpSpPr>
      <xdr:grpSpPr bwMode="auto">
        <a:xfrm>
          <a:off x="434340" y="18299430"/>
          <a:ext cx="742950" cy="281940"/>
          <a:chOff x="14" y="101"/>
          <a:chExt cx="91" cy="34"/>
        </a:xfrm>
      </xdr:grpSpPr>
      <xdr:sp macro="" textlink="">
        <xdr:nvSpPr>
          <xdr:cNvPr id="1714" name="Oval 5">
            <a:extLst>
              <a:ext uri="{FF2B5EF4-FFF2-40B4-BE49-F238E27FC236}">
                <a16:creationId xmlns:a16="http://schemas.microsoft.com/office/drawing/2014/main" id="{21039725-8EE6-4DEE-AF54-37643D5739E7}"/>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9" name="Text Box 6">
            <a:extLst>
              <a:ext uri="{FF2B5EF4-FFF2-40B4-BE49-F238E27FC236}">
                <a16:creationId xmlns:a16="http://schemas.microsoft.com/office/drawing/2014/main" id="{9FB1004D-2D51-45AC-9ED1-34DACD01D68D}"/>
              </a:ext>
            </a:extLst>
          </xdr:cNvPr>
          <xdr:cNvSpPr txBox="1">
            <a:spLocks noChangeArrowheads="1"/>
          </xdr:cNvSpPr>
        </xdr:nvSpPr>
        <xdr:spPr bwMode="auto">
          <a:xfrm>
            <a:off x="25" y="108"/>
            <a:ext cx="71"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1</xdr:col>
      <xdr:colOff>0</xdr:colOff>
      <xdr:row>93</xdr:row>
      <xdr:rowOff>0</xdr:rowOff>
    </xdr:from>
    <xdr:to>
      <xdr:col>2</xdr:col>
      <xdr:colOff>510540</xdr:colOff>
      <xdr:row>94</xdr:row>
      <xdr:rowOff>99060</xdr:rowOff>
    </xdr:to>
    <xdr:sp macro="" textlink="">
      <xdr:nvSpPr>
        <xdr:cNvPr id="1712" name="Oval 2">
          <a:extLst>
            <a:ext uri="{FF2B5EF4-FFF2-40B4-BE49-F238E27FC236}">
              <a16:creationId xmlns:a16="http://schemas.microsoft.com/office/drawing/2014/main" id="{78BFE8F0-9C58-43CB-8C28-8FBDC8F6E1AF}"/>
            </a:ext>
          </a:extLst>
        </xdr:cNvPr>
        <xdr:cNvSpPr>
          <a:spLocks noChangeArrowheads="1"/>
        </xdr:cNvSpPr>
      </xdr:nvSpPr>
      <xdr:spPr bwMode="auto">
        <a:xfrm>
          <a:off x="198120" y="18813780"/>
          <a:ext cx="762000" cy="274320"/>
        </a:xfrm>
        <a:prstGeom prst="ellipse">
          <a:avLst/>
        </a:prstGeom>
        <a:solidFill>
          <a:srgbClr val="FFCC99"/>
        </a:solidFill>
        <a:ln w="9525">
          <a:solidFill>
            <a:srgbClr val="000000"/>
          </a:solidFill>
          <a:round/>
          <a:headEnd/>
          <a:tailEnd/>
        </a:ln>
      </xdr:spPr>
    </xdr:sp>
    <xdr:clientData/>
  </xdr:twoCellAnchor>
  <xdr:twoCellAnchor>
    <xdr:from>
      <xdr:col>1</xdr:col>
      <xdr:colOff>87630</xdr:colOff>
      <xdr:row>93</xdr:row>
      <xdr:rowOff>48260</xdr:rowOff>
    </xdr:from>
    <xdr:to>
      <xdr:col>2</xdr:col>
      <xdr:colOff>418430</xdr:colOff>
      <xdr:row>94</xdr:row>
      <xdr:rowOff>72270</xdr:rowOff>
    </xdr:to>
    <xdr:sp macro="" textlink="">
      <xdr:nvSpPr>
        <xdr:cNvPr id="48" name="Text Box 3">
          <a:extLst>
            <a:ext uri="{FF2B5EF4-FFF2-40B4-BE49-F238E27FC236}">
              <a16:creationId xmlns:a16="http://schemas.microsoft.com/office/drawing/2014/main" id="{8A2C44E2-7382-47C4-96ED-B5182BC36CC2}"/>
            </a:ext>
          </a:extLst>
        </xdr:cNvPr>
        <xdr:cNvSpPr txBox="1">
          <a:spLocks noChangeArrowheads="1"/>
        </xdr:cNvSpPr>
      </xdr:nvSpPr>
      <xdr:spPr bwMode="auto">
        <a:xfrm>
          <a:off x="285750" y="19326225"/>
          <a:ext cx="571500" cy="19330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a:p>
          <a:pPr algn="ctr"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xdr:colOff>
      <xdr:row>53</xdr:row>
      <xdr:rowOff>15240</xdr:rowOff>
    </xdr:from>
    <xdr:to>
      <xdr:col>1</xdr:col>
      <xdr:colOff>861060</xdr:colOff>
      <xdr:row>54</xdr:row>
      <xdr:rowOff>160020</xdr:rowOff>
    </xdr:to>
    <xdr:grpSp>
      <xdr:nvGrpSpPr>
        <xdr:cNvPr id="8647" name="Group 7">
          <a:extLst>
            <a:ext uri="{FF2B5EF4-FFF2-40B4-BE49-F238E27FC236}">
              <a16:creationId xmlns:a16="http://schemas.microsoft.com/office/drawing/2014/main" id="{A076894C-20DB-4766-9E96-28FFD11870EA}"/>
            </a:ext>
          </a:extLst>
        </xdr:cNvPr>
        <xdr:cNvGrpSpPr>
          <a:grpSpLocks/>
        </xdr:cNvGrpSpPr>
      </xdr:nvGrpSpPr>
      <xdr:grpSpPr bwMode="auto">
        <a:xfrm>
          <a:off x="274320" y="11397615"/>
          <a:ext cx="815340" cy="325755"/>
          <a:chOff x="14" y="101"/>
          <a:chExt cx="91" cy="34"/>
        </a:xfrm>
      </xdr:grpSpPr>
      <xdr:sp macro="" textlink="">
        <xdr:nvSpPr>
          <xdr:cNvPr id="8660" name="Oval 8">
            <a:extLst>
              <a:ext uri="{FF2B5EF4-FFF2-40B4-BE49-F238E27FC236}">
                <a16:creationId xmlns:a16="http://schemas.microsoft.com/office/drawing/2014/main" id="{73715CA0-CD76-46BF-8F73-862C4623F37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9">
            <a:extLst>
              <a:ext uri="{FF2B5EF4-FFF2-40B4-BE49-F238E27FC236}">
                <a16:creationId xmlns:a16="http://schemas.microsoft.com/office/drawing/2014/main" id="{B40971E3-B109-4891-91C5-4DF560589C24}"/>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22860</xdr:colOff>
      <xdr:row>62</xdr:row>
      <xdr:rowOff>45720</xdr:rowOff>
    </xdr:from>
    <xdr:to>
      <xdr:col>1</xdr:col>
      <xdr:colOff>830580</xdr:colOff>
      <xdr:row>63</xdr:row>
      <xdr:rowOff>182880</xdr:rowOff>
    </xdr:to>
    <xdr:grpSp>
      <xdr:nvGrpSpPr>
        <xdr:cNvPr id="8648" name="Group 4">
          <a:extLst>
            <a:ext uri="{FF2B5EF4-FFF2-40B4-BE49-F238E27FC236}">
              <a16:creationId xmlns:a16="http://schemas.microsoft.com/office/drawing/2014/main" id="{5941C924-481F-4F75-9002-AD05611B5A0E}"/>
            </a:ext>
          </a:extLst>
        </xdr:cNvPr>
        <xdr:cNvGrpSpPr>
          <a:grpSpLocks/>
        </xdr:cNvGrpSpPr>
      </xdr:nvGrpSpPr>
      <xdr:grpSpPr bwMode="auto">
        <a:xfrm>
          <a:off x="251460" y="13475970"/>
          <a:ext cx="807720" cy="327660"/>
          <a:chOff x="14" y="101"/>
          <a:chExt cx="91" cy="34"/>
        </a:xfrm>
      </xdr:grpSpPr>
      <xdr:sp macro="" textlink="">
        <xdr:nvSpPr>
          <xdr:cNvPr id="8658" name="Oval 5">
            <a:extLst>
              <a:ext uri="{FF2B5EF4-FFF2-40B4-BE49-F238E27FC236}">
                <a16:creationId xmlns:a16="http://schemas.microsoft.com/office/drawing/2014/main" id="{DDE7177F-E69A-4D99-A047-24CD8E01A48A}"/>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2A681A11-4CA4-4454-AECF-4D74502141D6}"/>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5</xdr:col>
      <xdr:colOff>142874</xdr:colOff>
      <xdr:row>59</xdr:row>
      <xdr:rowOff>114300</xdr:rowOff>
    </xdr:from>
    <xdr:to>
      <xdr:col>5</xdr:col>
      <xdr:colOff>439958</xdr:colOff>
      <xdr:row>62</xdr:row>
      <xdr:rowOff>180975</xdr:rowOff>
    </xdr:to>
    <xdr:sp macro="" textlink="">
      <xdr:nvSpPr>
        <xdr:cNvPr id="17" name="Arrow: Down 16">
          <a:extLst>
            <a:ext uri="{FF2B5EF4-FFF2-40B4-BE49-F238E27FC236}">
              <a16:creationId xmlns:a16="http://schemas.microsoft.com/office/drawing/2014/main" id="{07F072AD-CB45-422A-B9DB-2320A501C102}"/>
            </a:ext>
          </a:extLst>
        </xdr:cNvPr>
        <xdr:cNvSpPr/>
      </xdr:nvSpPr>
      <xdr:spPr>
        <a:xfrm>
          <a:off x="5876924" y="13582650"/>
          <a:ext cx="295275" cy="638175"/>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205740</xdr:colOff>
      <xdr:row>84</xdr:row>
      <xdr:rowOff>121920</xdr:rowOff>
    </xdr:from>
    <xdr:to>
      <xdr:col>1</xdr:col>
      <xdr:colOff>982980</xdr:colOff>
      <xdr:row>85</xdr:row>
      <xdr:rowOff>426720</xdr:rowOff>
    </xdr:to>
    <xdr:grpSp>
      <xdr:nvGrpSpPr>
        <xdr:cNvPr id="8650" name="Group 4">
          <a:extLst>
            <a:ext uri="{FF2B5EF4-FFF2-40B4-BE49-F238E27FC236}">
              <a16:creationId xmlns:a16="http://schemas.microsoft.com/office/drawing/2014/main" id="{6CB408F6-B41B-4851-815D-5D6ADF3EAA10}"/>
            </a:ext>
          </a:extLst>
        </xdr:cNvPr>
        <xdr:cNvGrpSpPr>
          <a:grpSpLocks/>
        </xdr:cNvGrpSpPr>
      </xdr:nvGrpSpPr>
      <xdr:grpSpPr bwMode="auto">
        <a:xfrm>
          <a:off x="205740" y="18524220"/>
          <a:ext cx="1005840" cy="485775"/>
          <a:chOff x="14" y="101"/>
          <a:chExt cx="91" cy="34"/>
        </a:xfrm>
      </xdr:grpSpPr>
      <xdr:sp macro="" textlink="">
        <xdr:nvSpPr>
          <xdr:cNvPr id="8656" name="Oval 5">
            <a:extLst>
              <a:ext uri="{FF2B5EF4-FFF2-40B4-BE49-F238E27FC236}">
                <a16:creationId xmlns:a16="http://schemas.microsoft.com/office/drawing/2014/main" id="{81BA6518-4F20-426A-9FA7-A6C3EA7D8275}"/>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9" name="Text Box 6">
            <a:extLst>
              <a:ext uri="{FF2B5EF4-FFF2-40B4-BE49-F238E27FC236}">
                <a16:creationId xmlns:a16="http://schemas.microsoft.com/office/drawing/2014/main" id="{DC60F5C1-7311-4434-B010-86487736E490}"/>
              </a:ext>
            </a:extLst>
          </xdr:cNvPr>
          <xdr:cNvSpPr txBox="1">
            <a:spLocks noChangeArrowheads="1"/>
          </xdr:cNvSpPr>
        </xdr:nvSpPr>
        <xdr:spPr bwMode="auto">
          <a:xfrm>
            <a:off x="29" y="109"/>
            <a:ext cx="66" cy="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1</xdr:col>
      <xdr:colOff>0</xdr:colOff>
      <xdr:row>89</xdr:row>
      <xdr:rowOff>0</xdr:rowOff>
    </xdr:from>
    <xdr:to>
      <xdr:col>1</xdr:col>
      <xdr:colOff>1226820</xdr:colOff>
      <xdr:row>91</xdr:row>
      <xdr:rowOff>30480</xdr:rowOff>
    </xdr:to>
    <xdr:sp macro="" textlink="">
      <xdr:nvSpPr>
        <xdr:cNvPr id="8651" name="Oval 2">
          <a:extLst>
            <a:ext uri="{FF2B5EF4-FFF2-40B4-BE49-F238E27FC236}">
              <a16:creationId xmlns:a16="http://schemas.microsoft.com/office/drawing/2014/main" id="{762CF3CC-21BA-485E-802A-5A8D96EBC8FD}"/>
            </a:ext>
          </a:extLst>
        </xdr:cNvPr>
        <xdr:cNvSpPr>
          <a:spLocks noChangeArrowheads="1"/>
        </xdr:cNvSpPr>
      </xdr:nvSpPr>
      <xdr:spPr bwMode="auto">
        <a:xfrm>
          <a:off x="236220" y="19347180"/>
          <a:ext cx="1089660" cy="381000"/>
        </a:xfrm>
        <a:prstGeom prst="ellipse">
          <a:avLst/>
        </a:prstGeom>
        <a:solidFill>
          <a:srgbClr val="FFCC99"/>
        </a:solidFill>
        <a:ln w="9525">
          <a:solidFill>
            <a:srgbClr val="000000"/>
          </a:solidFill>
          <a:round/>
          <a:headEnd/>
          <a:tailEnd/>
        </a:ln>
      </xdr:spPr>
    </xdr:sp>
    <xdr:clientData/>
  </xdr:twoCellAnchor>
  <xdr:twoCellAnchor>
    <xdr:from>
      <xdr:col>1</xdr:col>
      <xdr:colOff>125730</xdr:colOff>
      <xdr:row>89</xdr:row>
      <xdr:rowOff>116206</xdr:rowOff>
    </xdr:from>
    <xdr:to>
      <xdr:col>1</xdr:col>
      <xdr:colOff>963145</xdr:colOff>
      <xdr:row>90</xdr:row>
      <xdr:rowOff>102018</xdr:rowOff>
    </xdr:to>
    <xdr:sp macro="" textlink="">
      <xdr:nvSpPr>
        <xdr:cNvPr id="33" name="Text Box 3">
          <a:extLst>
            <a:ext uri="{FF2B5EF4-FFF2-40B4-BE49-F238E27FC236}">
              <a16:creationId xmlns:a16="http://schemas.microsoft.com/office/drawing/2014/main" id="{C538EBC3-036A-48C1-B86D-A7C92346DCCE}"/>
            </a:ext>
          </a:extLst>
        </xdr:cNvPr>
        <xdr:cNvSpPr txBox="1">
          <a:spLocks noChangeArrowheads="1"/>
        </xdr:cNvSpPr>
      </xdr:nvSpPr>
      <xdr:spPr bwMode="auto">
        <a:xfrm>
          <a:off x="361950" y="21040726"/>
          <a:ext cx="790575" cy="17145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160020</xdr:colOff>
      <xdr:row>10</xdr:row>
      <xdr:rowOff>53340</xdr:rowOff>
    </xdr:from>
    <xdr:to>
      <xdr:col>1</xdr:col>
      <xdr:colOff>739140</xdr:colOff>
      <xdr:row>12</xdr:row>
      <xdr:rowOff>7620</xdr:rowOff>
    </xdr:to>
    <xdr:grpSp>
      <xdr:nvGrpSpPr>
        <xdr:cNvPr id="8653" name="Group 7">
          <a:extLst>
            <a:ext uri="{FF2B5EF4-FFF2-40B4-BE49-F238E27FC236}">
              <a16:creationId xmlns:a16="http://schemas.microsoft.com/office/drawing/2014/main" id="{5E7B8FD7-706F-46EF-A942-DC46F0EE6DD2}"/>
            </a:ext>
          </a:extLst>
        </xdr:cNvPr>
        <xdr:cNvGrpSpPr>
          <a:grpSpLocks/>
        </xdr:cNvGrpSpPr>
      </xdr:nvGrpSpPr>
      <xdr:grpSpPr bwMode="auto">
        <a:xfrm>
          <a:off x="160020" y="2463165"/>
          <a:ext cx="807720" cy="316230"/>
          <a:chOff x="14" y="101"/>
          <a:chExt cx="91" cy="34"/>
        </a:xfrm>
      </xdr:grpSpPr>
      <xdr:sp macro="" textlink="">
        <xdr:nvSpPr>
          <xdr:cNvPr id="8654" name="Oval 8">
            <a:extLst>
              <a:ext uri="{FF2B5EF4-FFF2-40B4-BE49-F238E27FC236}">
                <a16:creationId xmlns:a16="http://schemas.microsoft.com/office/drawing/2014/main" id="{8D731E0C-C08E-452B-B479-EFB1987D870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1" name="Text Box 9">
            <a:extLst>
              <a:ext uri="{FF2B5EF4-FFF2-40B4-BE49-F238E27FC236}">
                <a16:creationId xmlns:a16="http://schemas.microsoft.com/office/drawing/2014/main" id="{F693E7BA-705B-4CD7-B137-FEF51BF8F11B}"/>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243840</xdr:colOff>
      <xdr:row>2</xdr:row>
      <xdr:rowOff>68580</xdr:rowOff>
    </xdr:from>
    <xdr:to>
      <xdr:col>1</xdr:col>
      <xdr:colOff>792480</xdr:colOff>
      <xdr:row>4</xdr:row>
      <xdr:rowOff>68580</xdr:rowOff>
    </xdr:to>
    <xdr:grpSp>
      <xdr:nvGrpSpPr>
        <xdr:cNvPr id="2421" name="Group 1">
          <a:extLst>
            <a:ext uri="{FF2B5EF4-FFF2-40B4-BE49-F238E27FC236}">
              <a16:creationId xmlns:a16="http://schemas.microsoft.com/office/drawing/2014/main" id="{3B72524E-1D13-4CB7-B386-263C9716C4ED}"/>
            </a:ext>
          </a:extLst>
        </xdr:cNvPr>
        <xdr:cNvGrpSpPr>
          <a:grpSpLocks/>
        </xdr:cNvGrpSpPr>
      </xdr:nvGrpSpPr>
      <xdr:grpSpPr bwMode="auto">
        <a:xfrm>
          <a:off x="243840" y="1257300"/>
          <a:ext cx="815340" cy="335280"/>
          <a:chOff x="14" y="101"/>
          <a:chExt cx="91" cy="34"/>
        </a:xfrm>
      </xdr:grpSpPr>
      <xdr:sp macro="" textlink="">
        <xdr:nvSpPr>
          <xdr:cNvPr id="2425" name="Oval 2">
            <a:extLst>
              <a:ext uri="{FF2B5EF4-FFF2-40B4-BE49-F238E27FC236}">
                <a16:creationId xmlns:a16="http://schemas.microsoft.com/office/drawing/2014/main" id="{6B3BA769-9680-4E62-940B-12E5A70827D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075" name="Text Box 3">
            <a:extLst>
              <a:ext uri="{FF2B5EF4-FFF2-40B4-BE49-F238E27FC236}">
                <a16:creationId xmlns:a16="http://schemas.microsoft.com/office/drawing/2014/main" id="{FF56D4E0-A90C-4BE2-8C9F-59C4E663EF17}"/>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0</xdr:col>
      <xdr:colOff>236220</xdr:colOff>
      <xdr:row>11</xdr:row>
      <xdr:rowOff>7620</xdr:rowOff>
    </xdr:from>
    <xdr:to>
      <xdr:col>1</xdr:col>
      <xdr:colOff>784860</xdr:colOff>
      <xdr:row>12</xdr:row>
      <xdr:rowOff>144780</xdr:rowOff>
    </xdr:to>
    <xdr:grpSp>
      <xdr:nvGrpSpPr>
        <xdr:cNvPr id="2422" name="Group 4">
          <a:extLst>
            <a:ext uri="{FF2B5EF4-FFF2-40B4-BE49-F238E27FC236}">
              <a16:creationId xmlns:a16="http://schemas.microsoft.com/office/drawing/2014/main" id="{C6EE1303-066B-4DE4-A4BE-962F20B23522}"/>
            </a:ext>
          </a:extLst>
        </xdr:cNvPr>
        <xdr:cNvGrpSpPr>
          <a:grpSpLocks/>
        </xdr:cNvGrpSpPr>
      </xdr:nvGrpSpPr>
      <xdr:grpSpPr bwMode="auto">
        <a:xfrm>
          <a:off x="236220" y="2880360"/>
          <a:ext cx="815340" cy="312420"/>
          <a:chOff x="14" y="101"/>
          <a:chExt cx="91" cy="34"/>
        </a:xfrm>
      </xdr:grpSpPr>
      <xdr:sp macro="" textlink="">
        <xdr:nvSpPr>
          <xdr:cNvPr id="2423" name="Oval 5">
            <a:extLst>
              <a:ext uri="{FF2B5EF4-FFF2-40B4-BE49-F238E27FC236}">
                <a16:creationId xmlns:a16="http://schemas.microsoft.com/office/drawing/2014/main" id="{1619BB99-FAB8-463F-B0E3-F0B7CCD9EA6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078" name="Text Box 6">
            <a:extLst>
              <a:ext uri="{FF2B5EF4-FFF2-40B4-BE49-F238E27FC236}">
                <a16:creationId xmlns:a16="http://schemas.microsoft.com/office/drawing/2014/main" id="{C5C9BB65-2276-4D4D-AAE4-2E705297F159}"/>
              </a:ext>
            </a:extLst>
          </xdr:cNvPr>
          <xdr:cNvSpPr txBox="1">
            <a:spLocks noChangeArrowheads="1"/>
          </xdr:cNvSpPr>
        </xdr:nvSpPr>
        <xdr:spPr bwMode="auto">
          <a:xfrm>
            <a:off x="25" y="108"/>
            <a:ext cx="70" cy="22"/>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drawing" Target="../drawings/drawing3.xml"/><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5"/>
  <sheetViews>
    <sheetView tabSelected="1" workbookViewId="0">
      <selection activeCell="C8" sqref="C8"/>
    </sheetView>
  </sheetViews>
  <sheetFormatPr defaultColWidth="9.140625" defaultRowHeight="14.25" x14ac:dyDescent="0.2"/>
  <cols>
    <col min="1" max="1" width="2.85546875" style="38" customWidth="1"/>
    <col min="2" max="2" width="3.7109375" style="38" customWidth="1"/>
    <col min="3" max="3" width="51.140625" style="38" customWidth="1"/>
    <col min="4" max="4" width="5.85546875" style="38" customWidth="1"/>
    <col min="5" max="5" width="13.85546875" style="38" customWidth="1"/>
    <col min="6" max="6" width="5.140625" style="92" customWidth="1"/>
    <col min="7" max="7" width="19.140625" style="92" customWidth="1"/>
    <col min="8" max="8" width="12" style="92" customWidth="1"/>
    <col min="9" max="9" width="10.7109375" style="92" customWidth="1"/>
    <col min="10" max="10" width="12.85546875" style="92" customWidth="1"/>
    <col min="11" max="11" width="19.140625" style="92" customWidth="1"/>
    <col min="12" max="12" width="4.140625" style="92" customWidth="1"/>
    <col min="13" max="13" width="1.7109375" style="92" customWidth="1"/>
    <col min="14" max="14" width="7.7109375" style="92" customWidth="1"/>
    <col min="15" max="16384" width="9.140625" style="38"/>
  </cols>
  <sheetData>
    <row r="1" spans="1:14" s="40" customFormat="1" ht="20.100000000000001" customHeight="1" x14ac:dyDescent="0.2">
      <c r="A1" s="207" t="s">
        <v>132</v>
      </c>
      <c r="B1" s="208"/>
      <c r="C1" s="208"/>
      <c r="D1" s="208"/>
      <c r="E1" s="208"/>
      <c r="F1" s="208"/>
      <c r="G1" s="209"/>
      <c r="H1" s="100"/>
      <c r="I1" s="113"/>
      <c r="J1" s="113"/>
      <c r="K1" s="39"/>
      <c r="L1" s="100"/>
    </row>
    <row r="2" spans="1:14" s="40" customFormat="1" ht="33" customHeight="1" x14ac:dyDescent="0.2">
      <c r="A2" s="210"/>
      <c r="B2" s="211"/>
      <c r="C2" s="211"/>
      <c r="D2" s="211"/>
      <c r="E2" s="211"/>
      <c r="F2" s="211"/>
      <c r="G2" s="212"/>
      <c r="H2" s="100"/>
      <c r="I2" s="113"/>
      <c r="J2" s="113"/>
      <c r="K2" s="39"/>
      <c r="L2" s="100"/>
    </row>
    <row r="3" spans="1:14" s="40" customFormat="1" ht="5.0999999999999996" customHeight="1" x14ac:dyDescent="0.2">
      <c r="B3" s="100"/>
      <c r="C3" s="100"/>
      <c r="D3" s="100"/>
      <c r="E3" s="100"/>
      <c r="F3" s="100"/>
      <c r="G3" s="100"/>
      <c r="H3" s="100"/>
      <c r="I3" s="100"/>
      <c r="J3" s="113"/>
      <c r="K3" s="39"/>
      <c r="L3" s="39"/>
      <c r="M3" s="100"/>
    </row>
    <row r="4" spans="1:14" ht="5.0999999999999996" customHeight="1" x14ac:dyDescent="0.2">
      <c r="A4" s="114"/>
      <c r="B4" s="115"/>
      <c r="C4" s="115"/>
      <c r="D4" s="115"/>
      <c r="E4" s="115"/>
      <c r="F4" s="116"/>
      <c r="G4" s="117"/>
      <c r="H4" s="91"/>
    </row>
    <row r="5" spans="1:14" ht="20.100000000000001" customHeight="1" x14ac:dyDescent="0.2">
      <c r="A5" s="41"/>
      <c r="C5" s="216" t="s">
        <v>74</v>
      </c>
      <c r="D5" s="217"/>
      <c r="E5" s="217"/>
      <c r="F5" s="217"/>
      <c r="G5" s="218"/>
      <c r="N5" s="38"/>
    </row>
    <row r="6" spans="1:14" ht="17.25" customHeight="1" x14ac:dyDescent="0.2">
      <c r="A6" s="41"/>
      <c r="B6" s="79"/>
      <c r="C6" s="37" t="s">
        <v>67</v>
      </c>
      <c r="D6" s="37"/>
      <c r="E6" s="91"/>
      <c r="F6" s="91"/>
      <c r="G6" s="90"/>
      <c r="N6" s="38"/>
    </row>
    <row r="7" spans="1:14" ht="17.25" customHeight="1" x14ac:dyDescent="0.2">
      <c r="A7" s="41"/>
      <c r="B7" s="79"/>
      <c r="C7" s="37"/>
      <c r="D7" s="37"/>
      <c r="E7" s="91"/>
      <c r="F7" s="91"/>
      <c r="G7" s="90"/>
      <c r="N7" s="38"/>
    </row>
    <row r="8" spans="1:14" ht="20.100000000000001" customHeight="1" x14ac:dyDescent="0.25">
      <c r="A8" s="41"/>
      <c r="B8" s="79"/>
      <c r="C8" s="185"/>
      <c r="D8" s="37"/>
      <c r="E8" s="91"/>
      <c r="F8" s="91"/>
      <c r="G8" s="90"/>
      <c r="N8" s="38"/>
    </row>
    <row r="9" spans="1:14" ht="13.15" customHeight="1" x14ac:dyDescent="0.2">
      <c r="A9" s="41"/>
      <c r="B9" s="79"/>
      <c r="C9" s="91" t="s">
        <v>0</v>
      </c>
      <c r="D9" s="37"/>
      <c r="E9" s="91"/>
      <c r="F9" s="91"/>
      <c r="G9" s="90"/>
      <c r="N9" s="38"/>
    </row>
    <row r="10" spans="1:14" ht="5.0999999999999996" customHeight="1" x14ac:dyDescent="0.2">
      <c r="A10" s="41"/>
      <c r="B10" s="79"/>
      <c r="C10" s="37"/>
      <c r="D10" s="37"/>
      <c r="E10" s="91"/>
      <c r="F10" s="91"/>
      <c r="G10" s="90"/>
      <c r="N10" s="38"/>
    </row>
    <row r="11" spans="1:14" ht="20.100000000000001" customHeight="1" x14ac:dyDescent="0.25">
      <c r="A11" s="41"/>
      <c r="B11" s="79"/>
      <c r="C11" s="185"/>
      <c r="D11" s="37"/>
      <c r="E11" s="91"/>
      <c r="F11" s="91"/>
      <c r="G11" s="90"/>
      <c r="N11" s="38"/>
    </row>
    <row r="12" spans="1:14" ht="15" customHeight="1" x14ac:dyDescent="0.2">
      <c r="A12" s="41"/>
      <c r="B12" s="79"/>
      <c r="C12" s="92" t="s">
        <v>1</v>
      </c>
      <c r="D12" s="37"/>
      <c r="E12" s="91"/>
      <c r="F12" s="91"/>
      <c r="G12" s="90"/>
      <c r="N12" s="38"/>
    </row>
    <row r="13" spans="1:14" ht="5.0999999999999996" customHeight="1" x14ac:dyDescent="0.2">
      <c r="A13" s="41"/>
      <c r="B13" s="79"/>
      <c r="C13" s="37"/>
      <c r="D13" s="37"/>
      <c r="E13" s="91"/>
      <c r="F13" s="91"/>
      <c r="G13" s="90"/>
      <c r="N13" s="38"/>
    </row>
    <row r="14" spans="1:14" s="40" customFormat="1" ht="16.5" customHeight="1" x14ac:dyDescent="0.2">
      <c r="A14" s="33"/>
      <c r="B14" s="34" t="s">
        <v>42</v>
      </c>
      <c r="C14" s="35"/>
      <c r="D14" s="213"/>
      <c r="E14" s="214"/>
      <c r="F14" s="215"/>
      <c r="G14" s="36"/>
      <c r="H14" s="37"/>
      <c r="I14" s="38"/>
      <c r="J14" s="38"/>
      <c r="K14" s="38"/>
      <c r="L14" s="38"/>
      <c r="M14" s="38"/>
      <c r="N14" s="38"/>
    </row>
    <row r="15" spans="1:14" ht="30" customHeight="1" x14ac:dyDescent="0.2">
      <c r="A15" s="41"/>
      <c r="B15" s="42"/>
      <c r="C15" s="43" t="s">
        <v>70</v>
      </c>
      <c r="D15" s="118"/>
      <c r="E15" s="165"/>
      <c r="F15" s="44" t="s">
        <v>3</v>
      </c>
      <c r="G15" s="45"/>
      <c r="H15" s="46"/>
      <c r="I15" s="46"/>
      <c r="J15" s="47"/>
      <c r="K15" s="48"/>
      <c r="L15" s="46"/>
      <c r="M15" s="46"/>
      <c r="N15" s="47"/>
    </row>
    <row r="16" spans="1:14" s="40" customFormat="1" ht="16.5" customHeight="1" x14ac:dyDescent="0.2">
      <c r="A16" s="33"/>
      <c r="B16" s="49" t="s">
        <v>60</v>
      </c>
      <c r="C16" s="50"/>
      <c r="D16" s="51"/>
      <c r="E16" s="52"/>
      <c r="F16" s="53"/>
      <c r="G16" s="54"/>
      <c r="H16" s="46"/>
      <c r="I16" s="46"/>
      <c r="J16" s="46"/>
      <c r="K16" s="46"/>
      <c r="L16" s="46"/>
      <c r="M16" s="46"/>
      <c r="N16" s="46"/>
    </row>
    <row r="17" spans="1:14" s="40" customFormat="1" ht="16.5" customHeight="1" x14ac:dyDescent="0.2">
      <c r="A17" s="33"/>
      <c r="B17" s="55"/>
      <c r="C17" s="56" t="s">
        <v>52</v>
      </c>
      <c r="D17" s="118"/>
      <c r="E17" s="165"/>
      <c r="F17" s="44" t="s">
        <v>3</v>
      </c>
      <c r="G17" s="45"/>
      <c r="H17" s="46"/>
      <c r="I17" s="46"/>
      <c r="J17" s="47"/>
      <c r="K17" s="48"/>
      <c r="L17" s="46"/>
      <c r="M17" s="46"/>
      <c r="N17" s="47"/>
    </row>
    <row r="18" spans="1:14" s="40" customFormat="1" ht="16.5" customHeight="1" x14ac:dyDescent="0.2">
      <c r="A18" s="33"/>
      <c r="B18" s="55"/>
      <c r="C18" s="43" t="s">
        <v>53</v>
      </c>
      <c r="D18" s="119"/>
      <c r="E18" s="165"/>
      <c r="F18" s="44" t="s">
        <v>3</v>
      </c>
      <c r="G18" s="57"/>
      <c r="H18" s="46"/>
      <c r="I18" s="46"/>
      <c r="J18" s="47"/>
      <c r="K18" s="58"/>
      <c r="L18" s="46"/>
      <c r="M18" s="46"/>
      <c r="N18" s="47"/>
    </row>
    <row r="19" spans="1:14" s="40" customFormat="1" ht="16.5" customHeight="1" x14ac:dyDescent="0.2">
      <c r="A19" s="33"/>
      <c r="B19" s="50" t="s">
        <v>61</v>
      </c>
      <c r="C19" s="59"/>
      <c r="D19" s="51"/>
      <c r="E19" s="52"/>
      <c r="F19" s="60"/>
      <c r="G19" s="61"/>
      <c r="H19" s="62"/>
      <c r="I19" s="62"/>
      <c r="J19" s="62"/>
      <c r="K19" s="62"/>
      <c r="L19" s="62"/>
      <c r="M19" s="62"/>
      <c r="N19" s="62"/>
    </row>
    <row r="20" spans="1:14" s="40" customFormat="1" ht="16.5" customHeight="1" x14ac:dyDescent="0.2">
      <c r="A20" s="33"/>
      <c r="B20" s="55"/>
      <c r="C20" s="56" t="s">
        <v>54</v>
      </c>
      <c r="D20" s="119"/>
      <c r="E20" s="167"/>
      <c r="F20" s="44" t="s">
        <v>3</v>
      </c>
      <c r="G20" s="57"/>
      <c r="H20" s="46"/>
      <c r="I20" s="46"/>
      <c r="J20" s="47"/>
      <c r="K20" s="58"/>
      <c r="L20" s="46"/>
      <c r="M20" s="46"/>
      <c r="N20" s="47"/>
    </row>
    <row r="21" spans="1:14" s="40" customFormat="1" ht="16.5" customHeight="1" x14ac:dyDescent="0.2">
      <c r="A21" s="33"/>
      <c r="B21" s="55"/>
      <c r="C21" s="56" t="s">
        <v>55</v>
      </c>
      <c r="D21" s="119"/>
      <c r="E21" s="167"/>
      <c r="F21" s="44" t="s">
        <v>3</v>
      </c>
      <c r="G21" s="57"/>
      <c r="H21" s="46"/>
      <c r="I21" s="46"/>
      <c r="J21" s="47"/>
      <c r="K21" s="58"/>
      <c r="L21" s="46"/>
      <c r="M21" s="46"/>
      <c r="N21" s="47"/>
    </row>
    <row r="22" spans="1:14" s="40" customFormat="1" ht="16.5" customHeight="1" x14ac:dyDescent="0.2">
      <c r="A22" s="33"/>
      <c r="B22" s="50" t="s">
        <v>62</v>
      </c>
      <c r="C22" s="59"/>
      <c r="D22" s="51"/>
      <c r="E22" s="52"/>
      <c r="F22" s="60"/>
      <c r="G22" s="61"/>
      <c r="H22" s="62"/>
      <c r="I22" s="62"/>
      <c r="J22" s="62"/>
      <c r="K22" s="62"/>
      <c r="L22" s="62"/>
      <c r="M22" s="62"/>
      <c r="N22" s="62"/>
    </row>
    <row r="23" spans="1:14" s="40" customFormat="1" ht="16.5" customHeight="1" x14ac:dyDescent="0.2">
      <c r="A23" s="33"/>
      <c r="B23" s="55"/>
      <c r="C23" s="56" t="s">
        <v>56</v>
      </c>
      <c r="D23" s="119"/>
      <c r="E23" s="167"/>
      <c r="F23" s="44" t="s">
        <v>3</v>
      </c>
      <c r="G23" s="57"/>
      <c r="H23" s="46"/>
      <c r="I23" s="46"/>
      <c r="J23" s="47"/>
      <c r="K23" s="58"/>
      <c r="L23" s="46"/>
      <c r="M23" s="46"/>
      <c r="N23" s="47"/>
    </row>
    <row r="24" spans="1:14" s="40" customFormat="1" ht="16.5" customHeight="1" x14ac:dyDescent="0.2">
      <c r="A24" s="33"/>
      <c r="B24" s="55"/>
      <c r="C24" s="56" t="s">
        <v>57</v>
      </c>
      <c r="D24" s="119"/>
      <c r="E24" s="167"/>
      <c r="F24" s="44" t="s">
        <v>3</v>
      </c>
      <c r="G24" s="57"/>
      <c r="H24" s="46"/>
      <c r="I24" s="46"/>
      <c r="J24" s="47"/>
      <c r="K24" s="58"/>
      <c r="L24" s="46"/>
      <c r="M24" s="46"/>
      <c r="N24" s="47"/>
    </row>
    <row r="25" spans="1:14" s="40" customFormat="1" ht="16.5" customHeight="1" x14ac:dyDescent="0.2">
      <c r="A25" s="33"/>
      <c r="B25" s="55"/>
      <c r="C25" s="56" t="s">
        <v>58</v>
      </c>
      <c r="D25" s="119"/>
      <c r="E25" s="167"/>
      <c r="F25" s="44" t="s">
        <v>3</v>
      </c>
      <c r="G25" s="57"/>
      <c r="H25" s="46"/>
      <c r="I25" s="46"/>
      <c r="J25" s="47"/>
      <c r="K25" s="58"/>
      <c r="L25" s="46"/>
      <c r="M25" s="46"/>
      <c r="N25" s="47"/>
    </row>
    <row r="26" spans="1:14" s="40" customFormat="1" ht="16.5" customHeight="1" x14ac:dyDescent="0.2">
      <c r="A26" s="33"/>
      <c r="B26" s="50" t="s">
        <v>59</v>
      </c>
      <c r="C26" s="35"/>
      <c r="D26" s="119"/>
      <c r="E26" s="167"/>
      <c r="F26" s="44" t="s">
        <v>3</v>
      </c>
      <c r="G26" s="57"/>
      <c r="H26" s="46"/>
      <c r="I26" s="46"/>
      <c r="J26" s="47"/>
      <c r="K26" s="58"/>
      <c r="L26" s="46"/>
      <c r="M26" s="46"/>
      <c r="N26" s="47"/>
    </row>
    <row r="27" spans="1:14" s="40" customFormat="1" ht="5.0999999999999996" customHeight="1" x14ac:dyDescent="0.2">
      <c r="A27" s="33"/>
      <c r="B27" s="50"/>
      <c r="C27" s="59"/>
      <c r="D27" s="63"/>
      <c r="E27" s="64"/>
      <c r="F27" s="65"/>
      <c r="G27" s="57"/>
      <c r="H27" s="46"/>
      <c r="I27" s="46"/>
      <c r="J27" s="47"/>
      <c r="K27" s="58"/>
      <c r="L27" s="46"/>
      <c r="M27" s="46"/>
      <c r="N27" s="47"/>
    </row>
    <row r="28" spans="1:14" s="40" customFormat="1" ht="16.5" customHeight="1" x14ac:dyDescent="0.2">
      <c r="A28" s="33"/>
      <c r="B28" s="50" t="s">
        <v>63</v>
      </c>
      <c r="C28" s="66"/>
      <c r="D28" s="119"/>
      <c r="E28" s="167"/>
      <c r="F28" s="44" t="s">
        <v>3</v>
      </c>
      <c r="G28" s="57"/>
      <c r="H28" s="46"/>
      <c r="I28" s="46"/>
      <c r="J28" s="47"/>
      <c r="K28" s="58"/>
      <c r="L28" s="46"/>
      <c r="M28" s="46"/>
      <c r="N28" s="47"/>
    </row>
    <row r="29" spans="1:14" s="40" customFormat="1" ht="5.0999999999999996" customHeight="1" x14ac:dyDescent="0.2">
      <c r="A29" s="33"/>
      <c r="B29" s="67"/>
      <c r="C29" s="68"/>
      <c r="D29" s="69"/>
      <c r="E29" s="52"/>
      <c r="F29" s="65"/>
      <c r="G29" s="57"/>
      <c r="H29" s="46"/>
      <c r="I29" s="46"/>
      <c r="J29" s="47"/>
      <c r="K29" s="58"/>
      <c r="L29" s="46"/>
      <c r="M29" s="46"/>
      <c r="N29" s="47"/>
    </row>
    <row r="30" spans="1:14" s="74" customFormat="1" ht="16.5" customHeight="1" x14ac:dyDescent="0.25">
      <c r="A30" s="70"/>
      <c r="B30" s="71" t="s">
        <v>43</v>
      </c>
      <c r="C30" s="72"/>
      <c r="D30" s="118" t="s">
        <v>2</v>
      </c>
      <c r="E30" s="102">
        <f>SUM(E15:E29)</f>
        <v>0</v>
      </c>
      <c r="F30" s="73" t="s">
        <v>3</v>
      </c>
      <c r="G30" s="57"/>
      <c r="H30" s="46"/>
      <c r="I30" s="46"/>
      <c r="J30" s="47"/>
      <c r="K30" s="58"/>
      <c r="L30" s="46"/>
      <c r="M30" s="46"/>
      <c r="N30" s="47"/>
    </row>
    <row r="31" spans="1:14" s="40" customFormat="1" ht="11.25" customHeight="1" x14ac:dyDescent="0.35">
      <c r="A31" s="33"/>
      <c r="B31" s="75"/>
      <c r="C31" s="76"/>
      <c r="D31" s="75"/>
      <c r="E31" s="120" t="s">
        <v>112</v>
      </c>
      <c r="F31" s="77"/>
      <c r="G31" s="45"/>
      <c r="H31" s="37"/>
      <c r="I31" s="38"/>
      <c r="J31" s="38"/>
      <c r="K31" s="78"/>
      <c r="L31" s="38"/>
      <c r="M31" s="38"/>
      <c r="N31" s="38"/>
    </row>
    <row r="32" spans="1:14" s="40" customFormat="1" ht="8.1" customHeight="1" x14ac:dyDescent="0.2">
      <c r="A32" s="33"/>
      <c r="B32" s="79"/>
      <c r="C32" s="79"/>
      <c r="D32" s="79"/>
      <c r="E32" s="79"/>
      <c r="F32" s="79"/>
      <c r="G32" s="80"/>
      <c r="H32" s="79"/>
    </row>
    <row r="33" spans="1:14" s="40" customFormat="1" ht="16.5" customHeight="1" x14ac:dyDescent="0.2">
      <c r="A33" s="33"/>
      <c r="B33" s="34" t="s">
        <v>49</v>
      </c>
      <c r="C33" s="66"/>
      <c r="D33" s="50"/>
      <c r="E33" s="59"/>
      <c r="F33" s="53"/>
      <c r="G33" s="80"/>
      <c r="H33" s="79"/>
    </row>
    <row r="34" spans="1:14" ht="16.5" customHeight="1" x14ac:dyDescent="0.2">
      <c r="A34" s="41"/>
      <c r="B34" s="81"/>
      <c r="C34" s="82" t="s">
        <v>9</v>
      </c>
      <c r="D34" s="118"/>
      <c r="E34" s="169"/>
      <c r="F34" s="83" t="s">
        <v>10</v>
      </c>
      <c r="G34" s="45"/>
      <c r="H34" s="84"/>
      <c r="I34" s="84"/>
      <c r="J34" s="84"/>
      <c r="K34" s="48"/>
      <c r="L34" s="84"/>
      <c r="M34" s="84"/>
      <c r="N34" s="84"/>
    </row>
    <row r="35" spans="1:14" ht="16.5" customHeight="1" x14ac:dyDescent="0.2">
      <c r="A35" s="41"/>
      <c r="B35" s="81"/>
      <c r="C35" s="82" t="s">
        <v>11</v>
      </c>
      <c r="D35" s="118"/>
      <c r="E35" s="169"/>
      <c r="F35" s="83" t="s">
        <v>10</v>
      </c>
      <c r="G35" s="45"/>
      <c r="H35" s="84"/>
      <c r="I35" s="84"/>
      <c r="J35" s="84"/>
      <c r="K35" s="48"/>
      <c r="L35" s="84"/>
      <c r="M35" s="84"/>
      <c r="N35" s="84"/>
    </row>
    <row r="36" spans="1:14" ht="16.5" customHeight="1" x14ac:dyDescent="0.2">
      <c r="A36" s="41"/>
      <c r="B36" s="81"/>
      <c r="C36" s="82" t="s">
        <v>12</v>
      </c>
      <c r="D36" s="118"/>
      <c r="E36" s="169"/>
      <c r="F36" s="83" t="s">
        <v>10</v>
      </c>
      <c r="G36" s="45"/>
      <c r="H36" s="84"/>
      <c r="I36" s="84"/>
      <c r="J36" s="84"/>
      <c r="K36" s="48"/>
      <c r="L36" s="84"/>
      <c r="M36" s="84"/>
      <c r="N36" s="84"/>
    </row>
    <row r="37" spans="1:14" ht="16.5" customHeight="1" x14ac:dyDescent="0.2">
      <c r="A37" s="41"/>
      <c r="B37" s="81"/>
      <c r="C37" s="82" t="s">
        <v>13</v>
      </c>
      <c r="D37" s="118"/>
      <c r="E37" s="169"/>
      <c r="F37" s="83" t="s">
        <v>10</v>
      </c>
      <c r="G37" s="45"/>
      <c r="H37" s="84"/>
      <c r="I37" s="84"/>
      <c r="J37" s="84"/>
      <c r="K37" s="48"/>
      <c r="L37" s="84"/>
      <c r="M37" s="84"/>
      <c r="N37" s="84"/>
    </row>
    <row r="38" spans="1:14" ht="16.5" customHeight="1" x14ac:dyDescent="0.2">
      <c r="A38" s="41"/>
      <c r="B38" s="81"/>
      <c r="C38" s="82" t="s">
        <v>14</v>
      </c>
      <c r="D38" s="118"/>
      <c r="E38" s="169"/>
      <c r="F38" s="83" t="s">
        <v>10</v>
      </c>
      <c r="G38" s="45"/>
      <c r="H38" s="84"/>
      <c r="I38" s="84"/>
      <c r="J38" s="84"/>
      <c r="K38" s="48"/>
      <c r="L38" s="84"/>
      <c r="M38" s="84"/>
      <c r="N38" s="84"/>
    </row>
    <row r="39" spans="1:14" ht="16.5" customHeight="1" x14ac:dyDescent="0.2">
      <c r="A39" s="41"/>
      <c r="B39" s="81"/>
      <c r="C39" s="82" t="s">
        <v>15</v>
      </c>
      <c r="D39" s="118"/>
      <c r="E39" s="169"/>
      <c r="F39" s="83" t="s">
        <v>10</v>
      </c>
      <c r="G39" s="45"/>
      <c r="H39" s="84"/>
      <c r="I39" s="84"/>
      <c r="J39" s="84"/>
      <c r="K39" s="48"/>
      <c r="L39" s="84"/>
      <c r="M39" s="84"/>
      <c r="N39" s="84"/>
    </row>
    <row r="40" spans="1:14" ht="16.5" customHeight="1" x14ac:dyDescent="0.2">
      <c r="A40" s="41"/>
      <c r="B40" s="81"/>
      <c r="C40" s="82" t="s">
        <v>16</v>
      </c>
      <c r="D40" s="118"/>
      <c r="E40" s="169"/>
      <c r="F40" s="83" t="s">
        <v>10</v>
      </c>
      <c r="G40" s="45"/>
      <c r="H40" s="84"/>
      <c r="I40" s="84"/>
      <c r="J40" s="84"/>
      <c r="K40" s="48"/>
      <c r="L40" s="84"/>
      <c r="M40" s="84"/>
      <c r="N40" s="84"/>
    </row>
    <row r="41" spans="1:14" ht="16.5" customHeight="1" x14ac:dyDescent="0.2">
      <c r="A41" s="41"/>
      <c r="B41" s="81"/>
      <c r="C41" s="82" t="s">
        <v>17</v>
      </c>
      <c r="D41" s="118"/>
      <c r="E41" s="169"/>
      <c r="F41" s="83" t="s">
        <v>10</v>
      </c>
      <c r="G41" s="45"/>
      <c r="H41" s="84"/>
      <c r="I41" s="84"/>
      <c r="J41" s="84"/>
      <c r="K41" s="48"/>
      <c r="L41" s="84"/>
      <c r="M41" s="84"/>
      <c r="N41" s="84"/>
    </row>
    <row r="42" spans="1:14" ht="16.5" customHeight="1" x14ac:dyDescent="0.2">
      <c r="A42" s="41"/>
      <c r="B42" s="81"/>
      <c r="C42" s="82" t="s">
        <v>18</v>
      </c>
      <c r="D42" s="118"/>
      <c r="E42" s="169"/>
      <c r="F42" s="83" t="s">
        <v>10</v>
      </c>
      <c r="G42" s="45"/>
      <c r="H42" s="84"/>
      <c r="I42" s="84"/>
      <c r="J42" s="84"/>
      <c r="K42" s="48"/>
      <c r="L42" s="84"/>
      <c r="M42" s="84"/>
      <c r="N42" s="84"/>
    </row>
    <row r="43" spans="1:14" ht="16.5" customHeight="1" x14ac:dyDescent="0.2">
      <c r="A43" s="41"/>
      <c r="B43" s="81"/>
      <c r="C43" s="82" t="s">
        <v>19</v>
      </c>
      <c r="D43" s="118"/>
      <c r="E43" s="169"/>
      <c r="F43" s="83" t="s">
        <v>10</v>
      </c>
      <c r="G43" s="45"/>
      <c r="H43" s="84"/>
      <c r="I43" s="84"/>
      <c r="J43" s="84"/>
      <c r="K43" s="48"/>
      <c r="L43" s="84"/>
      <c r="M43" s="84"/>
      <c r="N43" s="84"/>
    </row>
    <row r="44" spans="1:14" ht="16.5" customHeight="1" x14ac:dyDescent="0.2">
      <c r="A44" s="41"/>
      <c r="B44" s="81"/>
      <c r="C44" s="82" t="s">
        <v>20</v>
      </c>
      <c r="D44" s="118"/>
      <c r="E44" s="169"/>
      <c r="F44" s="83" t="s">
        <v>10</v>
      </c>
      <c r="G44" s="45"/>
      <c r="H44" s="84"/>
      <c r="I44" s="84"/>
      <c r="J44" s="84"/>
      <c r="K44" s="48"/>
      <c r="L44" s="84"/>
      <c r="M44" s="84"/>
      <c r="N44" s="84"/>
    </row>
    <row r="45" spans="1:14" ht="16.5" customHeight="1" x14ac:dyDescent="0.2">
      <c r="A45" s="41"/>
      <c r="B45" s="81"/>
      <c r="C45" s="82" t="s">
        <v>21</v>
      </c>
      <c r="D45" s="118"/>
      <c r="E45" s="169"/>
      <c r="F45" s="83" t="s">
        <v>10</v>
      </c>
      <c r="G45" s="45"/>
      <c r="H45" s="84"/>
      <c r="I45" s="84"/>
      <c r="J45" s="84"/>
      <c r="K45" s="48"/>
      <c r="L45" s="84"/>
      <c r="M45" s="84"/>
      <c r="N45" s="84"/>
    </row>
    <row r="46" spans="1:14" ht="16.5" customHeight="1" x14ac:dyDescent="0.2">
      <c r="A46" s="41"/>
      <c r="B46" s="81"/>
      <c r="C46" s="82" t="s">
        <v>22</v>
      </c>
      <c r="D46" s="118"/>
      <c r="E46" s="169"/>
      <c r="F46" s="83" t="s">
        <v>10</v>
      </c>
      <c r="G46" s="45"/>
      <c r="H46" s="84"/>
      <c r="I46" s="84"/>
      <c r="J46" s="84"/>
      <c r="K46" s="48"/>
      <c r="L46" s="84"/>
      <c r="M46" s="84"/>
      <c r="N46" s="84"/>
    </row>
    <row r="47" spans="1:14" ht="16.5" customHeight="1" x14ac:dyDescent="0.2">
      <c r="A47" s="41"/>
      <c r="B47" s="81"/>
      <c r="C47" s="82" t="s">
        <v>23</v>
      </c>
      <c r="D47" s="118"/>
      <c r="E47" s="169"/>
      <c r="F47" s="83" t="s">
        <v>10</v>
      </c>
      <c r="G47" s="45"/>
      <c r="H47" s="84"/>
      <c r="I47" s="84"/>
      <c r="J47" s="84"/>
      <c r="K47" s="48"/>
      <c r="L47" s="84"/>
      <c r="M47" s="84"/>
      <c r="N47" s="84"/>
    </row>
    <row r="48" spans="1:14" ht="16.5" customHeight="1" x14ac:dyDescent="0.2">
      <c r="A48" s="41"/>
      <c r="B48" s="81"/>
      <c r="C48" s="82" t="s">
        <v>24</v>
      </c>
      <c r="D48" s="118"/>
      <c r="E48" s="169"/>
      <c r="F48" s="83" t="s">
        <v>10</v>
      </c>
      <c r="G48" s="45"/>
      <c r="H48" s="84"/>
      <c r="I48" s="84"/>
      <c r="J48" s="84"/>
      <c r="K48" s="48"/>
      <c r="L48" s="84"/>
      <c r="M48" s="84"/>
      <c r="N48" s="84"/>
    </row>
    <row r="49" spans="1:14" ht="5.0999999999999996" customHeight="1" x14ac:dyDescent="0.2">
      <c r="A49" s="41"/>
      <c r="B49" s="85"/>
      <c r="C49" s="59"/>
      <c r="D49" s="86"/>
      <c r="E49" s="68"/>
      <c r="F49" s="87"/>
      <c r="G49" s="45"/>
      <c r="H49" s="84"/>
      <c r="I49" s="84"/>
      <c r="J49" s="84"/>
      <c r="K49" s="48"/>
      <c r="L49" s="84"/>
      <c r="M49" s="84"/>
      <c r="N49" s="84"/>
    </row>
    <row r="50" spans="1:14" ht="16.5" customHeight="1" x14ac:dyDescent="0.2">
      <c r="A50" s="41"/>
      <c r="B50" s="203" t="s">
        <v>50</v>
      </c>
      <c r="C50" s="204"/>
      <c r="D50" s="118" t="s">
        <v>4</v>
      </c>
      <c r="E50" s="88">
        <f>SUM(E34:E49)</f>
        <v>0</v>
      </c>
      <c r="F50" s="89" t="s">
        <v>10</v>
      </c>
      <c r="G50" s="90"/>
      <c r="H50" s="91"/>
      <c r="K50" s="93"/>
      <c r="L50" s="91"/>
      <c r="M50" s="91"/>
      <c r="N50" s="91"/>
    </row>
    <row r="51" spans="1:14" ht="10.5" customHeight="1" x14ac:dyDescent="0.35">
      <c r="A51" s="94"/>
      <c r="B51" s="205"/>
      <c r="C51" s="206"/>
      <c r="D51" s="75"/>
      <c r="E51" s="120" t="s">
        <v>112</v>
      </c>
      <c r="F51" s="95"/>
      <c r="G51" s="90"/>
      <c r="H51" s="91"/>
    </row>
    <row r="52" spans="1:14" ht="8.1" customHeight="1" x14ac:dyDescent="0.2">
      <c r="A52" s="18"/>
      <c r="B52" s="121"/>
      <c r="C52" s="121"/>
      <c r="D52" s="121"/>
      <c r="E52" s="121"/>
      <c r="F52" s="122"/>
      <c r="G52" s="95"/>
      <c r="H52" s="91"/>
    </row>
    <row r="53" spans="1:14" ht="8.1" customHeight="1" x14ac:dyDescent="0.2">
      <c r="A53" s="37"/>
      <c r="B53" s="37"/>
      <c r="C53" s="37"/>
      <c r="D53" s="37"/>
      <c r="E53" s="37"/>
      <c r="F53" s="91"/>
      <c r="G53" s="91"/>
      <c r="H53" s="91"/>
    </row>
    <row r="54" spans="1:14" ht="5.25" customHeight="1" x14ac:dyDescent="0.2">
      <c r="A54" s="114"/>
      <c r="B54" s="115"/>
      <c r="C54" s="115"/>
      <c r="D54" s="115"/>
      <c r="E54" s="115"/>
      <c r="F54" s="116"/>
      <c r="G54" s="116"/>
      <c r="H54" s="116"/>
      <c r="I54" s="116"/>
      <c r="J54" s="116"/>
    </row>
    <row r="55" spans="1:14" ht="27.75" customHeight="1" x14ac:dyDescent="0.2">
      <c r="A55" s="41"/>
      <c r="B55" s="114"/>
      <c r="C55" s="115"/>
      <c r="D55" s="115"/>
      <c r="E55" s="115"/>
      <c r="F55" s="115"/>
      <c r="G55" s="115"/>
      <c r="H55" s="115"/>
      <c r="I55" s="115"/>
      <c r="J55" s="123"/>
      <c r="K55" s="41"/>
      <c r="L55" s="37"/>
      <c r="M55" s="38"/>
    </row>
    <row r="56" spans="1:14" ht="15" x14ac:dyDescent="0.25">
      <c r="A56" s="41"/>
      <c r="B56" s="41"/>
      <c r="C56" s="101" t="s">
        <v>68</v>
      </c>
      <c r="D56" s="37"/>
      <c r="E56" s="37"/>
      <c r="F56" s="37"/>
      <c r="G56" s="37"/>
      <c r="H56" s="37"/>
      <c r="I56" s="37"/>
      <c r="J56" s="36"/>
      <c r="K56" s="37"/>
      <c r="L56" s="37"/>
      <c r="M56" s="38"/>
    </row>
    <row r="57" spans="1:14" x14ac:dyDescent="0.2">
      <c r="A57" s="41"/>
      <c r="B57" s="41"/>
      <c r="C57" s="37" t="s">
        <v>69</v>
      </c>
      <c r="D57" s="37"/>
      <c r="E57" s="37"/>
      <c r="F57" s="37"/>
      <c r="G57" s="37"/>
      <c r="H57" s="37"/>
      <c r="I57" s="37"/>
      <c r="J57" s="36"/>
      <c r="K57" s="37"/>
      <c r="L57" s="37"/>
      <c r="M57" s="38"/>
    </row>
    <row r="58" spans="1:14" ht="6" customHeight="1" x14ac:dyDescent="0.2">
      <c r="A58" s="41"/>
      <c r="B58" s="41"/>
      <c r="D58" s="37"/>
      <c r="E58" s="37"/>
      <c r="F58" s="37"/>
      <c r="G58" s="37"/>
      <c r="H58" s="37"/>
      <c r="I58" s="37"/>
      <c r="J58" s="36"/>
      <c r="K58" s="37"/>
      <c r="L58" s="37"/>
      <c r="M58" s="38"/>
    </row>
    <row r="59" spans="1:14" ht="69.75" customHeight="1" x14ac:dyDescent="0.2">
      <c r="A59" s="41"/>
      <c r="B59" s="124"/>
      <c r="C59" s="125" t="s">
        <v>43</v>
      </c>
      <c r="D59" s="125"/>
      <c r="E59" s="125" t="s">
        <v>51</v>
      </c>
      <c r="F59" s="125"/>
      <c r="G59" s="125"/>
      <c r="H59" s="125" t="s">
        <v>45</v>
      </c>
      <c r="I59" s="125"/>
      <c r="J59" s="126"/>
      <c r="K59" s="125"/>
      <c r="L59" s="125"/>
      <c r="M59" s="127"/>
    </row>
    <row r="60" spans="1:14" ht="30" customHeight="1" x14ac:dyDescent="0.2">
      <c r="A60" s="41"/>
      <c r="B60" s="41"/>
      <c r="C60" s="128">
        <f>'Day Hab worksheet'!$E$30</f>
        <v>0</v>
      </c>
      <c r="D60" s="129" t="s">
        <v>25</v>
      </c>
      <c r="E60" s="130">
        <f>'Day Hab worksheet'!$E$50</f>
        <v>0</v>
      </c>
      <c r="F60" s="129" t="s">
        <v>26</v>
      </c>
      <c r="G60" s="131" t="s">
        <v>5</v>
      </c>
      <c r="H60" s="132">
        <f>IFERROR(ROUND(C60/E60,2),0)</f>
        <v>0</v>
      </c>
      <c r="I60" s="37"/>
      <c r="J60" s="36"/>
      <c r="K60" s="37"/>
      <c r="L60" s="37"/>
      <c r="M60" s="38"/>
    </row>
    <row r="61" spans="1:14" ht="18.75" x14ac:dyDescent="0.35">
      <c r="A61" s="41"/>
      <c r="B61" s="41"/>
      <c r="C61" s="133" t="s">
        <v>113</v>
      </c>
      <c r="D61" s="134"/>
      <c r="E61" s="133" t="s">
        <v>114</v>
      </c>
      <c r="F61" s="134"/>
      <c r="G61" s="223"/>
      <c r="H61" s="224"/>
      <c r="I61" s="37"/>
      <c r="J61" s="36"/>
      <c r="K61" s="37"/>
      <c r="L61" s="37"/>
      <c r="M61" s="38"/>
    </row>
    <row r="62" spans="1:14" x14ac:dyDescent="0.2">
      <c r="A62" s="41"/>
      <c r="B62" s="94"/>
      <c r="C62" s="121"/>
      <c r="D62" s="121"/>
      <c r="E62" s="121"/>
      <c r="F62" s="121"/>
      <c r="G62" s="121"/>
      <c r="H62" s="121"/>
      <c r="I62" s="121"/>
      <c r="J62" s="135"/>
      <c r="K62" s="37"/>
      <c r="L62" s="37"/>
      <c r="M62" s="38"/>
    </row>
    <row r="63" spans="1:14" x14ac:dyDescent="0.2">
      <c r="A63" s="94"/>
      <c r="B63" s="121"/>
      <c r="C63" s="121"/>
      <c r="D63" s="121"/>
      <c r="E63" s="121"/>
      <c r="F63" s="121"/>
      <c r="G63" s="121"/>
      <c r="H63" s="121"/>
      <c r="I63" s="121"/>
      <c r="J63" s="121"/>
      <c r="K63" s="41"/>
      <c r="L63" s="38"/>
      <c r="M63" s="38"/>
    </row>
    <row r="65" spans="2:13" x14ac:dyDescent="0.2">
      <c r="B65" s="114"/>
      <c r="C65" s="115"/>
      <c r="D65" s="115"/>
      <c r="E65" s="115"/>
      <c r="F65" s="115"/>
      <c r="G65" s="115"/>
      <c r="H65" s="115"/>
      <c r="I65" s="115"/>
      <c r="J65" s="115"/>
      <c r="K65" s="123"/>
      <c r="L65" s="38"/>
      <c r="M65" s="38"/>
    </row>
    <row r="66" spans="2:13" x14ac:dyDescent="0.2">
      <c r="B66" s="41"/>
      <c r="C66" s="37"/>
      <c r="D66" s="37"/>
      <c r="E66" s="37"/>
      <c r="F66" s="37"/>
      <c r="G66" s="37"/>
      <c r="H66" s="37"/>
      <c r="I66" s="37"/>
      <c r="J66" s="37"/>
      <c r="K66" s="36"/>
      <c r="L66" s="38"/>
      <c r="M66" s="38"/>
    </row>
    <row r="67" spans="2:13" x14ac:dyDescent="0.2">
      <c r="B67" s="41"/>
      <c r="C67" s="37"/>
      <c r="D67" s="136"/>
      <c r="E67" s="136" t="s">
        <v>27</v>
      </c>
      <c r="F67" s="37"/>
      <c r="G67" s="136" t="s">
        <v>28</v>
      </c>
      <c r="H67" s="136"/>
      <c r="I67" s="37"/>
      <c r="J67" s="136" t="s">
        <v>29</v>
      </c>
      <c r="K67" s="36"/>
      <c r="L67" s="38"/>
      <c r="M67" s="38"/>
    </row>
    <row r="68" spans="2:13" ht="60" x14ac:dyDescent="0.2">
      <c r="B68" s="41"/>
      <c r="C68" s="37" t="s">
        <v>30</v>
      </c>
      <c r="D68" s="99"/>
      <c r="E68" s="99" t="s">
        <v>64</v>
      </c>
      <c r="F68" s="79"/>
      <c r="G68" s="148" t="s">
        <v>71</v>
      </c>
      <c r="H68" s="184"/>
      <c r="I68" s="37"/>
      <c r="J68" s="100" t="s">
        <v>73</v>
      </c>
      <c r="K68" s="36"/>
      <c r="L68" s="38"/>
      <c r="M68" s="38"/>
    </row>
    <row r="69" spans="2:13" x14ac:dyDescent="0.2">
      <c r="B69" s="41"/>
      <c r="C69" s="14" t="s">
        <v>9</v>
      </c>
      <c r="D69" s="137"/>
      <c r="E69" s="112">
        <f>E34</f>
        <v>0</v>
      </c>
      <c r="F69" s="16" t="s">
        <v>31</v>
      </c>
      <c r="G69" s="111">
        <f>VLOOKUP(H68,'ICF Rates'!A3:B28,2,FALSE)</f>
        <v>8.06</v>
      </c>
      <c r="H69" s="138"/>
      <c r="I69" s="16" t="s">
        <v>26</v>
      </c>
      <c r="J69" s="139">
        <f>E69*G69</f>
        <v>0</v>
      </c>
      <c r="K69" s="140"/>
      <c r="L69" s="38"/>
      <c r="M69" s="38"/>
    </row>
    <row r="70" spans="2:13" x14ac:dyDescent="0.2">
      <c r="B70" s="41"/>
      <c r="C70" s="14" t="s">
        <v>11</v>
      </c>
      <c r="D70" s="137"/>
      <c r="E70" s="112">
        <f>E35</f>
        <v>0</v>
      </c>
      <c r="F70" s="16" t="s">
        <v>31</v>
      </c>
      <c r="G70" s="111">
        <f>VLOOKUP(H68,'ICF Rates'!A3:C28,3,FALSE)</f>
        <v>10.07</v>
      </c>
      <c r="H70" s="138"/>
      <c r="I70" s="16" t="s">
        <v>26</v>
      </c>
      <c r="J70" s="18">
        <f t="shared" ref="J70:J83" si="0">E70*G70</f>
        <v>0</v>
      </c>
      <c r="K70" s="140"/>
      <c r="L70" s="38"/>
      <c r="M70" s="38"/>
    </row>
    <row r="71" spans="2:13" x14ac:dyDescent="0.2">
      <c r="B71" s="41"/>
      <c r="C71" s="14" t="s">
        <v>12</v>
      </c>
      <c r="D71" s="137"/>
      <c r="E71" s="112">
        <f t="shared" ref="E71:E83" si="1">E36</f>
        <v>0</v>
      </c>
      <c r="F71" s="16" t="s">
        <v>31</v>
      </c>
      <c r="G71" s="111">
        <f>VLOOKUP(H68,'ICF Rates'!A3:D28,4,FALSE)</f>
        <v>13.39</v>
      </c>
      <c r="H71" s="138"/>
      <c r="I71" s="16" t="s">
        <v>26</v>
      </c>
      <c r="J71" s="18">
        <f t="shared" si="0"/>
        <v>0</v>
      </c>
      <c r="K71" s="140"/>
      <c r="L71" s="38"/>
      <c r="M71" s="38"/>
    </row>
    <row r="72" spans="2:13" x14ac:dyDescent="0.2">
      <c r="B72" s="41"/>
      <c r="C72" s="14" t="s">
        <v>13</v>
      </c>
      <c r="D72" s="137"/>
      <c r="E72" s="112">
        <f t="shared" si="1"/>
        <v>0</v>
      </c>
      <c r="F72" s="16" t="s">
        <v>31</v>
      </c>
      <c r="G72" s="111">
        <f>VLOOKUP(H68,'ICF Rates'!A3:E28,5,FALSE)</f>
        <v>20.14</v>
      </c>
      <c r="H72" s="138"/>
      <c r="I72" s="16" t="s">
        <v>26</v>
      </c>
      <c r="J72" s="18">
        <f t="shared" si="0"/>
        <v>0</v>
      </c>
      <c r="K72" s="140"/>
      <c r="L72" s="38"/>
      <c r="M72" s="38"/>
    </row>
    <row r="73" spans="2:13" x14ac:dyDescent="0.2">
      <c r="B73" s="41"/>
      <c r="C73" s="14" t="s">
        <v>14</v>
      </c>
      <c r="D73" s="137"/>
      <c r="E73" s="112">
        <f t="shared" si="1"/>
        <v>0</v>
      </c>
      <c r="F73" s="16" t="s">
        <v>31</v>
      </c>
      <c r="G73" s="111">
        <f>VLOOKUP(H68,'ICF Rates'!A3:F28,6,FALSE)</f>
        <v>64.17</v>
      </c>
      <c r="H73" s="138"/>
      <c r="I73" s="16" t="s">
        <v>26</v>
      </c>
      <c r="J73" s="18">
        <f t="shared" si="0"/>
        <v>0</v>
      </c>
      <c r="K73" s="140"/>
      <c r="L73" s="38"/>
      <c r="M73" s="38"/>
    </row>
    <row r="74" spans="2:13" x14ac:dyDescent="0.2">
      <c r="B74" s="41"/>
      <c r="C74" s="14" t="s">
        <v>15</v>
      </c>
      <c r="D74" s="137"/>
      <c r="E74" s="112">
        <f t="shared" si="1"/>
        <v>0</v>
      </c>
      <c r="F74" s="16" t="s">
        <v>31</v>
      </c>
      <c r="G74" s="111">
        <f>VLOOKUP(H68,'ICF Rates'!A3:G28,7,FALSE)</f>
        <v>8.06</v>
      </c>
      <c r="H74" s="138"/>
      <c r="I74" s="16" t="s">
        <v>26</v>
      </c>
      <c r="J74" s="18">
        <f t="shared" si="0"/>
        <v>0</v>
      </c>
      <c r="K74" s="140"/>
      <c r="L74" s="38"/>
      <c r="M74" s="38"/>
    </row>
    <row r="75" spans="2:13" x14ac:dyDescent="0.2">
      <c r="B75" s="41"/>
      <c r="C75" s="14" t="s">
        <v>16</v>
      </c>
      <c r="D75" s="137"/>
      <c r="E75" s="112">
        <f t="shared" si="1"/>
        <v>0</v>
      </c>
      <c r="F75" s="16" t="s">
        <v>31</v>
      </c>
      <c r="G75" s="111">
        <f>VLOOKUP(H68,'ICF Rates'!A3:H28,8,FALSE)</f>
        <v>10.07</v>
      </c>
      <c r="H75" s="138"/>
      <c r="I75" s="16" t="s">
        <v>26</v>
      </c>
      <c r="J75" s="18">
        <f t="shared" si="0"/>
        <v>0</v>
      </c>
      <c r="K75" s="140"/>
      <c r="L75" s="38"/>
      <c r="M75" s="38"/>
    </row>
    <row r="76" spans="2:13" x14ac:dyDescent="0.2">
      <c r="B76" s="41"/>
      <c r="C76" s="14" t="s">
        <v>17</v>
      </c>
      <c r="D76" s="137"/>
      <c r="E76" s="112">
        <f t="shared" si="1"/>
        <v>0</v>
      </c>
      <c r="F76" s="16" t="s">
        <v>31</v>
      </c>
      <c r="G76" s="111">
        <f>VLOOKUP(H68,'ICF Rates'!A3:I28,9,FALSE)</f>
        <v>13.39</v>
      </c>
      <c r="H76" s="138"/>
      <c r="I76" s="16" t="s">
        <v>26</v>
      </c>
      <c r="J76" s="18">
        <f t="shared" si="0"/>
        <v>0</v>
      </c>
      <c r="K76" s="140"/>
      <c r="L76" s="38"/>
      <c r="M76" s="38"/>
    </row>
    <row r="77" spans="2:13" x14ac:dyDescent="0.2">
      <c r="B77" s="41"/>
      <c r="C77" s="14" t="s">
        <v>18</v>
      </c>
      <c r="D77" s="137"/>
      <c r="E77" s="112">
        <f t="shared" si="1"/>
        <v>0</v>
      </c>
      <c r="F77" s="16" t="s">
        <v>31</v>
      </c>
      <c r="G77" s="111">
        <f>VLOOKUP(H68,'ICF Rates'!A3:J28,10,FALSE)</f>
        <v>20.14</v>
      </c>
      <c r="H77" s="138"/>
      <c r="I77" s="16" t="s">
        <v>26</v>
      </c>
      <c r="J77" s="18">
        <f t="shared" si="0"/>
        <v>0</v>
      </c>
      <c r="K77" s="140"/>
      <c r="L77" s="38"/>
      <c r="M77" s="38"/>
    </row>
    <row r="78" spans="2:13" x14ac:dyDescent="0.2">
      <c r="B78" s="41"/>
      <c r="C78" s="14" t="s">
        <v>19</v>
      </c>
      <c r="D78" s="137"/>
      <c r="E78" s="112">
        <f t="shared" si="1"/>
        <v>0</v>
      </c>
      <c r="F78" s="16" t="s">
        <v>31</v>
      </c>
      <c r="G78" s="111">
        <f>VLOOKUP(H68,'ICF Rates'!A3:K28,11,FALSE)</f>
        <v>64.17</v>
      </c>
      <c r="H78" s="138"/>
      <c r="I78" s="16" t="s">
        <v>26</v>
      </c>
      <c r="J78" s="18">
        <f t="shared" si="0"/>
        <v>0</v>
      </c>
      <c r="K78" s="140"/>
      <c r="L78" s="38"/>
      <c r="M78" s="38"/>
    </row>
    <row r="79" spans="2:13" x14ac:dyDescent="0.2">
      <c r="B79" s="41"/>
      <c r="C79" s="14" t="s">
        <v>20</v>
      </c>
      <c r="D79" s="137"/>
      <c r="E79" s="112">
        <f t="shared" si="1"/>
        <v>0</v>
      </c>
      <c r="F79" s="16" t="s">
        <v>31</v>
      </c>
      <c r="G79" s="111">
        <f>VLOOKUP(H68,'ICF Rates'!A3:L28,12,FALSE)</f>
        <v>8.06</v>
      </c>
      <c r="H79" s="138"/>
      <c r="I79" s="16" t="s">
        <v>26</v>
      </c>
      <c r="J79" s="18">
        <f t="shared" si="0"/>
        <v>0</v>
      </c>
      <c r="K79" s="140"/>
      <c r="L79" s="38"/>
      <c r="M79" s="38"/>
    </row>
    <row r="80" spans="2:13" x14ac:dyDescent="0.2">
      <c r="B80" s="41"/>
      <c r="C80" s="14" t="s">
        <v>21</v>
      </c>
      <c r="D80" s="137"/>
      <c r="E80" s="112">
        <f t="shared" si="1"/>
        <v>0</v>
      </c>
      <c r="F80" s="16" t="s">
        <v>31</v>
      </c>
      <c r="G80" s="111">
        <f>VLOOKUP(H68,'ICF Rates'!A3:M28,13,FALSE)</f>
        <v>10.07</v>
      </c>
      <c r="H80" s="138"/>
      <c r="I80" s="16" t="s">
        <v>26</v>
      </c>
      <c r="J80" s="18">
        <f t="shared" si="0"/>
        <v>0</v>
      </c>
      <c r="K80" s="140"/>
      <c r="L80" s="38"/>
      <c r="M80" s="38"/>
    </row>
    <row r="81" spans="1:20" x14ac:dyDescent="0.2">
      <c r="B81" s="41"/>
      <c r="C81" s="14" t="s">
        <v>22</v>
      </c>
      <c r="D81" s="137"/>
      <c r="E81" s="112">
        <f t="shared" si="1"/>
        <v>0</v>
      </c>
      <c r="F81" s="16" t="s">
        <v>31</v>
      </c>
      <c r="G81" s="111">
        <f>VLOOKUP(H68,'ICF Rates'!A3:N28,14,FALSE)</f>
        <v>13.39</v>
      </c>
      <c r="H81" s="138"/>
      <c r="I81" s="16" t="s">
        <v>26</v>
      </c>
      <c r="J81" s="18">
        <f t="shared" si="0"/>
        <v>0</v>
      </c>
      <c r="K81" s="140"/>
      <c r="L81" s="38"/>
      <c r="M81" s="38"/>
    </row>
    <row r="82" spans="1:20" x14ac:dyDescent="0.2">
      <c r="B82" s="41"/>
      <c r="C82" s="14" t="s">
        <v>23</v>
      </c>
      <c r="D82" s="137"/>
      <c r="E82" s="112">
        <f t="shared" si="1"/>
        <v>0</v>
      </c>
      <c r="F82" s="16" t="s">
        <v>31</v>
      </c>
      <c r="G82" s="111">
        <f>VLOOKUP(H68,'ICF Rates'!A3:O28,15,FALSE)</f>
        <v>20.14</v>
      </c>
      <c r="H82" s="138"/>
      <c r="I82" s="16" t="s">
        <v>26</v>
      </c>
      <c r="J82" s="18">
        <f t="shared" si="0"/>
        <v>0</v>
      </c>
      <c r="K82" s="140"/>
      <c r="L82" s="38"/>
      <c r="M82" s="38"/>
    </row>
    <row r="83" spans="1:20" x14ac:dyDescent="0.2">
      <c r="B83" s="41"/>
      <c r="C83" s="14" t="s">
        <v>24</v>
      </c>
      <c r="D83" s="137"/>
      <c r="E83" s="112">
        <f t="shared" si="1"/>
        <v>0</v>
      </c>
      <c r="F83" s="16" t="s">
        <v>31</v>
      </c>
      <c r="G83" s="111">
        <f>VLOOKUP(H68,'ICF Rates'!A3:P28,16,FALSE)</f>
        <v>63.56</v>
      </c>
      <c r="H83" s="138"/>
      <c r="I83" s="16" t="s">
        <v>26</v>
      </c>
      <c r="J83" s="18">
        <f t="shared" si="0"/>
        <v>0</v>
      </c>
      <c r="K83" s="140"/>
      <c r="L83" s="38"/>
      <c r="M83" s="38"/>
    </row>
    <row r="84" spans="1:20" x14ac:dyDescent="0.2">
      <c r="B84" s="41"/>
      <c r="C84" s="37"/>
      <c r="D84" s="37"/>
      <c r="E84" s="37"/>
      <c r="F84" s="37"/>
      <c r="G84" s="37"/>
      <c r="H84" s="37"/>
      <c r="I84" s="37"/>
      <c r="J84" s="37"/>
      <c r="K84" s="36"/>
      <c r="L84" s="38"/>
      <c r="M84" s="38"/>
    </row>
    <row r="85" spans="1:20" ht="16.5" x14ac:dyDescent="0.2">
      <c r="B85" s="41"/>
      <c r="C85" s="19" t="s">
        <v>33</v>
      </c>
      <c r="D85" s="141"/>
      <c r="E85" s="130">
        <f>SUM(E69:E83)</f>
        <v>0</v>
      </c>
      <c r="F85" s="37"/>
      <c r="G85" s="37"/>
      <c r="H85" s="37"/>
      <c r="I85" s="37"/>
      <c r="J85" s="142">
        <f>SUM(J69:J83)</f>
        <v>0</v>
      </c>
      <c r="K85" s="36"/>
      <c r="L85" s="38"/>
      <c r="M85" s="38"/>
    </row>
    <row r="86" spans="1:20" ht="16.5" x14ac:dyDescent="0.2">
      <c r="B86" s="41"/>
      <c r="C86" s="37"/>
      <c r="D86" s="37"/>
      <c r="E86" s="143" t="s">
        <v>6</v>
      </c>
      <c r="F86" s="41"/>
      <c r="G86" s="37"/>
      <c r="H86" s="37"/>
      <c r="I86" s="37"/>
      <c r="J86" s="143" t="s">
        <v>7</v>
      </c>
      <c r="K86" s="140"/>
      <c r="L86" s="38"/>
      <c r="M86" s="38"/>
      <c r="T86" s="37"/>
    </row>
    <row r="87" spans="1:20" x14ac:dyDescent="0.2">
      <c r="B87" s="94"/>
      <c r="C87" s="121"/>
      <c r="D87" s="121"/>
      <c r="E87" s="121"/>
      <c r="F87" s="121"/>
      <c r="G87" s="121"/>
      <c r="H87" s="121"/>
      <c r="I87" s="121"/>
      <c r="J87" s="121"/>
      <c r="K87" s="135"/>
      <c r="L87" s="38"/>
      <c r="M87" s="38"/>
    </row>
    <row r="88" spans="1:20" x14ac:dyDescent="0.2">
      <c r="F88" s="38"/>
      <c r="G88" s="38"/>
      <c r="H88" s="38"/>
      <c r="I88" s="38"/>
      <c r="J88" s="38"/>
      <c r="K88" s="38"/>
      <c r="L88" s="38"/>
      <c r="M88" s="38"/>
    </row>
    <row r="89" spans="1:20" x14ac:dyDescent="0.2">
      <c r="A89" s="114"/>
      <c r="B89" s="115"/>
      <c r="C89" s="115"/>
      <c r="D89" s="115"/>
      <c r="E89" s="115"/>
      <c r="F89" s="115"/>
      <c r="G89" s="115"/>
      <c r="H89" s="115"/>
      <c r="I89" s="115"/>
      <c r="J89" s="115"/>
      <c r="K89" s="123"/>
      <c r="L89" s="38"/>
      <c r="M89" s="38"/>
    </row>
    <row r="90" spans="1:20" ht="39" customHeight="1" x14ac:dyDescent="0.2">
      <c r="A90" s="41"/>
      <c r="B90" s="219" t="s">
        <v>127</v>
      </c>
      <c r="C90" s="220"/>
      <c r="D90" s="220"/>
      <c r="E90" s="220"/>
      <c r="F90" s="220"/>
      <c r="G90" s="220"/>
      <c r="H90" s="220"/>
      <c r="I90" s="105"/>
      <c r="J90" s="149">
        <f>IFERROR(J85/E85,0)</f>
        <v>0</v>
      </c>
      <c r="K90" s="153"/>
      <c r="L90" s="151"/>
      <c r="M90" s="91"/>
    </row>
    <row r="91" spans="1:20" ht="16.5" x14ac:dyDescent="0.2">
      <c r="A91" s="41"/>
      <c r="B91" s="221"/>
      <c r="C91" s="222"/>
      <c r="D91" s="222"/>
      <c r="E91" s="222"/>
      <c r="F91" s="222"/>
      <c r="G91" s="222"/>
      <c r="H91" s="222"/>
      <c r="I91" s="104"/>
      <c r="J91" s="143" t="s">
        <v>8</v>
      </c>
      <c r="K91" s="153"/>
      <c r="L91" s="152"/>
      <c r="M91" s="91"/>
    </row>
    <row r="92" spans="1:20" x14ac:dyDescent="0.2">
      <c r="A92" s="94"/>
      <c r="B92" s="121"/>
      <c r="C92" s="121"/>
      <c r="D92" s="121"/>
      <c r="E92" s="121"/>
      <c r="F92" s="122"/>
      <c r="G92" s="122"/>
      <c r="H92" s="122"/>
      <c r="I92" s="122"/>
      <c r="J92" s="122"/>
      <c r="K92" s="95"/>
      <c r="L92" s="91"/>
    </row>
    <row r="94" spans="1:20" x14ac:dyDescent="0.2">
      <c r="A94" s="114"/>
      <c r="B94" s="115"/>
      <c r="C94" s="115"/>
      <c r="D94" s="115"/>
      <c r="E94" s="115"/>
      <c r="F94" s="116"/>
      <c r="G94" s="116"/>
      <c r="H94" s="116"/>
      <c r="I94" s="116"/>
      <c r="J94" s="116"/>
      <c r="K94" s="116"/>
      <c r="L94" s="117"/>
    </row>
    <row r="95" spans="1:20" x14ac:dyDescent="0.2">
      <c r="A95" s="41"/>
      <c r="B95" s="37"/>
      <c r="C95" s="154" t="s">
        <v>27</v>
      </c>
      <c r="D95" s="37"/>
      <c r="E95" s="37"/>
      <c r="F95" s="91"/>
      <c r="G95" s="106" t="s">
        <v>28</v>
      </c>
      <c r="H95" s="91"/>
      <c r="I95" s="106" t="s">
        <v>29</v>
      </c>
      <c r="J95" s="150"/>
      <c r="K95" s="106" t="s">
        <v>34</v>
      </c>
      <c r="L95" s="90"/>
    </row>
    <row r="96" spans="1:20" ht="40.5" customHeight="1" x14ac:dyDescent="0.2">
      <c r="A96" s="41"/>
      <c r="B96" s="37"/>
      <c r="C96" s="107" t="s">
        <v>35</v>
      </c>
      <c r="D96" s="37"/>
      <c r="E96" s="107" t="s">
        <v>36</v>
      </c>
      <c r="F96" s="91"/>
      <c r="G96" s="107" t="s">
        <v>37</v>
      </c>
      <c r="H96" s="91"/>
      <c r="I96" s="107" t="s">
        <v>38</v>
      </c>
      <c r="J96" s="91"/>
      <c r="K96" s="108" t="s">
        <v>48</v>
      </c>
      <c r="L96" s="157"/>
    </row>
    <row r="97" spans="1:12" ht="38.25" customHeight="1" x14ac:dyDescent="0.2">
      <c r="A97" s="41"/>
      <c r="B97" s="37"/>
      <c r="C97" s="155">
        <f>J90</f>
        <v>0</v>
      </c>
      <c r="D97" s="113" t="s">
        <v>31</v>
      </c>
      <c r="E97" s="156">
        <v>0.9</v>
      </c>
      <c r="F97" s="158" t="s">
        <v>26</v>
      </c>
      <c r="G97" s="155">
        <f>ROUND(C97*E97,2)</f>
        <v>0</v>
      </c>
      <c r="H97" s="91"/>
      <c r="I97" s="155">
        <f>H60</f>
        <v>0</v>
      </c>
      <c r="J97" s="91"/>
      <c r="K97" s="155">
        <f>MAX(G97-I97,0)</f>
        <v>0</v>
      </c>
      <c r="L97" s="201"/>
    </row>
    <row r="98" spans="1:12" ht="19.5" x14ac:dyDescent="0.35">
      <c r="A98" s="94"/>
      <c r="B98" s="121"/>
      <c r="C98" s="186" t="s">
        <v>115</v>
      </c>
      <c r="D98" s="121"/>
      <c r="E98" s="121"/>
      <c r="F98" s="122"/>
      <c r="G98" s="186" t="s">
        <v>117</v>
      </c>
      <c r="H98" s="122"/>
      <c r="I98" s="186" t="s">
        <v>116</v>
      </c>
      <c r="J98" s="122"/>
      <c r="K98" s="187" t="s">
        <v>118</v>
      </c>
      <c r="L98" s="202"/>
    </row>
    <row r="100" spans="1:12" ht="15" x14ac:dyDescent="0.2">
      <c r="A100" s="188"/>
      <c r="B100" s="189"/>
      <c r="C100" s="189"/>
      <c r="D100" s="189"/>
      <c r="E100" s="189"/>
      <c r="F100" s="189"/>
      <c r="G100" s="189"/>
      <c r="H100" s="189"/>
      <c r="I100" s="189"/>
      <c r="J100" s="189"/>
      <c r="K100" s="190"/>
    </row>
    <row r="101" spans="1:12" ht="15" x14ac:dyDescent="0.2">
      <c r="A101" s="191"/>
      <c r="B101" s="1"/>
      <c r="C101" s="192" t="s">
        <v>119</v>
      </c>
      <c r="D101" s="192"/>
      <c r="E101" s="192"/>
      <c r="F101" s="192"/>
      <c r="G101" s="192"/>
      <c r="H101" s="192"/>
      <c r="I101" s="1"/>
      <c r="J101" s="1"/>
      <c r="K101" s="193"/>
    </row>
    <row r="102" spans="1:12" ht="15" x14ac:dyDescent="0.2">
      <c r="A102" s="191"/>
      <c r="B102" s="1"/>
      <c r="C102" s="1"/>
      <c r="D102" s="1"/>
      <c r="E102" s="1"/>
      <c r="F102" s="1"/>
      <c r="G102" s="1"/>
      <c r="H102" s="1"/>
      <c r="I102" s="1"/>
      <c r="J102" s="1"/>
      <c r="K102" s="193"/>
    </row>
    <row r="103" spans="1:12" ht="15" x14ac:dyDescent="0.2">
      <c r="A103" s="191"/>
      <c r="B103" s="1"/>
      <c r="C103" s="1"/>
      <c r="D103" s="1"/>
      <c r="E103" s="1"/>
      <c r="F103" s="1"/>
      <c r="G103" s="1"/>
      <c r="H103" s="1"/>
      <c r="I103" s="1"/>
      <c r="J103" s="1"/>
      <c r="K103" s="193"/>
    </row>
    <row r="104" spans="1:12" ht="15" x14ac:dyDescent="0.2">
      <c r="A104" s="194">
        <v>1</v>
      </c>
      <c r="B104" s="234" t="s">
        <v>120</v>
      </c>
      <c r="C104" s="234"/>
      <c r="D104" s="234"/>
      <c r="E104" s="234"/>
      <c r="F104" s="234"/>
      <c r="G104" s="234"/>
      <c r="H104" s="234"/>
      <c r="I104" s="234"/>
      <c r="J104" s="234"/>
      <c r="K104" s="235"/>
    </row>
    <row r="105" spans="1:12" ht="15" x14ac:dyDescent="0.2">
      <c r="A105" s="191"/>
      <c r="B105" s="234"/>
      <c r="C105" s="234"/>
      <c r="D105" s="234"/>
      <c r="E105" s="234"/>
      <c r="F105" s="234"/>
      <c r="G105" s="234"/>
      <c r="H105" s="234"/>
      <c r="I105" s="234"/>
      <c r="J105" s="234"/>
      <c r="K105" s="235"/>
    </row>
    <row r="106" spans="1:12" ht="15" x14ac:dyDescent="0.2">
      <c r="A106" s="191"/>
      <c r="B106" s="1"/>
      <c r="C106" s="1"/>
      <c r="D106" s="1"/>
      <c r="E106" s="1"/>
      <c r="F106" s="1"/>
      <c r="G106" s="1"/>
      <c r="H106" s="1"/>
      <c r="I106" s="1"/>
      <c r="J106" s="1"/>
      <c r="K106" s="193"/>
    </row>
    <row r="107" spans="1:12" ht="15" x14ac:dyDescent="0.2">
      <c r="A107" s="191">
        <v>2</v>
      </c>
      <c r="B107" s="234" t="s">
        <v>121</v>
      </c>
      <c r="C107" s="234"/>
      <c r="D107" s="234"/>
      <c r="E107" s="234"/>
      <c r="F107" s="234"/>
      <c r="G107" s="234"/>
      <c r="H107" s="234"/>
      <c r="I107" s="234"/>
      <c r="J107" s="234"/>
      <c r="K107" s="235"/>
    </row>
    <row r="108" spans="1:12" ht="15" x14ac:dyDescent="0.2">
      <c r="A108" s="191"/>
      <c r="B108" s="234"/>
      <c r="C108" s="234"/>
      <c r="D108" s="234"/>
      <c r="E108" s="234"/>
      <c r="F108" s="234"/>
      <c r="G108" s="234"/>
      <c r="H108" s="234"/>
      <c r="I108" s="234"/>
      <c r="J108" s="234"/>
      <c r="K108" s="235"/>
    </row>
    <row r="109" spans="1:12" ht="15" x14ac:dyDescent="0.2">
      <c r="A109" s="191"/>
      <c r="B109" s="1"/>
      <c r="C109" s="1"/>
      <c r="D109" s="1"/>
      <c r="E109" s="1"/>
      <c r="F109" s="1"/>
      <c r="G109" s="1"/>
      <c r="H109" s="1"/>
      <c r="I109" s="1"/>
      <c r="J109" s="1"/>
      <c r="K109" s="193"/>
    </row>
    <row r="110" spans="1:12" ht="15" x14ac:dyDescent="0.2">
      <c r="A110" s="191">
        <v>3</v>
      </c>
      <c r="B110" s="234" t="s">
        <v>122</v>
      </c>
      <c r="C110" s="234"/>
      <c r="D110" s="234"/>
      <c r="E110" s="234"/>
      <c r="F110" s="234"/>
      <c r="G110" s="234"/>
      <c r="H110" s="234"/>
      <c r="I110" s="234"/>
      <c r="J110" s="234"/>
      <c r="K110" s="235"/>
    </row>
    <row r="111" spans="1:12" ht="15" x14ac:dyDescent="0.2">
      <c r="A111" s="191"/>
      <c r="B111" s="234"/>
      <c r="C111" s="234"/>
      <c r="D111" s="234"/>
      <c r="E111" s="234"/>
      <c r="F111" s="234"/>
      <c r="G111" s="234"/>
      <c r="H111" s="234"/>
      <c r="I111" s="234"/>
      <c r="J111" s="234"/>
      <c r="K111" s="235"/>
    </row>
    <row r="112" spans="1:12" ht="15" x14ac:dyDescent="0.2">
      <c r="A112" s="191"/>
      <c r="B112" s="1"/>
      <c r="C112" s="1"/>
      <c r="D112" s="1"/>
      <c r="E112" s="1"/>
      <c r="F112" s="1"/>
      <c r="G112" s="1"/>
      <c r="H112" s="1"/>
      <c r="I112" s="1"/>
      <c r="J112" s="1"/>
      <c r="K112" s="193"/>
    </row>
    <row r="113" spans="1:11" ht="15" x14ac:dyDescent="0.2">
      <c r="A113" s="191">
        <v>4</v>
      </c>
      <c r="B113" s="234" t="s">
        <v>123</v>
      </c>
      <c r="C113" s="234"/>
      <c r="D113" s="234"/>
      <c r="E113" s="234"/>
      <c r="F113" s="234"/>
      <c r="G113" s="234"/>
      <c r="H113" s="234"/>
      <c r="I113" s="234"/>
      <c r="J113" s="234"/>
      <c r="K113" s="235"/>
    </row>
    <row r="114" spans="1:11" ht="15" x14ac:dyDescent="0.2">
      <c r="A114" s="191"/>
      <c r="B114" s="195"/>
      <c r="C114" s="195"/>
      <c r="D114" s="195"/>
      <c r="E114" s="195"/>
      <c r="F114" s="195"/>
      <c r="G114" s="195"/>
      <c r="H114" s="195"/>
      <c r="I114" s="195"/>
      <c r="J114" s="195"/>
      <c r="K114" s="196"/>
    </row>
    <row r="115" spans="1:11" ht="15" x14ac:dyDescent="0.2">
      <c r="A115" s="194">
        <v>5</v>
      </c>
      <c r="B115" s="234" t="s">
        <v>124</v>
      </c>
      <c r="C115" s="234"/>
      <c r="D115" s="234"/>
      <c r="E115" s="234"/>
      <c r="F115" s="234"/>
      <c r="G115" s="234"/>
      <c r="H115" s="234"/>
      <c r="I115" s="234"/>
      <c r="J115" s="234"/>
      <c r="K115" s="235"/>
    </row>
    <row r="116" spans="1:11" ht="15" x14ac:dyDescent="0.2">
      <c r="A116" s="194"/>
      <c r="B116" s="234"/>
      <c r="C116" s="234"/>
      <c r="D116" s="234"/>
      <c r="E116" s="234"/>
      <c r="F116" s="234"/>
      <c r="G116" s="234"/>
      <c r="H116" s="234"/>
      <c r="I116" s="234"/>
      <c r="J116" s="234"/>
      <c r="K116" s="235"/>
    </row>
    <row r="117" spans="1:11" ht="15" x14ac:dyDescent="0.2">
      <c r="A117" s="191"/>
      <c r="B117" s="197"/>
      <c r="C117" s="197"/>
      <c r="D117" s="197"/>
      <c r="E117" s="197"/>
      <c r="F117" s="197"/>
      <c r="G117" s="197"/>
      <c r="H117" s="197"/>
      <c r="I117" s="197"/>
      <c r="J117" s="197"/>
      <c r="K117" s="198"/>
    </row>
    <row r="118" spans="1:11" ht="15" x14ac:dyDescent="0.2">
      <c r="A118" s="194">
        <v>6</v>
      </c>
      <c r="B118" s="234" t="s">
        <v>125</v>
      </c>
      <c r="C118" s="234"/>
      <c r="D118" s="234"/>
      <c r="E118" s="234"/>
      <c r="F118" s="234"/>
      <c r="G118" s="234"/>
      <c r="H118" s="234"/>
      <c r="I118" s="234"/>
      <c r="J118" s="234"/>
      <c r="K118" s="235"/>
    </row>
    <row r="119" spans="1:11" ht="15" x14ac:dyDescent="0.2">
      <c r="A119" s="191"/>
      <c r="B119" s="234"/>
      <c r="C119" s="234"/>
      <c r="D119" s="234"/>
      <c r="E119" s="234"/>
      <c r="F119" s="234"/>
      <c r="G119" s="234"/>
      <c r="H119" s="234"/>
      <c r="I119" s="234"/>
      <c r="J119" s="234"/>
      <c r="K119" s="235"/>
    </row>
    <row r="120" spans="1:11" ht="15" x14ac:dyDescent="0.2">
      <c r="A120" s="30"/>
      <c r="B120" s="199"/>
      <c r="C120" s="199"/>
      <c r="D120" s="199"/>
      <c r="E120" s="199"/>
      <c r="F120" s="199"/>
      <c r="G120" s="199"/>
      <c r="H120" s="199"/>
      <c r="I120" s="199"/>
      <c r="J120" s="199"/>
      <c r="K120" s="31"/>
    </row>
    <row r="121" spans="1:11" ht="15" x14ac:dyDescent="0.2">
      <c r="A121" s="200"/>
      <c r="B121" s="200"/>
      <c r="C121" s="200"/>
      <c r="D121" s="200"/>
      <c r="E121" s="200"/>
      <c r="F121" s="200"/>
      <c r="G121" s="200"/>
      <c r="H121" s="200"/>
      <c r="I121" s="200"/>
      <c r="J121" s="200"/>
      <c r="K121" s="200"/>
    </row>
    <row r="122" spans="1:11" x14ac:dyDescent="0.2">
      <c r="A122" s="225" t="s">
        <v>126</v>
      </c>
      <c r="B122" s="226"/>
      <c r="C122" s="226"/>
      <c r="D122" s="226"/>
      <c r="E122" s="226"/>
      <c r="F122" s="226"/>
      <c r="G122" s="226"/>
      <c r="H122" s="226"/>
      <c r="I122" s="226"/>
      <c r="J122" s="226"/>
      <c r="K122" s="227"/>
    </row>
    <row r="123" spans="1:11" x14ac:dyDescent="0.2">
      <c r="A123" s="228"/>
      <c r="B123" s="229"/>
      <c r="C123" s="229"/>
      <c r="D123" s="229"/>
      <c r="E123" s="229"/>
      <c r="F123" s="229"/>
      <c r="G123" s="229"/>
      <c r="H123" s="229"/>
      <c r="I123" s="229"/>
      <c r="J123" s="229"/>
      <c r="K123" s="230"/>
    </row>
    <row r="124" spans="1:11" x14ac:dyDescent="0.2">
      <c r="A124" s="228"/>
      <c r="B124" s="229"/>
      <c r="C124" s="229"/>
      <c r="D124" s="229"/>
      <c r="E124" s="229"/>
      <c r="F124" s="229"/>
      <c r="G124" s="229"/>
      <c r="H124" s="229"/>
      <c r="I124" s="229"/>
      <c r="J124" s="229"/>
      <c r="K124" s="230"/>
    </row>
    <row r="125" spans="1:11" x14ac:dyDescent="0.2">
      <c r="A125" s="231"/>
      <c r="B125" s="232"/>
      <c r="C125" s="232"/>
      <c r="D125" s="232"/>
      <c r="E125" s="232"/>
      <c r="F125" s="232"/>
      <c r="G125" s="232"/>
      <c r="H125" s="232"/>
      <c r="I125" s="232"/>
      <c r="J125" s="232"/>
      <c r="K125" s="233"/>
    </row>
  </sheetData>
  <customSheetViews>
    <customSheetView guid="{9004DE3D-4DD6-4626-ABE2-AC20A45C3AFF}" showPageBreaks="1" printArea="1" topLeftCell="A70">
      <selection activeCell="O102" sqref="O102"/>
      <pageMargins left="0" right="0" top="0" bottom="0.52" header="0" footer="0.25"/>
      <printOptions horizontalCentered="1"/>
      <pageSetup orientation="portrait" r:id="rId1"/>
      <headerFooter alignWithMargins="0">
        <oddFooter xml:space="preserve">&amp;C
Page 1&amp;"Times New Roman,Regular"
</oddFooter>
      </headerFooter>
    </customSheetView>
    <customSheetView guid="{FA488D53-68C3-4CDB-B35C-B64AE9710C6F}" showPageBreaks="1" printArea="1" topLeftCell="A34">
      <selection activeCell="E29" sqref="E29"/>
      <pageMargins left="0" right="0" top="0" bottom="0.52" header="0" footer="0.25"/>
      <printOptions horizontalCentered="1"/>
      <pageSetup orientation="portrait" r:id="rId2"/>
      <headerFooter alignWithMargins="0">
        <oddFooter xml:space="preserve">&amp;C
Page 1&amp;"Times New Roman,Regular"
</oddFooter>
      </headerFooter>
    </customSheetView>
    <customSheetView guid="{687EC119-D80B-4F3B-B431-82934505CF15}" showPageBreaks="1" printArea="1">
      <selection sqref="A1:G2"/>
      <pageMargins left="0" right="0" top="0" bottom="0.52" header="0" footer="0.25"/>
      <printOptions horizontalCentered="1"/>
      <pageSetup orientation="portrait" r:id="rId3"/>
      <headerFooter alignWithMargins="0">
        <oddFooter xml:space="preserve">&amp;C
Page 1&amp;"Times New Roman,Regular"
</oddFooter>
      </headerFooter>
    </customSheetView>
    <customSheetView guid="{07B8F6BB-6300-4C1E-AE3C-26565EADD7BC}">
      <selection sqref="A1:G2"/>
      <pageMargins left="0" right="0" top="0" bottom="0.52" header="0" footer="0.25"/>
      <printOptions horizontalCentered="1"/>
      <pageSetup orientation="portrait" r:id="rId4"/>
      <headerFooter alignWithMargins="0">
        <oddFooter xml:space="preserve">&amp;C
Page 1&amp;"Times New Roman,Regular"
</oddFooter>
      </headerFooter>
    </customSheetView>
    <customSheetView guid="{FDD333CB-9BB1-4F91-9349-DBECB2A89238}" showPageBreaks="1" printArea="1">
      <selection sqref="A1:G2"/>
      <pageMargins left="0" right="0" top="0" bottom="0.52" header="0" footer="0.25"/>
      <printOptions horizontalCentered="1"/>
      <pageSetup orientation="portrait" r:id="rId5"/>
      <headerFooter alignWithMargins="0">
        <oddFooter xml:space="preserve">&amp;C
Page 1&amp;"Times New Roman,Regular"
</oddFooter>
      </headerFooter>
    </customSheetView>
    <customSheetView guid="{B695A25C-2199-4078-8CD4-1B05B5222B34}">
      <selection sqref="A1:G2"/>
      <pageMargins left="0" right="0" top="0" bottom="0.52" header="0" footer="0.25"/>
      <printOptions horizontalCentered="1"/>
      <pageSetup orientation="portrait" r:id="rId6"/>
      <headerFooter alignWithMargins="0">
        <oddFooter xml:space="preserve">&amp;C
Page 1&amp;"Times New Roman,Regular"
</oddFooter>
      </headerFooter>
    </customSheetView>
    <customSheetView guid="{17B342A7-F021-496C-8EB7-C5DE65B71A0D}" showPageBreaks="1" printArea="1">
      <selection sqref="A1:G2"/>
      <pageMargins left="0" right="0" top="0" bottom="0.52" header="0" footer="0.25"/>
      <printOptions horizontalCentered="1"/>
      <pageSetup orientation="portrait" r:id="rId7"/>
      <headerFooter alignWithMargins="0">
        <oddFooter xml:space="preserve">&amp;C
Page 1&amp;"Times New Roman,Regular"
</oddFooter>
      </headerFooter>
    </customSheetView>
    <customSheetView guid="{0355B361-76E6-4A16-B741-417A7CA0C855}" topLeftCell="A13">
      <selection activeCell="C33" sqref="C33"/>
      <pageMargins left="0" right="0" top="0" bottom="0.52" header="0" footer="0.25"/>
      <printOptions horizontalCentered="1"/>
      <pageSetup orientation="portrait" r:id="rId8"/>
      <headerFooter alignWithMargins="0">
        <oddFooter xml:space="preserve">&amp;C
Page 1&amp;"Times New Roman,Regular"
</oddFooter>
      </headerFooter>
    </customSheetView>
    <customSheetView guid="{9DC862FF-C613-4197-B48B-1BF873383130}" showPageBreaks="1" printArea="1" topLeftCell="A61">
      <selection activeCell="Q80" sqref="Q80"/>
      <pageMargins left="0" right="0" top="0" bottom="0.52" header="0" footer="0.25"/>
      <printOptions horizontalCentered="1"/>
      <pageSetup orientation="portrait" r:id="rId9"/>
      <headerFooter alignWithMargins="0">
        <oddFooter xml:space="preserve">&amp;C
Page 1&amp;"Times New Roman,Regular"
</oddFooter>
      </headerFooter>
    </customSheetView>
  </customSheetViews>
  <mergeCells count="14">
    <mergeCell ref="A122:K125"/>
    <mergeCell ref="B104:K105"/>
    <mergeCell ref="B107:K108"/>
    <mergeCell ref="B110:K111"/>
    <mergeCell ref="B113:K113"/>
    <mergeCell ref="B115:K116"/>
    <mergeCell ref="B118:K119"/>
    <mergeCell ref="L97:L98"/>
    <mergeCell ref="B50:C51"/>
    <mergeCell ref="A1:G2"/>
    <mergeCell ref="D14:F14"/>
    <mergeCell ref="C5:G5"/>
    <mergeCell ref="B90:H91"/>
    <mergeCell ref="G61:H61"/>
  </mergeCells>
  <phoneticPr fontId="0" type="noConversion"/>
  <printOptions horizontalCentered="1"/>
  <pageMargins left="0" right="0" top="0" bottom="0.52" header="0" footer="0.25"/>
  <pageSetup scale="65" orientation="portrait" r:id="rId10"/>
  <headerFooter alignWithMargins="0">
    <oddFooter>&amp;A</oddFooter>
  </headerFooter>
  <rowBreaks count="1" manualBreakCount="1">
    <brk id="51"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1"/>
  <sheetViews>
    <sheetView workbookViewId="0">
      <selection activeCell="B7" sqref="B7:E7"/>
    </sheetView>
  </sheetViews>
  <sheetFormatPr defaultColWidth="9.140625" defaultRowHeight="14.25" x14ac:dyDescent="0.2"/>
  <cols>
    <col min="1" max="1" width="3.42578125" style="38" customWidth="1"/>
    <col min="2" max="2" width="15.85546875" style="38" customWidth="1"/>
    <col min="3" max="3" width="40.7109375" style="38" customWidth="1"/>
    <col min="4" max="4" width="6.5703125" style="38" customWidth="1"/>
    <col min="5" max="5" width="16.42578125" style="38" customWidth="1"/>
    <col min="6" max="6" width="11" style="38" customWidth="1"/>
    <col min="7" max="7" width="21.140625" style="38" customWidth="1"/>
    <col min="8" max="8" width="3.140625" style="38" customWidth="1"/>
    <col min="9" max="9" width="10.42578125" style="38" customWidth="1"/>
    <col min="10" max="10" width="2.42578125" style="38" customWidth="1"/>
    <col min="11" max="11" width="18.28515625" style="38" customWidth="1"/>
    <col min="12" max="12" width="2.5703125" style="38" customWidth="1"/>
    <col min="13" max="16384" width="9.140625" style="38"/>
  </cols>
  <sheetData>
    <row r="1" spans="1:8" ht="19.5" customHeight="1" x14ac:dyDescent="0.2">
      <c r="A1" s="207" t="s">
        <v>129</v>
      </c>
      <c r="B1" s="208"/>
      <c r="C1" s="208"/>
      <c r="D1" s="208"/>
      <c r="E1" s="208"/>
      <c r="F1" s="208"/>
      <c r="G1" s="209"/>
      <c r="H1" s="100"/>
    </row>
    <row r="2" spans="1:8" ht="33" customHeight="1" x14ac:dyDescent="0.2">
      <c r="A2" s="210"/>
      <c r="B2" s="211"/>
      <c r="C2" s="211"/>
      <c r="D2" s="211"/>
      <c r="E2" s="211"/>
      <c r="F2" s="211"/>
      <c r="G2" s="212"/>
      <c r="H2" s="100"/>
    </row>
    <row r="3" spans="1:8" x14ac:dyDescent="0.2">
      <c r="A3" s="40"/>
      <c r="B3" s="100"/>
      <c r="C3" s="100"/>
      <c r="D3" s="100"/>
      <c r="E3" s="100"/>
      <c r="F3" s="100"/>
      <c r="G3" s="100"/>
      <c r="H3" s="100"/>
    </row>
    <row r="4" spans="1:8" ht="9.75" customHeight="1" x14ac:dyDescent="0.2">
      <c r="A4" s="114"/>
      <c r="B4" s="115"/>
      <c r="C4" s="115"/>
      <c r="D4" s="115"/>
      <c r="E4" s="115"/>
      <c r="F4" s="116"/>
      <c r="G4" s="117"/>
      <c r="H4" s="91"/>
    </row>
    <row r="5" spans="1:8" ht="25.5" customHeight="1" x14ac:dyDescent="0.2">
      <c r="A5" s="247" t="s">
        <v>77</v>
      </c>
      <c r="B5" s="248"/>
      <c r="C5" s="248"/>
      <c r="D5" s="248"/>
      <c r="E5" s="248"/>
      <c r="F5" s="248"/>
      <c r="G5" s="244"/>
      <c r="H5" s="92"/>
    </row>
    <row r="6" spans="1:8" x14ac:dyDescent="0.2">
      <c r="A6" s="41"/>
      <c r="B6" s="79"/>
      <c r="C6" s="37"/>
      <c r="D6" s="37"/>
      <c r="E6" s="91"/>
      <c r="F6" s="91"/>
      <c r="G6" s="90"/>
      <c r="H6" s="92"/>
    </row>
    <row r="7" spans="1:8" ht="22.5" customHeight="1" x14ac:dyDescent="0.2">
      <c r="A7" s="41"/>
      <c r="B7" s="249"/>
      <c r="C7" s="250"/>
      <c r="D7" s="250"/>
      <c r="E7" s="251"/>
      <c r="F7" s="91"/>
      <c r="G7" s="90"/>
      <c r="H7" s="92"/>
    </row>
    <row r="8" spans="1:8" x14ac:dyDescent="0.2">
      <c r="A8" s="41"/>
      <c r="B8" s="79"/>
      <c r="C8" s="91" t="s">
        <v>0</v>
      </c>
      <c r="D8" s="37"/>
      <c r="E8" s="91"/>
      <c r="F8" s="91"/>
      <c r="G8" s="90"/>
      <c r="H8" s="92"/>
    </row>
    <row r="9" spans="1:8" x14ac:dyDescent="0.2">
      <c r="A9" s="41"/>
      <c r="B9" s="79"/>
      <c r="C9" s="37"/>
      <c r="D9" s="37"/>
      <c r="E9" s="91"/>
      <c r="F9" s="91"/>
      <c r="G9" s="90"/>
      <c r="H9" s="92"/>
    </row>
    <row r="10" spans="1:8" ht="22.5" customHeight="1" x14ac:dyDescent="0.2">
      <c r="A10" s="41"/>
      <c r="B10" s="249"/>
      <c r="C10" s="250"/>
      <c r="D10" s="250"/>
      <c r="E10" s="251"/>
      <c r="F10" s="91"/>
      <c r="G10" s="90"/>
      <c r="H10" s="92"/>
    </row>
    <row r="11" spans="1:8" x14ac:dyDescent="0.2">
      <c r="A11" s="41"/>
      <c r="B11" s="79"/>
      <c r="C11" s="92" t="s">
        <v>1</v>
      </c>
      <c r="D11" s="37"/>
      <c r="E11" s="91"/>
      <c r="F11" s="91"/>
      <c r="G11" s="90"/>
      <c r="H11" s="92"/>
    </row>
    <row r="12" spans="1:8" x14ac:dyDescent="0.2">
      <c r="A12" s="41"/>
      <c r="B12" s="79"/>
      <c r="C12" s="37"/>
      <c r="D12" s="37"/>
      <c r="E12" s="91"/>
      <c r="F12" s="91"/>
      <c r="G12" s="90"/>
      <c r="H12" s="92"/>
    </row>
    <row r="13" spans="1:8" ht="15" x14ac:dyDescent="0.2">
      <c r="A13" s="33"/>
      <c r="B13" s="34" t="s">
        <v>103</v>
      </c>
      <c r="C13" s="35"/>
      <c r="D13" s="213"/>
      <c r="E13" s="214"/>
      <c r="F13" s="215"/>
      <c r="G13" s="36"/>
      <c r="H13" s="37"/>
    </row>
    <row r="14" spans="1:8" ht="37.5" customHeight="1" x14ac:dyDescent="0.2">
      <c r="A14" s="41"/>
      <c r="B14" s="252" t="s">
        <v>107</v>
      </c>
      <c r="C14" s="253"/>
      <c r="D14" s="118"/>
      <c r="E14" s="165"/>
      <c r="F14" s="44" t="s">
        <v>3</v>
      </c>
      <c r="G14" s="45"/>
      <c r="H14" s="46"/>
    </row>
    <row r="15" spans="1:8" x14ac:dyDescent="0.2">
      <c r="A15" s="33"/>
      <c r="B15" s="239" t="s">
        <v>78</v>
      </c>
      <c r="C15" s="240"/>
      <c r="D15" s="51"/>
      <c r="E15" s="166"/>
      <c r="F15" s="53"/>
      <c r="G15" s="54"/>
      <c r="H15" s="46"/>
    </row>
    <row r="16" spans="1:8" ht="16.5" x14ac:dyDescent="0.2">
      <c r="A16" s="33"/>
      <c r="B16" s="55"/>
      <c r="C16" s="56" t="s">
        <v>101</v>
      </c>
      <c r="D16" s="118"/>
      <c r="E16" s="165"/>
      <c r="F16" s="44" t="s">
        <v>3</v>
      </c>
      <c r="G16" s="45"/>
      <c r="H16" s="46"/>
    </row>
    <row r="17" spans="1:8" ht="16.5" x14ac:dyDescent="0.2">
      <c r="A17" s="33"/>
      <c r="B17" s="55"/>
      <c r="C17" s="43" t="s">
        <v>102</v>
      </c>
      <c r="D17" s="119"/>
      <c r="E17" s="165"/>
      <c r="F17" s="44" t="s">
        <v>3</v>
      </c>
      <c r="G17" s="57"/>
      <c r="H17" s="46"/>
    </row>
    <row r="18" spans="1:8" x14ac:dyDescent="0.2">
      <c r="A18" s="33"/>
      <c r="B18" s="50" t="s">
        <v>61</v>
      </c>
      <c r="C18" s="59"/>
      <c r="D18" s="51"/>
      <c r="E18" s="166"/>
      <c r="F18" s="60"/>
      <c r="G18" s="61"/>
      <c r="H18" s="62"/>
    </row>
    <row r="19" spans="1:8" ht="16.5" x14ac:dyDescent="0.2">
      <c r="A19" s="33"/>
      <c r="B19" s="55"/>
      <c r="C19" s="56" t="s">
        <v>96</v>
      </c>
      <c r="D19" s="119"/>
      <c r="E19" s="167"/>
      <c r="F19" s="44" t="s">
        <v>3</v>
      </c>
      <c r="G19" s="57"/>
      <c r="H19" s="46"/>
    </row>
    <row r="20" spans="1:8" ht="16.5" x14ac:dyDescent="0.2">
      <c r="A20" s="33"/>
      <c r="B20" s="55"/>
      <c r="C20" s="56" t="s">
        <v>97</v>
      </c>
      <c r="D20" s="119"/>
      <c r="E20" s="167"/>
      <c r="F20" s="44" t="s">
        <v>3</v>
      </c>
      <c r="G20" s="57"/>
      <c r="H20" s="46"/>
    </row>
    <row r="21" spans="1:8" x14ac:dyDescent="0.2">
      <c r="A21" s="33"/>
      <c r="B21" s="239" t="s">
        <v>62</v>
      </c>
      <c r="C21" s="240"/>
      <c r="D21" s="51"/>
      <c r="E21" s="166"/>
      <c r="F21" s="60"/>
      <c r="G21" s="61"/>
      <c r="H21" s="62"/>
    </row>
    <row r="22" spans="1:8" ht="16.5" x14ac:dyDescent="0.2">
      <c r="A22" s="33"/>
      <c r="B22" s="55"/>
      <c r="C22" s="56" t="s">
        <v>98</v>
      </c>
      <c r="D22" s="119"/>
      <c r="E22" s="167"/>
      <c r="F22" s="44" t="s">
        <v>3</v>
      </c>
      <c r="G22" s="57"/>
      <c r="H22" s="46"/>
    </row>
    <row r="23" spans="1:8" ht="16.5" x14ac:dyDescent="0.2">
      <c r="A23" s="33"/>
      <c r="B23" s="55"/>
      <c r="C23" s="56" t="s">
        <v>99</v>
      </c>
      <c r="D23" s="119"/>
      <c r="E23" s="167"/>
      <c r="F23" s="44" t="s">
        <v>3</v>
      </c>
      <c r="G23" s="57"/>
      <c r="H23" s="46"/>
    </row>
    <row r="24" spans="1:8" ht="16.5" x14ac:dyDescent="0.2">
      <c r="A24" s="33"/>
      <c r="B24" s="55"/>
      <c r="C24" s="56" t="s">
        <v>100</v>
      </c>
      <c r="D24" s="119"/>
      <c r="E24" s="167"/>
      <c r="F24" s="44" t="s">
        <v>3</v>
      </c>
      <c r="G24" s="57"/>
      <c r="H24" s="46"/>
    </row>
    <row r="25" spans="1:8" ht="16.5" x14ac:dyDescent="0.2">
      <c r="A25" s="33"/>
      <c r="B25" s="239" t="s">
        <v>104</v>
      </c>
      <c r="C25" s="240"/>
      <c r="D25" s="119"/>
      <c r="E25" s="167"/>
      <c r="F25" s="44" t="s">
        <v>3</v>
      </c>
      <c r="G25" s="57"/>
      <c r="H25" s="46"/>
    </row>
    <row r="26" spans="1:8" ht="16.5" x14ac:dyDescent="0.2">
      <c r="A26" s="33"/>
      <c r="B26" s="50"/>
      <c r="C26" s="59"/>
      <c r="D26" s="63"/>
      <c r="E26" s="168"/>
      <c r="F26" s="65"/>
      <c r="G26" s="57"/>
      <c r="H26" s="46"/>
    </row>
    <row r="27" spans="1:8" ht="16.5" x14ac:dyDescent="0.2">
      <c r="A27" s="33"/>
      <c r="B27" s="239" t="s">
        <v>105</v>
      </c>
      <c r="C27" s="240"/>
      <c r="D27" s="119"/>
      <c r="E27" s="167"/>
      <c r="F27" s="44" t="s">
        <v>3</v>
      </c>
      <c r="G27" s="57"/>
      <c r="H27" s="46"/>
    </row>
    <row r="28" spans="1:8" ht="11.25" customHeight="1" x14ac:dyDescent="0.2">
      <c r="A28" s="33"/>
      <c r="B28" s="67"/>
      <c r="C28" s="68"/>
      <c r="D28" s="69"/>
      <c r="E28" s="166"/>
      <c r="F28" s="65"/>
      <c r="G28" s="57"/>
      <c r="H28" s="46"/>
    </row>
    <row r="29" spans="1:8" ht="16.5" x14ac:dyDescent="0.2">
      <c r="A29" s="70"/>
      <c r="B29" s="236" t="s">
        <v>79</v>
      </c>
      <c r="C29" s="237"/>
      <c r="D29" s="118" t="s">
        <v>2</v>
      </c>
      <c r="E29" s="102">
        <f>SUM(E14:E28)</f>
        <v>0</v>
      </c>
      <c r="F29" s="73" t="s">
        <v>3</v>
      </c>
      <c r="G29" s="57"/>
      <c r="H29" s="46"/>
    </row>
    <row r="30" spans="1:8" ht="18.75" x14ac:dyDescent="0.35">
      <c r="A30" s="33"/>
      <c r="B30" s="223"/>
      <c r="C30" s="238"/>
      <c r="D30" s="75"/>
      <c r="E30" s="120" t="s">
        <v>112</v>
      </c>
      <c r="F30" s="77"/>
      <c r="G30" s="45"/>
      <c r="H30" s="37"/>
    </row>
    <row r="31" spans="1:8" x14ac:dyDescent="0.2">
      <c r="A31" s="33"/>
      <c r="B31" s="79"/>
      <c r="C31" s="79"/>
      <c r="D31" s="79"/>
      <c r="E31" s="79"/>
      <c r="F31" s="79"/>
      <c r="G31" s="80"/>
      <c r="H31" s="79"/>
    </row>
    <row r="32" spans="1:8" ht="15" x14ac:dyDescent="0.2">
      <c r="A32" s="33"/>
      <c r="B32" s="241" t="s">
        <v>106</v>
      </c>
      <c r="C32" s="240"/>
      <c r="D32" s="50"/>
      <c r="E32" s="59"/>
      <c r="F32" s="53"/>
      <c r="G32" s="80"/>
      <c r="H32" s="79"/>
    </row>
    <row r="33" spans="1:8" ht="16.5" x14ac:dyDescent="0.2">
      <c r="A33" s="41"/>
      <c r="B33" s="242" t="s">
        <v>111</v>
      </c>
      <c r="C33" s="82" t="s">
        <v>80</v>
      </c>
      <c r="D33" s="118"/>
      <c r="E33" s="169"/>
      <c r="F33" s="83" t="s">
        <v>10</v>
      </c>
      <c r="G33" s="45"/>
      <c r="H33" s="84"/>
    </row>
    <row r="34" spans="1:8" ht="16.5" x14ac:dyDescent="0.2">
      <c r="A34" s="41"/>
      <c r="B34" s="243"/>
      <c r="C34" s="82" t="s">
        <v>81</v>
      </c>
      <c r="D34" s="118"/>
      <c r="E34" s="169"/>
      <c r="F34" s="83" t="s">
        <v>10</v>
      </c>
      <c r="G34" s="45"/>
      <c r="H34" s="84"/>
    </row>
    <row r="35" spans="1:8" ht="16.5" x14ac:dyDescent="0.2">
      <c r="A35" s="41"/>
      <c r="B35" s="243"/>
      <c r="C35" s="82" t="s">
        <v>82</v>
      </c>
      <c r="D35" s="118"/>
      <c r="E35" s="169"/>
      <c r="F35" s="83" t="s">
        <v>10</v>
      </c>
      <c r="G35" s="45"/>
      <c r="H35" s="84"/>
    </row>
    <row r="36" spans="1:8" ht="16.5" x14ac:dyDescent="0.2">
      <c r="A36" s="41"/>
      <c r="B36" s="243"/>
      <c r="C36" s="82" t="s">
        <v>83</v>
      </c>
      <c r="D36" s="118"/>
      <c r="E36" s="169"/>
      <c r="F36" s="83" t="s">
        <v>10</v>
      </c>
      <c r="G36" s="45"/>
      <c r="H36" s="84"/>
    </row>
    <row r="37" spans="1:8" ht="16.5" x14ac:dyDescent="0.2">
      <c r="A37" s="41"/>
      <c r="B37" s="243"/>
      <c r="C37" s="82" t="s">
        <v>84</v>
      </c>
      <c r="D37" s="118"/>
      <c r="E37" s="169"/>
      <c r="F37" s="83" t="s">
        <v>10</v>
      </c>
      <c r="G37" s="45"/>
      <c r="H37" s="84"/>
    </row>
    <row r="38" spans="1:8" ht="16.5" x14ac:dyDescent="0.2">
      <c r="A38" s="41"/>
      <c r="B38" s="243"/>
      <c r="C38" s="82" t="s">
        <v>85</v>
      </c>
      <c r="D38" s="118"/>
      <c r="E38" s="169"/>
      <c r="F38" s="83" t="s">
        <v>10</v>
      </c>
      <c r="G38" s="45"/>
      <c r="H38" s="84"/>
    </row>
    <row r="39" spans="1:8" ht="16.5" x14ac:dyDescent="0.2">
      <c r="A39" s="41"/>
      <c r="B39" s="243"/>
      <c r="C39" s="82" t="s">
        <v>86</v>
      </c>
      <c r="D39" s="118"/>
      <c r="E39" s="169"/>
      <c r="F39" s="83" t="s">
        <v>10</v>
      </c>
      <c r="G39" s="45"/>
      <c r="H39" s="84"/>
    </row>
    <row r="40" spans="1:8" ht="16.5" x14ac:dyDescent="0.2">
      <c r="A40" s="41"/>
      <c r="B40" s="243"/>
      <c r="C40" s="82" t="s">
        <v>87</v>
      </c>
      <c r="D40" s="118"/>
      <c r="E40" s="169"/>
      <c r="F40" s="83" t="s">
        <v>10</v>
      </c>
      <c r="G40" s="45"/>
      <c r="H40" s="84"/>
    </row>
    <row r="41" spans="1:8" ht="16.5" x14ac:dyDescent="0.2">
      <c r="A41" s="41"/>
      <c r="B41" s="243"/>
      <c r="C41" s="82" t="s">
        <v>88</v>
      </c>
      <c r="D41" s="118"/>
      <c r="E41" s="169"/>
      <c r="F41" s="83" t="s">
        <v>10</v>
      </c>
      <c r="G41" s="45"/>
      <c r="H41" s="84"/>
    </row>
    <row r="42" spans="1:8" ht="16.5" x14ac:dyDescent="0.2">
      <c r="A42" s="41"/>
      <c r="B42" s="243"/>
      <c r="C42" s="82" t="s">
        <v>89</v>
      </c>
      <c r="D42" s="118"/>
      <c r="E42" s="169"/>
      <c r="F42" s="83" t="s">
        <v>10</v>
      </c>
      <c r="G42" s="45"/>
      <c r="H42" s="84"/>
    </row>
    <row r="43" spans="1:8" ht="16.5" x14ac:dyDescent="0.2">
      <c r="A43" s="41"/>
      <c r="B43" s="243"/>
      <c r="C43" s="82" t="s">
        <v>90</v>
      </c>
      <c r="D43" s="118"/>
      <c r="E43" s="169"/>
      <c r="F43" s="83" t="s">
        <v>10</v>
      </c>
      <c r="G43" s="45"/>
      <c r="H43" s="84"/>
    </row>
    <row r="44" spans="1:8" ht="16.5" x14ac:dyDescent="0.2">
      <c r="A44" s="41"/>
      <c r="B44" s="243"/>
      <c r="C44" s="82" t="s">
        <v>91</v>
      </c>
      <c r="D44" s="118"/>
      <c r="E44" s="169"/>
      <c r="F44" s="83" t="s">
        <v>10</v>
      </c>
      <c r="G44" s="45"/>
      <c r="H44" s="84"/>
    </row>
    <row r="45" spans="1:8" ht="16.5" x14ac:dyDescent="0.2">
      <c r="A45" s="41"/>
      <c r="B45" s="243"/>
      <c r="C45" s="82" t="s">
        <v>92</v>
      </c>
      <c r="D45" s="118"/>
      <c r="E45" s="169"/>
      <c r="F45" s="83" t="s">
        <v>10</v>
      </c>
      <c r="G45" s="45"/>
      <c r="H45" s="84"/>
    </row>
    <row r="46" spans="1:8" ht="16.5" x14ac:dyDescent="0.2">
      <c r="A46" s="41"/>
      <c r="B46" s="243"/>
      <c r="C46" s="82" t="s">
        <v>93</v>
      </c>
      <c r="D46" s="118"/>
      <c r="E46" s="169"/>
      <c r="F46" s="83" t="s">
        <v>10</v>
      </c>
      <c r="G46" s="45"/>
      <c r="H46" s="84"/>
    </row>
    <row r="47" spans="1:8" ht="16.5" x14ac:dyDescent="0.2">
      <c r="A47" s="41"/>
      <c r="B47" s="243"/>
      <c r="C47" s="82" t="s">
        <v>94</v>
      </c>
      <c r="D47" s="118"/>
      <c r="E47" s="169"/>
      <c r="F47" s="83" t="s">
        <v>10</v>
      </c>
      <c r="G47" s="45"/>
      <c r="H47" s="84"/>
    </row>
    <row r="48" spans="1:8" ht="16.5" x14ac:dyDescent="0.2">
      <c r="A48" s="41"/>
      <c r="B48" s="85"/>
      <c r="C48" s="59"/>
      <c r="D48" s="86"/>
      <c r="E48" s="68"/>
      <c r="F48" s="87"/>
      <c r="G48" s="45"/>
      <c r="H48" s="84"/>
    </row>
    <row r="49" spans="1:13" ht="16.5" x14ac:dyDescent="0.2">
      <c r="A49" s="41"/>
      <c r="B49" s="203" t="s">
        <v>95</v>
      </c>
      <c r="C49" s="204"/>
      <c r="D49" s="118" t="s">
        <v>4</v>
      </c>
      <c r="E49" s="88">
        <f>SUM(E33:E48)</f>
        <v>0</v>
      </c>
      <c r="F49" s="89" t="s">
        <v>10</v>
      </c>
      <c r="G49" s="90"/>
      <c r="H49" s="91"/>
    </row>
    <row r="50" spans="1:13" ht="18.75" x14ac:dyDescent="0.35">
      <c r="A50" s="94"/>
      <c r="B50" s="205"/>
      <c r="C50" s="206"/>
      <c r="D50" s="75"/>
      <c r="E50" s="120" t="s">
        <v>112</v>
      </c>
      <c r="F50" s="95"/>
      <c r="G50" s="90"/>
      <c r="H50" s="91"/>
    </row>
    <row r="51" spans="1:13" x14ac:dyDescent="0.2">
      <c r="A51" s="18"/>
      <c r="B51" s="121"/>
      <c r="C51" s="121"/>
      <c r="D51" s="121"/>
      <c r="E51" s="121"/>
      <c r="F51" s="122"/>
      <c r="G51" s="95"/>
      <c r="H51" s="91"/>
    </row>
    <row r="52" spans="1:13" x14ac:dyDescent="0.2">
      <c r="F52" s="92"/>
      <c r="G52" s="92"/>
      <c r="H52" s="91"/>
      <c r="K52" s="37"/>
      <c r="L52" s="37"/>
    </row>
    <row r="53" spans="1:13" x14ac:dyDescent="0.2">
      <c r="A53" s="114"/>
      <c r="B53" s="115"/>
      <c r="C53" s="115"/>
      <c r="D53" s="115"/>
      <c r="E53" s="115"/>
      <c r="F53" s="116"/>
      <c r="G53" s="116"/>
      <c r="H53" s="116"/>
      <c r="I53" s="123"/>
      <c r="K53" s="37"/>
      <c r="L53" s="37"/>
    </row>
    <row r="54" spans="1:13" x14ac:dyDescent="0.2">
      <c r="A54" s="41"/>
      <c r="B54" s="114"/>
      <c r="C54" s="115"/>
      <c r="D54" s="115"/>
      <c r="E54" s="115"/>
      <c r="F54" s="115"/>
      <c r="G54" s="115"/>
      <c r="H54" s="123"/>
      <c r="I54" s="140"/>
      <c r="J54" s="37"/>
      <c r="K54" s="37"/>
      <c r="L54" s="37"/>
    </row>
    <row r="55" spans="1:13" x14ac:dyDescent="0.2">
      <c r="A55" s="41"/>
      <c r="B55" s="41"/>
      <c r="C55" s="255" t="s">
        <v>110</v>
      </c>
      <c r="D55" s="255"/>
      <c r="E55" s="255"/>
      <c r="F55" s="255"/>
      <c r="G55" s="255"/>
      <c r="H55" s="256"/>
      <c r="I55" s="90"/>
      <c r="J55" s="91"/>
      <c r="K55" s="91"/>
      <c r="L55" s="37"/>
      <c r="M55" s="37"/>
    </row>
    <row r="56" spans="1:13" x14ac:dyDescent="0.2">
      <c r="A56" s="41"/>
      <c r="B56" s="41"/>
      <c r="C56" s="37"/>
      <c r="D56" s="37"/>
      <c r="E56" s="37"/>
      <c r="F56" s="37"/>
      <c r="G56" s="37"/>
      <c r="H56" s="36"/>
      <c r="I56" s="36"/>
      <c r="J56" s="37"/>
      <c r="K56" s="37"/>
      <c r="L56" s="37"/>
      <c r="M56" s="37"/>
    </row>
    <row r="57" spans="1:13" ht="42.75" x14ac:dyDescent="0.2">
      <c r="A57" s="41"/>
      <c r="B57" s="41"/>
      <c r="C57" s="125" t="s">
        <v>79</v>
      </c>
      <c r="D57" s="125"/>
      <c r="E57" s="125" t="s">
        <v>108</v>
      </c>
      <c r="F57" s="125"/>
      <c r="G57" s="125" t="s">
        <v>109</v>
      </c>
      <c r="H57" s="126"/>
      <c r="I57" s="36"/>
      <c r="J57" s="37"/>
      <c r="K57" s="37"/>
      <c r="L57" s="37"/>
    </row>
    <row r="58" spans="1:13" x14ac:dyDescent="0.2">
      <c r="A58" s="41"/>
      <c r="B58" s="41"/>
      <c r="C58" s="163">
        <f>ROUND(E29,2)</f>
        <v>0</v>
      </c>
      <c r="D58" s="257" t="s">
        <v>25</v>
      </c>
      <c r="E58" s="170">
        <f>E49</f>
        <v>0</v>
      </c>
      <c r="F58" s="257" t="s">
        <v>26</v>
      </c>
      <c r="G58" s="171">
        <f>IFERROR(ROUND(C58/E58,2),0)</f>
        <v>0</v>
      </c>
      <c r="H58" s="172"/>
      <c r="I58" s="36"/>
      <c r="J58" s="37"/>
      <c r="K58" s="37"/>
      <c r="L58" s="37"/>
      <c r="M58" s="37"/>
    </row>
    <row r="59" spans="1:13" ht="18.75" x14ac:dyDescent="0.35">
      <c r="A59" s="41"/>
      <c r="B59" s="41"/>
      <c r="C59" s="133" t="s">
        <v>113</v>
      </c>
      <c r="D59" s="216"/>
      <c r="E59" s="133" t="s">
        <v>114</v>
      </c>
      <c r="F59" s="216"/>
      <c r="G59" s="133" t="s">
        <v>5</v>
      </c>
      <c r="H59" s="36"/>
      <c r="I59" s="36"/>
      <c r="J59" s="37"/>
      <c r="K59" s="37"/>
      <c r="L59" s="37"/>
      <c r="M59" s="37"/>
    </row>
    <row r="60" spans="1:13" x14ac:dyDescent="0.2">
      <c r="A60" s="41"/>
      <c r="B60" s="94"/>
      <c r="C60" s="121"/>
      <c r="D60" s="121"/>
      <c r="E60" s="121"/>
      <c r="F60" s="121"/>
      <c r="G60" s="121"/>
      <c r="H60" s="135"/>
      <c r="I60" s="36"/>
      <c r="J60" s="37"/>
      <c r="K60" s="37"/>
      <c r="L60" s="37"/>
      <c r="M60" s="37"/>
    </row>
    <row r="61" spans="1:13" x14ac:dyDescent="0.2">
      <c r="A61" s="94"/>
      <c r="B61" s="121"/>
      <c r="C61" s="121"/>
      <c r="D61" s="121"/>
      <c r="E61" s="121"/>
      <c r="F61" s="121"/>
      <c r="G61" s="121"/>
      <c r="H61" s="121"/>
      <c r="I61" s="135"/>
      <c r="L61" s="37"/>
    </row>
    <row r="63" spans="1:13" ht="15" customHeight="1" x14ac:dyDescent="0.2">
      <c r="A63" s="114"/>
      <c r="B63" s="115"/>
      <c r="C63" s="164" t="s">
        <v>27</v>
      </c>
      <c r="D63" s="173"/>
      <c r="E63" s="164" t="s">
        <v>28</v>
      </c>
      <c r="F63" s="164"/>
      <c r="G63" s="174" t="s">
        <v>29</v>
      </c>
      <c r="H63" s="123"/>
    </row>
    <row r="64" spans="1:13" ht="77.25" customHeight="1" x14ac:dyDescent="0.2">
      <c r="A64" s="41"/>
      <c r="B64" s="37" t="s">
        <v>30</v>
      </c>
      <c r="C64" s="99" t="s">
        <v>64</v>
      </c>
      <c r="D64" s="125"/>
      <c r="E64" s="148" t="s">
        <v>71</v>
      </c>
      <c r="F64" s="184"/>
      <c r="G64" s="100" t="s">
        <v>73</v>
      </c>
      <c r="H64" s="36"/>
    </row>
    <row r="65" spans="1:8" x14ac:dyDescent="0.2">
      <c r="A65" s="41"/>
      <c r="B65" s="14" t="s">
        <v>9</v>
      </c>
      <c r="C65" s="154">
        <f>E33</f>
        <v>0</v>
      </c>
      <c r="D65" s="16" t="s">
        <v>31</v>
      </c>
      <c r="E65" s="175">
        <f>VLOOKUP(F64,'ICF Rates'!A33:B58,2,FALSE)</f>
        <v>47.52</v>
      </c>
      <c r="F65" s="16" t="s">
        <v>26</v>
      </c>
      <c r="G65" s="175">
        <f>C65*E65</f>
        <v>0</v>
      </c>
      <c r="H65" s="36"/>
    </row>
    <row r="66" spans="1:8" x14ac:dyDescent="0.2">
      <c r="A66" s="41"/>
      <c r="B66" s="14" t="s">
        <v>11</v>
      </c>
      <c r="C66" s="154">
        <f>E34</f>
        <v>0</v>
      </c>
      <c r="D66" s="16" t="s">
        <v>31</v>
      </c>
      <c r="E66" s="175">
        <f>VLOOKUP(F64,'ICF Rates'!A33:C58,3,FALSE)</f>
        <v>54.99</v>
      </c>
      <c r="F66" s="16" t="s">
        <v>26</v>
      </c>
      <c r="G66" s="175">
        <f t="shared" ref="G66:G79" si="0">C66*E66</f>
        <v>0</v>
      </c>
      <c r="H66" s="36"/>
    </row>
    <row r="67" spans="1:8" x14ac:dyDescent="0.2">
      <c r="A67" s="41"/>
      <c r="B67" s="14" t="s">
        <v>12</v>
      </c>
      <c r="C67" s="154">
        <f>E35</f>
        <v>0</v>
      </c>
      <c r="D67" s="16" t="s">
        <v>31</v>
      </c>
      <c r="E67" s="175">
        <f>VLOOKUP(F64,'ICF Rates'!A33:P58,4,FALSE)</f>
        <v>67.400000000000006</v>
      </c>
      <c r="F67" s="16" t="s">
        <v>26</v>
      </c>
      <c r="G67" s="175">
        <f t="shared" si="0"/>
        <v>0</v>
      </c>
      <c r="H67" s="36"/>
    </row>
    <row r="68" spans="1:8" x14ac:dyDescent="0.2">
      <c r="A68" s="41"/>
      <c r="B68" s="14" t="s">
        <v>13</v>
      </c>
      <c r="C68" s="154">
        <f t="shared" ref="C68:C79" si="1">E36</f>
        <v>0</v>
      </c>
      <c r="D68" s="16" t="s">
        <v>31</v>
      </c>
      <c r="E68" s="175">
        <f>VLOOKUP(F64,'ICF Rates'!A33:P58,5,FALSE)</f>
        <v>91.7</v>
      </c>
      <c r="F68" s="16" t="s">
        <v>26</v>
      </c>
      <c r="G68" s="175">
        <f t="shared" si="0"/>
        <v>0</v>
      </c>
      <c r="H68" s="36"/>
    </row>
    <row r="69" spans="1:8" x14ac:dyDescent="0.2">
      <c r="A69" s="41"/>
      <c r="B69" s="14" t="s">
        <v>14</v>
      </c>
      <c r="C69" s="154">
        <f t="shared" si="1"/>
        <v>0</v>
      </c>
      <c r="D69" s="16" t="s">
        <v>31</v>
      </c>
      <c r="E69" s="175">
        <f>VLOOKUP(F64,'ICF Rates'!A33:P58,6,FALSE)</f>
        <v>157.6</v>
      </c>
      <c r="F69" s="16" t="s">
        <v>26</v>
      </c>
      <c r="G69" s="175">
        <f t="shared" si="0"/>
        <v>0</v>
      </c>
      <c r="H69" s="36"/>
    </row>
    <row r="70" spans="1:8" x14ac:dyDescent="0.2">
      <c r="A70" s="41"/>
      <c r="B70" s="14" t="s">
        <v>15</v>
      </c>
      <c r="C70" s="154">
        <f t="shared" si="1"/>
        <v>0</v>
      </c>
      <c r="D70" s="16" t="s">
        <v>31</v>
      </c>
      <c r="E70" s="175">
        <f>VLOOKUP(F64,'ICF Rates'!A33:P58,7,FALSE)</f>
        <v>35.86</v>
      </c>
      <c r="F70" s="16" t="s">
        <v>26</v>
      </c>
      <c r="G70" s="175">
        <f t="shared" si="0"/>
        <v>0</v>
      </c>
      <c r="H70" s="36"/>
    </row>
    <row r="71" spans="1:8" x14ac:dyDescent="0.2">
      <c r="A71" s="41"/>
      <c r="B71" s="14" t="s">
        <v>16</v>
      </c>
      <c r="C71" s="154">
        <f t="shared" si="1"/>
        <v>0</v>
      </c>
      <c r="D71" s="16" t="s">
        <v>31</v>
      </c>
      <c r="E71" s="175">
        <f>VLOOKUP(F64,'ICF Rates'!A33:P62,8,FALSE)</f>
        <v>42.81</v>
      </c>
      <c r="F71" s="16" t="s">
        <v>26</v>
      </c>
      <c r="G71" s="175">
        <f t="shared" si="0"/>
        <v>0</v>
      </c>
      <c r="H71" s="36"/>
    </row>
    <row r="72" spans="1:8" x14ac:dyDescent="0.2">
      <c r="A72" s="41"/>
      <c r="B72" s="14" t="s">
        <v>17</v>
      </c>
      <c r="C72" s="154">
        <f t="shared" si="1"/>
        <v>0</v>
      </c>
      <c r="D72" s="16" t="s">
        <v>31</v>
      </c>
      <c r="E72" s="175">
        <f>VLOOKUP(F64,'ICF Rates'!A33:P63,9,FALSE)</f>
        <v>54.43</v>
      </c>
      <c r="F72" s="16" t="s">
        <v>26</v>
      </c>
      <c r="G72" s="175">
        <f t="shared" si="0"/>
        <v>0</v>
      </c>
      <c r="H72" s="36"/>
    </row>
    <row r="73" spans="1:8" x14ac:dyDescent="0.2">
      <c r="A73" s="41"/>
      <c r="B73" s="14" t="s">
        <v>18</v>
      </c>
      <c r="C73" s="154">
        <f t="shared" si="1"/>
        <v>0</v>
      </c>
      <c r="D73" s="16" t="s">
        <v>31</v>
      </c>
      <c r="E73" s="175">
        <f>VLOOKUP(F64,'ICF Rates'!A33:P64,10,FALSE)</f>
        <v>65.459999999999994</v>
      </c>
      <c r="F73" s="16" t="s">
        <v>26</v>
      </c>
      <c r="G73" s="175">
        <f t="shared" si="0"/>
        <v>0</v>
      </c>
      <c r="H73" s="36"/>
    </row>
    <row r="74" spans="1:8" x14ac:dyDescent="0.2">
      <c r="A74" s="41"/>
      <c r="B74" s="14" t="s">
        <v>19</v>
      </c>
      <c r="C74" s="154">
        <f t="shared" si="1"/>
        <v>0</v>
      </c>
      <c r="D74" s="16" t="s">
        <v>31</v>
      </c>
      <c r="E74" s="175">
        <f>VLOOKUP(F64,'ICF Rates'!A33:P65,11,FALSE)</f>
        <v>155.63999999999999</v>
      </c>
      <c r="F74" s="16" t="s">
        <v>26</v>
      </c>
      <c r="G74" s="175">
        <f t="shared" si="0"/>
        <v>0</v>
      </c>
      <c r="H74" s="36"/>
    </row>
    <row r="75" spans="1:8" x14ac:dyDescent="0.2">
      <c r="A75" s="41"/>
      <c r="B75" s="14" t="s">
        <v>20</v>
      </c>
      <c r="C75" s="154">
        <f t="shared" si="1"/>
        <v>0</v>
      </c>
      <c r="D75" s="16" t="s">
        <v>31</v>
      </c>
      <c r="E75" s="175">
        <f>VLOOKUP(F64,'ICF Rates'!A33:P66,12,FALSE)</f>
        <v>29.03</v>
      </c>
      <c r="F75" s="16" t="s">
        <v>26</v>
      </c>
      <c r="G75" s="175">
        <f t="shared" si="0"/>
        <v>0</v>
      </c>
      <c r="H75" s="36"/>
    </row>
    <row r="76" spans="1:8" x14ac:dyDescent="0.2">
      <c r="A76" s="41"/>
      <c r="B76" s="14" t="s">
        <v>21</v>
      </c>
      <c r="C76" s="154">
        <f t="shared" si="1"/>
        <v>0</v>
      </c>
      <c r="D76" s="16" t="s">
        <v>31</v>
      </c>
      <c r="E76" s="175">
        <f>VLOOKUP(F64,'ICF Rates'!A33:P67,13,FALSE)</f>
        <v>32.880000000000003</v>
      </c>
      <c r="F76" s="16" t="s">
        <v>26</v>
      </c>
      <c r="G76" s="175">
        <f t="shared" si="0"/>
        <v>0</v>
      </c>
      <c r="H76" s="36"/>
    </row>
    <row r="77" spans="1:8" x14ac:dyDescent="0.2">
      <c r="A77" s="41"/>
      <c r="B77" s="14" t="s">
        <v>22</v>
      </c>
      <c r="C77" s="154">
        <f t="shared" si="1"/>
        <v>0</v>
      </c>
      <c r="D77" s="16" t="s">
        <v>31</v>
      </c>
      <c r="E77" s="175">
        <f>VLOOKUP(F64,'ICF Rates'!A33:P68,14,FALSE)</f>
        <v>38.4</v>
      </c>
      <c r="F77" s="16" t="s">
        <v>26</v>
      </c>
      <c r="G77" s="175">
        <f t="shared" si="0"/>
        <v>0</v>
      </c>
      <c r="H77" s="36"/>
    </row>
    <row r="78" spans="1:8" x14ac:dyDescent="0.2">
      <c r="A78" s="41"/>
      <c r="B78" s="14" t="s">
        <v>23</v>
      </c>
      <c r="C78" s="154">
        <f t="shared" si="1"/>
        <v>0</v>
      </c>
      <c r="D78" s="16" t="s">
        <v>31</v>
      </c>
      <c r="E78" s="175">
        <f>VLOOKUP(F64,'ICF Rates'!A33:P69,15,FALSE)</f>
        <v>60.27</v>
      </c>
      <c r="F78" s="16" t="s">
        <v>26</v>
      </c>
      <c r="G78" s="175">
        <f t="shared" si="0"/>
        <v>0</v>
      </c>
      <c r="H78" s="36"/>
    </row>
    <row r="79" spans="1:8" x14ac:dyDescent="0.2">
      <c r="A79" s="41"/>
      <c r="B79" s="14" t="s">
        <v>24</v>
      </c>
      <c r="C79" s="154">
        <f t="shared" si="1"/>
        <v>0</v>
      </c>
      <c r="D79" s="16" t="s">
        <v>31</v>
      </c>
      <c r="E79" s="175">
        <f>VLOOKUP(F64,'ICF Rates'!A33:P70,16,FALSE)</f>
        <v>143.97</v>
      </c>
      <c r="F79" s="16" t="s">
        <v>26</v>
      </c>
      <c r="G79" s="175">
        <f t="shared" si="0"/>
        <v>0</v>
      </c>
      <c r="H79" s="36"/>
    </row>
    <row r="80" spans="1:8" x14ac:dyDescent="0.2">
      <c r="A80" s="41"/>
      <c r="B80" s="37"/>
      <c r="C80" s="37"/>
      <c r="D80" s="37"/>
      <c r="E80" s="37"/>
      <c r="F80" s="37"/>
      <c r="G80" s="37"/>
      <c r="H80" s="36"/>
    </row>
    <row r="81" spans="1:22" ht="24" customHeight="1" x14ac:dyDescent="0.2">
      <c r="A81" s="41"/>
      <c r="B81" s="244" t="s">
        <v>33</v>
      </c>
      <c r="C81" s="130">
        <f>SUM(C65:C79)</f>
        <v>0</v>
      </c>
      <c r="D81" s="37"/>
      <c r="E81" s="37"/>
      <c r="F81" s="37"/>
      <c r="G81" s="176">
        <f>SUM(G65:G79)</f>
        <v>0</v>
      </c>
      <c r="H81" s="36"/>
    </row>
    <row r="82" spans="1:22" ht="18.75" x14ac:dyDescent="0.35">
      <c r="A82" s="41"/>
      <c r="B82" s="244"/>
      <c r="C82" s="133" t="s">
        <v>6</v>
      </c>
      <c r="D82" s="37"/>
      <c r="E82" s="37"/>
      <c r="F82" s="37"/>
      <c r="G82" s="133" t="s">
        <v>7</v>
      </c>
      <c r="H82" s="36"/>
    </row>
    <row r="83" spans="1:22" x14ac:dyDescent="0.2">
      <c r="A83" s="94"/>
      <c r="B83" s="121"/>
      <c r="C83" s="121"/>
      <c r="D83" s="121"/>
      <c r="E83" s="121"/>
      <c r="F83" s="121"/>
      <c r="G83" s="121"/>
      <c r="H83" s="135"/>
    </row>
    <row r="84" spans="1:22" x14ac:dyDescent="0.2">
      <c r="J84" s="37"/>
    </row>
    <row r="85" spans="1:22" x14ac:dyDescent="0.2">
      <c r="A85" s="114"/>
      <c r="B85" s="115"/>
      <c r="C85" s="115"/>
      <c r="D85" s="115"/>
      <c r="E85" s="115"/>
      <c r="F85" s="115"/>
      <c r="G85" s="115"/>
      <c r="H85" s="123"/>
      <c r="I85" s="41"/>
      <c r="J85" s="37"/>
      <c r="K85" s="37"/>
    </row>
    <row r="86" spans="1:22" ht="50.25" customHeight="1" x14ac:dyDescent="0.2">
      <c r="A86" s="41"/>
      <c r="B86" s="245" t="s">
        <v>128</v>
      </c>
      <c r="C86" s="246"/>
      <c r="D86" s="246"/>
      <c r="E86" s="246"/>
      <c r="F86" s="144"/>
      <c r="G86" s="142">
        <f>IFERROR(ROUND(G81/C81,2),0)</f>
        <v>0</v>
      </c>
      <c r="H86" s="177"/>
      <c r="I86" s="41"/>
      <c r="J86" s="178"/>
      <c r="K86" s="125"/>
    </row>
    <row r="87" spans="1:22" ht="25.5" customHeight="1" x14ac:dyDescent="0.2">
      <c r="A87" s="41"/>
      <c r="B87" s="145"/>
      <c r="C87" s="146"/>
      <c r="D87" s="146"/>
      <c r="E87" s="146"/>
      <c r="F87" s="146"/>
      <c r="G87" s="143" t="s">
        <v>8</v>
      </c>
      <c r="H87" s="179"/>
      <c r="I87" s="37"/>
      <c r="J87" s="162"/>
      <c r="K87" s="125"/>
    </row>
    <row r="88" spans="1:22" x14ac:dyDescent="0.2">
      <c r="A88" s="94"/>
      <c r="B88" s="121"/>
      <c r="C88" s="121"/>
      <c r="D88" s="121"/>
      <c r="E88" s="121"/>
      <c r="F88" s="122"/>
      <c r="G88" s="122"/>
      <c r="H88" s="95"/>
      <c r="I88" s="161"/>
      <c r="J88" s="91"/>
      <c r="K88" s="91"/>
    </row>
    <row r="89" spans="1:22" x14ac:dyDescent="0.2">
      <c r="I89" s="37"/>
      <c r="K89" s="37"/>
    </row>
    <row r="90" spans="1:22" x14ac:dyDescent="0.2">
      <c r="A90" s="114"/>
      <c r="B90" s="115"/>
      <c r="C90" s="115"/>
      <c r="D90" s="115"/>
      <c r="E90" s="115"/>
      <c r="F90" s="116"/>
      <c r="G90" s="116"/>
      <c r="H90" s="116"/>
      <c r="I90" s="116"/>
      <c r="J90" s="116"/>
      <c r="K90" s="116"/>
      <c r="L90" s="117"/>
      <c r="M90" s="92"/>
    </row>
    <row r="91" spans="1:22" x14ac:dyDescent="0.2">
      <c r="A91" s="41"/>
      <c r="B91" s="37"/>
      <c r="C91" s="154" t="s">
        <v>27</v>
      </c>
      <c r="D91" s="37"/>
      <c r="E91" s="37"/>
      <c r="F91" s="91"/>
      <c r="G91" s="154" t="s">
        <v>28</v>
      </c>
      <c r="H91" s="91"/>
      <c r="I91" s="154" t="s">
        <v>29</v>
      </c>
      <c r="J91" s="150"/>
      <c r="K91" s="154" t="s">
        <v>34</v>
      </c>
      <c r="L91" s="90"/>
      <c r="M91" s="92"/>
    </row>
    <row r="92" spans="1:22" ht="42.75" x14ac:dyDescent="0.2">
      <c r="A92" s="41"/>
      <c r="B92" s="37"/>
      <c r="C92" s="180" t="s">
        <v>35</v>
      </c>
      <c r="D92" s="37"/>
      <c r="E92" s="180" t="s">
        <v>36</v>
      </c>
      <c r="F92" s="91"/>
      <c r="G92" s="180" t="s">
        <v>37</v>
      </c>
      <c r="H92" s="91"/>
      <c r="I92" s="180" t="s">
        <v>38</v>
      </c>
      <c r="J92" s="91"/>
      <c r="K92" s="180" t="s">
        <v>48</v>
      </c>
      <c r="L92" s="181"/>
      <c r="M92" s="92"/>
      <c r="V92" s="37"/>
    </row>
    <row r="93" spans="1:22" ht="24" customHeight="1" x14ac:dyDescent="0.2">
      <c r="A93" s="41"/>
      <c r="B93" s="37"/>
      <c r="C93" s="163">
        <f>G86</f>
        <v>0</v>
      </c>
      <c r="D93" s="113" t="s">
        <v>31</v>
      </c>
      <c r="E93" s="156">
        <v>0.9</v>
      </c>
      <c r="F93" s="158" t="s">
        <v>26</v>
      </c>
      <c r="G93" s="155">
        <f>ROUND(C93*E93,2)</f>
        <v>0</v>
      </c>
      <c r="H93" s="91"/>
      <c r="I93" s="163">
        <f>G58</f>
        <v>0</v>
      </c>
      <c r="J93" s="91"/>
      <c r="K93" s="155">
        <f>MAX(G93-I93,0)</f>
        <v>0</v>
      </c>
      <c r="L93" s="254"/>
      <c r="M93" s="92"/>
    </row>
    <row r="94" spans="1:22" ht="15" customHeight="1" x14ac:dyDescent="0.35">
      <c r="A94" s="41"/>
      <c r="B94" s="37"/>
      <c r="C94" s="133" t="s">
        <v>115</v>
      </c>
      <c r="D94" s="37"/>
      <c r="E94" s="37"/>
      <c r="F94" s="91"/>
      <c r="G94" s="186" t="s">
        <v>117</v>
      </c>
      <c r="H94" s="90"/>
      <c r="I94" s="133" t="s">
        <v>116</v>
      </c>
      <c r="J94" s="91"/>
      <c r="K94" s="187" t="s">
        <v>118</v>
      </c>
      <c r="L94" s="254"/>
      <c r="M94" s="92"/>
      <c r="Q94" s="37"/>
    </row>
    <row r="95" spans="1:22" x14ac:dyDescent="0.2">
      <c r="A95" s="41"/>
      <c r="B95" s="37"/>
      <c r="C95" s="37"/>
      <c r="D95" s="37"/>
      <c r="E95" s="37"/>
      <c r="F95" s="91"/>
      <c r="G95" s="91"/>
      <c r="H95" s="91"/>
      <c r="I95" s="91"/>
      <c r="J95" s="91"/>
      <c r="K95" s="91"/>
      <c r="L95" s="182"/>
      <c r="M95" s="92"/>
    </row>
    <row r="96" spans="1:22" ht="15" x14ac:dyDescent="0.2">
      <c r="A96" s="188"/>
      <c r="B96" s="189"/>
      <c r="C96" s="189"/>
      <c r="D96" s="189"/>
      <c r="E96" s="189"/>
      <c r="F96" s="189"/>
      <c r="G96" s="189"/>
      <c r="H96" s="189"/>
      <c r="I96" s="189"/>
      <c r="J96" s="189"/>
      <c r="K96" s="190"/>
      <c r="L96" s="92"/>
      <c r="M96" s="92"/>
    </row>
    <row r="97" spans="1:11" ht="15" x14ac:dyDescent="0.2">
      <c r="A97" s="191"/>
      <c r="B97" s="1"/>
      <c r="C97" s="192" t="s">
        <v>119</v>
      </c>
      <c r="D97" s="192"/>
      <c r="E97" s="192"/>
      <c r="F97" s="192"/>
      <c r="G97" s="192"/>
      <c r="H97" s="192"/>
      <c r="I97" s="1"/>
      <c r="J97" s="1"/>
      <c r="K97" s="193"/>
    </row>
    <row r="98" spans="1:11" ht="15" x14ac:dyDescent="0.2">
      <c r="A98" s="191"/>
      <c r="B98" s="1"/>
      <c r="C98" s="1"/>
      <c r="D98" s="1"/>
      <c r="E98" s="1"/>
      <c r="F98" s="1"/>
      <c r="G98" s="1"/>
      <c r="H98" s="1"/>
      <c r="I98" s="1"/>
      <c r="J98" s="1"/>
      <c r="K98" s="193"/>
    </row>
    <row r="99" spans="1:11" ht="15" x14ac:dyDescent="0.2">
      <c r="A99" s="191"/>
      <c r="B99" s="1"/>
      <c r="C99" s="1"/>
      <c r="D99" s="1"/>
      <c r="E99" s="1"/>
      <c r="F99" s="1"/>
      <c r="G99" s="1"/>
      <c r="H99" s="1"/>
      <c r="I99" s="1"/>
      <c r="J99" s="1"/>
      <c r="K99" s="193"/>
    </row>
    <row r="100" spans="1:11" ht="15" customHeight="1" x14ac:dyDescent="0.2">
      <c r="A100" s="194">
        <v>1</v>
      </c>
      <c r="B100" s="234" t="s">
        <v>120</v>
      </c>
      <c r="C100" s="234"/>
      <c r="D100" s="234"/>
      <c r="E100" s="234"/>
      <c r="F100" s="234"/>
      <c r="G100" s="234"/>
      <c r="H100" s="234"/>
      <c r="I100" s="234"/>
      <c r="J100" s="234"/>
      <c r="K100" s="235"/>
    </row>
    <row r="101" spans="1:11" ht="15" x14ac:dyDescent="0.2">
      <c r="A101" s="191"/>
      <c r="B101" s="234"/>
      <c r="C101" s="234"/>
      <c r="D101" s="234"/>
      <c r="E101" s="234"/>
      <c r="F101" s="234"/>
      <c r="G101" s="234"/>
      <c r="H101" s="234"/>
      <c r="I101" s="234"/>
      <c r="J101" s="234"/>
      <c r="K101" s="235"/>
    </row>
    <row r="102" spans="1:11" ht="15" x14ac:dyDescent="0.2">
      <c r="A102" s="191"/>
      <c r="B102" s="1"/>
      <c r="C102" s="1"/>
      <c r="D102" s="1"/>
      <c r="E102" s="1"/>
      <c r="F102" s="1"/>
      <c r="G102" s="1"/>
      <c r="H102" s="1"/>
      <c r="I102" s="1"/>
      <c r="J102" s="1"/>
      <c r="K102" s="193"/>
    </row>
    <row r="103" spans="1:11" ht="15" x14ac:dyDescent="0.2">
      <c r="A103" s="191">
        <v>2</v>
      </c>
      <c r="B103" s="234" t="s">
        <v>121</v>
      </c>
      <c r="C103" s="234"/>
      <c r="D103" s="234"/>
      <c r="E103" s="234"/>
      <c r="F103" s="234"/>
      <c r="G103" s="234"/>
      <c r="H103" s="234"/>
      <c r="I103" s="234"/>
      <c r="J103" s="234"/>
      <c r="K103" s="235"/>
    </row>
    <row r="104" spans="1:11" ht="15" x14ac:dyDescent="0.2">
      <c r="A104" s="191"/>
      <c r="B104" s="234"/>
      <c r="C104" s="234"/>
      <c r="D104" s="234"/>
      <c r="E104" s="234"/>
      <c r="F104" s="234"/>
      <c r="G104" s="234"/>
      <c r="H104" s="234"/>
      <c r="I104" s="234"/>
      <c r="J104" s="234"/>
      <c r="K104" s="235"/>
    </row>
    <row r="105" spans="1:11" ht="15" x14ac:dyDescent="0.2">
      <c r="A105" s="191"/>
      <c r="B105" s="1"/>
      <c r="C105" s="1"/>
      <c r="D105" s="1"/>
      <c r="E105" s="1"/>
      <c r="F105" s="1"/>
      <c r="G105" s="1"/>
      <c r="H105" s="1"/>
      <c r="I105" s="1"/>
      <c r="J105" s="1"/>
      <c r="K105" s="193"/>
    </row>
    <row r="106" spans="1:11" ht="15" x14ac:dyDescent="0.2">
      <c r="A106" s="191">
        <v>3</v>
      </c>
      <c r="B106" s="234" t="s">
        <v>122</v>
      </c>
      <c r="C106" s="234"/>
      <c r="D106" s="234"/>
      <c r="E106" s="234"/>
      <c r="F106" s="234"/>
      <c r="G106" s="234"/>
      <c r="H106" s="234"/>
      <c r="I106" s="234"/>
      <c r="J106" s="234"/>
      <c r="K106" s="235"/>
    </row>
    <row r="107" spans="1:11" ht="15" x14ac:dyDescent="0.2">
      <c r="A107" s="191"/>
      <c r="B107" s="234"/>
      <c r="C107" s="234"/>
      <c r="D107" s="234"/>
      <c r="E107" s="234"/>
      <c r="F107" s="234"/>
      <c r="G107" s="234"/>
      <c r="H107" s="234"/>
      <c r="I107" s="234"/>
      <c r="J107" s="234"/>
      <c r="K107" s="235"/>
    </row>
    <row r="108" spans="1:11" ht="15" x14ac:dyDescent="0.2">
      <c r="A108" s="191"/>
      <c r="B108" s="1"/>
      <c r="C108" s="1"/>
      <c r="D108" s="1"/>
      <c r="E108" s="1"/>
      <c r="F108" s="1"/>
      <c r="G108" s="1"/>
      <c r="H108" s="1"/>
      <c r="I108" s="1"/>
      <c r="J108" s="1"/>
      <c r="K108" s="193"/>
    </row>
    <row r="109" spans="1:11" ht="15" x14ac:dyDescent="0.2">
      <c r="A109" s="191">
        <v>4</v>
      </c>
      <c r="B109" s="234" t="s">
        <v>123</v>
      </c>
      <c r="C109" s="234"/>
      <c r="D109" s="234"/>
      <c r="E109" s="234"/>
      <c r="F109" s="234"/>
      <c r="G109" s="234"/>
      <c r="H109" s="234"/>
      <c r="I109" s="234"/>
      <c r="J109" s="234"/>
      <c r="K109" s="235"/>
    </row>
    <row r="110" spans="1:11" ht="15" x14ac:dyDescent="0.2">
      <c r="A110" s="191"/>
      <c r="B110" s="195"/>
      <c r="C110" s="195"/>
      <c r="D110" s="195"/>
      <c r="E110" s="195"/>
      <c r="F110" s="195"/>
      <c r="G110" s="195"/>
      <c r="H110" s="195"/>
      <c r="I110" s="195"/>
      <c r="J110" s="195"/>
      <c r="K110" s="196"/>
    </row>
    <row r="111" spans="1:11" ht="15" x14ac:dyDescent="0.2">
      <c r="A111" s="194">
        <v>5</v>
      </c>
      <c r="B111" s="234" t="s">
        <v>124</v>
      </c>
      <c r="C111" s="234"/>
      <c r="D111" s="234"/>
      <c r="E111" s="234"/>
      <c r="F111" s="234"/>
      <c r="G111" s="234"/>
      <c r="H111" s="234"/>
      <c r="I111" s="234"/>
      <c r="J111" s="234"/>
      <c r="K111" s="235"/>
    </row>
    <row r="112" spans="1:11" ht="15" x14ac:dyDescent="0.2">
      <c r="A112" s="194"/>
      <c r="B112" s="234"/>
      <c r="C112" s="234"/>
      <c r="D112" s="234"/>
      <c r="E112" s="234"/>
      <c r="F112" s="234"/>
      <c r="G112" s="234"/>
      <c r="H112" s="234"/>
      <c r="I112" s="234"/>
      <c r="J112" s="234"/>
      <c r="K112" s="235"/>
    </row>
    <row r="113" spans="1:11" ht="15" x14ac:dyDescent="0.2">
      <c r="A113" s="191"/>
      <c r="B113" s="197"/>
      <c r="C113" s="197"/>
      <c r="D113" s="197"/>
      <c r="E113" s="197"/>
      <c r="F113" s="197"/>
      <c r="G113" s="197"/>
      <c r="H113" s="197"/>
      <c r="I113" s="197"/>
      <c r="J113" s="197"/>
      <c r="K113" s="198"/>
    </row>
    <row r="114" spans="1:11" ht="15" x14ac:dyDescent="0.2">
      <c r="A114" s="194">
        <v>6</v>
      </c>
      <c r="B114" s="234" t="s">
        <v>125</v>
      </c>
      <c r="C114" s="234"/>
      <c r="D114" s="234"/>
      <c r="E114" s="234"/>
      <c r="F114" s="234"/>
      <c r="G114" s="234"/>
      <c r="H114" s="234"/>
      <c r="I114" s="234"/>
      <c r="J114" s="234"/>
      <c r="K114" s="235"/>
    </row>
    <row r="115" spans="1:11" ht="15" x14ac:dyDescent="0.2">
      <c r="A115" s="191"/>
      <c r="B115" s="234"/>
      <c r="C115" s="234"/>
      <c r="D115" s="234"/>
      <c r="E115" s="234"/>
      <c r="F115" s="234"/>
      <c r="G115" s="234"/>
      <c r="H115" s="234"/>
      <c r="I115" s="234"/>
      <c r="J115" s="234"/>
      <c r="K115" s="235"/>
    </row>
    <row r="116" spans="1:11" ht="15" x14ac:dyDescent="0.2">
      <c r="A116" s="30"/>
      <c r="B116" s="199"/>
      <c r="C116" s="199"/>
      <c r="D116" s="199"/>
      <c r="E116" s="199"/>
      <c r="F116" s="199"/>
      <c r="G116" s="199"/>
      <c r="H116" s="199"/>
      <c r="I116" s="199"/>
      <c r="J116" s="199"/>
      <c r="K116" s="31"/>
    </row>
    <row r="117" spans="1:11" ht="15" x14ac:dyDescent="0.2">
      <c r="A117" s="200"/>
      <c r="B117" s="200"/>
      <c r="C117" s="200"/>
      <c r="D117" s="200"/>
      <c r="E117" s="200"/>
      <c r="F117" s="200"/>
      <c r="G117" s="200"/>
      <c r="H117" s="200"/>
      <c r="I117" s="200"/>
      <c r="J117" s="200"/>
      <c r="K117" s="200"/>
    </row>
    <row r="118" spans="1:11" x14ac:dyDescent="0.2">
      <c r="A118" s="225" t="s">
        <v>126</v>
      </c>
      <c r="B118" s="226"/>
      <c r="C118" s="226"/>
      <c r="D118" s="226"/>
      <c r="E118" s="226"/>
      <c r="F118" s="226"/>
      <c r="G118" s="226"/>
      <c r="H118" s="226"/>
      <c r="I118" s="226"/>
      <c r="J118" s="226"/>
      <c r="K118" s="227"/>
    </row>
    <row r="119" spans="1:11" x14ac:dyDescent="0.2">
      <c r="A119" s="228"/>
      <c r="B119" s="229"/>
      <c r="C119" s="229"/>
      <c r="D119" s="229"/>
      <c r="E119" s="229"/>
      <c r="F119" s="229"/>
      <c r="G119" s="229"/>
      <c r="H119" s="229"/>
      <c r="I119" s="229"/>
      <c r="J119" s="229"/>
      <c r="K119" s="230"/>
    </row>
    <row r="120" spans="1:11" x14ac:dyDescent="0.2">
      <c r="A120" s="228"/>
      <c r="B120" s="229"/>
      <c r="C120" s="229"/>
      <c r="D120" s="229"/>
      <c r="E120" s="229"/>
      <c r="F120" s="229"/>
      <c r="G120" s="229"/>
      <c r="H120" s="229"/>
      <c r="I120" s="229"/>
      <c r="J120" s="229"/>
      <c r="K120" s="230"/>
    </row>
    <row r="121" spans="1:11" x14ac:dyDescent="0.2">
      <c r="A121" s="231"/>
      <c r="B121" s="232"/>
      <c r="C121" s="232"/>
      <c r="D121" s="232"/>
      <c r="E121" s="232"/>
      <c r="F121" s="232"/>
      <c r="G121" s="232"/>
      <c r="H121" s="232"/>
      <c r="I121" s="232"/>
      <c r="J121" s="232"/>
      <c r="K121" s="233"/>
    </row>
  </sheetData>
  <mergeCells count="27">
    <mergeCell ref="B103:K104"/>
    <mergeCell ref="L93:L94"/>
    <mergeCell ref="C55:H55"/>
    <mergeCell ref="D58:D59"/>
    <mergeCell ref="F58:F59"/>
    <mergeCell ref="B100:K101"/>
    <mergeCell ref="B33:B47"/>
    <mergeCell ref="A1:G2"/>
    <mergeCell ref="D13:F13"/>
    <mergeCell ref="A118:K121"/>
    <mergeCell ref="B81:B82"/>
    <mergeCell ref="B86:E86"/>
    <mergeCell ref="B106:K107"/>
    <mergeCell ref="B109:K109"/>
    <mergeCell ref="B111:K112"/>
    <mergeCell ref="B49:C50"/>
    <mergeCell ref="A5:G5"/>
    <mergeCell ref="B7:E7"/>
    <mergeCell ref="B10:E10"/>
    <mergeCell ref="B15:C15"/>
    <mergeCell ref="B14:C14"/>
    <mergeCell ref="B114:K115"/>
    <mergeCell ref="B29:C30"/>
    <mergeCell ref="B21:C21"/>
    <mergeCell ref="B32:C32"/>
    <mergeCell ref="B25:C25"/>
    <mergeCell ref="B27:C27"/>
  </mergeCells>
  <pageMargins left="0.7" right="0.7" top="0.75" bottom="0.75" header="0.3" footer="0.3"/>
  <pageSetup scale="60" fitToHeight="0" orientation="portrait" r:id="rId1"/>
  <headerFooter>
    <oddFooter>&amp;A</oddFoot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4"/>
  <sheetViews>
    <sheetView topLeftCell="A10" workbookViewId="0">
      <selection activeCell="O15" sqref="O15"/>
    </sheetView>
  </sheetViews>
  <sheetFormatPr defaultColWidth="9.140625" defaultRowHeight="12.75" x14ac:dyDescent="0.2"/>
  <cols>
    <col min="1" max="1" width="3.85546875" style="8" customWidth="1"/>
    <col min="2" max="2" width="24" style="8" customWidth="1"/>
    <col min="3" max="3" width="5.7109375" style="8" customWidth="1"/>
    <col min="4" max="4" width="16.42578125" style="8" customWidth="1"/>
    <col min="5" max="5" width="5.5703125" style="8" customWidth="1"/>
    <col min="6" max="6" width="5" style="8" customWidth="1"/>
    <col min="7" max="7" width="17.5703125" style="8" customWidth="1"/>
    <col min="8" max="8" width="3.7109375" style="8" customWidth="1"/>
    <col min="9" max="9" width="5" style="8" customWidth="1"/>
    <col min="10" max="10" width="14.5703125" style="8" customWidth="1"/>
    <col min="11" max="11" width="1.7109375" style="8" customWidth="1"/>
    <col min="12" max="12" width="0.85546875" style="8" customWidth="1"/>
    <col min="13" max="16384" width="9.140625" style="8"/>
  </cols>
  <sheetData>
    <row r="1" spans="1:16" ht="89.25" customHeight="1" x14ac:dyDescent="0.2">
      <c r="A1" s="260" t="s">
        <v>66</v>
      </c>
      <c r="B1" s="261"/>
      <c r="C1" s="261"/>
      <c r="D1" s="261"/>
      <c r="E1" s="261"/>
      <c r="F1" s="261"/>
      <c r="G1" s="261"/>
      <c r="H1" s="261"/>
      <c r="I1" s="261"/>
      <c r="J1" s="261"/>
      <c r="K1" s="262"/>
      <c r="P1" s="96"/>
    </row>
    <row r="2" spans="1:16" ht="5.0999999999999996" customHeight="1" x14ac:dyDescent="0.2"/>
    <row r="3" spans="1:16" x14ac:dyDescent="0.2">
      <c r="A3" s="11"/>
      <c r="B3" s="9"/>
      <c r="C3" s="9"/>
      <c r="D3" s="9"/>
      <c r="E3" s="9"/>
      <c r="F3" s="9"/>
      <c r="G3" s="9"/>
      <c r="H3" s="9"/>
      <c r="I3" s="9"/>
      <c r="J3" s="9"/>
      <c r="K3" s="12"/>
    </row>
    <row r="4" spans="1:16" x14ac:dyDescent="0.2">
      <c r="A4" s="2"/>
      <c r="B4" s="3" t="s">
        <v>44</v>
      </c>
      <c r="C4" s="3"/>
      <c r="D4" s="3"/>
      <c r="E4" s="3"/>
      <c r="F4" s="3"/>
      <c r="G4" s="3"/>
      <c r="H4" s="3"/>
      <c r="I4" s="3"/>
      <c r="J4" s="3"/>
      <c r="K4" s="4"/>
    </row>
    <row r="5" spans="1:16" x14ac:dyDescent="0.2">
      <c r="A5" s="2"/>
      <c r="B5" s="3"/>
      <c r="C5" s="3"/>
      <c r="D5" s="3"/>
      <c r="E5" s="3"/>
      <c r="F5" s="3"/>
      <c r="G5" s="3"/>
      <c r="H5" s="3"/>
      <c r="I5" s="3"/>
      <c r="J5" s="3"/>
      <c r="K5" s="4"/>
    </row>
    <row r="6" spans="1:16" s="25" customFormat="1" ht="35.1" customHeight="1" x14ac:dyDescent="0.2">
      <c r="A6" s="23"/>
      <c r="B6" s="13" t="s">
        <v>43</v>
      </c>
      <c r="C6" s="13"/>
      <c r="D6" s="13" t="s">
        <v>51</v>
      </c>
      <c r="E6" s="13"/>
      <c r="F6" s="270" t="s">
        <v>45</v>
      </c>
      <c r="G6" s="270"/>
      <c r="H6" s="13"/>
      <c r="I6" s="13"/>
      <c r="J6" s="13"/>
      <c r="K6" s="24"/>
    </row>
    <row r="7" spans="1:16" ht="20.100000000000001" customHeight="1" x14ac:dyDescent="0.2">
      <c r="A7" s="2"/>
      <c r="B7" s="26">
        <f>'Day Hab worksheet'!$E$30</f>
        <v>0</v>
      </c>
      <c r="C7" s="263" t="s">
        <v>25</v>
      </c>
      <c r="D7" s="27">
        <f>'Day Hab worksheet'!$E$50</f>
        <v>0</v>
      </c>
      <c r="E7" s="263" t="s">
        <v>26</v>
      </c>
      <c r="F7" s="28" t="s">
        <v>32</v>
      </c>
      <c r="G7" s="29" t="e">
        <f>ROUND(B7/D7,2)</f>
        <v>#DIV/0!</v>
      </c>
      <c r="H7" s="3"/>
      <c r="I7" s="3"/>
      <c r="J7" s="3"/>
      <c r="K7" s="4"/>
    </row>
    <row r="8" spans="1:16" ht="9.9499999999999993" customHeight="1" x14ac:dyDescent="0.3">
      <c r="A8" s="2"/>
      <c r="B8" s="10" t="s">
        <v>40</v>
      </c>
      <c r="C8" s="264"/>
      <c r="D8" s="10" t="s">
        <v>39</v>
      </c>
      <c r="E8" s="264"/>
      <c r="F8" s="30"/>
      <c r="G8" s="31"/>
      <c r="H8" s="3"/>
      <c r="I8" s="3"/>
      <c r="J8" s="3"/>
      <c r="K8" s="4"/>
    </row>
    <row r="9" spans="1:16" ht="9.9499999999999993" customHeight="1" x14ac:dyDescent="0.2">
      <c r="A9" s="5"/>
      <c r="B9" s="6"/>
      <c r="C9" s="6"/>
      <c r="D9" s="6"/>
      <c r="E9" s="6"/>
      <c r="F9" s="6"/>
      <c r="G9" s="6"/>
      <c r="H9" s="6"/>
      <c r="I9" s="6"/>
      <c r="J9" s="6"/>
      <c r="K9" s="7"/>
    </row>
    <row r="10" spans="1:16" ht="9.9499999999999993" customHeight="1" x14ac:dyDescent="0.2"/>
    <row r="11" spans="1:16" ht="9.9499999999999993" customHeight="1" x14ac:dyDescent="0.2">
      <c r="A11" s="11"/>
      <c r="B11" s="9"/>
      <c r="C11" s="9"/>
      <c r="D11" s="9"/>
      <c r="E11" s="9"/>
      <c r="F11" s="9"/>
      <c r="G11" s="9"/>
      <c r="H11" s="9"/>
      <c r="I11" s="9"/>
      <c r="J11" s="9"/>
      <c r="K11" s="12"/>
    </row>
    <row r="12" spans="1:16" ht="14.25" customHeight="1" x14ac:dyDescent="0.2">
      <c r="A12" s="2"/>
      <c r="B12" s="3"/>
      <c r="C12" s="3"/>
      <c r="D12" s="3"/>
      <c r="E12" s="3"/>
      <c r="F12" s="3"/>
      <c r="G12" s="3"/>
      <c r="H12" s="3"/>
      <c r="I12" s="3"/>
      <c r="J12" s="3"/>
      <c r="K12" s="4"/>
    </row>
    <row r="13" spans="1:16" ht="14.25" customHeight="1" x14ac:dyDescent="0.2">
      <c r="A13" s="2"/>
      <c r="B13" s="3"/>
      <c r="C13" s="265" t="s">
        <v>27</v>
      </c>
      <c r="D13" s="266"/>
      <c r="E13" s="1"/>
      <c r="F13" s="265" t="s">
        <v>28</v>
      </c>
      <c r="G13" s="265"/>
      <c r="H13" s="1"/>
      <c r="I13" s="1"/>
      <c r="J13" s="3"/>
      <c r="K13" s="4"/>
    </row>
    <row r="14" spans="1:16" ht="53.25" customHeight="1" x14ac:dyDescent="0.2">
      <c r="A14" s="2"/>
      <c r="B14" s="1" t="s">
        <v>30</v>
      </c>
      <c r="C14" s="267" t="s">
        <v>64</v>
      </c>
      <c r="D14" s="268"/>
      <c r="E14" s="32"/>
      <c r="F14" s="271" t="s">
        <v>65</v>
      </c>
      <c r="G14" s="271"/>
      <c r="H14" s="1"/>
      <c r="I14" s="269" t="s">
        <v>29</v>
      </c>
      <c r="J14" s="270"/>
      <c r="K14" s="4"/>
    </row>
    <row r="15" spans="1:16" ht="20.100000000000001" customHeight="1" x14ac:dyDescent="0.2">
      <c r="A15" s="2"/>
      <c r="B15" s="14" t="s">
        <v>9</v>
      </c>
      <c r="C15" s="97"/>
      <c r="D15" s="98">
        <v>0</v>
      </c>
      <c r="E15" s="16" t="s">
        <v>31</v>
      </c>
      <c r="F15" s="258">
        <v>0</v>
      </c>
      <c r="G15" s="259"/>
      <c r="H15" s="16" t="s">
        <v>26</v>
      </c>
      <c r="I15" s="15"/>
      <c r="J15" s="17">
        <f t="shared" ref="J15:J29" si="0">ROUND(D15*F15,2)</f>
        <v>0</v>
      </c>
      <c r="K15" s="4"/>
    </row>
    <row r="16" spans="1:16" ht="20.100000000000001" customHeight="1" x14ac:dyDescent="0.2">
      <c r="A16" s="2"/>
      <c r="B16" s="14" t="s">
        <v>11</v>
      </c>
      <c r="C16" s="97"/>
      <c r="D16" s="98">
        <v>0</v>
      </c>
      <c r="E16" s="16" t="s">
        <v>31</v>
      </c>
      <c r="F16" s="258">
        <v>0</v>
      </c>
      <c r="G16" s="259"/>
      <c r="H16" s="16" t="s">
        <v>26</v>
      </c>
      <c r="I16" s="18"/>
      <c r="J16" s="17">
        <f t="shared" si="0"/>
        <v>0</v>
      </c>
      <c r="K16" s="4"/>
    </row>
    <row r="17" spans="1:11" ht="20.100000000000001" customHeight="1" x14ac:dyDescent="0.2">
      <c r="A17" s="2"/>
      <c r="B17" s="14" t="s">
        <v>12</v>
      </c>
      <c r="C17" s="97"/>
      <c r="D17" s="98">
        <v>0</v>
      </c>
      <c r="E17" s="16" t="s">
        <v>31</v>
      </c>
      <c r="F17" s="258">
        <v>0</v>
      </c>
      <c r="G17" s="259"/>
      <c r="H17" s="16" t="s">
        <v>26</v>
      </c>
      <c r="I17" s="18"/>
      <c r="J17" s="17">
        <f t="shared" si="0"/>
        <v>0</v>
      </c>
      <c r="K17" s="4"/>
    </row>
    <row r="18" spans="1:11" ht="20.100000000000001" customHeight="1" x14ac:dyDescent="0.2">
      <c r="A18" s="2"/>
      <c r="B18" s="14" t="s">
        <v>13</v>
      </c>
      <c r="C18" s="97"/>
      <c r="D18" s="98">
        <v>0</v>
      </c>
      <c r="E18" s="16" t="s">
        <v>31</v>
      </c>
      <c r="F18" s="258">
        <v>0</v>
      </c>
      <c r="G18" s="259"/>
      <c r="H18" s="16" t="s">
        <v>26</v>
      </c>
      <c r="I18" s="18"/>
      <c r="J18" s="17">
        <f t="shared" si="0"/>
        <v>0</v>
      </c>
      <c r="K18" s="4"/>
    </row>
    <row r="19" spans="1:11" ht="20.100000000000001" customHeight="1" x14ac:dyDescent="0.2">
      <c r="A19" s="2"/>
      <c r="B19" s="14" t="s">
        <v>14</v>
      </c>
      <c r="C19" s="97"/>
      <c r="D19" s="98">
        <v>0</v>
      </c>
      <c r="E19" s="16" t="s">
        <v>31</v>
      </c>
      <c r="F19" s="258">
        <v>0</v>
      </c>
      <c r="G19" s="259"/>
      <c r="H19" s="16" t="s">
        <v>26</v>
      </c>
      <c r="I19" s="18"/>
      <c r="J19" s="17">
        <f t="shared" si="0"/>
        <v>0</v>
      </c>
      <c r="K19" s="4"/>
    </row>
    <row r="20" spans="1:11" ht="20.100000000000001" customHeight="1" x14ac:dyDescent="0.2">
      <c r="A20" s="2"/>
      <c r="B20" s="14" t="s">
        <v>15</v>
      </c>
      <c r="C20" s="97"/>
      <c r="D20" s="98">
        <v>0</v>
      </c>
      <c r="E20" s="16" t="s">
        <v>31</v>
      </c>
      <c r="F20" s="258">
        <v>0</v>
      </c>
      <c r="G20" s="259"/>
      <c r="H20" s="16" t="s">
        <v>26</v>
      </c>
      <c r="I20" s="18"/>
      <c r="J20" s="17">
        <f t="shared" si="0"/>
        <v>0</v>
      </c>
      <c r="K20" s="4"/>
    </row>
    <row r="21" spans="1:11" ht="20.100000000000001" customHeight="1" x14ac:dyDescent="0.2">
      <c r="A21" s="2"/>
      <c r="B21" s="14" t="s">
        <v>16</v>
      </c>
      <c r="C21" s="97"/>
      <c r="D21" s="98">
        <v>0</v>
      </c>
      <c r="E21" s="16" t="s">
        <v>31</v>
      </c>
      <c r="F21" s="258">
        <v>0</v>
      </c>
      <c r="G21" s="259"/>
      <c r="H21" s="16" t="s">
        <v>26</v>
      </c>
      <c r="I21" s="18"/>
      <c r="J21" s="17">
        <f t="shared" si="0"/>
        <v>0</v>
      </c>
      <c r="K21" s="4"/>
    </row>
    <row r="22" spans="1:11" ht="20.100000000000001" customHeight="1" x14ac:dyDescent="0.2">
      <c r="A22" s="2"/>
      <c r="B22" s="14" t="s">
        <v>17</v>
      </c>
      <c r="C22" s="97"/>
      <c r="D22" s="98">
        <v>0</v>
      </c>
      <c r="E22" s="16" t="s">
        <v>31</v>
      </c>
      <c r="F22" s="258">
        <v>0</v>
      </c>
      <c r="G22" s="259"/>
      <c r="H22" s="16" t="s">
        <v>26</v>
      </c>
      <c r="I22" s="18"/>
      <c r="J22" s="17">
        <f t="shared" si="0"/>
        <v>0</v>
      </c>
      <c r="K22" s="4"/>
    </row>
    <row r="23" spans="1:11" ht="20.100000000000001" customHeight="1" x14ac:dyDescent="0.2">
      <c r="A23" s="2"/>
      <c r="B23" s="14" t="s">
        <v>18</v>
      </c>
      <c r="C23" s="97"/>
      <c r="D23" s="98">
        <v>0</v>
      </c>
      <c r="E23" s="16" t="s">
        <v>31</v>
      </c>
      <c r="F23" s="258">
        <v>0</v>
      </c>
      <c r="G23" s="259"/>
      <c r="H23" s="16" t="s">
        <v>26</v>
      </c>
      <c r="I23" s="18"/>
      <c r="J23" s="17">
        <f t="shared" si="0"/>
        <v>0</v>
      </c>
      <c r="K23" s="4"/>
    </row>
    <row r="24" spans="1:11" ht="20.100000000000001" customHeight="1" x14ac:dyDescent="0.2">
      <c r="A24" s="2"/>
      <c r="B24" s="14" t="s">
        <v>19</v>
      </c>
      <c r="C24" s="97"/>
      <c r="D24" s="98">
        <v>0</v>
      </c>
      <c r="E24" s="16" t="s">
        <v>31</v>
      </c>
      <c r="F24" s="258">
        <v>0</v>
      </c>
      <c r="G24" s="259"/>
      <c r="H24" s="16" t="s">
        <v>26</v>
      </c>
      <c r="I24" s="18"/>
      <c r="J24" s="17">
        <f t="shared" si="0"/>
        <v>0</v>
      </c>
      <c r="K24" s="4"/>
    </row>
    <row r="25" spans="1:11" ht="20.100000000000001" customHeight="1" x14ac:dyDescent="0.2">
      <c r="A25" s="2"/>
      <c r="B25" s="14" t="s">
        <v>20</v>
      </c>
      <c r="C25" s="97"/>
      <c r="D25" s="98">
        <v>0</v>
      </c>
      <c r="E25" s="16" t="s">
        <v>31</v>
      </c>
      <c r="F25" s="258">
        <v>0</v>
      </c>
      <c r="G25" s="259"/>
      <c r="H25" s="16" t="s">
        <v>26</v>
      </c>
      <c r="I25" s="18"/>
      <c r="J25" s="17">
        <f t="shared" si="0"/>
        <v>0</v>
      </c>
      <c r="K25" s="4"/>
    </row>
    <row r="26" spans="1:11" ht="20.100000000000001" customHeight="1" x14ac:dyDescent="0.2">
      <c r="A26" s="2"/>
      <c r="B26" s="14" t="s">
        <v>21</v>
      </c>
      <c r="C26" s="97"/>
      <c r="D26" s="98">
        <v>0</v>
      </c>
      <c r="E26" s="16" t="s">
        <v>31</v>
      </c>
      <c r="F26" s="258">
        <v>0</v>
      </c>
      <c r="G26" s="259"/>
      <c r="H26" s="16" t="s">
        <v>26</v>
      </c>
      <c r="I26" s="18"/>
      <c r="J26" s="17">
        <f t="shared" si="0"/>
        <v>0</v>
      </c>
      <c r="K26" s="4"/>
    </row>
    <row r="27" spans="1:11" ht="20.100000000000001" customHeight="1" x14ac:dyDescent="0.2">
      <c r="A27" s="2"/>
      <c r="B27" s="14" t="s">
        <v>22</v>
      </c>
      <c r="C27" s="97"/>
      <c r="D27" s="98">
        <v>0</v>
      </c>
      <c r="E27" s="16" t="s">
        <v>31</v>
      </c>
      <c r="F27" s="258">
        <v>0</v>
      </c>
      <c r="G27" s="259"/>
      <c r="H27" s="16" t="s">
        <v>26</v>
      </c>
      <c r="I27" s="18"/>
      <c r="J27" s="17">
        <f t="shared" si="0"/>
        <v>0</v>
      </c>
      <c r="K27" s="4"/>
    </row>
    <row r="28" spans="1:11" ht="20.100000000000001" customHeight="1" x14ac:dyDescent="0.2">
      <c r="A28" s="2"/>
      <c r="B28" s="14" t="s">
        <v>23</v>
      </c>
      <c r="C28" s="97"/>
      <c r="D28" s="98">
        <v>0</v>
      </c>
      <c r="E28" s="16" t="s">
        <v>31</v>
      </c>
      <c r="F28" s="258">
        <v>0</v>
      </c>
      <c r="G28" s="259"/>
      <c r="H28" s="16" t="s">
        <v>26</v>
      </c>
      <c r="I28" s="18"/>
      <c r="J28" s="17">
        <f t="shared" si="0"/>
        <v>0</v>
      </c>
      <c r="K28" s="4"/>
    </row>
    <row r="29" spans="1:11" ht="20.100000000000001" customHeight="1" x14ac:dyDescent="0.2">
      <c r="A29" s="2"/>
      <c r="B29" s="14" t="s">
        <v>24</v>
      </c>
      <c r="C29" s="97"/>
      <c r="D29" s="98">
        <v>0</v>
      </c>
      <c r="E29" s="16" t="s">
        <v>31</v>
      </c>
      <c r="F29" s="258">
        <v>0</v>
      </c>
      <c r="G29" s="259"/>
      <c r="H29" s="16" t="s">
        <v>26</v>
      </c>
      <c r="I29" s="18"/>
      <c r="J29" s="17">
        <f t="shared" si="0"/>
        <v>0</v>
      </c>
      <c r="K29" s="4"/>
    </row>
    <row r="30" spans="1:11" ht="5.0999999999999996" customHeight="1" x14ac:dyDescent="0.2">
      <c r="A30" s="2"/>
      <c r="B30" s="3"/>
      <c r="C30" s="3"/>
      <c r="D30" s="3"/>
      <c r="E30" s="3"/>
      <c r="F30" s="3"/>
      <c r="G30" s="3"/>
      <c r="H30" s="3"/>
      <c r="I30" s="3"/>
      <c r="J30" s="3"/>
      <c r="K30" s="4"/>
    </row>
    <row r="31" spans="1:11" ht="20.100000000000001" customHeight="1" x14ac:dyDescent="0.2">
      <c r="A31" s="2"/>
      <c r="B31" s="19" t="s">
        <v>33</v>
      </c>
      <c r="C31" s="20" t="s">
        <v>46</v>
      </c>
      <c r="D31" s="21">
        <f>SUM(D15:D29)</f>
        <v>0</v>
      </c>
      <c r="E31" s="3"/>
      <c r="F31" s="3"/>
      <c r="G31" s="3"/>
      <c r="H31" s="3"/>
      <c r="I31" s="20" t="s">
        <v>47</v>
      </c>
      <c r="J31" s="22">
        <f>SUM(J15:J29)</f>
        <v>0</v>
      </c>
      <c r="K31" s="4"/>
    </row>
    <row r="32" spans="1:11" ht="5.0999999999999996" customHeight="1" x14ac:dyDescent="0.2">
      <c r="A32" s="2"/>
      <c r="B32" s="3"/>
      <c r="C32" s="3"/>
      <c r="D32" s="3"/>
      <c r="E32" s="3"/>
      <c r="F32" s="3"/>
      <c r="G32" s="3"/>
      <c r="H32" s="3"/>
      <c r="I32" s="3"/>
      <c r="J32" s="3"/>
      <c r="K32" s="4"/>
    </row>
    <row r="33" spans="1:11" ht="5.0999999999999996" customHeight="1" x14ac:dyDescent="0.2">
      <c r="A33" s="2"/>
      <c r="B33" s="3"/>
      <c r="C33" s="3"/>
      <c r="D33" s="3"/>
      <c r="E33" s="3"/>
      <c r="F33" s="3"/>
      <c r="G33" s="3"/>
      <c r="H33" s="3"/>
      <c r="I33" s="3"/>
      <c r="J33" s="3"/>
      <c r="K33" s="4"/>
    </row>
    <row r="34" spans="1:11" x14ac:dyDescent="0.2">
      <c r="A34" s="5"/>
      <c r="B34" s="6"/>
      <c r="C34" s="6"/>
      <c r="D34" s="6"/>
      <c r="E34" s="6"/>
      <c r="F34" s="6"/>
      <c r="G34" s="6"/>
      <c r="H34" s="6"/>
      <c r="I34" s="6"/>
      <c r="J34" s="6"/>
      <c r="K34" s="7"/>
    </row>
  </sheetData>
  <customSheetViews>
    <customSheetView guid="{9004DE3D-4DD6-4626-ABE2-AC20A45C3AFF}">
      <selection activeCell="C29" sqref="C29:D29"/>
      <pageMargins left="0" right="0" top="0.41" bottom="0.5" header="0.5" footer="0"/>
      <pageSetup orientation="portrait" r:id="rId1"/>
      <headerFooter alignWithMargins="0">
        <oddFooter>&amp;C&amp;12Page 2</oddFooter>
      </headerFooter>
    </customSheetView>
    <customSheetView guid="{FA488D53-68C3-4CDB-B35C-B64AE9710C6F}">
      <selection activeCell="A2" sqref="A2"/>
      <pageMargins left="0" right="0" top="0.41" bottom="0.5" header="0.5" footer="0"/>
      <pageSetup orientation="portrait" r:id="rId2"/>
      <headerFooter alignWithMargins="0">
        <oddFooter>&amp;C&amp;12Page 2</oddFooter>
      </headerFooter>
    </customSheetView>
    <customSheetView guid="{687EC119-D80B-4F3B-B431-82934505CF15}" showPageBreaks="1">
      <selection sqref="A1:K1"/>
      <pageMargins left="0" right="0" top="0.41" bottom="0.5" header="0.5" footer="0"/>
      <pageSetup orientation="portrait" r:id="rId3"/>
      <headerFooter alignWithMargins="0">
        <oddFooter>&amp;C&amp;12Page 2</oddFooter>
      </headerFooter>
    </customSheetView>
    <customSheetView guid="{07B8F6BB-6300-4C1E-AE3C-26565EADD7BC}">
      <selection activeCell="F14" sqref="F14:G14"/>
      <pageMargins left="0" right="0" top="0.41" bottom="0.5" header="0.5" footer="0"/>
      <pageSetup orientation="portrait" r:id="rId4"/>
      <headerFooter alignWithMargins="0">
        <oddFooter>&amp;C&amp;12Page 2</oddFooter>
      </headerFooter>
    </customSheetView>
    <customSheetView guid="{FDD333CB-9BB1-4F91-9349-DBECB2A89238}">
      <selection activeCell="F14" sqref="F14:G14"/>
      <pageMargins left="0" right="0" top="0.41" bottom="0.5" header="0.5" footer="0"/>
      <pageSetup orientation="portrait" r:id="rId5"/>
      <headerFooter alignWithMargins="0">
        <oddFooter>&amp;C&amp;12Page 2</oddFooter>
      </headerFooter>
    </customSheetView>
    <customSheetView guid="{B695A25C-2199-4078-8CD4-1B05B5222B34}">
      <selection activeCell="N16" sqref="N16"/>
      <pageMargins left="0" right="0" top="0.41" bottom="0.5" header="0.5" footer="0"/>
      <pageSetup orientation="portrait" r:id="rId6"/>
      <headerFooter alignWithMargins="0">
        <oddFooter>&amp;C&amp;12Page 2</oddFooter>
      </headerFooter>
    </customSheetView>
    <customSheetView guid="{17B342A7-F021-496C-8EB7-C5DE65B71A0D}">
      <selection sqref="A1:K1"/>
      <pageMargins left="0" right="0" top="0.41" bottom="0.5" header="0.5" footer="0"/>
      <pageSetup orientation="portrait" r:id="rId7"/>
      <headerFooter alignWithMargins="0">
        <oddFooter>&amp;C&amp;12Page 2</oddFooter>
      </headerFooter>
    </customSheetView>
    <customSheetView guid="{0355B361-76E6-4A16-B741-417A7CA0C855}">
      <selection activeCell="F13" sqref="A1:K13"/>
      <pageMargins left="0" right="0" top="0.41" bottom="0.5" header="0.5" footer="0"/>
      <pageSetup orientation="portrait" r:id="rId8"/>
      <headerFooter alignWithMargins="0">
        <oddFooter>&amp;C&amp;12Page 2</oddFooter>
      </headerFooter>
    </customSheetView>
    <customSheetView guid="{9DC862FF-C613-4197-B48B-1BF873383130}">
      <selection activeCell="C29" sqref="C29:D29"/>
      <pageMargins left="0" right="0" top="0.41" bottom="0.5" header="0.5" footer="0"/>
      <pageSetup orientation="portrait" r:id="rId9"/>
      <headerFooter alignWithMargins="0">
        <oddFooter>&amp;C&amp;12Page 2</oddFooter>
      </headerFooter>
    </customSheetView>
  </customSheetViews>
  <mergeCells count="24">
    <mergeCell ref="F15:G15"/>
    <mergeCell ref="F23:G23"/>
    <mergeCell ref="F29:G29"/>
    <mergeCell ref="F28:G28"/>
    <mergeCell ref="F27:G27"/>
    <mergeCell ref="F26:G26"/>
    <mergeCell ref="F25:G25"/>
    <mergeCell ref="F24:G24"/>
    <mergeCell ref="F22:G22"/>
    <mergeCell ref="F21:G21"/>
    <mergeCell ref="A1:K1"/>
    <mergeCell ref="C7:C8"/>
    <mergeCell ref="E7:E8"/>
    <mergeCell ref="C13:D13"/>
    <mergeCell ref="C14:D14"/>
    <mergeCell ref="F20:G20"/>
    <mergeCell ref="F19:G19"/>
    <mergeCell ref="F13:G13"/>
    <mergeCell ref="I14:J14"/>
    <mergeCell ref="F6:G6"/>
    <mergeCell ref="F14:G14"/>
    <mergeCell ref="F18:G18"/>
    <mergeCell ref="F17:G17"/>
    <mergeCell ref="F16:G16"/>
  </mergeCells>
  <phoneticPr fontId="7" type="noConversion"/>
  <pageMargins left="0" right="0" top="0.41" bottom="0.5" header="0.5" footer="0"/>
  <pageSetup orientation="portrait" r:id="rId10"/>
  <headerFooter alignWithMargins="0">
    <oddFooter>&amp;C&amp;12Page 2</oddFooter>
  </headerFooter>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0"/>
  <sheetViews>
    <sheetView workbookViewId="0">
      <selection sqref="A1:O1"/>
    </sheetView>
  </sheetViews>
  <sheetFormatPr defaultRowHeight="12.75" x14ac:dyDescent="0.2"/>
  <cols>
    <col min="2" max="3" width="12.7109375" customWidth="1"/>
    <col min="4" max="4" width="11.42578125" customWidth="1"/>
    <col min="5" max="5" width="11.7109375" customWidth="1"/>
    <col min="6" max="6" width="11.28515625" customWidth="1"/>
    <col min="7" max="7" width="13.140625" customWidth="1"/>
    <col min="8" max="9" width="13.42578125" customWidth="1"/>
    <col min="10" max="10" width="14.140625" customWidth="1"/>
    <col min="11" max="11" width="13.85546875" customWidth="1"/>
    <col min="12" max="12" width="13.140625" customWidth="1"/>
    <col min="13" max="13" width="10.85546875" customWidth="1"/>
    <col min="14" max="14" width="11.5703125" customWidth="1"/>
    <col min="15" max="15" width="11.7109375" customWidth="1"/>
    <col min="16" max="16" width="10.85546875" customWidth="1"/>
  </cols>
  <sheetData>
    <row r="1" spans="1:16" ht="56.25" customHeight="1" x14ac:dyDescent="0.25">
      <c r="A1" s="272" t="s">
        <v>130</v>
      </c>
      <c r="B1" s="273"/>
      <c r="C1" s="273"/>
      <c r="D1" s="273"/>
      <c r="E1" s="274"/>
      <c r="F1" s="274"/>
      <c r="G1" s="274"/>
      <c r="H1" s="274"/>
      <c r="I1" s="274"/>
      <c r="J1" s="274"/>
      <c r="K1" s="274"/>
      <c r="L1" s="274"/>
      <c r="M1" s="274"/>
      <c r="N1" s="274"/>
      <c r="O1" s="274"/>
      <c r="P1" s="183"/>
    </row>
    <row r="2" spans="1:16" x14ac:dyDescent="0.2">
      <c r="A2" s="147" t="s">
        <v>72</v>
      </c>
      <c r="B2" s="110" t="s">
        <v>9</v>
      </c>
      <c r="C2" s="110" t="s">
        <v>11</v>
      </c>
      <c r="D2" s="110" t="s">
        <v>12</v>
      </c>
      <c r="E2" s="110" t="s">
        <v>13</v>
      </c>
      <c r="F2" s="110" t="s">
        <v>14</v>
      </c>
      <c r="G2" s="109" t="s">
        <v>15</v>
      </c>
      <c r="H2" s="109" t="s">
        <v>16</v>
      </c>
      <c r="I2" s="109" t="s">
        <v>17</v>
      </c>
      <c r="J2" s="109" t="s">
        <v>18</v>
      </c>
      <c r="K2" s="109" t="s">
        <v>19</v>
      </c>
      <c r="L2" s="110" t="s">
        <v>20</v>
      </c>
      <c r="M2" s="110" t="s">
        <v>21</v>
      </c>
      <c r="N2" s="110" t="s">
        <v>22</v>
      </c>
      <c r="O2" s="110" t="s">
        <v>23</v>
      </c>
      <c r="P2" s="110" t="s">
        <v>24</v>
      </c>
    </row>
    <row r="3" spans="1:16" x14ac:dyDescent="0.2">
      <c r="A3" s="103">
        <v>0</v>
      </c>
      <c r="B3" s="159">
        <v>8.06</v>
      </c>
      <c r="C3" s="159">
        <v>10.07</v>
      </c>
      <c r="D3" s="159">
        <v>13.39</v>
      </c>
      <c r="E3" s="159">
        <v>20.14</v>
      </c>
      <c r="F3" s="159">
        <v>64.17</v>
      </c>
      <c r="G3" s="159">
        <v>8.06</v>
      </c>
      <c r="H3" s="159">
        <v>10.07</v>
      </c>
      <c r="I3" s="159">
        <v>13.39</v>
      </c>
      <c r="J3" s="159">
        <v>20.14</v>
      </c>
      <c r="K3" s="159">
        <v>64.17</v>
      </c>
      <c r="L3" s="159">
        <v>8.06</v>
      </c>
      <c r="M3" s="159">
        <v>10.07</v>
      </c>
      <c r="N3" s="159">
        <v>13.39</v>
      </c>
      <c r="O3" s="159">
        <v>20.14</v>
      </c>
      <c r="P3" s="159">
        <v>63.56</v>
      </c>
    </row>
    <row r="4" spans="1:16" x14ac:dyDescent="0.2">
      <c r="A4" s="103">
        <v>1</v>
      </c>
      <c r="B4" s="160">
        <f>+B3+0.1</f>
        <v>8.16</v>
      </c>
      <c r="C4" s="160">
        <f t="shared" ref="C4:P4" si="0">+C3+0.1</f>
        <v>10.17</v>
      </c>
      <c r="D4" s="160">
        <f t="shared" si="0"/>
        <v>13.49</v>
      </c>
      <c r="E4" s="160">
        <f t="shared" si="0"/>
        <v>20.240000000000002</v>
      </c>
      <c r="F4" s="160">
        <f t="shared" si="0"/>
        <v>64.27</v>
      </c>
      <c r="G4" s="160">
        <f t="shared" si="0"/>
        <v>8.16</v>
      </c>
      <c r="H4" s="160">
        <f t="shared" si="0"/>
        <v>10.17</v>
      </c>
      <c r="I4" s="160">
        <f t="shared" si="0"/>
        <v>13.49</v>
      </c>
      <c r="J4" s="160">
        <f t="shared" si="0"/>
        <v>20.240000000000002</v>
      </c>
      <c r="K4" s="160">
        <f t="shared" si="0"/>
        <v>64.27</v>
      </c>
      <c r="L4" s="160">
        <f t="shared" si="0"/>
        <v>8.16</v>
      </c>
      <c r="M4" s="160">
        <f t="shared" si="0"/>
        <v>10.17</v>
      </c>
      <c r="N4" s="160">
        <f t="shared" si="0"/>
        <v>13.49</v>
      </c>
      <c r="O4" s="160">
        <f t="shared" si="0"/>
        <v>20.240000000000002</v>
      </c>
      <c r="P4" s="160">
        <f t="shared" si="0"/>
        <v>63.660000000000004</v>
      </c>
    </row>
    <row r="5" spans="1:16" x14ac:dyDescent="0.2">
      <c r="A5" s="103">
        <v>2</v>
      </c>
      <c r="B5" s="160">
        <f t="shared" ref="B5:B28" si="1">+B4+0.1</f>
        <v>8.26</v>
      </c>
      <c r="C5" s="160">
        <f t="shared" ref="C5:C28" si="2">+C4+0.1</f>
        <v>10.27</v>
      </c>
      <c r="D5" s="160">
        <f t="shared" ref="D5:D28" si="3">+D4+0.1</f>
        <v>13.59</v>
      </c>
      <c r="E5" s="160">
        <f t="shared" ref="E5:E28" si="4">+E4+0.1</f>
        <v>20.340000000000003</v>
      </c>
      <c r="F5" s="160">
        <f t="shared" ref="F5:F28" si="5">+F4+0.1</f>
        <v>64.36999999999999</v>
      </c>
      <c r="G5" s="160">
        <f t="shared" ref="G5:G28" si="6">+G4+0.1</f>
        <v>8.26</v>
      </c>
      <c r="H5" s="160">
        <f t="shared" ref="H5:H28" si="7">+H4+0.1</f>
        <v>10.27</v>
      </c>
      <c r="I5" s="160">
        <f t="shared" ref="I5:I28" si="8">+I4+0.1</f>
        <v>13.59</v>
      </c>
      <c r="J5" s="160">
        <f t="shared" ref="J5:J28" si="9">+J4+0.1</f>
        <v>20.340000000000003</v>
      </c>
      <c r="K5" s="160">
        <f t="shared" ref="K5:K28" si="10">+K4+0.1</f>
        <v>64.36999999999999</v>
      </c>
      <c r="L5" s="160">
        <f t="shared" ref="L5:L28" si="11">+L4+0.1</f>
        <v>8.26</v>
      </c>
      <c r="M5" s="160">
        <f t="shared" ref="M5:M28" si="12">+M4+0.1</f>
        <v>10.27</v>
      </c>
      <c r="N5" s="160">
        <f t="shared" ref="N5:N28" si="13">+N4+0.1</f>
        <v>13.59</v>
      </c>
      <c r="O5" s="160">
        <f t="shared" ref="O5:O28" si="14">+O4+0.1</f>
        <v>20.340000000000003</v>
      </c>
      <c r="P5" s="160">
        <f t="shared" ref="P5:P28" si="15">+P4+0.1</f>
        <v>63.760000000000005</v>
      </c>
    </row>
    <row r="6" spans="1:16" x14ac:dyDescent="0.2">
      <c r="A6" s="103">
        <v>3</v>
      </c>
      <c r="B6" s="160">
        <f t="shared" si="1"/>
        <v>8.36</v>
      </c>
      <c r="C6" s="160">
        <f t="shared" si="2"/>
        <v>10.37</v>
      </c>
      <c r="D6" s="160">
        <f t="shared" si="3"/>
        <v>13.69</v>
      </c>
      <c r="E6" s="160">
        <f t="shared" si="4"/>
        <v>20.440000000000005</v>
      </c>
      <c r="F6" s="160">
        <f t="shared" si="5"/>
        <v>64.469999999999985</v>
      </c>
      <c r="G6" s="160">
        <f t="shared" si="6"/>
        <v>8.36</v>
      </c>
      <c r="H6" s="160">
        <f t="shared" si="7"/>
        <v>10.37</v>
      </c>
      <c r="I6" s="160">
        <f t="shared" si="8"/>
        <v>13.69</v>
      </c>
      <c r="J6" s="160">
        <f t="shared" si="9"/>
        <v>20.440000000000005</v>
      </c>
      <c r="K6" s="160">
        <f t="shared" si="10"/>
        <v>64.469999999999985</v>
      </c>
      <c r="L6" s="160">
        <f t="shared" si="11"/>
        <v>8.36</v>
      </c>
      <c r="M6" s="160">
        <f t="shared" si="12"/>
        <v>10.37</v>
      </c>
      <c r="N6" s="160">
        <f t="shared" si="13"/>
        <v>13.69</v>
      </c>
      <c r="O6" s="160">
        <f t="shared" si="14"/>
        <v>20.440000000000005</v>
      </c>
      <c r="P6" s="160">
        <f t="shared" si="15"/>
        <v>63.860000000000007</v>
      </c>
    </row>
    <row r="7" spans="1:16" x14ac:dyDescent="0.2">
      <c r="A7" s="103">
        <v>4</v>
      </c>
      <c r="B7" s="160">
        <f t="shared" si="1"/>
        <v>8.4599999999999991</v>
      </c>
      <c r="C7" s="160">
        <f t="shared" si="2"/>
        <v>10.469999999999999</v>
      </c>
      <c r="D7" s="160">
        <f t="shared" si="3"/>
        <v>13.79</v>
      </c>
      <c r="E7" s="160">
        <f t="shared" si="4"/>
        <v>20.540000000000006</v>
      </c>
      <c r="F7" s="160">
        <f t="shared" si="5"/>
        <v>64.569999999999979</v>
      </c>
      <c r="G7" s="160">
        <f t="shared" si="6"/>
        <v>8.4599999999999991</v>
      </c>
      <c r="H7" s="160">
        <f t="shared" si="7"/>
        <v>10.469999999999999</v>
      </c>
      <c r="I7" s="160">
        <f t="shared" si="8"/>
        <v>13.79</v>
      </c>
      <c r="J7" s="160">
        <f t="shared" si="9"/>
        <v>20.540000000000006</v>
      </c>
      <c r="K7" s="160">
        <f t="shared" si="10"/>
        <v>64.569999999999979</v>
      </c>
      <c r="L7" s="160">
        <f t="shared" si="11"/>
        <v>8.4599999999999991</v>
      </c>
      <c r="M7" s="160">
        <f t="shared" si="12"/>
        <v>10.469999999999999</v>
      </c>
      <c r="N7" s="160">
        <f t="shared" si="13"/>
        <v>13.79</v>
      </c>
      <c r="O7" s="160">
        <f t="shared" si="14"/>
        <v>20.540000000000006</v>
      </c>
      <c r="P7" s="160">
        <f t="shared" si="15"/>
        <v>63.960000000000008</v>
      </c>
    </row>
    <row r="8" spans="1:16" x14ac:dyDescent="0.2">
      <c r="A8" s="103">
        <v>5</v>
      </c>
      <c r="B8" s="160">
        <f t="shared" si="1"/>
        <v>8.5599999999999987</v>
      </c>
      <c r="C8" s="160">
        <f t="shared" si="2"/>
        <v>10.569999999999999</v>
      </c>
      <c r="D8" s="160">
        <f t="shared" si="3"/>
        <v>13.889999999999999</v>
      </c>
      <c r="E8" s="160">
        <f t="shared" si="4"/>
        <v>20.640000000000008</v>
      </c>
      <c r="F8" s="160">
        <f t="shared" si="5"/>
        <v>64.669999999999973</v>
      </c>
      <c r="G8" s="160">
        <f t="shared" si="6"/>
        <v>8.5599999999999987</v>
      </c>
      <c r="H8" s="160">
        <f t="shared" si="7"/>
        <v>10.569999999999999</v>
      </c>
      <c r="I8" s="160">
        <f t="shared" si="8"/>
        <v>13.889999999999999</v>
      </c>
      <c r="J8" s="160">
        <f t="shared" si="9"/>
        <v>20.640000000000008</v>
      </c>
      <c r="K8" s="160">
        <f t="shared" si="10"/>
        <v>64.669999999999973</v>
      </c>
      <c r="L8" s="160">
        <f t="shared" si="11"/>
        <v>8.5599999999999987</v>
      </c>
      <c r="M8" s="160">
        <f t="shared" si="12"/>
        <v>10.569999999999999</v>
      </c>
      <c r="N8" s="160">
        <f t="shared" si="13"/>
        <v>13.889999999999999</v>
      </c>
      <c r="O8" s="160">
        <f t="shared" si="14"/>
        <v>20.640000000000008</v>
      </c>
      <c r="P8" s="160">
        <f t="shared" si="15"/>
        <v>64.06</v>
      </c>
    </row>
    <row r="9" spans="1:16" x14ac:dyDescent="0.2">
      <c r="A9" s="103">
        <v>6</v>
      </c>
      <c r="B9" s="160">
        <f t="shared" si="1"/>
        <v>8.6599999999999984</v>
      </c>
      <c r="C9" s="160">
        <f t="shared" si="2"/>
        <v>10.669999999999998</v>
      </c>
      <c r="D9" s="160">
        <f t="shared" si="3"/>
        <v>13.989999999999998</v>
      </c>
      <c r="E9" s="160">
        <f t="shared" si="4"/>
        <v>20.740000000000009</v>
      </c>
      <c r="F9" s="160">
        <f t="shared" si="5"/>
        <v>64.769999999999968</v>
      </c>
      <c r="G9" s="160">
        <f t="shared" si="6"/>
        <v>8.6599999999999984</v>
      </c>
      <c r="H9" s="160">
        <f t="shared" si="7"/>
        <v>10.669999999999998</v>
      </c>
      <c r="I9" s="160">
        <f t="shared" si="8"/>
        <v>13.989999999999998</v>
      </c>
      <c r="J9" s="160">
        <f t="shared" si="9"/>
        <v>20.740000000000009</v>
      </c>
      <c r="K9" s="160">
        <f t="shared" si="10"/>
        <v>64.769999999999968</v>
      </c>
      <c r="L9" s="160">
        <f t="shared" si="11"/>
        <v>8.6599999999999984</v>
      </c>
      <c r="M9" s="160">
        <f t="shared" si="12"/>
        <v>10.669999999999998</v>
      </c>
      <c r="N9" s="160">
        <f t="shared" si="13"/>
        <v>13.989999999999998</v>
      </c>
      <c r="O9" s="160">
        <f t="shared" si="14"/>
        <v>20.740000000000009</v>
      </c>
      <c r="P9" s="160">
        <f t="shared" si="15"/>
        <v>64.16</v>
      </c>
    </row>
    <row r="10" spans="1:16" x14ac:dyDescent="0.2">
      <c r="A10" s="103">
        <v>7</v>
      </c>
      <c r="B10" s="160">
        <f t="shared" si="1"/>
        <v>8.759999999999998</v>
      </c>
      <c r="C10" s="160">
        <f t="shared" si="2"/>
        <v>10.769999999999998</v>
      </c>
      <c r="D10" s="160">
        <f t="shared" si="3"/>
        <v>14.089999999999998</v>
      </c>
      <c r="E10" s="160">
        <f t="shared" si="4"/>
        <v>20.840000000000011</v>
      </c>
      <c r="F10" s="160">
        <f t="shared" si="5"/>
        <v>64.869999999999962</v>
      </c>
      <c r="G10" s="160">
        <f t="shared" si="6"/>
        <v>8.759999999999998</v>
      </c>
      <c r="H10" s="160">
        <f t="shared" si="7"/>
        <v>10.769999999999998</v>
      </c>
      <c r="I10" s="160">
        <f t="shared" si="8"/>
        <v>14.089999999999998</v>
      </c>
      <c r="J10" s="160">
        <f t="shared" si="9"/>
        <v>20.840000000000011</v>
      </c>
      <c r="K10" s="160">
        <f t="shared" si="10"/>
        <v>64.869999999999962</v>
      </c>
      <c r="L10" s="160">
        <f t="shared" si="11"/>
        <v>8.759999999999998</v>
      </c>
      <c r="M10" s="160">
        <f t="shared" si="12"/>
        <v>10.769999999999998</v>
      </c>
      <c r="N10" s="160">
        <f t="shared" si="13"/>
        <v>14.089999999999998</v>
      </c>
      <c r="O10" s="160">
        <f t="shared" si="14"/>
        <v>20.840000000000011</v>
      </c>
      <c r="P10" s="160">
        <f t="shared" si="15"/>
        <v>64.259999999999991</v>
      </c>
    </row>
    <row r="11" spans="1:16" x14ac:dyDescent="0.2">
      <c r="A11" s="103">
        <v>8</v>
      </c>
      <c r="B11" s="160">
        <f t="shared" si="1"/>
        <v>8.8599999999999977</v>
      </c>
      <c r="C11" s="160">
        <f t="shared" si="2"/>
        <v>10.869999999999997</v>
      </c>
      <c r="D11" s="160">
        <f t="shared" si="3"/>
        <v>14.189999999999998</v>
      </c>
      <c r="E11" s="160">
        <f t="shared" si="4"/>
        <v>20.940000000000012</v>
      </c>
      <c r="F11" s="160">
        <f t="shared" si="5"/>
        <v>64.969999999999956</v>
      </c>
      <c r="G11" s="160">
        <f t="shared" si="6"/>
        <v>8.8599999999999977</v>
      </c>
      <c r="H11" s="160">
        <f t="shared" si="7"/>
        <v>10.869999999999997</v>
      </c>
      <c r="I11" s="160">
        <f t="shared" si="8"/>
        <v>14.189999999999998</v>
      </c>
      <c r="J11" s="160">
        <f t="shared" si="9"/>
        <v>20.940000000000012</v>
      </c>
      <c r="K11" s="160">
        <f t="shared" si="10"/>
        <v>64.969999999999956</v>
      </c>
      <c r="L11" s="160">
        <f t="shared" si="11"/>
        <v>8.8599999999999977</v>
      </c>
      <c r="M11" s="160">
        <f t="shared" si="12"/>
        <v>10.869999999999997</v>
      </c>
      <c r="N11" s="160">
        <f t="shared" si="13"/>
        <v>14.189999999999998</v>
      </c>
      <c r="O11" s="160">
        <f t="shared" si="14"/>
        <v>20.940000000000012</v>
      </c>
      <c r="P11" s="160">
        <f t="shared" si="15"/>
        <v>64.359999999999985</v>
      </c>
    </row>
    <row r="12" spans="1:16" x14ac:dyDescent="0.2">
      <c r="A12" s="103">
        <v>9</v>
      </c>
      <c r="B12" s="160">
        <f t="shared" si="1"/>
        <v>8.9599999999999973</v>
      </c>
      <c r="C12" s="160">
        <f t="shared" si="2"/>
        <v>10.969999999999997</v>
      </c>
      <c r="D12" s="160">
        <f t="shared" si="3"/>
        <v>14.289999999999997</v>
      </c>
      <c r="E12" s="160">
        <f t="shared" si="4"/>
        <v>21.040000000000013</v>
      </c>
      <c r="F12" s="160">
        <f t="shared" si="5"/>
        <v>65.069999999999951</v>
      </c>
      <c r="G12" s="160">
        <f t="shared" si="6"/>
        <v>8.9599999999999973</v>
      </c>
      <c r="H12" s="160">
        <f t="shared" si="7"/>
        <v>10.969999999999997</v>
      </c>
      <c r="I12" s="160">
        <f t="shared" si="8"/>
        <v>14.289999999999997</v>
      </c>
      <c r="J12" s="160">
        <f t="shared" si="9"/>
        <v>21.040000000000013</v>
      </c>
      <c r="K12" s="160">
        <f t="shared" si="10"/>
        <v>65.069999999999951</v>
      </c>
      <c r="L12" s="160">
        <f t="shared" si="11"/>
        <v>8.9599999999999973</v>
      </c>
      <c r="M12" s="160">
        <f t="shared" si="12"/>
        <v>10.969999999999997</v>
      </c>
      <c r="N12" s="160">
        <f t="shared" si="13"/>
        <v>14.289999999999997</v>
      </c>
      <c r="O12" s="160">
        <f t="shared" si="14"/>
        <v>21.040000000000013</v>
      </c>
      <c r="P12" s="160">
        <f t="shared" si="15"/>
        <v>64.45999999999998</v>
      </c>
    </row>
    <row r="13" spans="1:16" x14ac:dyDescent="0.2">
      <c r="A13" s="103">
        <v>10</v>
      </c>
      <c r="B13" s="160">
        <f t="shared" si="1"/>
        <v>9.0599999999999969</v>
      </c>
      <c r="C13" s="160">
        <f t="shared" si="2"/>
        <v>11.069999999999997</v>
      </c>
      <c r="D13" s="160">
        <f t="shared" si="3"/>
        <v>14.389999999999997</v>
      </c>
      <c r="E13" s="160">
        <f t="shared" si="4"/>
        <v>21.140000000000015</v>
      </c>
      <c r="F13" s="160">
        <f t="shared" si="5"/>
        <v>65.169999999999945</v>
      </c>
      <c r="G13" s="160">
        <f t="shared" si="6"/>
        <v>9.0599999999999969</v>
      </c>
      <c r="H13" s="160">
        <f t="shared" si="7"/>
        <v>11.069999999999997</v>
      </c>
      <c r="I13" s="160">
        <f t="shared" si="8"/>
        <v>14.389999999999997</v>
      </c>
      <c r="J13" s="160">
        <f t="shared" si="9"/>
        <v>21.140000000000015</v>
      </c>
      <c r="K13" s="160">
        <f t="shared" si="10"/>
        <v>65.169999999999945</v>
      </c>
      <c r="L13" s="160">
        <f t="shared" si="11"/>
        <v>9.0599999999999969</v>
      </c>
      <c r="M13" s="160">
        <f t="shared" si="12"/>
        <v>11.069999999999997</v>
      </c>
      <c r="N13" s="160">
        <f t="shared" si="13"/>
        <v>14.389999999999997</v>
      </c>
      <c r="O13" s="160">
        <f t="shared" si="14"/>
        <v>21.140000000000015</v>
      </c>
      <c r="P13" s="160">
        <f t="shared" si="15"/>
        <v>64.559999999999974</v>
      </c>
    </row>
    <row r="14" spans="1:16" x14ac:dyDescent="0.2">
      <c r="A14" s="103">
        <v>11</v>
      </c>
      <c r="B14" s="160">
        <f t="shared" si="1"/>
        <v>9.1599999999999966</v>
      </c>
      <c r="C14" s="160">
        <f t="shared" si="2"/>
        <v>11.169999999999996</v>
      </c>
      <c r="D14" s="160">
        <f t="shared" si="3"/>
        <v>14.489999999999997</v>
      </c>
      <c r="E14" s="160">
        <f t="shared" si="4"/>
        <v>21.240000000000016</v>
      </c>
      <c r="F14" s="160">
        <f t="shared" si="5"/>
        <v>65.269999999999939</v>
      </c>
      <c r="G14" s="160">
        <f t="shared" si="6"/>
        <v>9.1599999999999966</v>
      </c>
      <c r="H14" s="160">
        <f t="shared" si="7"/>
        <v>11.169999999999996</v>
      </c>
      <c r="I14" s="160">
        <f t="shared" si="8"/>
        <v>14.489999999999997</v>
      </c>
      <c r="J14" s="160">
        <f t="shared" si="9"/>
        <v>21.240000000000016</v>
      </c>
      <c r="K14" s="160">
        <f t="shared" si="10"/>
        <v>65.269999999999939</v>
      </c>
      <c r="L14" s="160">
        <f t="shared" si="11"/>
        <v>9.1599999999999966</v>
      </c>
      <c r="M14" s="160">
        <f t="shared" si="12"/>
        <v>11.169999999999996</v>
      </c>
      <c r="N14" s="160">
        <f t="shared" si="13"/>
        <v>14.489999999999997</v>
      </c>
      <c r="O14" s="160">
        <f t="shared" si="14"/>
        <v>21.240000000000016</v>
      </c>
      <c r="P14" s="160">
        <f t="shared" si="15"/>
        <v>64.659999999999968</v>
      </c>
    </row>
    <row r="15" spans="1:16" x14ac:dyDescent="0.2">
      <c r="A15" s="103">
        <v>12</v>
      </c>
      <c r="B15" s="160">
        <f t="shared" si="1"/>
        <v>9.2599999999999962</v>
      </c>
      <c r="C15" s="160">
        <f t="shared" si="2"/>
        <v>11.269999999999996</v>
      </c>
      <c r="D15" s="160">
        <f t="shared" si="3"/>
        <v>14.589999999999996</v>
      </c>
      <c r="E15" s="160">
        <f t="shared" si="4"/>
        <v>21.340000000000018</v>
      </c>
      <c r="F15" s="160">
        <f t="shared" si="5"/>
        <v>65.369999999999933</v>
      </c>
      <c r="G15" s="160">
        <f t="shared" si="6"/>
        <v>9.2599999999999962</v>
      </c>
      <c r="H15" s="160">
        <f t="shared" si="7"/>
        <v>11.269999999999996</v>
      </c>
      <c r="I15" s="160">
        <f t="shared" si="8"/>
        <v>14.589999999999996</v>
      </c>
      <c r="J15" s="160">
        <f t="shared" si="9"/>
        <v>21.340000000000018</v>
      </c>
      <c r="K15" s="160">
        <f t="shared" si="10"/>
        <v>65.369999999999933</v>
      </c>
      <c r="L15" s="160">
        <f t="shared" si="11"/>
        <v>9.2599999999999962</v>
      </c>
      <c r="M15" s="160">
        <f t="shared" si="12"/>
        <v>11.269999999999996</v>
      </c>
      <c r="N15" s="160">
        <f t="shared" si="13"/>
        <v>14.589999999999996</v>
      </c>
      <c r="O15" s="160">
        <f t="shared" si="14"/>
        <v>21.340000000000018</v>
      </c>
      <c r="P15" s="160">
        <f t="shared" si="15"/>
        <v>64.759999999999962</v>
      </c>
    </row>
    <row r="16" spans="1:16" x14ac:dyDescent="0.2">
      <c r="A16" s="103">
        <v>13</v>
      </c>
      <c r="B16" s="160">
        <f t="shared" si="1"/>
        <v>9.3599999999999959</v>
      </c>
      <c r="C16" s="160">
        <f t="shared" si="2"/>
        <v>11.369999999999996</v>
      </c>
      <c r="D16" s="160">
        <f t="shared" si="3"/>
        <v>14.689999999999996</v>
      </c>
      <c r="E16" s="160">
        <f t="shared" si="4"/>
        <v>21.440000000000019</v>
      </c>
      <c r="F16" s="160">
        <f t="shared" si="5"/>
        <v>65.469999999999928</v>
      </c>
      <c r="G16" s="160">
        <f t="shared" si="6"/>
        <v>9.3599999999999959</v>
      </c>
      <c r="H16" s="160">
        <f t="shared" si="7"/>
        <v>11.369999999999996</v>
      </c>
      <c r="I16" s="160">
        <f t="shared" si="8"/>
        <v>14.689999999999996</v>
      </c>
      <c r="J16" s="160">
        <f t="shared" si="9"/>
        <v>21.440000000000019</v>
      </c>
      <c r="K16" s="160">
        <f t="shared" si="10"/>
        <v>65.469999999999928</v>
      </c>
      <c r="L16" s="160">
        <f t="shared" si="11"/>
        <v>9.3599999999999959</v>
      </c>
      <c r="M16" s="160">
        <f t="shared" si="12"/>
        <v>11.369999999999996</v>
      </c>
      <c r="N16" s="160">
        <f t="shared" si="13"/>
        <v>14.689999999999996</v>
      </c>
      <c r="O16" s="160">
        <f t="shared" si="14"/>
        <v>21.440000000000019</v>
      </c>
      <c r="P16" s="160">
        <f t="shared" si="15"/>
        <v>64.859999999999957</v>
      </c>
    </row>
    <row r="17" spans="1:16" x14ac:dyDescent="0.2">
      <c r="A17" s="103">
        <v>14</v>
      </c>
      <c r="B17" s="160">
        <f t="shared" si="1"/>
        <v>9.4599999999999955</v>
      </c>
      <c r="C17" s="160">
        <f t="shared" si="2"/>
        <v>11.469999999999995</v>
      </c>
      <c r="D17" s="160">
        <f t="shared" si="3"/>
        <v>14.789999999999996</v>
      </c>
      <c r="E17" s="160">
        <f t="shared" si="4"/>
        <v>21.54000000000002</v>
      </c>
      <c r="F17" s="160">
        <f t="shared" si="5"/>
        <v>65.569999999999922</v>
      </c>
      <c r="G17" s="160">
        <f t="shared" si="6"/>
        <v>9.4599999999999955</v>
      </c>
      <c r="H17" s="160">
        <f t="shared" si="7"/>
        <v>11.469999999999995</v>
      </c>
      <c r="I17" s="160">
        <f t="shared" si="8"/>
        <v>14.789999999999996</v>
      </c>
      <c r="J17" s="160">
        <f t="shared" si="9"/>
        <v>21.54000000000002</v>
      </c>
      <c r="K17" s="160">
        <f t="shared" si="10"/>
        <v>65.569999999999922</v>
      </c>
      <c r="L17" s="160">
        <f t="shared" si="11"/>
        <v>9.4599999999999955</v>
      </c>
      <c r="M17" s="160">
        <f t="shared" si="12"/>
        <v>11.469999999999995</v>
      </c>
      <c r="N17" s="160">
        <f t="shared" si="13"/>
        <v>14.789999999999996</v>
      </c>
      <c r="O17" s="160">
        <f t="shared" si="14"/>
        <v>21.54000000000002</v>
      </c>
      <c r="P17" s="160">
        <f t="shared" si="15"/>
        <v>64.959999999999951</v>
      </c>
    </row>
    <row r="18" spans="1:16" x14ac:dyDescent="0.2">
      <c r="A18" s="103">
        <v>15</v>
      </c>
      <c r="B18" s="160">
        <f t="shared" si="1"/>
        <v>9.5599999999999952</v>
      </c>
      <c r="C18" s="160">
        <f t="shared" si="2"/>
        <v>11.569999999999995</v>
      </c>
      <c r="D18" s="160">
        <f t="shared" si="3"/>
        <v>14.889999999999995</v>
      </c>
      <c r="E18" s="160">
        <f t="shared" si="4"/>
        <v>21.640000000000022</v>
      </c>
      <c r="F18" s="160">
        <f t="shared" si="5"/>
        <v>65.669999999999916</v>
      </c>
      <c r="G18" s="160">
        <f t="shared" si="6"/>
        <v>9.5599999999999952</v>
      </c>
      <c r="H18" s="160">
        <f t="shared" si="7"/>
        <v>11.569999999999995</v>
      </c>
      <c r="I18" s="160">
        <f t="shared" si="8"/>
        <v>14.889999999999995</v>
      </c>
      <c r="J18" s="160">
        <f t="shared" si="9"/>
        <v>21.640000000000022</v>
      </c>
      <c r="K18" s="160">
        <f t="shared" si="10"/>
        <v>65.669999999999916</v>
      </c>
      <c r="L18" s="160">
        <f t="shared" si="11"/>
        <v>9.5599999999999952</v>
      </c>
      <c r="M18" s="160">
        <f t="shared" si="12"/>
        <v>11.569999999999995</v>
      </c>
      <c r="N18" s="160">
        <f t="shared" si="13"/>
        <v>14.889999999999995</v>
      </c>
      <c r="O18" s="160">
        <f t="shared" si="14"/>
        <v>21.640000000000022</v>
      </c>
      <c r="P18" s="160">
        <f t="shared" si="15"/>
        <v>65.059999999999945</v>
      </c>
    </row>
    <row r="19" spans="1:16" x14ac:dyDescent="0.2">
      <c r="A19" s="103">
        <v>16</v>
      </c>
      <c r="B19" s="160">
        <f t="shared" si="1"/>
        <v>9.6599999999999948</v>
      </c>
      <c r="C19" s="160">
        <f t="shared" si="2"/>
        <v>11.669999999999995</v>
      </c>
      <c r="D19" s="160">
        <f t="shared" si="3"/>
        <v>14.989999999999995</v>
      </c>
      <c r="E19" s="160">
        <f t="shared" si="4"/>
        <v>21.740000000000023</v>
      </c>
      <c r="F19" s="160">
        <f t="shared" si="5"/>
        <v>65.769999999999911</v>
      </c>
      <c r="G19" s="160">
        <f t="shared" si="6"/>
        <v>9.6599999999999948</v>
      </c>
      <c r="H19" s="160">
        <f t="shared" si="7"/>
        <v>11.669999999999995</v>
      </c>
      <c r="I19" s="160">
        <f t="shared" si="8"/>
        <v>14.989999999999995</v>
      </c>
      <c r="J19" s="160">
        <f t="shared" si="9"/>
        <v>21.740000000000023</v>
      </c>
      <c r="K19" s="160">
        <f t="shared" si="10"/>
        <v>65.769999999999911</v>
      </c>
      <c r="L19" s="160">
        <f t="shared" si="11"/>
        <v>9.6599999999999948</v>
      </c>
      <c r="M19" s="160">
        <f t="shared" si="12"/>
        <v>11.669999999999995</v>
      </c>
      <c r="N19" s="160">
        <f t="shared" si="13"/>
        <v>14.989999999999995</v>
      </c>
      <c r="O19" s="160">
        <f t="shared" si="14"/>
        <v>21.740000000000023</v>
      </c>
      <c r="P19" s="160">
        <f t="shared" si="15"/>
        <v>65.15999999999994</v>
      </c>
    </row>
    <row r="20" spans="1:16" x14ac:dyDescent="0.2">
      <c r="A20" s="103">
        <v>17</v>
      </c>
      <c r="B20" s="160">
        <f t="shared" si="1"/>
        <v>9.7599999999999945</v>
      </c>
      <c r="C20" s="160">
        <f t="shared" si="2"/>
        <v>11.769999999999994</v>
      </c>
      <c r="D20" s="160">
        <f t="shared" si="3"/>
        <v>15.089999999999995</v>
      </c>
      <c r="E20" s="160">
        <f t="shared" si="4"/>
        <v>21.840000000000025</v>
      </c>
      <c r="F20" s="160">
        <f t="shared" si="5"/>
        <v>65.869999999999905</v>
      </c>
      <c r="G20" s="160">
        <f t="shared" si="6"/>
        <v>9.7599999999999945</v>
      </c>
      <c r="H20" s="160">
        <f t="shared" si="7"/>
        <v>11.769999999999994</v>
      </c>
      <c r="I20" s="160">
        <f t="shared" si="8"/>
        <v>15.089999999999995</v>
      </c>
      <c r="J20" s="160">
        <f t="shared" si="9"/>
        <v>21.840000000000025</v>
      </c>
      <c r="K20" s="160">
        <f t="shared" si="10"/>
        <v>65.869999999999905</v>
      </c>
      <c r="L20" s="160">
        <f t="shared" si="11"/>
        <v>9.7599999999999945</v>
      </c>
      <c r="M20" s="160">
        <f t="shared" si="12"/>
        <v>11.769999999999994</v>
      </c>
      <c r="N20" s="160">
        <f t="shared" si="13"/>
        <v>15.089999999999995</v>
      </c>
      <c r="O20" s="160">
        <f t="shared" si="14"/>
        <v>21.840000000000025</v>
      </c>
      <c r="P20" s="160">
        <f t="shared" si="15"/>
        <v>65.259999999999934</v>
      </c>
    </row>
    <row r="21" spans="1:16" x14ac:dyDescent="0.2">
      <c r="A21" s="103">
        <v>18</v>
      </c>
      <c r="B21" s="160">
        <f t="shared" si="1"/>
        <v>9.8599999999999941</v>
      </c>
      <c r="C21" s="160">
        <f t="shared" si="2"/>
        <v>11.869999999999994</v>
      </c>
      <c r="D21" s="160">
        <f t="shared" si="3"/>
        <v>15.189999999999994</v>
      </c>
      <c r="E21" s="160">
        <f t="shared" si="4"/>
        <v>21.940000000000026</v>
      </c>
      <c r="F21" s="160">
        <f t="shared" si="5"/>
        <v>65.969999999999899</v>
      </c>
      <c r="G21" s="160">
        <f t="shared" si="6"/>
        <v>9.8599999999999941</v>
      </c>
      <c r="H21" s="160">
        <f t="shared" si="7"/>
        <v>11.869999999999994</v>
      </c>
      <c r="I21" s="160">
        <f t="shared" si="8"/>
        <v>15.189999999999994</v>
      </c>
      <c r="J21" s="160">
        <f t="shared" si="9"/>
        <v>21.940000000000026</v>
      </c>
      <c r="K21" s="160">
        <f t="shared" si="10"/>
        <v>65.969999999999899</v>
      </c>
      <c r="L21" s="160">
        <f t="shared" si="11"/>
        <v>9.8599999999999941</v>
      </c>
      <c r="M21" s="160">
        <f t="shared" si="12"/>
        <v>11.869999999999994</v>
      </c>
      <c r="N21" s="160">
        <f t="shared" si="13"/>
        <v>15.189999999999994</v>
      </c>
      <c r="O21" s="160">
        <f t="shared" si="14"/>
        <v>21.940000000000026</v>
      </c>
      <c r="P21" s="160">
        <f t="shared" si="15"/>
        <v>65.359999999999928</v>
      </c>
    </row>
    <row r="22" spans="1:16" x14ac:dyDescent="0.2">
      <c r="A22" s="103">
        <v>19</v>
      </c>
      <c r="B22" s="160">
        <f t="shared" si="1"/>
        <v>9.9599999999999937</v>
      </c>
      <c r="C22" s="160">
        <f t="shared" si="2"/>
        <v>11.969999999999994</v>
      </c>
      <c r="D22" s="160">
        <f t="shared" si="3"/>
        <v>15.289999999999994</v>
      </c>
      <c r="E22" s="160">
        <f t="shared" si="4"/>
        <v>22.040000000000028</v>
      </c>
      <c r="F22" s="160">
        <f t="shared" si="5"/>
        <v>66.069999999999894</v>
      </c>
      <c r="G22" s="160">
        <f t="shared" si="6"/>
        <v>9.9599999999999937</v>
      </c>
      <c r="H22" s="160">
        <f t="shared" si="7"/>
        <v>11.969999999999994</v>
      </c>
      <c r="I22" s="160">
        <f t="shared" si="8"/>
        <v>15.289999999999994</v>
      </c>
      <c r="J22" s="160">
        <f t="shared" si="9"/>
        <v>22.040000000000028</v>
      </c>
      <c r="K22" s="160">
        <f t="shared" si="10"/>
        <v>66.069999999999894</v>
      </c>
      <c r="L22" s="160">
        <f t="shared" si="11"/>
        <v>9.9599999999999937</v>
      </c>
      <c r="M22" s="160">
        <f t="shared" si="12"/>
        <v>11.969999999999994</v>
      </c>
      <c r="N22" s="160">
        <f t="shared" si="13"/>
        <v>15.289999999999994</v>
      </c>
      <c r="O22" s="160">
        <f t="shared" si="14"/>
        <v>22.040000000000028</v>
      </c>
      <c r="P22" s="160">
        <f t="shared" si="15"/>
        <v>65.459999999999923</v>
      </c>
    </row>
    <row r="23" spans="1:16" x14ac:dyDescent="0.2">
      <c r="A23" s="103">
        <v>20</v>
      </c>
      <c r="B23" s="160">
        <f t="shared" si="1"/>
        <v>10.059999999999993</v>
      </c>
      <c r="C23" s="160">
        <f t="shared" si="2"/>
        <v>12.069999999999993</v>
      </c>
      <c r="D23" s="160">
        <f t="shared" si="3"/>
        <v>15.389999999999993</v>
      </c>
      <c r="E23" s="160">
        <f t="shared" si="4"/>
        <v>22.140000000000029</v>
      </c>
      <c r="F23" s="160">
        <f t="shared" si="5"/>
        <v>66.169999999999888</v>
      </c>
      <c r="G23" s="160">
        <f t="shared" si="6"/>
        <v>10.059999999999993</v>
      </c>
      <c r="H23" s="160">
        <f t="shared" si="7"/>
        <v>12.069999999999993</v>
      </c>
      <c r="I23" s="160">
        <f t="shared" si="8"/>
        <v>15.389999999999993</v>
      </c>
      <c r="J23" s="160">
        <f t="shared" si="9"/>
        <v>22.140000000000029</v>
      </c>
      <c r="K23" s="160">
        <f t="shared" si="10"/>
        <v>66.169999999999888</v>
      </c>
      <c r="L23" s="160">
        <f t="shared" si="11"/>
        <v>10.059999999999993</v>
      </c>
      <c r="M23" s="160">
        <f t="shared" si="12"/>
        <v>12.069999999999993</v>
      </c>
      <c r="N23" s="160">
        <f t="shared" si="13"/>
        <v>15.389999999999993</v>
      </c>
      <c r="O23" s="160">
        <f t="shared" si="14"/>
        <v>22.140000000000029</v>
      </c>
      <c r="P23" s="160">
        <f t="shared" si="15"/>
        <v>65.559999999999917</v>
      </c>
    </row>
    <row r="24" spans="1:16" x14ac:dyDescent="0.2">
      <c r="A24" s="103">
        <v>21</v>
      </c>
      <c r="B24" s="160">
        <f t="shared" si="1"/>
        <v>10.159999999999993</v>
      </c>
      <c r="C24" s="160">
        <f t="shared" si="2"/>
        <v>12.169999999999993</v>
      </c>
      <c r="D24" s="160">
        <f t="shared" si="3"/>
        <v>15.489999999999993</v>
      </c>
      <c r="E24" s="160">
        <f t="shared" si="4"/>
        <v>22.24000000000003</v>
      </c>
      <c r="F24" s="160">
        <f t="shared" si="5"/>
        <v>66.269999999999882</v>
      </c>
      <c r="G24" s="160">
        <f t="shared" si="6"/>
        <v>10.159999999999993</v>
      </c>
      <c r="H24" s="160">
        <f t="shared" si="7"/>
        <v>12.169999999999993</v>
      </c>
      <c r="I24" s="160">
        <f t="shared" si="8"/>
        <v>15.489999999999993</v>
      </c>
      <c r="J24" s="160">
        <f t="shared" si="9"/>
        <v>22.24000000000003</v>
      </c>
      <c r="K24" s="160">
        <f t="shared" si="10"/>
        <v>66.269999999999882</v>
      </c>
      <c r="L24" s="160">
        <f t="shared" si="11"/>
        <v>10.159999999999993</v>
      </c>
      <c r="M24" s="160">
        <f t="shared" si="12"/>
        <v>12.169999999999993</v>
      </c>
      <c r="N24" s="160">
        <f t="shared" si="13"/>
        <v>15.489999999999993</v>
      </c>
      <c r="O24" s="160">
        <f t="shared" si="14"/>
        <v>22.24000000000003</v>
      </c>
      <c r="P24" s="160">
        <f t="shared" si="15"/>
        <v>65.659999999999911</v>
      </c>
    </row>
    <row r="25" spans="1:16" x14ac:dyDescent="0.2">
      <c r="A25" s="103">
        <v>22</v>
      </c>
      <c r="B25" s="160">
        <f t="shared" si="1"/>
        <v>10.259999999999993</v>
      </c>
      <c r="C25" s="160">
        <f t="shared" si="2"/>
        <v>12.269999999999992</v>
      </c>
      <c r="D25" s="160">
        <f t="shared" si="3"/>
        <v>15.589999999999993</v>
      </c>
      <c r="E25" s="160">
        <f t="shared" si="4"/>
        <v>22.340000000000032</v>
      </c>
      <c r="F25" s="160">
        <f t="shared" si="5"/>
        <v>66.369999999999877</v>
      </c>
      <c r="G25" s="160">
        <f t="shared" si="6"/>
        <v>10.259999999999993</v>
      </c>
      <c r="H25" s="160">
        <f t="shared" si="7"/>
        <v>12.269999999999992</v>
      </c>
      <c r="I25" s="160">
        <f t="shared" si="8"/>
        <v>15.589999999999993</v>
      </c>
      <c r="J25" s="160">
        <f t="shared" si="9"/>
        <v>22.340000000000032</v>
      </c>
      <c r="K25" s="160">
        <f t="shared" si="10"/>
        <v>66.369999999999877</v>
      </c>
      <c r="L25" s="160">
        <f t="shared" si="11"/>
        <v>10.259999999999993</v>
      </c>
      <c r="M25" s="160">
        <f t="shared" si="12"/>
        <v>12.269999999999992</v>
      </c>
      <c r="N25" s="160">
        <f t="shared" si="13"/>
        <v>15.589999999999993</v>
      </c>
      <c r="O25" s="160">
        <f t="shared" si="14"/>
        <v>22.340000000000032</v>
      </c>
      <c r="P25" s="160">
        <f t="shared" si="15"/>
        <v>65.759999999999906</v>
      </c>
    </row>
    <row r="26" spans="1:16" x14ac:dyDescent="0.2">
      <c r="A26" s="103">
        <v>23</v>
      </c>
      <c r="B26" s="160">
        <f t="shared" si="1"/>
        <v>10.359999999999992</v>
      </c>
      <c r="C26" s="160">
        <f t="shared" si="2"/>
        <v>12.369999999999992</v>
      </c>
      <c r="D26" s="160">
        <f t="shared" si="3"/>
        <v>15.689999999999992</v>
      </c>
      <c r="E26" s="160">
        <f t="shared" si="4"/>
        <v>22.440000000000033</v>
      </c>
      <c r="F26" s="160">
        <f t="shared" si="5"/>
        <v>66.469999999999871</v>
      </c>
      <c r="G26" s="160">
        <f t="shared" si="6"/>
        <v>10.359999999999992</v>
      </c>
      <c r="H26" s="160">
        <f t="shared" si="7"/>
        <v>12.369999999999992</v>
      </c>
      <c r="I26" s="160">
        <f t="shared" si="8"/>
        <v>15.689999999999992</v>
      </c>
      <c r="J26" s="160">
        <f t="shared" si="9"/>
        <v>22.440000000000033</v>
      </c>
      <c r="K26" s="160">
        <f t="shared" si="10"/>
        <v>66.469999999999871</v>
      </c>
      <c r="L26" s="160">
        <f t="shared" si="11"/>
        <v>10.359999999999992</v>
      </c>
      <c r="M26" s="160">
        <f t="shared" si="12"/>
        <v>12.369999999999992</v>
      </c>
      <c r="N26" s="160">
        <f t="shared" si="13"/>
        <v>15.689999999999992</v>
      </c>
      <c r="O26" s="160">
        <f t="shared" si="14"/>
        <v>22.440000000000033</v>
      </c>
      <c r="P26" s="160">
        <f t="shared" si="15"/>
        <v>65.8599999999999</v>
      </c>
    </row>
    <row r="27" spans="1:16" x14ac:dyDescent="0.2">
      <c r="A27" s="103">
        <v>24</v>
      </c>
      <c r="B27" s="160">
        <f t="shared" si="1"/>
        <v>10.459999999999992</v>
      </c>
      <c r="C27" s="160">
        <f t="shared" si="2"/>
        <v>12.469999999999992</v>
      </c>
      <c r="D27" s="160">
        <f t="shared" si="3"/>
        <v>15.789999999999992</v>
      </c>
      <c r="E27" s="160">
        <f t="shared" si="4"/>
        <v>22.540000000000035</v>
      </c>
      <c r="F27" s="160">
        <f t="shared" si="5"/>
        <v>66.569999999999865</v>
      </c>
      <c r="G27" s="160">
        <f t="shared" si="6"/>
        <v>10.459999999999992</v>
      </c>
      <c r="H27" s="160">
        <f t="shared" si="7"/>
        <v>12.469999999999992</v>
      </c>
      <c r="I27" s="160">
        <f t="shared" si="8"/>
        <v>15.789999999999992</v>
      </c>
      <c r="J27" s="160">
        <f t="shared" si="9"/>
        <v>22.540000000000035</v>
      </c>
      <c r="K27" s="160">
        <f t="shared" si="10"/>
        <v>66.569999999999865</v>
      </c>
      <c r="L27" s="160">
        <f t="shared" si="11"/>
        <v>10.459999999999992</v>
      </c>
      <c r="M27" s="160">
        <f t="shared" si="12"/>
        <v>12.469999999999992</v>
      </c>
      <c r="N27" s="160">
        <f t="shared" si="13"/>
        <v>15.789999999999992</v>
      </c>
      <c r="O27" s="160">
        <f t="shared" si="14"/>
        <v>22.540000000000035</v>
      </c>
      <c r="P27" s="160">
        <f t="shared" si="15"/>
        <v>65.959999999999894</v>
      </c>
    </row>
    <row r="28" spans="1:16" x14ac:dyDescent="0.2">
      <c r="A28" s="103">
        <v>25</v>
      </c>
      <c r="B28" s="160">
        <f t="shared" si="1"/>
        <v>10.559999999999992</v>
      </c>
      <c r="C28" s="160">
        <f t="shared" si="2"/>
        <v>12.569999999999991</v>
      </c>
      <c r="D28" s="160">
        <f t="shared" si="3"/>
        <v>15.889999999999992</v>
      </c>
      <c r="E28" s="160">
        <f t="shared" si="4"/>
        <v>22.640000000000036</v>
      </c>
      <c r="F28" s="160">
        <f t="shared" si="5"/>
        <v>66.66999999999986</v>
      </c>
      <c r="G28" s="160">
        <f t="shared" si="6"/>
        <v>10.559999999999992</v>
      </c>
      <c r="H28" s="160">
        <f t="shared" si="7"/>
        <v>12.569999999999991</v>
      </c>
      <c r="I28" s="160">
        <f t="shared" si="8"/>
        <v>15.889999999999992</v>
      </c>
      <c r="J28" s="160">
        <f t="shared" si="9"/>
        <v>22.640000000000036</v>
      </c>
      <c r="K28" s="160">
        <f t="shared" si="10"/>
        <v>66.66999999999986</v>
      </c>
      <c r="L28" s="160">
        <f t="shared" si="11"/>
        <v>10.559999999999992</v>
      </c>
      <c r="M28" s="160">
        <f t="shared" si="12"/>
        <v>12.569999999999991</v>
      </c>
      <c r="N28" s="160">
        <f t="shared" si="13"/>
        <v>15.889999999999992</v>
      </c>
      <c r="O28" s="160">
        <f t="shared" si="14"/>
        <v>22.640000000000036</v>
      </c>
      <c r="P28" s="160">
        <f t="shared" si="15"/>
        <v>66.059999999999889</v>
      </c>
    </row>
    <row r="29" spans="1:16" x14ac:dyDescent="0.2">
      <c r="A29" s="96" t="s">
        <v>75</v>
      </c>
    </row>
    <row r="31" spans="1:16" ht="59.25" customHeight="1" x14ac:dyDescent="0.25">
      <c r="A31" s="272" t="s">
        <v>131</v>
      </c>
      <c r="B31" s="273"/>
      <c r="C31" s="273"/>
      <c r="D31" s="273"/>
      <c r="E31" s="274"/>
      <c r="F31" s="274"/>
      <c r="G31" s="274"/>
      <c r="H31" s="274"/>
      <c r="I31" s="274"/>
      <c r="J31" s="274"/>
      <c r="K31" s="274"/>
      <c r="L31" s="274"/>
      <c r="M31" s="274"/>
      <c r="N31" s="274"/>
      <c r="O31" s="274"/>
      <c r="P31" s="183"/>
    </row>
    <row r="32" spans="1:16" x14ac:dyDescent="0.2">
      <c r="A32" s="147" t="s">
        <v>72</v>
      </c>
      <c r="B32" s="110" t="s">
        <v>9</v>
      </c>
      <c r="C32" s="110" t="s">
        <v>11</v>
      </c>
      <c r="D32" s="110" t="s">
        <v>12</v>
      </c>
      <c r="E32" s="110" t="s">
        <v>13</v>
      </c>
      <c r="F32" s="110" t="s">
        <v>14</v>
      </c>
      <c r="G32" s="109" t="s">
        <v>15</v>
      </c>
      <c r="H32" s="109" t="s">
        <v>16</v>
      </c>
      <c r="I32" s="109" t="s">
        <v>17</v>
      </c>
      <c r="J32" s="109" t="s">
        <v>18</v>
      </c>
      <c r="K32" s="109" t="s">
        <v>19</v>
      </c>
      <c r="L32" s="110" t="s">
        <v>20</v>
      </c>
      <c r="M32" s="110" t="s">
        <v>21</v>
      </c>
      <c r="N32" s="110" t="s">
        <v>22</v>
      </c>
      <c r="O32" s="110" t="s">
        <v>23</v>
      </c>
      <c r="P32" s="110" t="s">
        <v>24</v>
      </c>
    </row>
    <row r="33" spans="1:16" x14ac:dyDescent="0.2">
      <c r="A33" s="103">
        <v>0</v>
      </c>
      <c r="B33" s="159">
        <v>47.52</v>
      </c>
      <c r="C33" s="159">
        <v>54.99</v>
      </c>
      <c r="D33" s="159">
        <v>67.400000000000006</v>
      </c>
      <c r="E33" s="159">
        <v>91.7</v>
      </c>
      <c r="F33" s="159">
        <v>157.6</v>
      </c>
      <c r="G33" s="159">
        <v>35.86</v>
      </c>
      <c r="H33" s="159">
        <v>42.81</v>
      </c>
      <c r="I33" s="159">
        <v>54.43</v>
      </c>
      <c r="J33" s="159">
        <v>65.459999999999994</v>
      </c>
      <c r="K33" s="159">
        <v>155.63999999999999</v>
      </c>
      <c r="L33" s="159">
        <v>29.03</v>
      </c>
      <c r="M33" s="159">
        <v>32.880000000000003</v>
      </c>
      <c r="N33" s="159">
        <v>38.4</v>
      </c>
      <c r="O33" s="159">
        <v>60.27</v>
      </c>
      <c r="P33" s="159">
        <v>143.97</v>
      </c>
    </row>
    <row r="34" spans="1:16" x14ac:dyDescent="0.2">
      <c r="A34" s="103">
        <v>1</v>
      </c>
      <c r="B34" s="160">
        <f>B33+0.4</f>
        <v>47.92</v>
      </c>
      <c r="C34" s="160">
        <f t="shared" ref="C34:O34" si="16">C33+0.4</f>
        <v>55.39</v>
      </c>
      <c r="D34" s="160">
        <f t="shared" si="16"/>
        <v>67.800000000000011</v>
      </c>
      <c r="E34" s="160">
        <f t="shared" si="16"/>
        <v>92.100000000000009</v>
      </c>
      <c r="F34" s="160">
        <f t="shared" si="16"/>
        <v>158</v>
      </c>
      <c r="G34" s="160">
        <f t="shared" si="16"/>
        <v>36.26</v>
      </c>
      <c r="H34" s="160">
        <f t="shared" si="16"/>
        <v>43.21</v>
      </c>
      <c r="I34" s="160">
        <f t="shared" si="16"/>
        <v>54.83</v>
      </c>
      <c r="J34" s="160">
        <f t="shared" si="16"/>
        <v>65.86</v>
      </c>
      <c r="K34" s="160">
        <f t="shared" si="16"/>
        <v>156.04</v>
      </c>
      <c r="L34" s="160">
        <f t="shared" si="16"/>
        <v>29.43</v>
      </c>
      <c r="M34" s="160">
        <f t="shared" si="16"/>
        <v>33.28</v>
      </c>
      <c r="N34" s="160">
        <f t="shared" si="16"/>
        <v>38.799999999999997</v>
      </c>
      <c r="O34" s="160">
        <f t="shared" si="16"/>
        <v>60.67</v>
      </c>
      <c r="P34" s="160">
        <f>P33+0.4</f>
        <v>144.37</v>
      </c>
    </row>
    <row r="35" spans="1:16" x14ac:dyDescent="0.2">
      <c r="A35" s="103">
        <v>2</v>
      </c>
      <c r="B35" s="160">
        <f t="shared" ref="B35:B58" si="17">B34+0.4</f>
        <v>48.32</v>
      </c>
      <c r="C35" s="160">
        <f t="shared" ref="C35:C58" si="18">C34+0.4</f>
        <v>55.79</v>
      </c>
      <c r="D35" s="160">
        <f t="shared" ref="D35:D58" si="19">D34+0.4</f>
        <v>68.200000000000017</v>
      </c>
      <c r="E35" s="160">
        <f t="shared" ref="E35:E58" si="20">E34+0.4</f>
        <v>92.500000000000014</v>
      </c>
      <c r="F35" s="160">
        <f t="shared" ref="F35:F58" si="21">F34+0.4</f>
        <v>158.4</v>
      </c>
      <c r="G35" s="160">
        <f t="shared" ref="G35:G58" si="22">G34+0.4</f>
        <v>36.659999999999997</v>
      </c>
      <c r="H35" s="160">
        <f t="shared" ref="H35:H58" si="23">H34+0.4</f>
        <v>43.61</v>
      </c>
      <c r="I35" s="160">
        <f t="shared" ref="I35:I58" si="24">I34+0.4</f>
        <v>55.23</v>
      </c>
      <c r="J35" s="160">
        <f t="shared" ref="J35:J58" si="25">J34+0.4</f>
        <v>66.260000000000005</v>
      </c>
      <c r="K35" s="160">
        <f t="shared" ref="K35:K58" si="26">K34+0.4</f>
        <v>156.44</v>
      </c>
      <c r="L35" s="160">
        <f t="shared" ref="L35:L58" si="27">L34+0.4</f>
        <v>29.83</v>
      </c>
      <c r="M35" s="160">
        <f t="shared" ref="M35:M58" si="28">M34+0.4</f>
        <v>33.68</v>
      </c>
      <c r="N35" s="160">
        <f t="shared" ref="N35:N58" si="29">N34+0.4</f>
        <v>39.199999999999996</v>
      </c>
      <c r="O35" s="160">
        <f t="shared" ref="O35:O58" si="30">O34+0.4</f>
        <v>61.07</v>
      </c>
      <c r="P35" s="160">
        <f t="shared" ref="P35:P58" si="31">P34+0.4</f>
        <v>144.77000000000001</v>
      </c>
    </row>
    <row r="36" spans="1:16" x14ac:dyDescent="0.2">
      <c r="A36" s="103">
        <v>3</v>
      </c>
      <c r="B36" s="160">
        <f t="shared" si="17"/>
        <v>48.72</v>
      </c>
      <c r="C36" s="160">
        <f t="shared" si="18"/>
        <v>56.19</v>
      </c>
      <c r="D36" s="160">
        <f t="shared" si="19"/>
        <v>68.600000000000023</v>
      </c>
      <c r="E36" s="160">
        <f t="shared" si="20"/>
        <v>92.90000000000002</v>
      </c>
      <c r="F36" s="160">
        <f t="shared" si="21"/>
        <v>158.80000000000001</v>
      </c>
      <c r="G36" s="160">
        <f t="shared" si="22"/>
        <v>37.059999999999995</v>
      </c>
      <c r="H36" s="160">
        <f t="shared" si="23"/>
        <v>44.01</v>
      </c>
      <c r="I36" s="160">
        <f t="shared" si="24"/>
        <v>55.629999999999995</v>
      </c>
      <c r="J36" s="160">
        <f t="shared" si="25"/>
        <v>66.660000000000011</v>
      </c>
      <c r="K36" s="160">
        <f t="shared" si="26"/>
        <v>156.84</v>
      </c>
      <c r="L36" s="160">
        <f t="shared" si="27"/>
        <v>30.229999999999997</v>
      </c>
      <c r="M36" s="160">
        <f t="shared" si="28"/>
        <v>34.08</v>
      </c>
      <c r="N36" s="160">
        <f t="shared" si="29"/>
        <v>39.599999999999994</v>
      </c>
      <c r="O36" s="160">
        <f t="shared" si="30"/>
        <v>61.47</v>
      </c>
      <c r="P36" s="160">
        <f t="shared" si="31"/>
        <v>145.17000000000002</v>
      </c>
    </row>
    <row r="37" spans="1:16" x14ac:dyDescent="0.2">
      <c r="A37" s="103">
        <v>4</v>
      </c>
      <c r="B37" s="160">
        <f t="shared" si="17"/>
        <v>49.12</v>
      </c>
      <c r="C37" s="160">
        <f t="shared" si="18"/>
        <v>56.589999999999996</v>
      </c>
      <c r="D37" s="160">
        <f t="shared" si="19"/>
        <v>69.000000000000028</v>
      </c>
      <c r="E37" s="160">
        <f t="shared" si="20"/>
        <v>93.300000000000026</v>
      </c>
      <c r="F37" s="160">
        <f t="shared" si="21"/>
        <v>159.20000000000002</v>
      </c>
      <c r="G37" s="160">
        <f t="shared" si="22"/>
        <v>37.459999999999994</v>
      </c>
      <c r="H37" s="160">
        <f t="shared" si="23"/>
        <v>44.41</v>
      </c>
      <c r="I37" s="160">
        <f t="shared" si="24"/>
        <v>56.029999999999994</v>
      </c>
      <c r="J37" s="160">
        <f t="shared" si="25"/>
        <v>67.060000000000016</v>
      </c>
      <c r="K37" s="160">
        <f t="shared" si="26"/>
        <v>157.24</v>
      </c>
      <c r="L37" s="160">
        <f t="shared" si="27"/>
        <v>30.629999999999995</v>
      </c>
      <c r="M37" s="160">
        <f t="shared" si="28"/>
        <v>34.479999999999997</v>
      </c>
      <c r="N37" s="160">
        <f t="shared" si="29"/>
        <v>39.999999999999993</v>
      </c>
      <c r="O37" s="160">
        <f t="shared" si="30"/>
        <v>61.87</v>
      </c>
      <c r="P37" s="160">
        <f t="shared" si="31"/>
        <v>145.57000000000002</v>
      </c>
    </row>
    <row r="38" spans="1:16" x14ac:dyDescent="0.2">
      <c r="A38" s="103">
        <v>5</v>
      </c>
      <c r="B38" s="160">
        <f t="shared" si="17"/>
        <v>49.519999999999996</v>
      </c>
      <c r="C38" s="160">
        <f t="shared" si="18"/>
        <v>56.989999999999995</v>
      </c>
      <c r="D38" s="160">
        <f t="shared" si="19"/>
        <v>69.400000000000034</v>
      </c>
      <c r="E38" s="160">
        <f t="shared" si="20"/>
        <v>93.700000000000031</v>
      </c>
      <c r="F38" s="160">
        <f t="shared" si="21"/>
        <v>159.60000000000002</v>
      </c>
      <c r="G38" s="160">
        <f t="shared" si="22"/>
        <v>37.859999999999992</v>
      </c>
      <c r="H38" s="160">
        <f t="shared" si="23"/>
        <v>44.809999999999995</v>
      </c>
      <c r="I38" s="160">
        <f t="shared" si="24"/>
        <v>56.429999999999993</v>
      </c>
      <c r="J38" s="160">
        <f t="shared" si="25"/>
        <v>67.460000000000022</v>
      </c>
      <c r="K38" s="160">
        <f t="shared" si="26"/>
        <v>157.64000000000001</v>
      </c>
      <c r="L38" s="160">
        <f t="shared" si="27"/>
        <v>31.029999999999994</v>
      </c>
      <c r="M38" s="160">
        <f t="shared" si="28"/>
        <v>34.879999999999995</v>
      </c>
      <c r="N38" s="160">
        <f t="shared" si="29"/>
        <v>40.399999999999991</v>
      </c>
      <c r="O38" s="160">
        <f t="shared" si="30"/>
        <v>62.269999999999996</v>
      </c>
      <c r="P38" s="160">
        <f t="shared" si="31"/>
        <v>145.97000000000003</v>
      </c>
    </row>
    <row r="39" spans="1:16" x14ac:dyDescent="0.2">
      <c r="A39" s="103">
        <v>6</v>
      </c>
      <c r="B39" s="160">
        <f t="shared" si="17"/>
        <v>49.919999999999995</v>
      </c>
      <c r="C39" s="160">
        <f t="shared" si="18"/>
        <v>57.389999999999993</v>
      </c>
      <c r="D39" s="160">
        <f t="shared" si="19"/>
        <v>69.80000000000004</v>
      </c>
      <c r="E39" s="160">
        <f t="shared" si="20"/>
        <v>94.100000000000037</v>
      </c>
      <c r="F39" s="160">
        <f t="shared" si="21"/>
        <v>160.00000000000003</v>
      </c>
      <c r="G39" s="160">
        <f t="shared" si="22"/>
        <v>38.259999999999991</v>
      </c>
      <c r="H39" s="160">
        <f t="shared" si="23"/>
        <v>45.209999999999994</v>
      </c>
      <c r="I39" s="160">
        <f t="shared" si="24"/>
        <v>56.829999999999991</v>
      </c>
      <c r="J39" s="160">
        <f t="shared" si="25"/>
        <v>67.860000000000028</v>
      </c>
      <c r="K39" s="160">
        <f t="shared" si="26"/>
        <v>158.04000000000002</v>
      </c>
      <c r="L39" s="160">
        <f t="shared" si="27"/>
        <v>31.429999999999993</v>
      </c>
      <c r="M39" s="160">
        <f t="shared" si="28"/>
        <v>35.279999999999994</v>
      </c>
      <c r="N39" s="160">
        <f t="shared" si="29"/>
        <v>40.79999999999999</v>
      </c>
      <c r="O39" s="160">
        <f t="shared" si="30"/>
        <v>62.669999999999995</v>
      </c>
      <c r="P39" s="160">
        <f t="shared" si="31"/>
        <v>146.37000000000003</v>
      </c>
    </row>
    <row r="40" spans="1:16" x14ac:dyDescent="0.2">
      <c r="A40" s="103">
        <v>7</v>
      </c>
      <c r="B40" s="160">
        <f t="shared" si="17"/>
        <v>50.319999999999993</v>
      </c>
      <c r="C40" s="160">
        <f t="shared" si="18"/>
        <v>57.789999999999992</v>
      </c>
      <c r="D40" s="160">
        <f t="shared" si="19"/>
        <v>70.200000000000045</v>
      </c>
      <c r="E40" s="160">
        <f t="shared" si="20"/>
        <v>94.500000000000043</v>
      </c>
      <c r="F40" s="160">
        <f t="shared" si="21"/>
        <v>160.40000000000003</v>
      </c>
      <c r="G40" s="160">
        <f t="shared" si="22"/>
        <v>38.659999999999989</v>
      </c>
      <c r="H40" s="160">
        <f t="shared" si="23"/>
        <v>45.609999999999992</v>
      </c>
      <c r="I40" s="160">
        <f t="shared" si="24"/>
        <v>57.22999999999999</v>
      </c>
      <c r="J40" s="160">
        <f t="shared" si="25"/>
        <v>68.260000000000034</v>
      </c>
      <c r="K40" s="160">
        <f t="shared" si="26"/>
        <v>158.44000000000003</v>
      </c>
      <c r="L40" s="160">
        <f t="shared" si="27"/>
        <v>31.829999999999991</v>
      </c>
      <c r="M40" s="160">
        <f t="shared" si="28"/>
        <v>35.679999999999993</v>
      </c>
      <c r="N40" s="160">
        <f t="shared" si="29"/>
        <v>41.199999999999989</v>
      </c>
      <c r="O40" s="160">
        <f t="shared" si="30"/>
        <v>63.069999999999993</v>
      </c>
      <c r="P40" s="160">
        <f t="shared" si="31"/>
        <v>146.77000000000004</v>
      </c>
    </row>
    <row r="41" spans="1:16" x14ac:dyDescent="0.2">
      <c r="A41" s="103">
        <v>8</v>
      </c>
      <c r="B41" s="160">
        <f t="shared" si="17"/>
        <v>50.719999999999992</v>
      </c>
      <c r="C41" s="160">
        <f t="shared" si="18"/>
        <v>58.189999999999991</v>
      </c>
      <c r="D41" s="160">
        <f t="shared" si="19"/>
        <v>70.600000000000051</v>
      </c>
      <c r="E41" s="160">
        <f t="shared" si="20"/>
        <v>94.900000000000048</v>
      </c>
      <c r="F41" s="160">
        <f t="shared" si="21"/>
        <v>160.80000000000004</v>
      </c>
      <c r="G41" s="160">
        <f t="shared" si="22"/>
        <v>39.059999999999988</v>
      </c>
      <c r="H41" s="160">
        <f t="shared" si="23"/>
        <v>46.009999999999991</v>
      </c>
      <c r="I41" s="160">
        <f t="shared" si="24"/>
        <v>57.629999999999988</v>
      </c>
      <c r="J41" s="160">
        <f t="shared" si="25"/>
        <v>68.660000000000039</v>
      </c>
      <c r="K41" s="160">
        <f t="shared" si="26"/>
        <v>158.84000000000003</v>
      </c>
      <c r="L41" s="160">
        <f t="shared" si="27"/>
        <v>32.22999999999999</v>
      </c>
      <c r="M41" s="160">
        <f t="shared" si="28"/>
        <v>36.079999999999991</v>
      </c>
      <c r="N41" s="160">
        <f t="shared" si="29"/>
        <v>41.599999999999987</v>
      </c>
      <c r="O41" s="160">
        <f t="shared" si="30"/>
        <v>63.469999999999992</v>
      </c>
      <c r="P41" s="160">
        <f t="shared" si="31"/>
        <v>147.17000000000004</v>
      </c>
    </row>
    <row r="42" spans="1:16" x14ac:dyDescent="0.2">
      <c r="A42" s="103">
        <v>9</v>
      </c>
      <c r="B42" s="160">
        <f t="shared" si="17"/>
        <v>51.11999999999999</v>
      </c>
      <c r="C42" s="160">
        <f t="shared" si="18"/>
        <v>58.589999999999989</v>
      </c>
      <c r="D42" s="160">
        <f t="shared" si="19"/>
        <v>71.000000000000057</v>
      </c>
      <c r="E42" s="160">
        <f t="shared" si="20"/>
        <v>95.300000000000054</v>
      </c>
      <c r="F42" s="160">
        <f t="shared" si="21"/>
        <v>161.20000000000005</v>
      </c>
      <c r="G42" s="160">
        <f t="shared" si="22"/>
        <v>39.459999999999987</v>
      </c>
      <c r="H42" s="160">
        <f t="shared" si="23"/>
        <v>46.409999999999989</v>
      </c>
      <c r="I42" s="160">
        <f t="shared" si="24"/>
        <v>58.029999999999987</v>
      </c>
      <c r="J42" s="160">
        <f t="shared" si="25"/>
        <v>69.060000000000045</v>
      </c>
      <c r="K42" s="160">
        <f t="shared" si="26"/>
        <v>159.24000000000004</v>
      </c>
      <c r="L42" s="160">
        <f t="shared" si="27"/>
        <v>32.629999999999988</v>
      </c>
      <c r="M42" s="160">
        <f t="shared" si="28"/>
        <v>36.47999999999999</v>
      </c>
      <c r="N42" s="160">
        <f t="shared" si="29"/>
        <v>41.999999999999986</v>
      </c>
      <c r="O42" s="160">
        <f t="shared" si="30"/>
        <v>63.86999999999999</v>
      </c>
      <c r="P42" s="160">
        <f t="shared" si="31"/>
        <v>147.57000000000005</v>
      </c>
    </row>
    <row r="43" spans="1:16" x14ac:dyDescent="0.2">
      <c r="A43" s="103">
        <v>10</v>
      </c>
      <c r="B43" s="160">
        <f t="shared" si="17"/>
        <v>51.519999999999989</v>
      </c>
      <c r="C43" s="160">
        <f t="shared" si="18"/>
        <v>58.989999999999988</v>
      </c>
      <c r="D43" s="160">
        <f t="shared" si="19"/>
        <v>71.400000000000063</v>
      </c>
      <c r="E43" s="160">
        <f t="shared" si="20"/>
        <v>95.70000000000006</v>
      </c>
      <c r="F43" s="160">
        <f t="shared" si="21"/>
        <v>161.60000000000005</v>
      </c>
      <c r="G43" s="160">
        <f t="shared" si="22"/>
        <v>39.859999999999985</v>
      </c>
      <c r="H43" s="160">
        <f t="shared" si="23"/>
        <v>46.809999999999988</v>
      </c>
      <c r="I43" s="160">
        <f t="shared" si="24"/>
        <v>58.429999999999986</v>
      </c>
      <c r="J43" s="160">
        <f t="shared" si="25"/>
        <v>69.460000000000051</v>
      </c>
      <c r="K43" s="160">
        <f t="shared" si="26"/>
        <v>159.64000000000004</v>
      </c>
      <c r="L43" s="160">
        <f t="shared" si="27"/>
        <v>33.029999999999987</v>
      </c>
      <c r="M43" s="160">
        <f t="shared" si="28"/>
        <v>36.879999999999988</v>
      </c>
      <c r="N43" s="160">
        <f t="shared" si="29"/>
        <v>42.399999999999984</v>
      </c>
      <c r="O43" s="160">
        <f t="shared" si="30"/>
        <v>64.27</v>
      </c>
      <c r="P43" s="160">
        <f t="shared" si="31"/>
        <v>147.97000000000006</v>
      </c>
    </row>
    <row r="44" spans="1:16" x14ac:dyDescent="0.2">
      <c r="A44" s="103">
        <v>11</v>
      </c>
      <c r="B44" s="160">
        <f t="shared" si="17"/>
        <v>51.919999999999987</v>
      </c>
      <c r="C44" s="160">
        <f t="shared" si="18"/>
        <v>59.389999999999986</v>
      </c>
      <c r="D44" s="160">
        <f t="shared" si="19"/>
        <v>71.800000000000068</v>
      </c>
      <c r="E44" s="160">
        <f t="shared" si="20"/>
        <v>96.100000000000065</v>
      </c>
      <c r="F44" s="160">
        <f t="shared" si="21"/>
        <v>162.00000000000006</v>
      </c>
      <c r="G44" s="160">
        <f t="shared" si="22"/>
        <v>40.259999999999984</v>
      </c>
      <c r="H44" s="160">
        <f t="shared" si="23"/>
        <v>47.209999999999987</v>
      </c>
      <c r="I44" s="160">
        <f t="shared" si="24"/>
        <v>58.829999999999984</v>
      </c>
      <c r="J44" s="160">
        <f t="shared" si="25"/>
        <v>69.860000000000056</v>
      </c>
      <c r="K44" s="160">
        <f t="shared" si="26"/>
        <v>160.04000000000005</v>
      </c>
      <c r="L44" s="160">
        <f t="shared" si="27"/>
        <v>33.429999999999986</v>
      </c>
      <c r="M44" s="160">
        <f t="shared" si="28"/>
        <v>37.279999999999987</v>
      </c>
      <c r="N44" s="160">
        <f t="shared" si="29"/>
        <v>42.799999999999983</v>
      </c>
      <c r="O44" s="160">
        <f t="shared" si="30"/>
        <v>64.67</v>
      </c>
      <c r="P44" s="160">
        <f t="shared" si="31"/>
        <v>148.37000000000006</v>
      </c>
    </row>
    <row r="45" spans="1:16" x14ac:dyDescent="0.2">
      <c r="A45" s="103">
        <v>12</v>
      </c>
      <c r="B45" s="160">
        <f t="shared" si="17"/>
        <v>52.319999999999986</v>
      </c>
      <c r="C45" s="160">
        <f t="shared" si="18"/>
        <v>59.789999999999985</v>
      </c>
      <c r="D45" s="160">
        <f t="shared" si="19"/>
        <v>72.200000000000074</v>
      </c>
      <c r="E45" s="160">
        <f t="shared" si="20"/>
        <v>96.500000000000071</v>
      </c>
      <c r="F45" s="160">
        <f t="shared" si="21"/>
        <v>162.40000000000006</v>
      </c>
      <c r="G45" s="160">
        <f t="shared" si="22"/>
        <v>40.659999999999982</v>
      </c>
      <c r="H45" s="160">
        <f t="shared" si="23"/>
        <v>47.609999999999985</v>
      </c>
      <c r="I45" s="160">
        <f t="shared" si="24"/>
        <v>59.229999999999983</v>
      </c>
      <c r="J45" s="160">
        <f t="shared" si="25"/>
        <v>70.260000000000062</v>
      </c>
      <c r="K45" s="160">
        <f t="shared" si="26"/>
        <v>160.44000000000005</v>
      </c>
      <c r="L45" s="160">
        <f t="shared" si="27"/>
        <v>33.829999999999984</v>
      </c>
      <c r="M45" s="160">
        <f t="shared" si="28"/>
        <v>37.679999999999986</v>
      </c>
      <c r="N45" s="160">
        <f t="shared" si="29"/>
        <v>43.199999999999982</v>
      </c>
      <c r="O45" s="160">
        <f t="shared" si="30"/>
        <v>65.070000000000007</v>
      </c>
      <c r="P45" s="160">
        <f t="shared" si="31"/>
        <v>148.77000000000007</v>
      </c>
    </row>
    <row r="46" spans="1:16" x14ac:dyDescent="0.2">
      <c r="A46" s="103">
        <v>13</v>
      </c>
      <c r="B46" s="160">
        <f t="shared" si="17"/>
        <v>52.719999999999985</v>
      </c>
      <c r="C46" s="160">
        <f t="shared" si="18"/>
        <v>60.189999999999984</v>
      </c>
      <c r="D46" s="160">
        <f t="shared" si="19"/>
        <v>72.60000000000008</v>
      </c>
      <c r="E46" s="160">
        <f t="shared" si="20"/>
        <v>96.900000000000077</v>
      </c>
      <c r="F46" s="160">
        <f t="shared" si="21"/>
        <v>162.80000000000007</v>
      </c>
      <c r="G46" s="160">
        <f t="shared" si="22"/>
        <v>41.059999999999981</v>
      </c>
      <c r="H46" s="160">
        <f t="shared" si="23"/>
        <v>48.009999999999984</v>
      </c>
      <c r="I46" s="160">
        <f t="shared" si="24"/>
        <v>59.629999999999981</v>
      </c>
      <c r="J46" s="160">
        <f t="shared" si="25"/>
        <v>70.660000000000068</v>
      </c>
      <c r="K46" s="160">
        <f t="shared" si="26"/>
        <v>160.84000000000006</v>
      </c>
      <c r="L46" s="160">
        <f t="shared" si="27"/>
        <v>34.229999999999983</v>
      </c>
      <c r="M46" s="160">
        <f t="shared" si="28"/>
        <v>38.079999999999984</v>
      </c>
      <c r="N46" s="160">
        <f t="shared" si="29"/>
        <v>43.59999999999998</v>
      </c>
      <c r="O46" s="160">
        <f t="shared" si="30"/>
        <v>65.470000000000013</v>
      </c>
      <c r="P46" s="160">
        <f t="shared" si="31"/>
        <v>149.17000000000007</v>
      </c>
    </row>
    <row r="47" spans="1:16" x14ac:dyDescent="0.2">
      <c r="A47" s="103">
        <v>14</v>
      </c>
      <c r="B47" s="160">
        <f t="shared" si="17"/>
        <v>53.119999999999983</v>
      </c>
      <c r="C47" s="160">
        <f t="shared" si="18"/>
        <v>60.589999999999982</v>
      </c>
      <c r="D47" s="160">
        <f t="shared" si="19"/>
        <v>73.000000000000085</v>
      </c>
      <c r="E47" s="160">
        <f t="shared" si="20"/>
        <v>97.300000000000082</v>
      </c>
      <c r="F47" s="160">
        <f t="shared" si="21"/>
        <v>163.20000000000007</v>
      </c>
      <c r="G47" s="160">
        <f t="shared" si="22"/>
        <v>41.45999999999998</v>
      </c>
      <c r="H47" s="160">
        <f t="shared" si="23"/>
        <v>48.409999999999982</v>
      </c>
      <c r="I47" s="160">
        <f t="shared" si="24"/>
        <v>60.02999999999998</v>
      </c>
      <c r="J47" s="160">
        <f t="shared" si="25"/>
        <v>71.060000000000073</v>
      </c>
      <c r="K47" s="160">
        <f t="shared" si="26"/>
        <v>161.24000000000007</v>
      </c>
      <c r="L47" s="160">
        <f t="shared" si="27"/>
        <v>34.629999999999981</v>
      </c>
      <c r="M47" s="160">
        <f t="shared" si="28"/>
        <v>38.479999999999983</v>
      </c>
      <c r="N47" s="160">
        <f t="shared" si="29"/>
        <v>43.999999999999979</v>
      </c>
      <c r="O47" s="160">
        <f t="shared" si="30"/>
        <v>65.870000000000019</v>
      </c>
      <c r="P47" s="160">
        <f t="shared" si="31"/>
        <v>149.57000000000008</v>
      </c>
    </row>
    <row r="48" spans="1:16" x14ac:dyDescent="0.2">
      <c r="A48" s="103">
        <v>15</v>
      </c>
      <c r="B48" s="160">
        <f t="shared" si="17"/>
        <v>53.519999999999982</v>
      </c>
      <c r="C48" s="160">
        <f t="shared" si="18"/>
        <v>60.989999999999981</v>
      </c>
      <c r="D48" s="160">
        <f t="shared" si="19"/>
        <v>73.400000000000091</v>
      </c>
      <c r="E48" s="160">
        <f t="shared" si="20"/>
        <v>97.700000000000088</v>
      </c>
      <c r="F48" s="160">
        <f t="shared" si="21"/>
        <v>163.60000000000008</v>
      </c>
      <c r="G48" s="160">
        <f t="shared" si="22"/>
        <v>41.859999999999978</v>
      </c>
      <c r="H48" s="160">
        <f t="shared" si="23"/>
        <v>48.809999999999981</v>
      </c>
      <c r="I48" s="160">
        <f t="shared" si="24"/>
        <v>60.429999999999978</v>
      </c>
      <c r="J48" s="160">
        <f t="shared" si="25"/>
        <v>71.460000000000079</v>
      </c>
      <c r="K48" s="160">
        <f t="shared" si="26"/>
        <v>161.64000000000007</v>
      </c>
      <c r="L48" s="160">
        <f t="shared" si="27"/>
        <v>35.02999999999998</v>
      </c>
      <c r="M48" s="160">
        <f t="shared" si="28"/>
        <v>38.879999999999981</v>
      </c>
      <c r="N48" s="160">
        <f t="shared" si="29"/>
        <v>44.399999999999977</v>
      </c>
      <c r="O48" s="160">
        <f t="shared" si="30"/>
        <v>66.270000000000024</v>
      </c>
      <c r="P48" s="160">
        <f t="shared" si="31"/>
        <v>149.97000000000008</v>
      </c>
    </row>
    <row r="49" spans="1:16" x14ac:dyDescent="0.2">
      <c r="A49" s="103">
        <v>16</v>
      </c>
      <c r="B49" s="160">
        <f t="shared" si="17"/>
        <v>53.91999999999998</v>
      </c>
      <c r="C49" s="160">
        <f t="shared" si="18"/>
        <v>61.389999999999979</v>
      </c>
      <c r="D49" s="160">
        <f t="shared" si="19"/>
        <v>73.800000000000097</v>
      </c>
      <c r="E49" s="160">
        <f t="shared" si="20"/>
        <v>98.100000000000094</v>
      </c>
      <c r="F49" s="160">
        <f t="shared" si="21"/>
        <v>164.00000000000009</v>
      </c>
      <c r="G49" s="160">
        <f t="shared" si="22"/>
        <v>42.259999999999977</v>
      </c>
      <c r="H49" s="160">
        <f t="shared" si="23"/>
        <v>49.20999999999998</v>
      </c>
      <c r="I49" s="160">
        <f t="shared" si="24"/>
        <v>60.829999999999977</v>
      </c>
      <c r="J49" s="160">
        <f t="shared" si="25"/>
        <v>71.860000000000085</v>
      </c>
      <c r="K49" s="160">
        <f t="shared" si="26"/>
        <v>162.04000000000008</v>
      </c>
      <c r="L49" s="160">
        <f t="shared" si="27"/>
        <v>35.429999999999978</v>
      </c>
      <c r="M49" s="160">
        <f t="shared" si="28"/>
        <v>39.27999999999998</v>
      </c>
      <c r="N49" s="160">
        <f t="shared" si="29"/>
        <v>44.799999999999976</v>
      </c>
      <c r="O49" s="160">
        <f t="shared" si="30"/>
        <v>66.67000000000003</v>
      </c>
      <c r="P49" s="160">
        <f t="shared" si="31"/>
        <v>150.37000000000009</v>
      </c>
    </row>
    <row r="50" spans="1:16" x14ac:dyDescent="0.2">
      <c r="A50" s="103">
        <v>17</v>
      </c>
      <c r="B50" s="160">
        <f t="shared" si="17"/>
        <v>54.319999999999979</v>
      </c>
      <c r="C50" s="160">
        <f t="shared" si="18"/>
        <v>61.789999999999978</v>
      </c>
      <c r="D50" s="160">
        <f t="shared" si="19"/>
        <v>74.200000000000102</v>
      </c>
      <c r="E50" s="160">
        <f t="shared" si="20"/>
        <v>98.500000000000099</v>
      </c>
      <c r="F50" s="160">
        <f t="shared" si="21"/>
        <v>164.40000000000009</v>
      </c>
      <c r="G50" s="160">
        <f t="shared" si="22"/>
        <v>42.659999999999975</v>
      </c>
      <c r="H50" s="160">
        <f t="shared" si="23"/>
        <v>49.609999999999978</v>
      </c>
      <c r="I50" s="160">
        <f t="shared" si="24"/>
        <v>61.229999999999976</v>
      </c>
      <c r="J50" s="160">
        <f t="shared" si="25"/>
        <v>72.26000000000009</v>
      </c>
      <c r="K50" s="160">
        <f t="shared" si="26"/>
        <v>162.44000000000008</v>
      </c>
      <c r="L50" s="160">
        <f t="shared" si="27"/>
        <v>35.829999999999977</v>
      </c>
      <c r="M50" s="160">
        <f t="shared" si="28"/>
        <v>39.679999999999978</v>
      </c>
      <c r="N50" s="160">
        <f t="shared" si="29"/>
        <v>45.199999999999974</v>
      </c>
      <c r="O50" s="160">
        <f t="shared" si="30"/>
        <v>67.070000000000036</v>
      </c>
      <c r="P50" s="160">
        <f t="shared" si="31"/>
        <v>150.7700000000001</v>
      </c>
    </row>
    <row r="51" spans="1:16" x14ac:dyDescent="0.2">
      <c r="A51" s="103">
        <v>18</v>
      </c>
      <c r="B51" s="160">
        <f t="shared" si="17"/>
        <v>54.719999999999978</v>
      </c>
      <c r="C51" s="160">
        <f t="shared" si="18"/>
        <v>62.189999999999976</v>
      </c>
      <c r="D51" s="160">
        <f t="shared" si="19"/>
        <v>74.600000000000108</v>
      </c>
      <c r="E51" s="160">
        <f t="shared" si="20"/>
        <v>98.900000000000105</v>
      </c>
      <c r="F51" s="160">
        <f t="shared" si="21"/>
        <v>164.8000000000001</v>
      </c>
      <c r="G51" s="160">
        <f t="shared" si="22"/>
        <v>43.059999999999974</v>
      </c>
      <c r="H51" s="160">
        <f t="shared" si="23"/>
        <v>50.009999999999977</v>
      </c>
      <c r="I51" s="160">
        <f t="shared" si="24"/>
        <v>61.629999999999974</v>
      </c>
      <c r="J51" s="160">
        <f t="shared" si="25"/>
        <v>72.660000000000096</v>
      </c>
      <c r="K51" s="160">
        <f t="shared" si="26"/>
        <v>162.84000000000009</v>
      </c>
      <c r="L51" s="160">
        <f t="shared" si="27"/>
        <v>36.229999999999976</v>
      </c>
      <c r="M51" s="160">
        <f t="shared" si="28"/>
        <v>40.079999999999977</v>
      </c>
      <c r="N51" s="160">
        <f t="shared" si="29"/>
        <v>45.599999999999973</v>
      </c>
      <c r="O51" s="160">
        <f t="shared" si="30"/>
        <v>67.470000000000041</v>
      </c>
      <c r="P51" s="160">
        <f t="shared" si="31"/>
        <v>151.1700000000001</v>
      </c>
    </row>
    <row r="52" spans="1:16" x14ac:dyDescent="0.2">
      <c r="A52" s="103">
        <v>19</v>
      </c>
      <c r="B52" s="160">
        <f t="shared" si="17"/>
        <v>55.119999999999976</v>
      </c>
      <c r="C52" s="160">
        <f t="shared" si="18"/>
        <v>62.589999999999975</v>
      </c>
      <c r="D52" s="160">
        <f t="shared" si="19"/>
        <v>75.000000000000114</v>
      </c>
      <c r="E52" s="160">
        <f t="shared" si="20"/>
        <v>99.300000000000111</v>
      </c>
      <c r="F52" s="160">
        <f t="shared" si="21"/>
        <v>165.2000000000001</v>
      </c>
      <c r="G52" s="160">
        <f t="shared" si="22"/>
        <v>43.459999999999972</v>
      </c>
      <c r="H52" s="160">
        <f t="shared" si="23"/>
        <v>50.409999999999975</v>
      </c>
      <c r="I52" s="160">
        <f t="shared" si="24"/>
        <v>62.029999999999973</v>
      </c>
      <c r="J52" s="160">
        <f t="shared" si="25"/>
        <v>73.060000000000102</v>
      </c>
      <c r="K52" s="160">
        <f t="shared" si="26"/>
        <v>163.24000000000009</v>
      </c>
      <c r="L52" s="160">
        <f t="shared" si="27"/>
        <v>36.629999999999974</v>
      </c>
      <c r="M52" s="160">
        <f t="shared" si="28"/>
        <v>40.479999999999976</v>
      </c>
      <c r="N52" s="160">
        <f t="shared" si="29"/>
        <v>45.999999999999972</v>
      </c>
      <c r="O52" s="160">
        <f t="shared" si="30"/>
        <v>67.870000000000047</v>
      </c>
      <c r="P52" s="160">
        <f t="shared" si="31"/>
        <v>151.57000000000011</v>
      </c>
    </row>
    <row r="53" spans="1:16" x14ac:dyDescent="0.2">
      <c r="A53" s="103">
        <v>20</v>
      </c>
      <c r="B53" s="160">
        <f t="shared" si="17"/>
        <v>55.519999999999975</v>
      </c>
      <c r="C53" s="160">
        <f t="shared" si="18"/>
        <v>62.989999999999974</v>
      </c>
      <c r="D53" s="160">
        <f t="shared" si="19"/>
        <v>75.400000000000119</v>
      </c>
      <c r="E53" s="160">
        <f t="shared" si="20"/>
        <v>99.700000000000117</v>
      </c>
      <c r="F53" s="160">
        <f t="shared" si="21"/>
        <v>165.60000000000011</v>
      </c>
      <c r="G53" s="160">
        <f t="shared" si="22"/>
        <v>43.859999999999971</v>
      </c>
      <c r="H53" s="160">
        <f t="shared" si="23"/>
        <v>50.809999999999974</v>
      </c>
      <c r="I53" s="160">
        <f t="shared" si="24"/>
        <v>62.429999999999971</v>
      </c>
      <c r="J53" s="160">
        <f t="shared" si="25"/>
        <v>73.460000000000107</v>
      </c>
      <c r="K53" s="160">
        <f t="shared" si="26"/>
        <v>163.6400000000001</v>
      </c>
      <c r="L53" s="160">
        <f t="shared" si="27"/>
        <v>37.029999999999973</v>
      </c>
      <c r="M53" s="160">
        <f t="shared" si="28"/>
        <v>40.879999999999974</v>
      </c>
      <c r="N53" s="160">
        <f t="shared" si="29"/>
        <v>46.39999999999997</v>
      </c>
      <c r="O53" s="160">
        <f t="shared" si="30"/>
        <v>68.270000000000053</v>
      </c>
      <c r="P53" s="160">
        <f t="shared" si="31"/>
        <v>151.97000000000011</v>
      </c>
    </row>
    <row r="54" spans="1:16" x14ac:dyDescent="0.2">
      <c r="A54" s="103">
        <v>21</v>
      </c>
      <c r="B54" s="160">
        <f t="shared" si="17"/>
        <v>55.919999999999973</v>
      </c>
      <c r="C54" s="160">
        <f t="shared" si="18"/>
        <v>63.389999999999972</v>
      </c>
      <c r="D54" s="160">
        <f t="shared" si="19"/>
        <v>75.800000000000125</v>
      </c>
      <c r="E54" s="160">
        <f t="shared" si="20"/>
        <v>100.10000000000012</v>
      </c>
      <c r="F54" s="160">
        <f t="shared" si="21"/>
        <v>166.00000000000011</v>
      </c>
      <c r="G54" s="160">
        <f t="shared" si="22"/>
        <v>44.25999999999997</v>
      </c>
      <c r="H54" s="160">
        <f t="shared" si="23"/>
        <v>51.209999999999972</v>
      </c>
      <c r="I54" s="160">
        <f t="shared" si="24"/>
        <v>62.82999999999997</v>
      </c>
      <c r="J54" s="160">
        <f t="shared" si="25"/>
        <v>73.860000000000113</v>
      </c>
      <c r="K54" s="160">
        <f t="shared" si="26"/>
        <v>164.04000000000011</v>
      </c>
      <c r="L54" s="160">
        <f t="shared" si="27"/>
        <v>37.429999999999971</v>
      </c>
      <c r="M54" s="160">
        <f t="shared" si="28"/>
        <v>41.279999999999973</v>
      </c>
      <c r="N54" s="160">
        <f t="shared" si="29"/>
        <v>46.799999999999969</v>
      </c>
      <c r="O54" s="160">
        <f t="shared" si="30"/>
        <v>68.670000000000059</v>
      </c>
      <c r="P54" s="160">
        <f t="shared" si="31"/>
        <v>152.37000000000012</v>
      </c>
    </row>
    <row r="55" spans="1:16" x14ac:dyDescent="0.2">
      <c r="A55" s="103">
        <v>22</v>
      </c>
      <c r="B55" s="160">
        <f t="shared" si="17"/>
        <v>56.319999999999972</v>
      </c>
      <c r="C55" s="160">
        <f t="shared" si="18"/>
        <v>63.789999999999971</v>
      </c>
      <c r="D55" s="160">
        <f t="shared" si="19"/>
        <v>76.200000000000131</v>
      </c>
      <c r="E55" s="160">
        <f t="shared" si="20"/>
        <v>100.50000000000013</v>
      </c>
      <c r="F55" s="160">
        <f t="shared" si="21"/>
        <v>166.40000000000012</v>
      </c>
      <c r="G55" s="160">
        <f t="shared" si="22"/>
        <v>44.659999999999968</v>
      </c>
      <c r="H55" s="160">
        <f t="shared" si="23"/>
        <v>51.609999999999971</v>
      </c>
      <c r="I55" s="160">
        <f t="shared" si="24"/>
        <v>63.229999999999968</v>
      </c>
      <c r="J55" s="160">
        <f t="shared" si="25"/>
        <v>74.260000000000119</v>
      </c>
      <c r="K55" s="160">
        <f t="shared" si="26"/>
        <v>164.44000000000011</v>
      </c>
      <c r="L55" s="160">
        <f t="shared" si="27"/>
        <v>37.82999999999997</v>
      </c>
      <c r="M55" s="160">
        <f t="shared" si="28"/>
        <v>41.679999999999971</v>
      </c>
      <c r="N55" s="160">
        <f t="shared" si="29"/>
        <v>47.199999999999967</v>
      </c>
      <c r="O55" s="160">
        <f t="shared" si="30"/>
        <v>69.070000000000064</v>
      </c>
      <c r="P55" s="160">
        <f t="shared" si="31"/>
        <v>152.77000000000012</v>
      </c>
    </row>
    <row r="56" spans="1:16" x14ac:dyDescent="0.2">
      <c r="A56" s="103">
        <v>23</v>
      </c>
      <c r="B56" s="160">
        <f t="shared" si="17"/>
        <v>56.71999999999997</v>
      </c>
      <c r="C56" s="160">
        <f t="shared" si="18"/>
        <v>64.189999999999969</v>
      </c>
      <c r="D56" s="160">
        <f t="shared" si="19"/>
        <v>76.600000000000136</v>
      </c>
      <c r="E56" s="160">
        <f t="shared" si="20"/>
        <v>100.90000000000013</v>
      </c>
      <c r="F56" s="160">
        <f t="shared" si="21"/>
        <v>166.80000000000013</v>
      </c>
      <c r="G56" s="160">
        <f t="shared" si="22"/>
        <v>45.059999999999967</v>
      </c>
      <c r="H56" s="160">
        <f t="shared" si="23"/>
        <v>52.00999999999997</v>
      </c>
      <c r="I56" s="160">
        <f t="shared" si="24"/>
        <v>63.629999999999967</v>
      </c>
      <c r="J56" s="160">
        <f t="shared" si="25"/>
        <v>74.660000000000124</v>
      </c>
      <c r="K56" s="160">
        <f t="shared" si="26"/>
        <v>164.84000000000012</v>
      </c>
      <c r="L56" s="160">
        <f t="shared" si="27"/>
        <v>38.229999999999968</v>
      </c>
      <c r="M56" s="160">
        <f t="shared" si="28"/>
        <v>42.07999999999997</v>
      </c>
      <c r="N56" s="160">
        <f t="shared" si="29"/>
        <v>47.599999999999966</v>
      </c>
      <c r="O56" s="160">
        <f t="shared" si="30"/>
        <v>69.47000000000007</v>
      </c>
      <c r="P56" s="160">
        <f t="shared" si="31"/>
        <v>153.17000000000013</v>
      </c>
    </row>
    <row r="57" spans="1:16" x14ac:dyDescent="0.2">
      <c r="A57" s="103">
        <v>24</v>
      </c>
      <c r="B57" s="160">
        <f t="shared" si="17"/>
        <v>57.119999999999969</v>
      </c>
      <c r="C57" s="160">
        <f t="shared" si="18"/>
        <v>64.589999999999975</v>
      </c>
      <c r="D57" s="160">
        <f t="shared" si="19"/>
        <v>77.000000000000142</v>
      </c>
      <c r="E57" s="160">
        <f t="shared" si="20"/>
        <v>101.30000000000014</v>
      </c>
      <c r="F57" s="160">
        <f t="shared" si="21"/>
        <v>167.20000000000013</v>
      </c>
      <c r="G57" s="160">
        <f t="shared" si="22"/>
        <v>45.459999999999965</v>
      </c>
      <c r="H57" s="160">
        <f t="shared" si="23"/>
        <v>52.409999999999968</v>
      </c>
      <c r="I57" s="160">
        <f t="shared" si="24"/>
        <v>64.029999999999973</v>
      </c>
      <c r="J57" s="160">
        <f t="shared" si="25"/>
        <v>75.06000000000013</v>
      </c>
      <c r="K57" s="160">
        <f t="shared" si="26"/>
        <v>165.24000000000012</v>
      </c>
      <c r="L57" s="160">
        <f t="shared" si="27"/>
        <v>38.629999999999967</v>
      </c>
      <c r="M57" s="160">
        <f t="shared" si="28"/>
        <v>42.479999999999968</v>
      </c>
      <c r="N57" s="160">
        <f t="shared" si="29"/>
        <v>47.999999999999964</v>
      </c>
      <c r="O57" s="160">
        <f t="shared" si="30"/>
        <v>69.870000000000076</v>
      </c>
      <c r="P57" s="160">
        <f t="shared" si="31"/>
        <v>153.57000000000014</v>
      </c>
    </row>
    <row r="58" spans="1:16" x14ac:dyDescent="0.2">
      <c r="A58" s="103">
        <v>25</v>
      </c>
      <c r="B58" s="160">
        <f t="shared" si="17"/>
        <v>57.519999999999968</v>
      </c>
      <c r="C58" s="160">
        <f t="shared" si="18"/>
        <v>64.989999999999981</v>
      </c>
      <c r="D58" s="160">
        <f t="shared" si="19"/>
        <v>77.400000000000148</v>
      </c>
      <c r="E58" s="160">
        <f t="shared" si="20"/>
        <v>101.70000000000014</v>
      </c>
      <c r="F58" s="160">
        <f t="shared" si="21"/>
        <v>167.60000000000014</v>
      </c>
      <c r="G58" s="160">
        <f t="shared" si="22"/>
        <v>45.859999999999964</v>
      </c>
      <c r="H58" s="160">
        <f t="shared" si="23"/>
        <v>52.809999999999967</v>
      </c>
      <c r="I58" s="160">
        <f t="shared" si="24"/>
        <v>64.429999999999978</v>
      </c>
      <c r="J58" s="160">
        <f t="shared" si="25"/>
        <v>75.460000000000136</v>
      </c>
      <c r="K58" s="160">
        <f t="shared" si="26"/>
        <v>165.64000000000013</v>
      </c>
      <c r="L58" s="160">
        <f t="shared" si="27"/>
        <v>39.029999999999966</v>
      </c>
      <c r="M58" s="160">
        <f t="shared" si="28"/>
        <v>42.879999999999967</v>
      </c>
      <c r="N58" s="160">
        <f t="shared" si="29"/>
        <v>48.399999999999963</v>
      </c>
      <c r="O58" s="160">
        <f t="shared" si="30"/>
        <v>70.270000000000081</v>
      </c>
      <c r="P58" s="160">
        <f t="shared" si="31"/>
        <v>153.97000000000014</v>
      </c>
    </row>
    <row r="59" spans="1:16" x14ac:dyDescent="0.2">
      <c r="A59" s="96" t="s">
        <v>75</v>
      </c>
    </row>
    <row r="60" spans="1:16" x14ac:dyDescent="0.2">
      <c r="A60" s="275" t="s">
        <v>76</v>
      </c>
      <c r="B60" s="276" t="s">
        <v>41</v>
      </c>
      <c r="C60" s="276" t="s">
        <v>41</v>
      </c>
      <c r="D60" s="276" t="s">
        <v>41</v>
      </c>
      <c r="E60" s="276" t="s">
        <v>41</v>
      </c>
      <c r="F60" s="276" t="s">
        <v>41</v>
      </c>
      <c r="G60" s="276" t="s">
        <v>41</v>
      </c>
      <c r="H60" s="276" t="s">
        <v>41</v>
      </c>
      <c r="I60" s="276" t="s">
        <v>41</v>
      </c>
      <c r="J60" s="276" t="s">
        <v>41</v>
      </c>
      <c r="K60" s="276" t="s">
        <v>41</v>
      </c>
      <c r="L60" s="276" t="s">
        <v>41</v>
      </c>
      <c r="M60" s="276" t="s">
        <v>41</v>
      </c>
      <c r="N60" s="276" t="s">
        <v>41</v>
      </c>
      <c r="O60" s="276" t="s">
        <v>41</v>
      </c>
    </row>
  </sheetData>
  <sheetProtection password="C82F" sheet="1"/>
  <customSheetViews>
    <customSheetView guid="{9004DE3D-4DD6-4626-ABE2-AC20A45C3AFF}">
      <selection activeCell="L33" sqref="L33"/>
      <pageMargins left="0.7" right="0.7" top="0.75" bottom="0.75" header="0.3" footer="0.3"/>
    </customSheetView>
    <customSheetView guid="{9DC862FF-C613-4197-B48B-1BF873383130}">
      <selection activeCell="L33" sqref="L33"/>
      <pageMargins left="0.7" right="0.7" top="0.75" bottom="0.75" header="0.3" footer="0.3"/>
    </customSheetView>
  </customSheetViews>
  <mergeCells count="3">
    <mergeCell ref="A1:O1"/>
    <mergeCell ref="A60:O60"/>
    <mergeCell ref="A31:O31"/>
  </mergeCells>
  <pageMargins left="0.7" right="0.7" top="0.75" bottom="0.75" header="0.3" footer="0.3"/>
  <pageSetup scale="60" orientation="landscape" r:id="rId1"/>
  <headerFooter>
    <oddFooter>&amp;A</oddFooter>
  </headerFooter>
  <rowBreaks count="1" manualBreakCount="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B06E28E18C344D9ADFEB5F80A70952" ma:contentTypeVersion="1036" ma:contentTypeDescription="Create a new document." ma:contentTypeScope="" ma:versionID="1149edff7c5684536a24f31291ebb3e6">
  <xsd:schema xmlns:xsd="http://www.w3.org/2001/XMLSchema" xmlns:xs="http://www.w3.org/2001/XMLSchema" xmlns:p="http://schemas.microsoft.com/office/2006/metadata/properties" xmlns:ns2="ea37a463-b99d-470c-8a85-4153a11441a9" xmlns:ns3="33d3cbf2-c60b-4787-aad7-88dee3744c5e" targetNamespace="http://schemas.microsoft.com/office/2006/metadata/properties" ma:root="true" ma:fieldsID="aaba5f61d8857b5afa4518d01a085db9" ns2:_="" ns3:_="">
    <xsd:import namespace="ea37a463-b99d-470c-8a85-4153a11441a9"/>
    <xsd:import namespace="33d3cbf2-c60b-4787-aad7-88dee3744c5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3cbf2-c60b-4787-aad7-88dee3744c5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Year" ma:index="13" nillable="true" ma:displayName="Year" ma:format="Dropdown" ma:indexed="true" ma:internalName="Year">
      <xsd:simpleType>
        <xsd:restriction base="dms:Choice">
          <xsd:enumeration value="2015"/>
          <xsd:enumeration value="2016"/>
          <xsd:enumeration value="2017"/>
          <xsd:enumeration value="2018"/>
          <xsd:enumeration value="2019"/>
          <xsd:enumeration value="2020"/>
          <xsd:enumeration value="2021"/>
          <xsd:enumeration value="2022"/>
        </xsd:restriction>
      </xsd:simpleType>
    </xsd:element>
    <xsd:element name="Document_x0020_Type" ma:index="14" ma:displayName="Document Type" ma:format="Dropdown" ma:indexed="true" ma:internalName="Document_x0020_Typ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5" nillable="true" ma:displayName="Program(s)" ma:description="Select program(s) if applicable." ma:internalName="Program">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rogram xmlns="33d3cbf2-c60b-4787-aad7-88dee3744c5e">
      <Value>ICF-IID</Value>
    </Program>
    <Document_x0020_Type xmlns="33d3cbf2-c60b-4787-aad7-88dee3744c5e">Worksheets and Instructions</Document_x0020_Type>
    <Year xmlns="33d3cbf2-c60b-4787-aad7-88dee3744c5e">2022</Year>
    <SharedWithUsers xmlns="ea37a463-b99d-470c-8a85-4153a11441a9">
      <UserInfo>
        <DisplayName>Shaikh,Faisal (HHSC)</DisplayName>
        <AccountId>27968</AccountId>
        <AccountType/>
      </UserInfo>
    </SharedWithUsers>
    <_dlc_DocId xmlns="ea37a463-b99d-470c-8a85-4153a11441a9">Y2PHC7Y2YW5Y-2117410361-357</_dlc_DocId>
    <_dlc_DocIdUrl xmlns="ea37a463-b99d-470c-8a85-4153a11441a9">
      <Url>https://txhhs.sharepoint.com/sites/hhsc/fs/ra/ltss/_layouts/15/DocIdRedir.aspx?ID=Y2PHC7Y2YW5Y-2117410361-357</Url>
      <Description>Y2PHC7Y2YW5Y-2117410361-357</Description>
    </_dlc_DocIdUrl>
  </documentManagement>
</p:properties>
</file>

<file path=customXml/itemProps1.xml><?xml version="1.0" encoding="utf-8"?>
<ds:datastoreItem xmlns:ds="http://schemas.openxmlformats.org/officeDocument/2006/customXml" ds:itemID="{A1949D52-070B-40E0-A7BA-49D1BB50FC23}">
  <ds:schemaRefs>
    <ds:schemaRef ds:uri="http://schemas.microsoft.com/sharepoint/events"/>
  </ds:schemaRefs>
</ds:datastoreItem>
</file>

<file path=customXml/itemProps2.xml><?xml version="1.0" encoding="utf-8"?>
<ds:datastoreItem xmlns:ds="http://schemas.openxmlformats.org/officeDocument/2006/customXml" ds:itemID="{101ED358-6041-4849-8C03-A6240B231288}">
  <ds:schemaRefs>
    <ds:schemaRef ds:uri="http://schemas.microsoft.com/sharepoint/v3/contenttype/forms"/>
  </ds:schemaRefs>
</ds:datastoreItem>
</file>

<file path=customXml/itemProps3.xml><?xml version="1.0" encoding="utf-8"?>
<ds:datastoreItem xmlns:ds="http://schemas.openxmlformats.org/officeDocument/2006/customXml" ds:itemID="{59C334BE-F934-48C4-86E8-0BC1E3F99EE8}"/>
</file>

<file path=customXml/itemProps4.xml><?xml version="1.0" encoding="utf-8"?>
<ds:datastoreItem xmlns:ds="http://schemas.openxmlformats.org/officeDocument/2006/customXml" ds:itemID="{0B4A5DB2-12FE-4616-B48B-B7A8196EFBBE}">
  <ds:schemaRefs>
    <ds:schemaRef ds:uri="http://schemas.microsoft.com/office/2006/metadata/longProperties"/>
  </ds:schemaRefs>
</ds:datastoreItem>
</file>

<file path=customXml/itemProps5.xml><?xml version="1.0" encoding="utf-8"?>
<ds:datastoreItem xmlns:ds="http://schemas.openxmlformats.org/officeDocument/2006/customXml" ds:itemID="{53155ECB-0898-4D1C-B2E1-39CFD9B67B9A}">
  <ds:schemaRefs>
    <ds:schemaRef ds:uri="http://schemas.microsoft.com/office/infopath/2007/PartnerControls"/>
    <ds:schemaRef ds:uri="33d3cbf2-c60b-4787-aad7-88dee3744c5e"/>
    <ds:schemaRef ds:uri="http://schemas.microsoft.com/office/2006/documentManagement/types"/>
    <ds:schemaRef ds:uri="http://schemas.openxmlformats.org/package/2006/metadata/core-properties"/>
    <ds:schemaRef ds:uri="http://purl.org/dc/dcmitype/"/>
    <ds:schemaRef ds:uri="http://purl.org/dc/terms/"/>
    <ds:schemaRef ds:uri="http://purl.org/dc/elements/1.1/"/>
    <ds:schemaRef ds:uri="ea37a463-b99d-470c-8a85-4153a11441a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Day Hab worksheet</vt:lpstr>
      <vt:lpstr>Residential Services worksheet </vt:lpstr>
      <vt:lpstr>ICF Day Hab-page 2</vt:lpstr>
      <vt:lpstr>ICF Rates</vt:lpstr>
    </vt:vector>
  </TitlesOfParts>
  <Company>HHSC State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Conry,Robert (HHSC)</dc:creator>
  <cp:lastModifiedBy>Marble,Laura (HHSC)</cp:lastModifiedBy>
  <cp:lastPrinted>2019-06-18T20:18:54Z</cp:lastPrinted>
  <dcterms:created xsi:type="dcterms:W3CDTF">2010-05-25T19:33:49Z</dcterms:created>
  <dcterms:modified xsi:type="dcterms:W3CDTF">2021-06-03T17:14:23Z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0x01010030B06E28E18C344D9ADFEB5F80A70952</vt:lpwstr>
  </property>
  <property fmtid="{D5CDD505-2E9C-101B-9397-08002B2CF9AE}" pid="3" name="display_urn:schemas-microsoft-com:office:office#SharedWithUsers">
    <vt:lpwstr>Shaikh,Faisal (HHSC)</vt:lpwstr>
  </property>
  <property fmtid="{D5CDD505-2E9C-101B-9397-08002B2CF9AE}" pid="4" name="SharedWithUsers">
    <vt:lpwstr>27968;#Shaikh,Faisal (HHSC)</vt:lpwstr>
  </property>
  <property fmtid="{D5CDD505-2E9C-101B-9397-08002B2CF9AE}" pid="5" name="_dlc_DocId">
    <vt:lpwstr>Y2PHC7Y2YW5Y-2117410361-331</vt:lpwstr>
  </property>
  <property fmtid="{D5CDD505-2E9C-101B-9397-08002B2CF9AE}" pid="6" name="_dlc_DocIdItemGuid">
    <vt:lpwstr>51c5c660-ec7f-4d71-9a20-b4adeaf6f2a3</vt:lpwstr>
  </property>
  <property fmtid="{D5CDD505-2E9C-101B-9397-08002B2CF9AE}" pid="7" name="_dlc_DocIdUrl">
    <vt:lpwstr>https://txhhs.sharepoint.com/sites/hhsc/fs/ra/ltss/_layouts/15/DocIdRedir.aspx?ID=Y2PHC7Y2YW5Y-2117410361-331, Y2PHC7Y2YW5Y-2117410361-331</vt:lpwstr>
  </property>
</Properties>
</file>